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pivotTables/pivotTable1.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Simon Schneider\PycharmProjects\peexcel\zqat\"/>
    </mc:Choice>
  </mc:AlternateContent>
  <bookViews>
    <workbookView xWindow="0" yWindow="0" windowWidth="23040" windowHeight="9060" firstSheet="1" activeTab="5"/>
  </bookViews>
  <sheets>
    <sheet name="Quelle GWZ 2011 Stat. Austria" sheetId="4" r:id="rId1"/>
    <sheet name="Quelle UBA 2013 beb. Bauland " sheetId="6" r:id="rId2"/>
    <sheet name="GFZ Berechnung" sheetId="7" r:id="rId3"/>
    <sheet name="GFZ Intervall Diskretisierung" sheetId="10" r:id="rId4"/>
    <sheet name="python" sheetId="11" r:id="rId5"/>
    <sheet name="szenarien" sheetId="12" r:id="rId6"/>
    <sheet name="template_rse" sheetId="1" state="hidden" r:id="rId7"/>
    <sheet name="format" sheetId="2" state="hidden" r:id="rId8"/>
  </sheets>
  <definedNames>
    <definedName name="Einwohner">#REF!</definedName>
    <definedName name="GFZ_classes">#REF!</definedName>
    <definedName name="histo_class">'GFZ Intervall Diskretisierung'!$I$3:$I$83</definedName>
    <definedName name="NGFzuBGF">'GFZ Berechnung'!$X$3</definedName>
    <definedName name="UBA_PLZ2">'Quelle UBA 2013 beb. Bauland '!$O$3:$O$118</definedName>
    <definedName name="UBA_PLZs">'Quelle UBA 2013 beb. Bauland '!$A$3:$A$118</definedName>
  </definedNames>
  <calcPr calcId="162913"/>
  <pivotCaches>
    <pivotCache cacheId="0" r:id="rId9"/>
  </pivotCaches>
</workbook>
</file>

<file path=xl/calcChain.xml><?xml version="1.0" encoding="utf-8"?>
<calcChain xmlns="http://schemas.openxmlformats.org/spreadsheetml/2006/main">
  <c r="B6" i="12" l="1"/>
  <c r="K4" i="10" l="1"/>
  <c r="K5" i="10" s="1"/>
  <c r="K6" i="10" s="1"/>
  <c r="K7" i="10" s="1"/>
  <c r="K8" i="10" s="1"/>
  <c r="K9" i="10" s="1"/>
  <c r="K10" i="10" s="1"/>
  <c r="K11" i="10" s="1"/>
  <c r="K12" i="10" s="1"/>
  <c r="K13" i="10" s="1"/>
  <c r="K14" i="10" s="1"/>
  <c r="K15" i="10" s="1"/>
  <c r="K16" i="10" s="1"/>
  <c r="K17" i="10" s="1"/>
  <c r="K18" i="10" s="1"/>
  <c r="K19" i="10" s="1"/>
  <c r="K20" i="10" s="1"/>
  <c r="K21" i="10" s="1"/>
  <c r="K22" i="10" s="1"/>
  <c r="K23" i="10" s="1"/>
  <c r="K24" i="10" s="1"/>
  <c r="K25" i="10" s="1"/>
  <c r="K26" i="10" s="1"/>
  <c r="K27" i="10" s="1"/>
  <c r="K28" i="10" s="1"/>
  <c r="K29" i="10" s="1"/>
  <c r="K30" i="10" s="1"/>
  <c r="K31" i="10" s="1"/>
  <c r="K32" i="10" s="1"/>
  <c r="K33" i="10" s="1"/>
  <c r="K34" i="10" s="1"/>
  <c r="K35" i="10" s="1"/>
  <c r="K36" i="10" s="1"/>
  <c r="K37" i="10" s="1"/>
  <c r="K38" i="10" s="1"/>
  <c r="K39" i="10" s="1"/>
  <c r="K40" i="10" s="1"/>
  <c r="K41" i="10" s="1"/>
  <c r="K42" i="10" s="1"/>
  <c r="K43" i="10" s="1"/>
  <c r="K44" i="10" s="1"/>
  <c r="K45" i="10" s="1"/>
  <c r="K46" i="10" s="1"/>
  <c r="K47" i="10" s="1"/>
  <c r="K48" i="10" s="1"/>
  <c r="K49" i="10" s="1"/>
  <c r="K50" i="10" s="1"/>
  <c r="K51" i="10" s="1"/>
  <c r="K52" i="10" s="1"/>
  <c r="K53" i="10" s="1"/>
  <c r="K54" i="10" s="1"/>
  <c r="K55" i="10" s="1"/>
  <c r="K56" i="10" s="1"/>
  <c r="K57" i="10" s="1"/>
  <c r="K58" i="10" s="1"/>
  <c r="K59" i="10" s="1"/>
  <c r="K60" i="10" s="1"/>
  <c r="K61" i="10" s="1"/>
  <c r="K62" i="10" s="1"/>
  <c r="K63" i="10" s="1"/>
  <c r="K64" i="10" s="1"/>
  <c r="K65" i="10" s="1"/>
  <c r="K66" i="10" s="1"/>
  <c r="K67" i="10" s="1"/>
  <c r="K68" i="10" s="1"/>
  <c r="K69" i="10" s="1"/>
  <c r="K70" i="10" s="1"/>
  <c r="K71" i="10" s="1"/>
  <c r="K72" i="10" s="1"/>
  <c r="K73" i="10" s="1"/>
  <c r="K74" i="10" s="1"/>
  <c r="K75" i="10" s="1"/>
  <c r="K76" i="10" s="1"/>
  <c r="K77" i="10" s="1"/>
  <c r="K78" i="10" s="1"/>
  <c r="K79" i="10" s="1"/>
  <c r="K80" i="10" s="1"/>
  <c r="K81" i="10" s="1"/>
  <c r="K82" i="10" s="1"/>
  <c r="K83" i="10" s="1"/>
  <c r="K84" i="10" s="1"/>
  <c r="K85" i="10" s="1"/>
  <c r="AW12" i="7"/>
  <c r="BA7" i="7"/>
  <c r="AW10" i="7"/>
  <c r="A10" i="11" l="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2" i="11"/>
  <c r="A3" i="11"/>
  <c r="A4" i="11"/>
  <c r="A5" i="11"/>
  <c r="A6" i="11"/>
  <c r="A7" i="11"/>
  <c r="A8" i="11"/>
  <c r="A9" i="11"/>
  <c r="R5" i="10" l="1"/>
  <c r="R6" i="10"/>
  <c r="R7" i="10"/>
  <c r="R8" i="10"/>
  <c r="R9" i="10"/>
  <c r="R10" i="10"/>
  <c r="R11" i="10"/>
  <c r="R12" i="10"/>
  <c r="R13" i="10"/>
  <c r="R14" i="10"/>
  <c r="R15" i="10"/>
  <c r="R16" i="10"/>
  <c r="R17" i="10"/>
  <c r="R18" i="10"/>
  <c r="R19" i="10"/>
  <c r="R20" i="10"/>
  <c r="R21" i="10"/>
  <c r="R22" i="10"/>
  <c r="R23" i="10"/>
  <c r="R24" i="10"/>
  <c r="R25" i="10"/>
  <c r="R26" i="10"/>
  <c r="R27" i="10"/>
  <c r="R28" i="10"/>
  <c r="R29" i="10"/>
  <c r="R30" i="10"/>
  <c r="R31" i="10"/>
  <c r="R32" i="10"/>
  <c r="R33" i="10"/>
  <c r="R34" i="10"/>
  <c r="R35" i="10"/>
  <c r="R36" i="10"/>
  <c r="R37" i="10"/>
  <c r="R38" i="10"/>
  <c r="R39" i="10"/>
  <c r="R40" i="10"/>
  <c r="R41" i="10"/>
  <c r="R42" i="10"/>
  <c r="R43" i="10"/>
  <c r="R44" i="10"/>
  <c r="R45" i="10"/>
  <c r="R46" i="10"/>
  <c r="R47" i="10"/>
  <c r="R48" i="10"/>
  <c r="R49" i="10"/>
  <c r="R50" i="10"/>
  <c r="R51" i="10"/>
  <c r="R52" i="10"/>
  <c r="R53" i="10"/>
  <c r="R54" i="10"/>
  <c r="R55" i="10"/>
  <c r="R56" i="10"/>
  <c r="R57" i="10"/>
  <c r="R58" i="10"/>
  <c r="R59" i="10"/>
  <c r="R60" i="10"/>
  <c r="R61" i="10"/>
  <c r="R62" i="10"/>
  <c r="R63" i="10"/>
  <c r="R64" i="10"/>
  <c r="R65" i="10"/>
  <c r="R66" i="10"/>
  <c r="R67" i="10"/>
  <c r="R68" i="10"/>
  <c r="R69" i="10"/>
  <c r="R70" i="10"/>
  <c r="R71" i="10"/>
  <c r="R72" i="10"/>
  <c r="R73" i="10"/>
  <c r="R74" i="10"/>
  <c r="R75" i="10"/>
  <c r="R76" i="10"/>
  <c r="R77" i="10"/>
  <c r="R78" i="10"/>
  <c r="R79" i="10"/>
  <c r="R80" i="10"/>
  <c r="R81" i="10"/>
  <c r="R82" i="10"/>
  <c r="R83" i="10"/>
  <c r="R84" i="10"/>
  <c r="R85" i="10"/>
  <c r="R4" i="10"/>
  <c r="V5" i="10" l="1"/>
  <c r="N5" i="10"/>
  <c r="N6" i="10"/>
  <c r="N7" i="10"/>
  <c r="N8" i="10"/>
  <c r="N9" i="10"/>
  <c r="N10" i="10"/>
  <c r="N11" i="10"/>
  <c r="N12" i="10"/>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N66" i="10"/>
  <c r="N67" i="10"/>
  <c r="N68" i="10"/>
  <c r="N69" i="10"/>
  <c r="N70" i="10"/>
  <c r="N71" i="10"/>
  <c r="N72" i="10"/>
  <c r="N73" i="10"/>
  <c r="N74" i="10"/>
  <c r="N75" i="10"/>
  <c r="N76" i="10"/>
  <c r="N77" i="10"/>
  <c r="N78" i="10"/>
  <c r="N79" i="10"/>
  <c r="N80" i="10"/>
  <c r="N81" i="10"/>
  <c r="N82" i="10"/>
  <c r="N83" i="10"/>
  <c r="N84" i="10"/>
  <c r="N85" i="10"/>
  <c r="N4" i="10"/>
  <c r="A696" i="10" l="1"/>
  <c r="A690" i="10"/>
  <c r="A667" i="10"/>
  <c r="A776" i="10"/>
  <c r="A716" i="10"/>
  <c r="A687" i="10"/>
  <c r="A729" i="10"/>
  <c r="A771" i="10"/>
  <c r="A702" i="10"/>
  <c r="A708" i="10"/>
  <c r="A714" i="10"/>
  <c r="A788" i="10"/>
  <c r="A784" i="10"/>
  <c r="A793" i="10"/>
  <c r="A705" i="10"/>
  <c r="A717" i="10"/>
  <c r="A727" i="10"/>
  <c r="A751" i="10"/>
  <c r="A631" i="10"/>
  <c r="A756" i="10"/>
  <c r="A760" i="10"/>
  <c r="A781" i="10"/>
  <c r="A773" i="10"/>
  <c r="A664" i="10"/>
  <c r="A673" i="10"/>
  <c r="A783" i="10"/>
  <c r="A663" i="10"/>
  <c r="A790" i="10"/>
  <c r="A774" i="10"/>
  <c r="A791" i="10"/>
  <c r="A767" i="10"/>
  <c r="A786" i="10"/>
  <c r="A675" i="10"/>
  <c r="A764" i="10"/>
  <c r="A642" i="10"/>
  <c r="A726" i="10"/>
  <c r="A769" i="10"/>
  <c r="A736" i="10"/>
  <c r="A732" i="10"/>
  <c r="A691" i="10"/>
  <c r="A652" i="10"/>
  <c r="A724" i="10"/>
  <c r="A755" i="10"/>
  <c r="A660" i="10"/>
  <c r="A649" i="10"/>
  <c r="A685" i="10"/>
  <c r="A785" i="10"/>
  <c r="A707" i="10"/>
  <c r="A695" i="10"/>
  <c r="A737" i="10"/>
  <c r="A768" i="10"/>
  <c r="A787" i="10"/>
  <c r="A668" i="10"/>
  <c r="A734" i="10"/>
  <c r="A738" i="10"/>
  <c r="A704" i="10"/>
  <c r="A782" i="10"/>
  <c r="A647" i="10"/>
  <c r="A731" i="10"/>
  <c r="A789" i="10"/>
  <c r="A749" i="10"/>
  <c r="A761" i="10"/>
  <c r="A713" i="10"/>
  <c r="A661" i="10"/>
  <c r="A775" i="10"/>
  <c r="A763" i="10"/>
  <c r="A701" i="10"/>
  <c r="A735" i="10"/>
  <c r="A733" i="10"/>
  <c r="A700" i="10"/>
  <c r="A656" i="10"/>
  <c r="A780" i="10"/>
  <c r="A679" i="10"/>
  <c r="A772" i="10"/>
  <c r="A779" i="10"/>
  <c r="A742" i="10"/>
  <c r="A792" i="10"/>
  <c r="A646" i="10"/>
  <c r="A778" i="10"/>
  <c r="A777" i="10"/>
  <c r="A709" i="10"/>
  <c r="A662" i="10"/>
  <c r="A728" i="10"/>
  <c r="A770" i="10"/>
  <c r="A757" i="10"/>
  <c r="A672" i="10"/>
  <c r="A762" i="10"/>
  <c r="A689" i="10"/>
  <c r="A520" i="10"/>
  <c r="A613" i="10"/>
  <c r="A385" i="10"/>
  <c r="A694" i="10"/>
  <c r="A525" i="10"/>
  <c r="A483" i="10"/>
  <c r="A574" i="10"/>
  <c r="A531" i="10"/>
  <c r="A692" i="10"/>
  <c r="A686" i="10"/>
  <c r="A765" i="10"/>
  <c r="A614" i="10"/>
  <c r="A766" i="10"/>
  <c r="A754" i="10"/>
  <c r="A586" i="10"/>
  <c r="A721" i="10"/>
  <c r="A746" i="10"/>
  <c r="A753" i="10"/>
  <c r="A750" i="10"/>
  <c r="A554" i="10"/>
  <c r="A659" i="10"/>
  <c r="A682" i="10"/>
  <c r="A676" i="10"/>
  <c r="A530" i="10"/>
  <c r="A740" i="10"/>
  <c r="A558" i="10"/>
  <c r="A758" i="10"/>
  <c r="A759" i="10"/>
  <c r="A594" i="10"/>
  <c r="A730" i="10"/>
  <c r="A744" i="10"/>
  <c r="A629" i="10"/>
  <c r="A528" i="10"/>
  <c r="A688" i="10"/>
  <c r="A636" i="10"/>
  <c r="A748" i="10"/>
  <c r="A681" i="10"/>
  <c r="A573" i="10"/>
  <c r="A752" i="10"/>
  <c r="A669" i="10"/>
  <c r="A743" i="10"/>
  <c r="A745" i="10"/>
  <c r="A684" i="10"/>
  <c r="A600" i="10"/>
  <c r="A565" i="10"/>
  <c r="A542" i="10"/>
  <c r="A571" i="10"/>
  <c r="A567" i="10"/>
  <c r="A725" i="10"/>
  <c r="A626" i="10"/>
  <c r="A587" i="10"/>
  <c r="A615" i="10"/>
  <c r="A715" i="10"/>
  <c r="A563" i="10"/>
  <c r="A722" i="10"/>
  <c r="A625" i="10"/>
  <c r="A438" i="10"/>
  <c r="A658" i="10"/>
  <c r="A527" i="10"/>
  <c r="A572" i="10"/>
  <c r="A680" i="10"/>
  <c r="A561" i="10"/>
  <c r="A580" i="10"/>
  <c r="A638" i="10"/>
  <c r="A633" i="10"/>
  <c r="A517" i="10"/>
  <c r="A674" i="10"/>
  <c r="A474" i="10"/>
  <c r="A697" i="10"/>
  <c r="A457" i="10"/>
  <c r="A666" i="10"/>
  <c r="A575" i="10"/>
  <c r="A532" i="10"/>
  <c r="A605" i="10"/>
  <c r="A710" i="10"/>
  <c r="A641" i="10"/>
  <c r="A622" i="10"/>
  <c r="A491" i="10"/>
  <c r="A643" i="10"/>
  <c r="A712" i="10"/>
  <c r="A747" i="10"/>
  <c r="A564" i="10"/>
  <c r="A537" i="10"/>
  <c r="A612" i="10"/>
  <c r="A720" i="10"/>
  <c r="A723" i="10"/>
  <c r="A566" i="10"/>
  <c r="A518" i="10"/>
  <c r="A588" i="10"/>
  <c r="A619" i="10"/>
  <c r="A539" i="10"/>
  <c r="A595" i="10"/>
  <c r="A650" i="10"/>
  <c r="A634" i="10"/>
  <c r="A607" i="10"/>
  <c r="A570" i="10"/>
  <c r="A512" i="10"/>
  <c r="A653" i="10"/>
  <c r="A489" i="10"/>
  <c r="A597" i="10"/>
  <c r="A347" i="10"/>
  <c r="A719" i="10"/>
  <c r="A524" i="10"/>
  <c r="A578" i="10"/>
  <c r="A627" i="10"/>
  <c r="A534" i="10"/>
  <c r="A718" i="10"/>
  <c r="A706" i="10"/>
  <c r="A521" i="10"/>
  <c r="A410" i="10"/>
  <c r="A533" i="10"/>
  <c r="A585" i="10"/>
  <c r="A535" i="10"/>
  <c r="A135" i="10"/>
  <c r="A739" i="10"/>
  <c r="A277" i="10"/>
  <c r="A363" i="10"/>
  <c r="A209" i="10"/>
  <c r="A260" i="10"/>
  <c r="A268" i="10"/>
  <c r="A207" i="10"/>
  <c r="A295" i="10"/>
  <c r="A408" i="10"/>
  <c r="A522" i="10"/>
  <c r="A335" i="10"/>
  <c r="A583" i="10"/>
  <c r="A606" i="10"/>
  <c r="A313" i="10"/>
  <c r="A430" i="10"/>
  <c r="A354" i="10"/>
  <c r="A559" i="10"/>
  <c r="A632" i="10"/>
  <c r="A375" i="10"/>
  <c r="A609" i="10"/>
  <c r="A644" i="10"/>
  <c r="A560" i="10"/>
  <c r="A432" i="10"/>
  <c r="A548" i="10"/>
  <c r="A459" i="10"/>
  <c r="A576" i="10"/>
  <c r="A546" i="10"/>
  <c r="A401" i="10"/>
  <c r="A640" i="10"/>
  <c r="A603" i="10"/>
  <c r="A515" i="10"/>
  <c r="A449" i="10"/>
  <c r="A577" i="10"/>
  <c r="A556" i="10"/>
  <c r="A648" i="10"/>
  <c r="A677" i="10"/>
  <c r="A426" i="10"/>
  <c r="A601" i="10"/>
  <c r="A589" i="10"/>
  <c r="A540" i="10"/>
  <c r="A557" i="10"/>
  <c r="A334" i="10"/>
  <c r="A493" i="10"/>
  <c r="A592" i="10"/>
  <c r="A488" i="10"/>
  <c r="A461" i="10"/>
  <c r="A392" i="10"/>
  <c r="A582" i="10"/>
  <c r="A693" i="10"/>
  <c r="A456" i="10"/>
  <c r="A610" i="10"/>
  <c r="A670" i="10"/>
  <c r="A482" i="10"/>
  <c r="A514" i="10"/>
  <c r="A437" i="10"/>
  <c r="A703" i="10"/>
  <c r="A417" i="10"/>
  <c r="A473" i="10"/>
  <c r="A544" i="10"/>
  <c r="A451" i="10"/>
  <c r="A468" i="10"/>
  <c r="A621" i="10"/>
  <c r="A454" i="10"/>
  <c r="A496" i="10"/>
  <c r="A551" i="10"/>
  <c r="A481" i="10"/>
  <c r="A427" i="10"/>
  <c r="A281" i="10"/>
  <c r="A315" i="10"/>
  <c r="A562" i="10"/>
  <c r="A550" i="10"/>
  <c r="A593" i="10"/>
  <c r="A552" i="10"/>
  <c r="A639" i="10"/>
  <c r="A490" i="10"/>
  <c r="A699" i="10"/>
  <c r="A397" i="10"/>
  <c r="A499" i="10"/>
  <c r="A486" i="10"/>
  <c r="A599" i="10"/>
  <c r="A462" i="10"/>
  <c r="A478" i="10"/>
  <c r="A590" i="10"/>
  <c r="A602" i="10"/>
  <c r="A345" i="10"/>
  <c r="A463" i="10"/>
  <c r="A360" i="10"/>
  <c r="A665" i="10"/>
  <c r="A484" i="10"/>
  <c r="A428" i="10"/>
  <c r="A547" i="10"/>
  <c r="A549" i="10"/>
  <c r="A555" i="10"/>
  <c r="A741" i="10"/>
  <c r="A516" i="10"/>
  <c r="A608" i="10"/>
  <c r="A308" i="10"/>
  <c r="A444" i="10"/>
  <c r="A445" i="10"/>
  <c r="A387" i="10"/>
  <c r="A569" i="10"/>
  <c r="A475" i="10"/>
  <c r="A439" i="10"/>
  <c r="A413" i="10"/>
  <c r="A416" i="10"/>
  <c r="A630" i="10"/>
  <c r="A543" i="10"/>
  <c r="A395" i="10"/>
  <c r="A536" i="10"/>
  <c r="A671" i="10"/>
  <c r="A338" i="10"/>
  <c r="A367" i="10"/>
  <c r="A62" i="10"/>
  <c r="A298" i="10"/>
  <c r="A109" i="10"/>
  <c r="A220" i="10"/>
  <c r="A202" i="10"/>
  <c r="A269" i="10"/>
  <c r="A117" i="10"/>
  <c r="A143" i="10"/>
  <c r="A178" i="10"/>
  <c r="A425" i="10"/>
  <c r="A434" i="10"/>
  <c r="A296" i="10"/>
  <c r="A421" i="10"/>
  <c r="A371" i="10"/>
  <c r="A136" i="10"/>
  <c r="A265" i="10"/>
  <c r="A384" i="10"/>
  <c r="A479" i="10"/>
  <c r="A317" i="10"/>
  <c r="A620" i="10"/>
  <c r="A480" i="10"/>
  <c r="A465" i="10"/>
  <c r="A386" i="10"/>
  <c r="A383" i="10"/>
  <c r="A237" i="10"/>
  <c r="A711" i="10"/>
  <c r="A494" i="10"/>
  <c r="A623" i="10"/>
  <c r="A373" i="10"/>
  <c r="A453" i="10"/>
  <c r="A411" i="10"/>
  <c r="A584" i="10"/>
  <c r="A403" i="10"/>
  <c r="A376" i="10"/>
  <c r="A509" i="10"/>
  <c r="A460" i="10"/>
  <c r="A294" i="10"/>
  <c r="A651" i="10"/>
  <c r="A511" i="10"/>
  <c r="A568" i="10"/>
  <c r="A581" i="10"/>
  <c r="A497" i="10"/>
  <c r="A274" i="10"/>
  <c r="A377" i="10"/>
  <c r="A628" i="10"/>
  <c r="A598" i="10"/>
  <c r="A596" i="10"/>
  <c r="A326" i="10"/>
  <c r="A476" i="10"/>
  <c r="A381" i="10"/>
  <c r="A657" i="10"/>
  <c r="A510" i="10"/>
  <c r="A412" i="10"/>
  <c r="A348" i="10"/>
  <c r="A319" i="10"/>
  <c r="A353" i="10"/>
  <c r="A637" i="10"/>
  <c r="A321" i="10"/>
  <c r="A344" i="10"/>
  <c r="A424" i="10"/>
  <c r="A448" i="10"/>
  <c r="A323" i="10"/>
  <c r="A404" i="10"/>
  <c r="A420" i="10"/>
  <c r="A538" i="10"/>
  <c r="A368" i="10"/>
  <c r="A523" i="10"/>
  <c r="A611" i="10"/>
  <c r="A337" i="10"/>
  <c r="A255" i="10"/>
  <c r="A406" i="10"/>
  <c r="A487" i="10"/>
  <c r="A310" i="10"/>
  <c r="A579" i="10"/>
  <c r="A513" i="10"/>
  <c r="A311" i="10"/>
  <c r="A433" i="10"/>
  <c r="A352" i="10"/>
  <c r="A501" i="10"/>
  <c r="A422" i="10"/>
  <c r="A423" i="10"/>
  <c r="A654" i="10"/>
  <c r="A553" i="10"/>
  <c r="A443" i="10"/>
  <c r="A351" i="10"/>
  <c r="A236" i="10"/>
  <c r="A322" i="10"/>
  <c r="A356" i="10"/>
  <c r="A324" i="10"/>
  <c r="A328" i="10"/>
  <c r="A242" i="10"/>
  <c r="A415" i="10"/>
  <c r="A469" i="10"/>
  <c r="A391" i="10"/>
  <c r="A289" i="10"/>
  <c r="A498" i="10"/>
  <c r="A477" i="10"/>
  <c r="A655" i="10"/>
  <c r="A312" i="10"/>
  <c r="A231" i="10"/>
  <c r="A288" i="10"/>
  <c r="A447" i="10"/>
  <c r="A470" i="10"/>
  <c r="A366" i="10"/>
  <c r="A374" i="10"/>
  <c r="A436" i="10"/>
  <c r="A370" i="10"/>
  <c r="A467" i="10"/>
  <c r="A440" i="10"/>
  <c r="A617" i="10"/>
  <c r="A500" i="10"/>
  <c r="A359" i="10"/>
  <c r="A502" i="10"/>
  <c r="A37" i="10"/>
  <c r="A174" i="10"/>
  <c r="A86" i="10"/>
  <c r="A154" i="10"/>
  <c r="A171" i="10"/>
  <c r="A88" i="10"/>
  <c r="A170" i="10"/>
  <c r="A128" i="10"/>
  <c r="A142" i="10"/>
  <c r="A177" i="10"/>
  <c r="A342" i="10"/>
  <c r="A299" i="10"/>
  <c r="A331" i="10"/>
  <c r="A271" i="10"/>
  <c r="A150" i="10"/>
  <c r="A195" i="10"/>
  <c r="A309" i="10"/>
  <c r="A203" i="10"/>
  <c r="A402" i="10"/>
  <c r="A217" i="10"/>
  <c r="A464" i="10"/>
  <c r="A357" i="10"/>
  <c r="A270" i="10"/>
  <c r="A261" i="10"/>
  <c r="A94" i="10"/>
  <c r="A365" i="10"/>
  <c r="A442" i="10"/>
  <c r="A393" i="10"/>
  <c r="A495" i="10"/>
  <c r="A333" i="10"/>
  <c r="A388" i="10"/>
  <c r="A645" i="10"/>
  <c r="A624" i="10"/>
  <c r="A275" i="10"/>
  <c r="A452" i="10"/>
  <c r="A291" i="10"/>
  <c r="A361" i="10"/>
  <c r="A280" i="10"/>
  <c r="A545" i="10"/>
  <c r="A435" i="10"/>
  <c r="A369" i="10"/>
  <c r="A441" i="10"/>
  <c r="A187" i="10"/>
  <c r="A330" i="10"/>
  <c r="A262" i="10"/>
  <c r="A278" i="10"/>
  <c r="A211" i="10"/>
  <c r="A635" i="10"/>
  <c r="A346" i="10"/>
  <c r="A471" i="10"/>
  <c r="A292" i="10"/>
  <c r="A364" i="10"/>
  <c r="A327" i="10"/>
  <c r="A455" i="10"/>
  <c r="A429" i="10"/>
  <c r="A329" i="10"/>
  <c r="A290" i="10"/>
  <c r="A320" i="10"/>
  <c r="A212" i="10"/>
  <c r="A266" i="10"/>
  <c r="A307" i="10"/>
  <c r="A227" i="10"/>
  <c r="A396" i="10"/>
  <c r="A362" i="10"/>
  <c r="A286" i="10"/>
  <c r="A316" i="10"/>
  <c r="A506" i="10"/>
  <c r="A350" i="10"/>
  <c r="A189" i="10"/>
  <c r="A199" i="10"/>
  <c r="A678" i="10"/>
  <c r="A339" i="10"/>
  <c r="A287" i="10"/>
  <c r="A472" i="10"/>
  <c r="A507" i="10"/>
  <c r="A225" i="10"/>
  <c r="A389" i="10"/>
  <c r="A283" i="10"/>
  <c r="A306" i="10"/>
  <c r="A400" i="10"/>
  <c r="A604" i="10"/>
  <c r="A340" i="10"/>
  <c r="A240" i="10"/>
  <c r="A458" i="10"/>
  <c r="A419" i="10"/>
  <c r="A529" i="10"/>
  <c r="A218" i="10"/>
  <c r="A349" i="10"/>
  <c r="A200" i="10"/>
  <c r="A379" i="10"/>
  <c r="A398" i="10"/>
  <c r="A168" i="10"/>
  <c r="A407" i="10"/>
  <c r="A303" i="10"/>
  <c r="A382" i="10"/>
  <c r="A206" i="10"/>
  <c r="A276" i="10"/>
  <c r="A325" i="10"/>
  <c r="A616" i="10"/>
  <c r="A399" i="10"/>
  <c r="A159" i="10"/>
  <c r="A305" i="10"/>
  <c r="A591" i="10"/>
  <c r="A390" i="10"/>
  <c r="A431" i="10"/>
  <c r="A380" i="10"/>
  <c r="A332" i="10"/>
  <c r="A414" i="10"/>
  <c r="A683" i="10"/>
  <c r="A282" i="10"/>
  <c r="A196" i="10"/>
  <c r="A186" i="10"/>
  <c r="A304" i="10"/>
  <c r="A30" i="10"/>
  <c r="A179" i="10"/>
  <c r="A279" i="10"/>
  <c r="A77" i="10"/>
  <c r="A78" i="10"/>
  <c r="A140" i="10"/>
  <c r="A80" i="10"/>
  <c r="A293" i="10"/>
  <c r="A162" i="10"/>
  <c r="A129" i="10"/>
  <c r="A191" i="10"/>
  <c r="A126" i="10"/>
  <c r="A257" i="10"/>
  <c r="A284" i="10"/>
  <c r="A87" i="10"/>
  <c r="A120" i="10"/>
  <c r="A160" i="10"/>
  <c r="A239" i="10"/>
  <c r="A301" i="10"/>
  <c r="A99" i="10"/>
  <c r="A302" i="10"/>
  <c r="A519" i="10"/>
  <c r="A190" i="10"/>
  <c r="A172" i="10"/>
  <c r="A53" i="10"/>
  <c r="A230" i="10"/>
  <c r="A405" i="10"/>
  <c r="A6" i="10"/>
  <c r="A466" i="10"/>
  <c r="A144" i="10"/>
  <c r="A253" i="10"/>
  <c r="A264" i="10"/>
  <c r="A503" i="10"/>
  <c r="A318" i="10"/>
  <c r="A208" i="10"/>
  <c r="A618" i="10"/>
  <c r="A394" i="10"/>
  <c r="A148" i="10"/>
  <c r="A485" i="10"/>
  <c r="A505" i="10"/>
  <c r="A216" i="10"/>
  <c r="A258" i="10"/>
  <c r="A169" i="10"/>
  <c r="A341" i="10"/>
  <c r="A155" i="10"/>
  <c r="A119" i="10"/>
  <c r="A314" i="10"/>
  <c r="A541" i="10"/>
  <c r="A244" i="10"/>
  <c r="A238" i="10"/>
  <c r="A263" i="10"/>
  <c r="A259" i="10"/>
  <c r="A243" i="10"/>
  <c r="A492" i="10"/>
  <c r="A233" i="10"/>
  <c r="A131" i="10"/>
  <c r="A176" i="10"/>
  <c r="A247" i="10"/>
  <c r="A147" i="10"/>
  <c r="A241" i="10"/>
  <c r="A222" i="10"/>
  <c r="A158" i="10"/>
  <c r="A245" i="10"/>
  <c r="A418" i="10"/>
  <c r="A300" i="10"/>
  <c r="A504" i="10"/>
  <c r="A358" i="10"/>
  <c r="A125" i="10"/>
  <c r="A122" i="10"/>
  <c r="A145" i="10"/>
  <c r="A446" i="10"/>
  <c r="A197" i="10"/>
  <c r="A213" i="10"/>
  <c r="A256" i="10"/>
  <c r="A223" i="10"/>
  <c r="A163" i="10"/>
  <c r="A183" i="10"/>
  <c r="A164" i="10"/>
  <c r="A193" i="10"/>
  <c r="A214" i="10"/>
  <c r="A267" i="10"/>
  <c r="A378" i="10"/>
  <c r="A273" i="10"/>
  <c r="A210" i="10"/>
  <c r="A234" i="10"/>
  <c r="A124" i="10"/>
  <c r="A252" i="10"/>
  <c r="A219" i="10"/>
  <c r="A182" i="10"/>
  <c r="A229" i="10"/>
  <c r="A198" i="10"/>
  <c r="A97" i="10"/>
  <c r="A355" i="10"/>
  <c r="A221" i="10"/>
  <c r="A226" i="10"/>
  <c r="A224" i="10"/>
  <c r="A194" i="10"/>
  <c r="A146" i="10"/>
  <c r="A508" i="10"/>
  <c r="A251" i="10"/>
  <c r="A141" i="10"/>
  <c r="A232" i="10"/>
  <c r="A450" i="10"/>
  <c r="A285" i="10"/>
  <c r="A336" i="10"/>
  <c r="A167" i="10"/>
  <c r="A343" i="10"/>
  <c r="A297" i="10"/>
  <c r="A526" i="10"/>
  <c r="A151" i="10"/>
  <c r="A121" i="10"/>
  <c r="A166" i="10"/>
  <c r="A180" i="10"/>
  <c r="A70" i="10"/>
  <c r="A188" i="10"/>
  <c r="A55" i="10"/>
  <c r="A57" i="10"/>
  <c r="A48" i="10"/>
  <c r="A24" i="10"/>
  <c r="A56" i="10"/>
  <c r="A44" i="10"/>
  <c r="A66" i="10"/>
  <c r="A156" i="10"/>
  <c r="A152" i="10"/>
  <c r="A110" i="10"/>
  <c r="A161" i="10"/>
  <c r="A149" i="10"/>
  <c r="A54" i="10"/>
  <c r="A228" i="10"/>
  <c r="A132" i="10"/>
  <c r="A107" i="10"/>
  <c r="A181" i="10"/>
  <c r="A7" i="10"/>
  <c r="A123" i="10"/>
  <c r="A372" i="10"/>
  <c r="A111" i="10"/>
  <c r="A103" i="10"/>
  <c r="A5" i="10"/>
  <c r="A60" i="10"/>
  <c r="A39" i="10"/>
  <c r="A16" i="10"/>
  <c r="A100" i="10"/>
  <c r="A12" i="10"/>
  <c r="A67" i="10"/>
  <c r="A184" i="10"/>
  <c r="A113" i="10"/>
  <c r="A185" i="10"/>
  <c r="A29" i="10"/>
  <c r="A8" i="10"/>
  <c r="A10" i="10"/>
  <c r="A215" i="10"/>
  <c r="A38" i="10"/>
  <c r="A49" i="10"/>
  <c r="A250" i="10"/>
  <c r="A9" i="10"/>
  <c r="A83" i="10"/>
  <c r="A165" i="10"/>
  <c r="A4" i="10"/>
  <c r="A235" i="10"/>
  <c r="A175" i="10"/>
  <c r="A173" i="10"/>
  <c r="A17" i="10"/>
  <c r="A15" i="10"/>
  <c r="A101" i="10"/>
  <c r="A69" i="10"/>
  <c r="A90" i="10"/>
  <c r="A105" i="10"/>
  <c r="A85" i="10"/>
  <c r="A52" i="10"/>
  <c r="A65" i="10"/>
  <c r="A35" i="10"/>
  <c r="A137" i="10"/>
  <c r="A204" i="10"/>
  <c r="A41" i="10"/>
  <c r="A50" i="10"/>
  <c r="A40" i="10"/>
  <c r="A34" i="10"/>
  <c r="A64" i="10"/>
  <c r="A138" i="10"/>
  <c r="A33" i="10"/>
  <c r="A248" i="10"/>
  <c r="A92" i="10"/>
  <c r="A59" i="10"/>
  <c r="A127" i="10"/>
  <c r="A76" i="10"/>
  <c r="A43" i="10"/>
  <c r="A31" i="10"/>
  <c r="A79" i="10"/>
  <c r="A46" i="10"/>
  <c r="A133" i="10"/>
  <c r="A96" i="10"/>
  <c r="A25" i="10"/>
  <c r="A73" i="10"/>
  <c r="A19" i="10"/>
  <c r="A23" i="10"/>
  <c r="A27" i="10"/>
  <c r="A192" i="10"/>
  <c r="A63" i="10"/>
  <c r="A68" i="10"/>
  <c r="A249" i="10"/>
  <c r="A11" i="10"/>
  <c r="A91" i="10"/>
  <c r="A102" i="10"/>
  <c r="A106" i="10"/>
  <c r="A157" i="10"/>
  <c r="A130" i="10"/>
  <c r="A118" i="10"/>
  <c r="A14" i="10"/>
  <c r="A134" i="10"/>
  <c r="A45" i="10"/>
  <c r="A71" i="10"/>
  <c r="A108" i="10"/>
  <c r="A112" i="10"/>
  <c r="A32" i="10"/>
  <c r="A28" i="10"/>
  <c r="A246" i="10"/>
  <c r="A21" i="10"/>
  <c r="A114" i="10"/>
  <c r="A75" i="10"/>
  <c r="A42" i="10"/>
  <c r="A74" i="10"/>
  <c r="A139" i="10"/>
  <c r="A254" i="10"/>
  <c r="A272" i="10"/>
  <c r="A116" i="10"/>
  <c r="A95" i="10"/>
  <c r="A26" i="10"/>
  <c r="A72" i="10"/>
  <c r="A47" i="10"/>
  <c r="A104" i="10"/>
  <c r="A20" i="10"/>
  <c r="A13" i="10"/>
  <c r="A84" i="10"/>
  <c r="A51" i="10"/>
  <c r="A36" i="10"/>
  <c r="A115" i="10"/>
  <c r="A98" i="10"/>
  <c r="A82" i="10"/>
  <c r="A201" i="10"/>
  <c r="A409" i="10"/>
  <c r="A93" i="10"/>
  <c r="A18" i="10"/>
  <c r="A58" i="10"/>
  <c r="A22" i="10"/>
  <c r="A89" i="10"/>
  <c r="A61" i="10"/>
  <c r="A205" i="10"/>
  <c r="A153" i="10"/>
  <c r="A81" i="10"/>
  <c r="A3" i="10"/>
  <c r="A698" i="10"/>
  <c r="B360" i="10"/>
  <c r="B665" i="10"/>
  <c r="B484" i="10"/>
  <c r="B428" i="10"/>
  <c r="B547" i="10"/>
  <c r="B549" i="10"/>
  <c r="B555" i="10"/>
  <c r="B741" i="10"/>
  <c r="B516" i="10"/>
  <c r="B608" i="10"/>
  <c r="B308" i="10"/>
  <c r="B444" i="10"/>
  <c r="B445" i="10"/>
  <c r="B387" i="10"/>
  <c r="B569" i="10"/>
  <c r="B475" i="10"/>
  <c r="B439" i="10"/>
  <c r="B413" i="10"/>
  <c r="B416" i="10"/>
  <c r="B630" i="10"/>
  <c r="B543" i="10"/>
  <c r="B395" i="10"/>
  <c r="B536" i="10"/>
  <c r="B671" i="10"/>
  <c r="B338" i="10"/>
  <c r="B367" i="10"/>
  <c r="B62" i="10"/>
  <c r="B298" i="10"/>
  <c r="B109" i="10"/>
  <c r="B220" i="10"/>
  <c r="B202" i="10"/>
  <c r="B269" i="10"/>
  <c r="B117" i="10"/>
  <c r="B143" i="10"/>
  <c r="B178" i="10"/>
  <c r="B425" i="10"/>
  <c r="B434" i="10"/>
  <c r="B296" i="10"/>
  <c r="B421" i="10"/>
  <c r="B371" i="10"/>
  <c r="B136" i="10"/>
  <c r="B265" i="10"/>
  <c r="B384" i="10"/>
  <c r="B479" i="10"/>
  <c r="B317" i="10"/>
  <c r="B620" i="10"/>
  <c r="B480" i="10"/>
  <c r="B465" i="10"/>
  <c r="B386" i="10"/>
  <c r="B383" i="10"/>
  <c r="B237" i="10"/>
  <c r="B711" i="10"/>
  <c r="B494" i="10"/>
  <c r="B623" i="10"/>
  <c r="B373" i="10"/>
  <c r="B453" i="10"/>
  <c r="B411" i="10"/>
  <c r="B584" i="10"/>
  <c r="B403" i="10"/>
  <c r="B376" i="10"/>
  <c r="B509" i="10"/>
  <c r="B460" i="10"/>
  <c r="B294" i="10"/>
  <c r="B651" i="10"/>
  <c r="B511" i="10"/>
  <c r="B568" i="10"/>
  <c r="B581" i="10"/>
  <c r="B497" i="10"/>
  <c r="B274" i="10"/>
  <c r="B377" i="10"/>
  <c r="B628" i="10"/>
  <c r="B598" i="10"/>
  <c r="B596" i="10"/>
  <c r="B326" i="10"/>
  <c r="B476" i="10"/>
  <c r="B381" i="10"/>
  <c r="B657" i="10"/>
  <c r="B510" i="10"/>
  <c r="B412" i="10"/>
  <c r="B348" i="10"/>
  <c r="B319" i="10"/>
  <c r="B353" i="10"/>
  <c r="B637" i="10"/>
  <c r="B321" i="10"/>
  <c r="B344" i="10"/>
  <c r="B424" i="10"/>
  <c r="B448" i="10"/>
  <c r="B323" i="10"/>
  <c r="B404" i="10"/>
  <c r="B420" i="10"/>
  <c r="B538" i="10"/>
  <c r="B368" i="10"/>
  <c r="B523" i="10"/>
  <c r="B611" i="10"/>
  <c r="B337" i="10"/>
  <c r="B255" i="10"/>
  <c r="B406" i="10"/>
  <c r="B487" i="10"/>
  <c r="B310" i="10"/>
  <c r="B579" i="10"/>
  <c r="B513" i="10"/>
  <c r="B311" i="10"/>
  <c r="B433" i="10"/>
  <c r="B352" i="10"/>
  <c r="B501" i="10"/>
  <c r="B422" i="10"/>
  <c r="B423" i="10"/>
  <c r="B654" i="10"/>
  <c r="B553" i="10"/>
  <c r="B443" i="10"/>
  <c r="B351" i="10"/>
  <c r="B236" i="10"/>
  <c r="B322" i="10"/>
  <c r="B356" i="10"/>
  <c r="B324" i="10"/>
  <c r="B328" i="10"/>
  <c r="B242" i="10"/>
  <c r="B415" i="10"/>
  <c r="B469" i="10"/>
  <c r="B391" i="10"/>
  <c r="B289" i="10"/>
  <c r="B498" i="10"/>
  <c r="B477" i="10"/>
  <c r="B655" i="10"/>
  <c r="B312" i="10"/>
  <c r="B231" i="10"/>
  <c r="B288" i="10"/>
  <c r="B447" i="10"/>
  <c r="B470" i="10"/>
  <c r="B366" i="10"/>
  <c r="B374" i="10"/>
  <c r="B436" i="10"/>
  <c r="B370" i="10"/>
  <c r="B467" i="10"/>
  <c r="B440" i="10"/>
  <c r="B617" i="10"/>
  <c r="B500" i="10"/>
  <c r="B359" i="10"/>
  <c r="B502" i="10"/>
  <c r="B37" i="10"/>
  <c r="B174" i="10"/>
  <c r="B86" i="10"/>
  <c r="B154" i="10"/>
  <c r="B171" i="10"/>
  <c r="B88" i="10"/>
  <c r="B170" i="10"/>
  <c r="B128" i="10"/>
  <c r="B142" i="10"/>
  <c r="B177" i="10"/>
  <c r="B342" i="10"/>
  <c r="B299" i="10"/>
  <c r="B331" i="10"/>
  <c r="B271" i="10"/>
  <c r="B150" i="10"/>
  <c r="B195" i="10"/>
  <c r="B309" i="10"/>
  <c r="B203" i="10"/>
  <c r="B402" i="10"/>
  <c r="B217" i="10"/>
  <c r="B464" i="10"/>
  <c r="B357" i="10"/>
  <c r="B270" i="10"/>
  <c r="B261" i="10"/>
  <c r="B94" i="10"/>
  <c r="B365" i="10"/>
  <c r="B442" i="10"/>
  <c r="B393" i="10"/>
  <c r="B495" i="10"/>
  <c r="B333" i="10"/>
  <c r="B388" i="10"/>
  <c r="B645" i="10"/>
  <c r="B624" i="10"/>
  <c r="B275" i="10"/>
  <c r="B452" i="10"/>
  <c r="B291" i="10"/>
  <c r="B361" i="10"/>
  <c r="B280" i="10"/>
  <c r="B545" i="10"/>
  <c r="B435" i="10"/>
  <c r="B369" i="10"/>
  <c r="B441" i="10"/>
  <c r="B187" i="10"/>
  <c r="B330" i="10"/>
  <c r="B262" i="10"/>
  <c r="B278" i="10"/>
  <c r="B211" i="10"/>
  <c r="B635" i="10"/>
  <c r="B346" i="10"/>
  <c r="B471" i="10"/>
  <c r="B292" i="10"/>
  <c r="B364" i="10"/>
  <c r="B327" i="10"/>
  <c r="B455" i="10"/>
  <c r="B429" i="10"/>
  <c r="B329" i="10"/>
  <c r="B290" i="10"/>
  <c r="B320" i="10"/>
  <c r="B212" i="10"/>
  <c r="B266" i="10"/>
  <c r="B307" i="10"/>
  <c r="B227" i="10"/>
  <c r="B396" i="10"/>
  <c r="B362" i="10"/>
  <c r="B286" i="10"/>
  <c r="B316" i="10"/>
  <c r="B506" i="10"/>
  <c r="B350" i="10"/>
  <c r="B189" i="10"/>
  <c r="B199" i="10"/>
  <c r="B678" i="10"/>
  <c r="B339" i="10"/>
  <c r="B287" i="10"/>
  <c r="B472" i="10"/>
  <c r="B507" i="10"/>
  <c r="B225" i="10"/>
  <c r="B389" i="10"/>
  <c r="B283" i="10"/>
  <c r="B306" i="10"/>
  <c r="B400" i="10"/>
  <c r="B604" i="10"/>
  <c r="B340" i="10"/>
  <c r="B240" i="10"/>
  <c r="B458" i="10"/>
  <c r="B419" i="10"/>
  <c r="B529" i="10"/>
  <c r="B218" i="10"/>
  <c r="B349" i="10"/>
  <c r="B200" i="10"/>
  <c r="B379" i="10"/>
  <c r="B398" i="10"/>
  <c r="B168" i="10"/>
  <c r="B407" i="10"/>
  <c r="B303" i="10"/>
  <c r="B382" i="10"/>
  <c r="B206" i="10"/>
  <c r="B276" i="10"/>
  <c r="B325" i="10"/>
  <c r="B616" i="10"/>
  <c r="B399" i="10"/>
  <c r="B159" i="10"/>
  <c r="B305" i="10"/>
  <c r="B591" i="10"/>
  <c r="B390" i="10"/>
  <c r="B431" i="10"/>
  <c r="B380" i="10"/>
  <c r="B332" i="10"/>
  <c r="B414" i="10"/>
  <c r="B683" i="10"/>
  <c r="B282" i="10"/>
  <c r="B196" i="10"/>
  <c r="B186" i="10"/>
  <c r="B304" i="10"/>
  <c r="B30" i="10"/>
  <c r="B179" i="10"/>
  <c r="B279" i="10"/>
  <c r="B77" i="10"/>
  <c r="B78" i="10"/>
  <c r="B140" i="10"/>
  <c r="B80" i="10"/>
  <c r="B293" i="10"/>
  <c r="B162" i="10"/>
  <c r="B129" i="10"/>
  <c r="B191" i="10"/>
  <c r="B126" i="10"/>
  <c r="B257" i="10"/>
  <c r="B284" i="10"/>
  <c r="B87" i="10"/>
  <c r="B120" i="10"/>
  <c r="B160" i="10"/>
  <c r="B239" i="10"/>
  <c r="B301" i="10"/>
  <c r="B99" i="10"/>
  <c r="B302" i="10"/>
  <c r="B519" i="10"/>
  <c r="B190" i="10"/>
  <c r="B172" i="10"/>
  <c r="B53" i="10"/>
  <c r="B230" i="10"/>
  <c r="B405" i="10"/>
  <c r="B6" i="10"/>
  <c r="B466" i="10"/>
  <c r="B144" i="10"/>
  <c r="B253" i="10"/>
  <c r="B264" i="10"/>
  <c r="B503" i="10"/>
  <c r="B318" i="10"/>
  <c r="B208" i="10"/>
  <c r="B618" i="10"/>
  <c r="B394" i="10"/>
  <c r="B148" i="10"/>
  <c r="B485" i="10"/>
  <c r="B505" i="10"/>
  <c r="B216" i="10"/>
  <c r="B258" i="10"/>
  <c r="B169" i="10"/>
  <c r="B341" i="10"/>
  <c r="B155" i="10"/>
  <c r="B119" i="10"/>
  <c r="B314" i="10"/>
  <c r="B541" i="10"/>
  <c r="B244" i="10"/>
  <c r="B238" i="10"/>
  <c r="B263" i="10"/>
  <c r="B259" i="10"/>
  <c r="B243" i="10"/>
  <c r="B492" i="10"/>
  <c r="B233" i="10"/>
  <c r="B131" i="10"/>
  <c r="B176" i="10"/>
  <c r="B247" i="10"/>
  <c r="B147" i="10"/>
  <c r="B241" i="10"/>
  <c r="B222" i="10"/>
  <c r="B158" i="10"/>
  <c r="B245" i="10"/>
  <c r="B418" i="10"/>
  <c r="B300" i="10"/>
  <c r="B504" i="10"/>
  <c r="B358" i="10"/>
  <c r="B125" i="10"/>
  <c r="B122" i="10"/>
  <c r="B145" i="10"/>
  <c r="B446" i="10"/>
  <c r="B197" i="10"/>
  <c r="B213" i="10"/>
  <c r="B256" i="10"/>
  <c r="B223" i="10"/>
  <c r="B163" i="10"/>
  <c r="B183" i="10"/>
  <c r="B164" i="10"/>
  <c r="B193" i="10"/>
  <c r="B214" i="10"/>
  <c r="B267" i="10"/>
  <c r="B378" i="10"/>
  <c r="B273" i="10"/>
  <c r="B210" i="10"/>
  <c r="B234" i="10"/>
  <c r="B124" i="10"/>
  <c r="B252" i="10"/>
  <c r="B219" i="10"/>
  <c r="B182" i="10"/>
  <c r="B229" i="10"/>
  <c r="B198" i="10"/>
  <c r="B97" i="10"/>
  <c r="B355" i="10"/>
  <c r="B221" i="10"/>
  <c r="B226" i="10"/>
  <c r="B224" i="10"/>
  <c r="B194" i="10"/>
  <c r="B146" i="10"/>
  <c r="B508" i="10"/>
  <c r="B251" i="10"/>
  <c r="B141" i="10"/>
  <c r="B232" i="10"/>
  <c r="B450" i="10"/>
  <c r="B285" i="10"/>
  <c r="B336" i="10"/>
  <c r="B167" i="10"/>
  <c r="B343" i="10"/>
  <c r="B297" i="10"/>
  <c r="B526" i="10"/>
  <c r="B151" i="10"/>
  <c r="B121" i="10"/>
  <c r="B166" i="10"/>
  <c r="B180" i="10"/>
  <c r="B70" i="10"/>
  <c r="B188" i="10"/>
  <c r="B55" i="10"/>
  <c r="B57" i="10"/>
  <c r="B48" i="10"/>
  <c r="B24" i="10"/>
  <c r="B56" i="10"/>
  <c r="B44" i="10"/>
  <c r="B66" i="10"/>
  <c r="B156" i="10"/>
  <c r="B152" i="10"/>
  <c r="B110" i="10"/>
  <c r="B161" i="10"/>
  <c r="B149" i="10"/>
  <c r="B54" i="10"/>
  <c r="B228" i="10"/>
  <c r="B132" i="10"/>
  <c r="B107" i="10"/>
  <c r="B181" i="10"/>
  <c r="B7" i="10"/>
  <c r="B123" i="10"/>
  <c r="B372" i="10"/>
  <c r="B111" i="10"/>
  <c r="B103" i="10"/>
  <c r="B5" i="10"/>
  <c r="B60" i="10"/>
  <c r="B39" i="10"/>
  <c r="B16" i="10"/>
  <c r="B100" i="10"/>
  <c r="B12" i="10"/>
  <c r="B67" i="10"/>
  <c r="B184" i="10"/>
  <c r="B113" i="10"/>
  <c r="B185" i="10"/>
  <c r="B29" i="10"/>
  <c r="B8" i="10"/>
  <c r="B10" i="10"/>
  <c r="B215" i="10"/>
  <c r="B38" i="10"/>
  <c r="B49" i="10"/>
  <c r="B250" i="10"/>
  <c r="B9" i="10"/>
  <c r="B83" i="10"/>
  <c r="B165" i="10"/>
  <c r="B4" i="10"/>
  <c r="B235" i="10"/>
  <c r="B175" i="10"/>
  <c r="B173" i="10"/>
  <c r="B17" i="10"/>
  <c r="B15" i="10"/>
  <c r="B101" i="10"/>
  <c r="B69" i="10"/>
  <c r="B90" i="10"/>
  <c r="B105" i="10"/>
  <c r="B85" i="10"/>
  <c r="B52" i="10"/>
  <c r="B65" i="10"/>
  <c r="B35" i="10"/>
  <c r="B137" i="10"/>
  <c r="B204" i="10"/>
  <c r="B41" i="10"/>
  <c r="B50" i="10"/>
  <c r="B40" i="10"/>
  <c r="B34" i="10"/>
  <c r="B64" i="10"/>
  <c r="B138" i="10"/>
  <c r="B33" i="10"/>
  <c r="B248" i="10"/>
  <c r="B92" i="10"/>
  <c r="B59" i="10"/>
  <c r="B127" i="10"/>
  <c r="B76" i="10"/>
  <c r="B43" i="10"/>
  <c r="B31" i="10"/>
  <c r="B79" i="10"/>
  <c r="B46" i="10"/>
  <c r="B133" i="10"/>
  <c r="B96" i="10"/>
  <c r="B25" i="10"/>
  <c r="B73" i="10"/>
  <c r="B19" i="10"/>
  <c r="B23" i="10"/>
  <c r="B27" i="10"/>
  <c r="B192" i="10"/>
  <c r="B63" i="10"/>
  <c r="B68" i="10"/>
  <c r="B249" i="10"/>
  <c r="B11" i="10"/>
  <c r="B91" i="10"/>
  <c r="B102" i="10"/>
  <c r="B106" i="10"/>
  <c r="B157" i="10"/>
  <c r="B130" i="10"/>
  <c r="B118" i="10"/>
  <c r="B14" i="10"/>
  <c r="B134" i="10"/>
  <c r="B45" i="10"/>
  <c r="B71" i="10"/>
  <c r="B108" i="10"/>
  <c r="B112" i="10"/>
  <c r="B32" i="10"/>
  <c r="B28" i="10"/>
  <c r="B246" i="10"/>
  <c r="B21" i="10"/>
  <c r="B114" i="10"/>
  <c r="B75" i="10"/>
  <c r="B42" i="10"/>
  <c r="B74" i="10"/>
  <c r="B139" i="10"/>
  <c r="B254" i="10"/>
  <c r="B272" i="10"/>
  <c r="B116" i="10"/>
  <c r="B95" i="10"/>
  <c r="B26" i="10"/>
  <c r="B72" i="10"/>
  <c r="B47" i="10"/>
  <c r="B104" i="10"/>
  <c r="B20" i="10"/>
  <c r="B13" i="10"/>
  <c r="B84" i="10"/>
  <c r="B51" i="10"/>
  <c r="B36" i="10"/>
  <c r="B115" i="10"/>
  <c r="B98" i="10"/>
  <c r="B82" i="10"/>
  <c r="B201" i="10"/>
  <c r="B409" i="10"/>
  <c r="B93" i="10"/>
  <c r="B18" i="10"/>
  <c r="B58" i="10"/>
  <c r="B22" i="10"/>
  <c r="B89" i="10"/>
  <c r="B61" i="10"/>
  <c r="B205" i="10"/>
  <c r="B153" i="10"/>
  <c r="B81" i="10"/>
  <c r="B3" i="10"/>
  <c r="B486" i="10"/>
  <c r="B599" i="10"/>
  <c r="B462" i="10"/>
  <c r="B478" i="10"/>
  <c r="B590" i="10"/>
  <c r="B602" i="10"/>
  <c r="B345" i="10"/>
  <c r="B463" i="10"/>
  <c r="B558" i="10"/>
  <c r="B758" i="10"/>
  <c r="B759" i="10"/>
  <c r="B594" i="10"/>
  <c r="B730" i="10"/>
  <c r="B744" i="10"/>
  <c r="B629" i="10"/>
  <c r="B528" i="10"/>
  <c r="B688" i="10"/>
  <c r="B636" i="10"/>
  <c r="B748" i="10"/>
  <c r="B681" i="10"/>
  <c r="B573" i="10"/>
  <c r="B752" i="10"/>
  <c r="B669" i="10"/>
  <c r="B743" i="10"/>
  <c r="B745" i="10"/>
  <c r="B684" i="10"/>
  <c r="B600" i="10"/>
  <c r="B565" i="10"/>
  <c r="B542" i="10"/>
  <c r="B571" i="10"/>
  <c r="B567" i="10"/>
  <c r="B725" i="10"/>
  <c r="B626" i="10"/>
  <c r="B587" i="10"/>
  <c r="B615" i="10"/>
  <c r="B715" i="10"/>
  <c r="B563" i="10"/>
  <c r="B722" i="10"/>
  <c r="B625" i="10"/>
  <c r="B438" i="10"/>
  <c r="B658" i="10"/>
  <c r="B527" i="10"/>
  <c r="B572" i="10"/>
  <c r="B680" i="10"/>
  <c r="B561" i="10"/>
  <c r="B580" i="10"/>
  <c r="B638" i="10"/>
  <c r="B633" i="10"/>
  <c r="B517" i="10"/>
  <c r="B674" i="10"/>
  <c r="B474" i="10"/>
  <c r="B697" i="10"/>
  <c r="B457" i="10"/>
  <c r="B666" i="10"/>
  <c r="B575" i="10"/>
  <c r="B532" i="10"/>
  <c r="B605" i="10"/>
  <c r="B710" i="10"/>
  <c r="B641" i="10"/>
  <c r="B622" i="10"/>
  <c r="B491" i="10"/>
  <c r="B643" i="10"/>
  <c r="B712" i="10"/>
  <c r="B747" i="10"/>
  <c r="B564" i="10"/>
  <c r="B537" i="10"/>
  <c r="B612" i="10"/>
  <c r="B720" i="10"/>
  <c r="B723" i="10"/>
  <c r="B566" i="10"/>
  <c r="B518" i="10"/>
  <c r="B588" i="10"/>
  <c r="B619" i="10"/>
  <c r="B539" i="10"/>
  <c r="B595" i="10"/>
  <c r="B650" i="10"/>
  <c r="B634" i="10"/>
  <c r="B607" i="10"/>
  <c r="B570" i="10"/>
  <c r="B512" i="10"/>
  <c r="B653" i="10"/>
  <c r="B489" i="10"/>
  <c r="B597" i="10"/>
  <c r="B347" i="10"/>
  <c r="B719" i="10"/>
  <c r="B524" i="10"/>
  <c r="B578" i="10"/>
  <c r="B627" i="10"/>
  <c r="B534" i="10"/>
  <c r="B718" i="10"/>
  <c r="B706" i="10"/>
  <c r="B521" i="10"/>
  <c r="B410" i="10"/>
  <c r="B533" i="10"/>
  <c r="B585" i="10"/>
  <c r="B535" i="10"/>
  <c r="B135" i="10"/>
  <c r="B739" i="10"/>
  <c r="B277" i="10"/>
  <c r="B363" i="10"/>
  <c r="B209" i="10"/>
  <c r="B260" i="10"/>
  <c r="B268" i="10"/>
  <c r="B207" i="10"/>
  <c r="B295" i="10"/>
  <c r="B408" i="10"/>
  <c r="B522" i="10"/>
  <c r="B335" i="10"/>
  <c r="B583" i="10"/>
  <c r="B606" i="10"/>
  <c r="B313" i="10"/>
  <c r="B430" i="10"/>
  <c r="B354" i="10"/>
  <c r="B559" i="10"/>
  <c r="B632" i="10"/>
  <c r="B375" i="10"/>
  <c r="B609" i="10"/>
  <c r="B644" i="10"/>
  <c r="B560" i="10"/>
  <c r="B432" i="10"/>
  <c r="B548" i="10"/>
  <c r="B459" i="10"/>
  <c r="B576" i="10"/>
  <c r="B546" i="10"/>
  <c r="B401" i="10"/>
  <c r="B640" i="10"/>
  <c r="B603" i="10"/>
  <c r="B515" i="10"/>
  <c r="B449" i="10"/>
  <c r="B577" i="10"/>
  <c r="B556" i="10"/>
  <c r="B648" i="10"/>
  <c r="B677" i="10"/>
  <c r="B426" i="10"/>
  <c r="B601" i="10"/>
  <c r="B589" i="10"/>
  <c r="B540" i="10"/>
  <c r="B557" i="10"/>
  <c r="B334" i="10"/>
  <c r="B493" i="10"/>
  <c r="B592" i="10"/>
  <c r="B488" i="10"/>
  <c r="B461" i="10"/>
  <c r="B392" i="10"/>
  <c r="B582" i="10"/>
  <c r="B693" i="10"/>
  <c r="B456" i="10"/>
  <c r="B610" i="10"/>
  <c r="B670" i="10"/>
  <c r="B482" i="10"/>
  <c r="B514" i="10"/>
  <c r="B437" i="10"/>
  <c r="B703" i="10"/>
  <c r="B417" i="10"/>
  <c r="B473" i="10"/>
  <c r="B544" i="10"/>
  <c r="B451" i="10"/>
  <c r="B468" i="10"/>
  <c r="B621" i="10"/>
  <c r="B454" i="10"/>
  <c r="B496" i="10"/>
  <c r="B551" i="10"/>
  <c r="B481" i="10"/>
  <c r="B427" i="10"/>
  <c r="B281" i="10"/>
  <c r="B315" i="10"/>
  <c r="B562" i="10"/>
  <c r="B550" i="10"/>
  <c r="B593" i="10"/>
  <c r="B552" i="10"/>
  <c r="B639" i="10"/>
  <c r="B490" i="10"/>
  <c r="B699" i="10"/>
  <c r="B397" i="10"/>
  <c r="B499" i="10"/>
  <c r="B698" i="10"/>
  <c r="B696" i="10"/>
  <c r="B690" i="10"/>
  <c r="B667" i="10"/>
  <c r="B776" i="10"/>
  <c r="B716" i="10"/>
  <c r="B687" i="10"/>
  <c r="B729" i="10"/>
  <c r="B771" i="10"/>
  <c r="B702" i="10"/>
  <c r="B708" i="10"/>
  <c r="B714" i="10"/>
  <c r="B788" i="10"/>
  <c r="B784" i="10"/>
  <c r="B793" i="10"/>
  <c r="B705" i="10"/>
  <c r="B717" i="10"/>
  <c r="B727" i="10"/>
  <c r="B751" i="10"/>
  <c r="B631" i="10"/>
  <c r="B756" i="10"/>
  <c r="B760" i="10"/>
  <c r="B781" i="10"/>
  <c r="B773" i="10"/>
  <c r="B664" i="10"/>
  <c r="B673" i="10"/>
  <c r="B783" i="10"/>
  <c r="B663" i="10"/>
  <c r="B790" i="10"/>
  <c r="B774" i="10"/>
  <c r="B791" i="10"/>
  <c r="B767" i="10"/>
  <c r="B786" i="10"/>
  <c r="B675" i="10"/>
  <c r="B764" i="10"/>
  <c r="B642" i="10"/>
  <c r="B726" i="10"/>
  <c r="B769" i="10"/>
  <c r="B736" i="10"/>
  <c r="B732" i="10"/>
  <c r="B691" i="10"/>
  <c r="B652" i="10"/>
  <c r="B724" i="10"/>
  <c r="B755" i="10"/>
  <c r="B660" i="10"/>
  <c r="B649" i="10"/>
  <c r="B685" i="10"/>
  <c r="B785" i="10"/>
  <c r="B707" i="10"/>
  <c r="B695" i="10"/>
  <c r="B737" i="10"/>
  <c r="B768" i="10"/>
  <c r="B787" i="10"/>
  <c r="B668" i="10"/>
  <c r="B734" i="10"/>
  <c r="B738" i="10"/>
  <c r="B704" i="10"/>
  <c r="B782" i="10"/>
  <c r="B647" i="10"/>
  <c r="B731" i="10"/>
  <c r="B789" i="10"/>
  <c r="B749" i="10"/>
  <c r="B761" i="10"/>
  <c r="B713" i="10"/>
  <c r="B661" i="10"/>
  <c r="B775" i="10"/>
  <c r="B763" i="10"/>
  <c r="B701" i="10"/>
  <c r="B735" i="10"/>
  <c r="B733" i="10"/>
  <c r="B700" i="10"/>
  <c r="B656" i="10"/>
  <c r="B780" i="10"/>
  <c r="B679" i="10"/>
  <c r="B772" i="10"/>
  <c r="B779" i="10"/>
  <c r="B742" i="10"/>
  <c r="B792" i="10"/>
  <c r="B646" i="10"/>
  <c r="B778" i="10"/>
  <c r="B777" i="10"/>
  <c r="B709" i="10"/>
  <c r="B662" i="10"/>
  <c r="B728" i="10"/>
  <c r="B770" i="10"/>
  <c r="B757" i="10"/>
  <c r="B672" i="10"/>
  <c r="B762" i="10"/>
  <c r="B689" i="10"/>
  <c r="B520" i="10"/>
  <c r="B613" i="10"/>
  <c r="B385" i="10"/>
  <c r="B694" i="10"/>
  <c r="B525" i="10"/>
  <c r="B483" i="10"/>
  <c r="B574" i="10"/>
  <c r="B531" i="10"/>
  <c r="B692" i="10"/>
  <c r="B686" i="10"/>
  <c r="B765" i="10"/>
  <c r="B614" i="10"/>
  <c r="B766" i="10"/>
  <c r="B754" i="10"/>
  <c r="B586" i="10"/>
  <c r="B721" i="10"/>
  <c r="B746" i="10"/>
  <c r="B753" i="10"/>
  <c r="B750" i="10"/>
  <c r="B554" i="10"/>
  <c r="B659" i="10"/>
  <c r="B682" i="10"/>
  <c r="B676" i="10"/>
  <c r="B530" i="10"/>
  <c r="B740" i="10"/>
  <c r="R7" i="7"/>
  <c r="AG7" i="7" s="1"/>
  <c r="S7" i="7"/>
  <c r="AH7" i="7" s="1"/>
  <c r="T7" i="7"/>
  <c r="U7" i="7"/>
  <c r="AJ7" i="7" s="1"/>
  <c r="V7" i="7"/>
  <c r="AK7" i="7" s="1"/>
  <c r="W7" i="7"/>
  <c r="AL7" i="7" s="1"/>
  <c r="X7" i="7"/>
  <c r="AM7" i="7" s="1"/>
  <c r="R8" i="7"/>
  <c r="AG8" i="7" s="1"/>
  <c r="S8" i="7"/>
  <c r="AH8" i="7" s="1"/>
  <c r="T8" i="7"/>
  <c r="AI8" i="7" s="1"/>
  <c r="U8" i="7"/>
  <c r="V8" i="7"/>
  <c r="AK8" i="7" s="1"/>
  <c r="W8" i="7"/>
  <c r="AL8" i="7" s="1"/>
  <c r="X8" i="7"/>
  <c r="AM8" i="7" s="1"/>
  <c r="R9" i="7"/>
  <c r="AG9" i="7" s="1"/>
  <c r="AO9" i="7" s="1"/>
  <c r="S9" i="7"/>
  <c r="AH9" i="7" s="1"/>
  <c r="T9" i="7"/>
  <c r="AI9" i="7" s="1"/>
  <c r="U9" i="7"/>
  <c r="AJ9" i="7" s="1"/>
  <c r="V9" i="7"/>
  <c r="W9" i="7"/>
  <c r="AL9" i="7" s="1"/>
  <c r="X9" i="7"/>
  <c r="AM9" i="7" s="1"/>
  <c r="R10" i="7"/>
  <c r="AG10" i="7" s="1"/>
  <c r="S10" i="7"/>
  <c r="AH10" i="7" s="1"/>
  <c r="T10" i="7"/>
  <c r="AI10" i="7" s="1"/>
  <c r="U10" i="7"/>
  <c r="V10" i="7"/>
  <c r="AK10" i="7" s="1"/>
  <c r="W10" i="7"/>
  <c r="X10" i="7"/>
  <c r="AM10" i="7" s="1"/>
  <c r="R11" i="7"/>
  <c r="AG11" i="7" s="1"/>
  <c r="S11" i="7"/>
  <c r="T11" i="7"/>
  <c r="AI11" i="7" s="1"/>
  <c r="U11" i="7"/>
  <c r="AJ11" i="7" s="1"/>
  <c r="V11" i="7"/>
  <c r="AK11" i="7" s="1"/>
  <c r="W11" i="7"/>
  <c r="X11" i="7"/>
  <c r="R12" i="7"/>
  <c r="AG12" i="7" s="1"/>
  <c r="S12" i="7"/>
  <c r="AH12" i="7" s="1"/>
  <c r="T12" i="7"/>
  <c r="AI12" i="7" s="1"/>
  <c r="U12" i="7"/>
  <c r="AJ12" i="7" s="1"/>
  <c r="V12" i="7"/>
  <c r="AK12" i="7" s="1"/>
  <c r="W12" i="7"/>
  <c r="AL12" i="7" s="1"/>
  <c r="X12" i="7"/>
  <c r="R13" i="7"/>
  <c r="S13" i="7"/>
  <c r="AH13" i="7" s="1"/>
  <c r="T13" i="7"/>
  <c r="AI13" i="7" s="1"/>
  <c r="U13" i="7"/>
  <c r="V13" i="7"/>
  <c r="AK13" i="7" s="1"/>
  <c r="W13" i="7"/>
  <c r="AL13" i="7" s="1"/>
  <c r="X13" i="7"/>
  <c r="R14" i="7"/>
  <c r="AG14" i="7" s="1"/>
  <c r="S14" i="7"/>
  <c r="T14" i="7"/>
  <c r="AI14" i="7" s="1"/>
  <c r="U14" i="7"/>
  <c r="AJ14" i="7" s="1"/>
  <c r="V14" i="7"/>
  <c r="W14" i="7"/>
  <c r="AL14" i="7" s="1"/>
  <c r="X14" i="7"/>
  <c r="AM14" i="7" s="1"/>
  <c r="R15" i="7"/>
  <c r="AG15" i="7" s="1"/>
  <c r="S15" i="7"/>
  <c r="AH15" i="7" s="1"/>
  <c r="T15" i="7"/>
  <c r="U15" i="7"/>
  <c r="AJ15" i="7" s="1"/>
  <c r="V15" i="7"/>
  <c r="AK15" i="7" s="1"/>
  <c r="W15" i="7"/>
  <c r="AL15" i="7" s="1"/>
  <c r="X15" i="7"/>
  <c r="AM15" i="7" s="1"/>
  <c r="R16" i="7"/>
  <c r="AG16" i="7" s="1"/>
  <c r="S16" i="7"/>
  <c r="T16" i="7"/>
  <c r="AI16" i="7" s="1"/>
  <c r="U16" i="7"/>
  <c r="V16" i="7"/>
  <c r="AK16" i="7" s="1"/>
  <c r="W16" i="7"/>
  <c r="AL16" i="7" s="1"/>
  <c r="X16" i="7"/>
  <c r="R17" i="7"/>
  <c r="AG17" i="7" s="1"/>
  <c r="S17" i="7"/>
  <c r="AH17" i="7" s="1"/>
  <c r="T17" i="7"/>
  <c r="U17" i="7"/>
  <c r="AJ17" i="7" s="1"/>
  <c r="V17" i="7"/>
  <c r="W17" i="7"/>
  <c r="AL17" i="7" s="1"/>
  <c r="X17" i="7"/>
  <c r="AM17" i="7" s="1"/>
  <c r="R18" i="7"/>
  <c r="AG18" i="7" s="1"/>
  <c r="S18" i="7"/>
  <c r="AH18" i="7" s="1"/>
  <c r="T18" i="7"/>
  <c r="AI18" i="7" s="1"/>
  <c r="U18" i="7"/>
  <c r="V18" i="7"/>
  <c r="W18" i="7"/>
  <c r="AL18" i="7" s="1"/>
  <c r="X18" i="7"/>
  <c r="AM18" i="7" s="1"/>
  <c r="R19" i="7"/>
  <c r="AG19" i="7" s="1"/>
  <c r="S19" i="7"/>
  <c r="AH19" i="7" s="1"/>
  <c r="T19" i="7"/>
  <c r="AI19" i="7" s="1"/>
  <c r="U19" i="7"/>
  <c r="AJ19" i="7" s="1"/>
  <c r="V19" i="7"/>
  <c r="W19" i="7"/>
  <c r="AL19" i="7" s="1"/>
  <c r="X19" i="7"/>
  <c r="AM19" i="7" s="1"/>
  <c r="R20" i="7"/>
  <c r="AG20" i="7" s="1"/>
  <c r="S20" i="7"/>
  <c r="AH20" i="7" s="1"/>
  <c r="T20" i="7"/>
  <c r="U20" i="7"/>
  <c r="AJ20" i="7" s="1"/>
  <c r="V20" i="7"/>
  <c r="AK20" i="7" s="1"/>
  <c r="W20" i="7"/>
  <c r="AL20" i="7" s="1"/>
  <c r="X20" i="7"/>
  <c r="R21" i="7"/>
  <c r="AG21" i="7" s="1"/>
  <c r="S21" i="7"/>
  <c r="AH21" i="7" s="1"/>
  <c r="T21" i="7"/>
  <c r="AI21" i="7" s="1"/>
  <c r="U21" i="7"/>
  <c r="AJ21" i="7" s="1"/>
  <c r="V21" i="7"/>
  <c r="AK21" i="7" s="1"/>
  <c r="W21" i="7"/>
  <c r="AL21" i="7" s="1"/>
  <c r="X21" i="7"/>
  <c r="AM21" i="7" s="1"/>
  <c r="R22" i="7"/>
  <c r="S22" i="7"/>
  <c r="T22" i="7"/>
  <c r="AI22" i="7" s="1"/>
  <c r="U22" i="7"/>
  <c r="AJ22" i="7" s="1"/>
  <c r="V22" i="7"/>
  <c r="AK22" i="7" s="1"/>
  <c r="W22" i="7"/>
  <c r="AL22" i="7" s="1"/>
  <c r="X22" i="7"/>
  <c r="AM22" i="7" s="1"/>
  <c r="R23" i="7"/>
  <c r="AG23" i="7" s="1"/>
  <c r="S23" i="7"/>
  <c r="AH23" i="7" s="1"/>
  <c r="T23" i="7"/>
  <c r="AI23" i="7" s="1"/>
  <c r="U23" i="7"/>
  <c r="AJ23" i="7" s="1"/>
  <c r="V23" i="7"/>
  <c r="AK23" i="7" s="1"/>
  <c r="W23" i="7"/>
  <c r="AL23" i="7" s="1"/>
  <c r="X23" i="7"/>
  <c r="AM23" i="7" s="1"/>
  <c r="R24" i="7"/>
  <c r="AG24" i="7" s="1"/>
  <c r="S24" i="7"/>
  <c r="AH24" i="7" s="1"/>
  <c r="T24" i="7"/>
  <c r="AI24" i="7" s="1"/>
  <c r="U24" i="7"/>
  <c r="V24" i="7"/>
  <c r="AK24" i="7" s="1"/>
  <c r="W24" i="7"/>
  <c r="AL24" i="7" s="1"/>
  <c r="X24" i="7"/>
  <c r="AM24" i="7" s="1"/>
  <c r="R25" i="7"/>
  <c r="AG25" i="7" s="1"/>
  <c r="S25" i="7"/>
  <c r="AH25" i="7" s="1"/>
  <c r="T25" i="7"/>
  <c r="AI25" i="7" s="1"/>
  <c r="U25" i="7"/>
  <c r="AJ25" i="7" s="1"/>
  <c r="V25" i="7"/>
  <c r="W25" i="7"/>
  <c r="AL25" i="7" s="1"/>
  <c r="X25" i="7"/>
  <c r="AM25" i="7" s="1"/>
  <c r="R26" i="7"/>
  <c r="AG26" i="7" s="1"/>
  <c r="S26" i="7"/>
  <c r="AH26" i="7" s="1"/>
  <c r="T26" i="7"/>
  <c r="AI26" i="7" s="1"/>
  <c r="U26" i="7"/>
  <c r="V26" i="7"/>
  <c r="AK26" i="7" s="1"/>
  <c r="W26" i="7"/>
  <c r="AL26" i="7" s="1"/>
  <c r="X26" i="7"/>
  <c r="AM26" i="7" s="1"/>
  <c r="R27" i="7"/>
  <c r="AG27" i="7" s="1"/>
  <c r="S27" i="7"/>
  <c r="AH27" i="7" s="1"/>
  <c r="T27" i="7"/>
  <c r="AI27" i="7" s="1"/>
  <c r="U27" i="7"/>
  <c r="AJ27" i="7" s="1"/>
  <c r="V27" i="7"/>
  <c r="W27" i="7"/>
  <c r="X27" i="7"/>
  <c r="AM27" i="7" s="1"/>
  <c r="R28" i="7"/>
  <c r="AG28" i="7" s="1"/>
  <c r="S28" i="7"/>
  <c r="AH28" i="7" s="1"/>
  <c r="T28" i="7"/>
  <c r="AI28" i="7" s="1"/>
  <c r="U28" i="7"/>
  <c r="AJ28" i="7" s="1"/>
  <c r="V28" i="7"/>
  <c r="AK28" i="7" s="1"/>
  <c r="W28" i="7"/>
  <c r="AL28" i="7" s="1"/>
  <c r="X28" i="7"/>
  <c r="AM28" i="7" s="1"/>
  <c r="R29" i="7"/>
  <c r="AG29" i="7" s="1"/>
  <c r="S29" i="7"/>
  <c r="AH29" i="7" s="1"/>
  <c r="T29" i="7"/>
  <c r="AI29" i="7" s="1"/>
  <c r="U29" i="7"/>
  <c r="V29" i="7"/>
  <c r="AK29" i="7" s="1"/>
  <c r="W29" i="7"/>
  <c r="AL29" i="7" s="1"/>
  <c r="X29" i="7"/>
  <c r="AM29" i="7" s="1"/>
  <c r="R30" i="7"/>
  <c r="S30" i="7"/>
  <c r="AH30" i="7" s="1"/>
  <c r="T30" i="7"/>
  <c r="AI30" i="7" s="1"/>
  <c r="U30" i="7"/>
  <c r="AJ30" i="7" s="1"/>
  <c r="V30" i="7"/>
  <c r="AK30" i="7" s="1"/>
  <c r="W30" i="7"/>
  <c r="AL30" i="7" s="1"/>
  <c r="X30" i="7"/>
  <c r="AM30" i="7" s="1"/>
  <c r="R31" i="7"/>
  <c r="AG31" i="7" s="1"/>
  <c r="S31" i="7"/>
  <c r="T31" i="7"/>
  <c r="U31" i="7"/>
  <c r="AJ31" i="7" s="1"/>
  <c r="V31" i="7"/>
  <c r="AK31" i="7" s="1"/>
  <c r="W31" i="7"/>
  <c r="AL31" i="7" s="1"/>
  <c r="X31" i="7"/>
  <c r="AM31" i="7" s="1"/>
  <c r="R32" i="7"/>
  <c r="AG32" i="7" s="1"/>
  <c r="S32" i="7"/>
  <c r="AH32" i="7" s="1"/>
  <c r="T32" i="7"/>
  <c r="AI32" i="7" s="1"/>
  <c r="U32" i="7"/>
  <c r="AJ32" i="7" s="1"/>
  <c r="V32" i="7"/>
  <c r="AK32" i="7" s="1"/>
  <c r="W32" i="7"/>
  <c r="AL32" i="7" s="1"/>
  <c r="X32" i="7"/>
  <c r="AM32" i="7" s="1"/>
  <c r="R33" i="7"/>
  <c r="AG33" i="7" s="1"/>
  <c r="S33" i="7"/>
  <c r="AH33" i="7" s="1"/>
  <c r="T33" i="7"/>
  <c r="AI33" i="7" s="1"/>
  <c r="U33" i="7"/>
  <c r="AJ33" i="7" s="1"/>
  <c r="V33" i="7"/>
  <c r="W33" i="7"/>
  <c r="AL33" i="7" s="1"/>
  <c r="X33" i="7"/>
  <c r="AM33" i="7" s="1"/>
  <c r="R34" i="7"/>
  <c r="AG34" i="7" s="1"/>
  <c r="S34" i="7"/>
  <c r="AH34" i="7" s="1"/>
  <c r="T34" i="7"/>
  <c r="AI34" i="7" s="1"/>
  <c r="U34" i="7"/>
  <c r="AJ34" i="7" s="1"/>
  <c r="V34" i="7"/>
  <c r="AK34" i="7" s="1"/>
  <c r="W34" i="7"/>
  <c r="X34" i="7"/>
  <c r="AM34" i="7" s="1"/>
  <c r="R35" i="7"/>
  <c r="AG35" i="7" s="1"/>
  <c r="S35" i="7"/>
  <c r="T35" i="7"/>
  <c r="AI35" i="7" s="1"/>
  <c r="U35" i="7"/>
  <c r="AJ35" i="7" s="1"/>
  <c r="V35" i="7"/>
  <c r="W35" i="7"/>
  <c r="AL35" i="7" s="1"/>
  <c r="X35" i="7"/>
  <c r="AM35" i="7" s="1"/>
  <c r="R36" i="7"/>
  <c r="AG36" i="7" s="1"/>
  <c r="S36" i="7"/>
  <c r="AH36" i="7" s="1"/>
  <c r="T36" i="7"/>
  <c r="AI36" i="7" s="1"/>
  <c r="U36" i="7"/>
  <c r="AJ36" i="7" s="1"/>
  <c r="V36" i="7"/>
  <c r="AK36" i="7" s="1"/>
  <c r="W36" i="7"/>
  <c r="X36" i="7"/>
  <c r="R37" i="7"/>
  <c r="AG37" i="7" s="1"/>
  <c r="S37" i="7"/>
  <c r="AH37" i="7" s="1"/>
  <c r="T37" i="7"/>
  <c r="AI37" i="7" s="1"/>
  <c r="U37" i="7"/>
  <c r="AJ37" i="7" s="1"/>
  <c r="V37" i="7"/>
  <c r="AK37" i="7" s="1"/>
  <c r="W37" i="7"/>
  <c r="AL37" i="7" s="1"/>
  <c r="X37" i="7"/>
  <c r="AM37" i="7" s="1"/>
  <c r="R38" i="7"/>
  <c r="AG38" i="7" s="1"/>
  <c r="S38" i="7"/>
  <c r="AH38" i="7" s="1"/>
  <c r="T38" i="7"/>
  <c r="AI38" i="7" s="1"/>
  <c r="U38" i="7"/>
  <c r="AJ38" i="7" s="1"/>
  <c r="V38" i="7"/>
  <c r="W38" i="7"/>
  <c r="AL38" i="7" s="1"/>
  <c r="X38" i="7"/>
  <c r="AM38" i="7" s="1"/>
  <c r="R39" i="7"/>
  <c r="AG39" i="7" s="1"/>
  <c r="S39" i="7"/>
  <c r="T39" i="7"/>
  <c r="AI39" i="7" s="1"/>
  <c r="U39" i="7"/>
  <c r="AJ39" i="7" s="1"/>
  <c r="V39" i="7"/>
  <c r="AK39" i="7" s="1"/>
  <c r="W39" i="7"/>
  <c r="AL39" i="7" s="1"/>
  <c r="X39" i="7"/>
  <c r="AM39" i="7" s="1"/>
  <c r="R40" i="7"/>
  <c r="AG40" i="7" s="1"/>
  <c r="S40" i="7"/>
  <c r="AH40" i="7" s="1"/>
  <c r="T40" i="7"/>
  <c r="U40" i="7"/>
  <c r="V40" i="7"/>
  <c r="AK40" i="7" s="1"/>
  <c r="W40" i="7"/>
  <c r="AL40" i="7" s="1"/>
  <c r="X40" i="7"/>
  <c r="AM40" i="7" s="1"/>
  <c r="R41" i="7"/>
  <c r="AG41" i="7" s="1"/>
  <c r="S41" i="7"/>
  <c r="AH41" i="7" s="1"/>
  <c r="T41" i="7"/>
  <c r="AI41" i="7" s="1"/>
  <c r="U41" i="7"/>
  <c r="AJ41" i="7" s="1"/>
  <c r="V41" i="7"/>
  <c r="AK41" i="7" s="1"/>
  <c r="W41" i="7"/>
  <c r="AL41" i="7" s="1"/>
  <c r="X41" i="7"/>
  <c r="AM41" i="7" s="1"/>
  <c r="R42" i="7"/>
  <c r="AG42" i="7" s="1"/>
  <c r="S42" i="7"/>
  <c r="AH42" i="7" s="1"/>
  <c r="T42" i="7"/>
  <c r="AI42" i="7" s="1"/>
  <c r="U42" i="7"/>
  <c r="AJ42" i="7" s="1"/>
  <c r="V42" i="7"/>
  <c r="AK42" i="7" s="1"/>
  <c r="W42" i="7"/>
  <c r="X42" i="7"/>
  <c r="AM42" i="7" s="1"/>
  <c r="R43" i="7"/>
  <c r="AG43" i="7" s="1"/>
  <c r="S43" i="7"/>
  <c r="AH43" i="7" s="1"/>
  <c r="T43" i="7"/>
  <c r="AI43" i="7" s="1"/>
  <c r="U43" i="7"/>
  <c r="AJ43" i="7" s="1"/>
  <c r="V43" i="7"/>
  <c r="AK43" i="7" s="1"/>
  <c r="W43" i="7"/>
  <c r="AL43" i="7" s="1"/>
  <c r="X43" i="7"/>
  <c r="R44" i="7"/>
  <c r="AG44" i="7" s="1"/>
  <c r="S44" i="7"/>
  <c r="AH44" i="7" s="1"/>
  <c r="T44" i="7"/>
  <c r="U44" i="7"/>
  <c r="AJ44" i="7" s="1"/>
  <c r="V44" i="7"/>
  <c r="AK44" i="7" s="1"/>
  <c r="W44" i="7"/>
  <c r="X44" i="7"/>
  <c r="AM44" i="7" s="1"/>
  <c r="R45" i="7"/>
  <c r="AG45" i="7" s="1"/>
  <c r="S45" i="7"/>
  <c r="AH45" i="7" s="1"/>
  <c r="T45" i="7"/>
  <c r="AI45" i="7" s="1"/>
  <c r="U45" i="7"/>
  <c r="AJ45" i="7" s="1"/>
  <c r="V45" i="7"/>
  <c r="AK45" i="7" s="1"/>
  <c r="W45" i="7"/>
  <c r="AL45" i="7" s="1"/>
  <c r="X45" i="7"/>
  <c r="R46" i="7"/>
  <c r="S46" i="7"/>
  <c r="AH46" i="7" s="1"/>
  <c r="T46" i="7"/>
  <c r="AI46" i="7" s="1"/>
  <c r="U46" i="7"/>
  <c r="AJ46" i="7" s="1"/>
  <c r="V46" i="7"/>
  <c r="W46" i="7"/>
  <c r="AL46" i="7" s="1"/>
  <c r="X46" i="7"/>
  <c r="AM46" i="7" s="1"/>
  <c r="R47" i="7"/>
  <c r="AG47" i="7" s="1"/>
  <c r="S47" i="7"/>
  <c r="AH47" i="7" s="1"/>
  <c r="T47" i="7"/>
  <c r="AI47" i="7" s="1"/>
  <c r="U47" i="7"/>
  <c r="AJ47" i="7" s="1"/>
  <c r="V47" i="7"/>
  <c r="AK47" i="7" s="1"/>
  <c r="W47" i="7"/>
  <c r="AL47" i="7" s="1"/>
  <c r="X47" i="7"/>
  <c r="AM47" i="7" s="1"/>
  <c r="R48" i="7"/>
  <c r="AG48" i="7" s="1"/>
  <c r="S48" i="7"/>
  <c r="AH48" i="7" s="1"/>
  <c r="T48" i="7"/>
  <c r="U48" i="7"/>
  <c r="AJ48" i="7" s="1"/>
  <c r="V48" i="7"/>
  <c r="AK48" i="7" s="1"/>
  <c r="W48" i="7"/>
  <c r="AL48" i="7" s="1"/>
  <c r="X48" i="7"/>
  <c r="AM48" i="7" s="1"/>
  <c r="R49" i="7"/>
  <c r="AG49" i="7" s="1"/>
  <c r="S49" i="7"/>
  <c r="AH49" i="7" s="1"/>
  <c r="T49" i="7"/>
  <c r="AI49" i="7" s="1"/>
  <c r="U49" i="7"/>
  <c r="V49" i="7"/>
  <c r="W49" i="7"/>
  <c r="AL49" i="7" s="1"/>
  <c r="X49" i="7"/>
  <c r="AM49" i="7" s="1"/>
  <c r="R50" i="7"/>
  <c r="AG50" i="7" s="1"/>
  <c r="S50" i="7"/>
  <c r="AH50" i="7" s="1"/>
  <c r="T50" i="7"/>
  <c r="AI50" i="7" s="1"/>
  <c r="U50" i="7"/>
  <c r="AJ50" i="7" s="1"/>
  <c r="V50" i="7"/>
  <c r="AK50" i="7" s="1"/>
  <c r="W50" i="7"/>
  <c r="AL50" i="7" s="1"/>
  <c r="X50" i="7"/>
  <c r="AM50" i="7" s="1"/>
  <c r="R51" i="7"/>
  <c r="AG51" i="7" s="1"/>
  <c r="S51" i="7"/>
  <c r="AH51" i="7" s="1"/>
  <c r="T51" i="7"/>
  <c r="AI51" i="7" s="1"/>
  <c r="U51" i="7"/>
  <c r="AJ51" i="7" s="1"/>
  <c r="V51" i="7"/>
  <c r="W51" i="7"/>
  <c r="AL51" i="7" s="1"/>
  <c r="X51" i="7"/>
  <c r="R52" i="7"/>
  <c r="AG52" i="7" s="1"/>
  <c r="S52" i="7"/>
  <c r="AH52" i="7" s="1"/>
  <c r="T52" i="7"/>
  <c r="AI52" i="7" s="1"/>
  <c r="U52" i="7"/>
  <c r="AJ52" i="7" s="1"/>
  <c r="V52" i="7"/>
  <c r="AK52" i="7" s="1"/>
  <c r="W52" i="7"/>
  <c r="AL52" i="7" s="1"/>
  <c r="X52" i="7"/>
  <c r="AM52" i="7" s="1"/>
  <c r="R53" i="7"/>
  <c r="S53" i="7"/>
  <c r="AH53" i="7" s="1"/>
  <c r="T53" i="7"/>
  <c r="AI53" i="7" s="1"/>
  <c r="U53" i="7"/>
  <c r="V53" i="7"/>
  <c r="AK53" i="7" s="1"/>
  <c r="W53" i="7"/>
  <c r="AL53" i="7" s="1"/>
  <c r="X53" i="7"/>
  <c r="R54" i="7"/>
  <c r="AG54" i="7" s="1"/>
  <c r="S54" i="7"/>
  <c r="AH54" i="7" s="1"/>
  <c r="T54" i="7"/>
  <c r="AI54" i="7" s="1"/>
  <c r="U54" i="7"/>
  <c r="AJ54" i="7" s="1"/>
  <c r="V54" i="7"/>
  <c r="AK54" i="7" s="1"/>
  <c r="W54" i="7"/>
  <c r="AL54" i="7" s="1"/>
  <c r="X54" i="7"/>
  <c r="AM54" i="7" s="1"/>
  <c r="R55" i="7"/>
  <c r="S55" i="7"/>
  <c r="T55" i="7"/>
  <c r="AI55" i="7" s="1"/>
  <c r="U55" i="7"/>
  <c r="AJ55" i="7" s="1"/>
  <c r="V55" i="7"/>
  <c r="AK55" i="7" s="1"/>
  <c r="W55" i="7"/>
  <c r="X55" i="7"/>
  <c r="AM55" i="7" s="1"/>
  <c r="R56" i="7"/>
  <c r="AG56" i="7" s="1"/>
  <c r="S56" i="7"/>
  <c r="AH56" i="7" s="1"/>
  <c r="T56" i="7"/>
  <c r="AI56" i="7" s="1"/>
  <c r="U56" i="7"/>
  <c r="AJ56" i="7" s="1"/>
  <c r="V56" i="7"/>
  <c r="AK56" i="7" s="1"/>
  <c r="W56" i="7"/>
  <c r="AL56" i="7" s="1"/>
  <c r="X56" i="7"/>
  <c r="AM56" i="7" s="1"/>
  <c r="R57" i="7"/>
  <c r="AG57" i="7" s="1"/>
  <c r="S57" i="7"/>
  <c r="AH57" i="7" s="1"/>
  <c r="T57" i="7"/>
  <c r="AI57" i="7" s="1"/>
  <c r="U57" i="7"/>
  <c r="V57" i="7"/>
  <c r="AK57" i="7" s="1"/>
  <c r="W57" i="7"/>
  <c r="AL57" i="7" s="1"/>
  <c r="X57" i="7"/>
  <c r="AM57" i="7" s="1"/>
  <c r="R58" i="7"/>
  <c r="AG58" i="7" s="1"/>
  <c r="S58" i="7"/>
  <c r="AH58" i="7" s="1"/>
  <c r="T58" i="7"/>
  <c r="AI58" i="7" s="1"/>
  <c r="U58" i="7"/>
  <c r="AJ58" i="7" s="1"/>
  <c r="V58" i="7"/>
  <c r="W58" i="7"/>
  <c r="X58" i="7"/>
  <c r="AM58" i="7" s="1"/>
  <c r="R59" i="7"/>
  <c r="AG59" i="7" s="1"/>
  <c r="S59" i="7"/>
  <c r="AH59" i="7" s="1"/>
  <c r="T59" i="7"/>
  <c r="AI59" i="7" s="1"/>
  <c r="U59" i="7"/>
  <c r="AJ59" i="7" s="1"/>
  <c r="V59" i="7"/>
  <c r="AK59" i="7" s="1"/>
  <c r="W59" i="7"/>
  <c r="AL59" i="7" s="1"/>
  <c r="X59" i="7"/>
  <c r="AM59" i="7" s="1"/>
  <c r="R60" i="7"/>
  <c r="AG60" i="7" s="1"/>
  <c r="S60" i="7"/>
  <c r="AH60" i="7" s="1"/>
  <c r="T60" i="7"/>
  <c r="AI60" i="7" s="1"/>
  <c r="U60" i="7"/>
  <c r="AJ60" i="7" s="1"/>
  <c r="V60" i="7"/>
  <c r="AK60" i="7" s="1"/>
  <c r="W60" i="7"/>
  <c r="X60" i="7"/>
  <c r="AM60" i="7" s="1"/>
  <c r="R61" i="7"/>
  <c r="S61" i="7"/>
  <c r="AH61" i="7" s="1"/>
  <c r="T61" i="7"/>
  <c r="AI61" i="7" s="1"/>
  <c r="U61" i="7"/>
  <c r="AJ61" i="7" s="1"/>
  <c r="V61" i="7"/>
  <c r="AK61" i="7" s="1"/>
  <c r="W61" i="7"/>
  <c r="AL61" i="7" s="1"/>
  <c r="X61" i="7"/>
  <c r="AM61" i="7" s="1"/>
  <c r="R62" i="7"/>
  <c r="AG62" i="7" s="1"/>
  <c r="S62" i="7"/>
  <c r="T62" i="7"/>
  <c r="AI62" i="7" s="1"/>
  <c r="U62" i="7"/>
  <c r="AJ62" i="7" s="1"/>
  <c r="V62" i="7"/>
  <c r="W62" i="7"/>
  <c r="AL62" i="7" s="1"/>
  <c r="X62" i="7"/>
  <c r="AM62" i="7" s="1"/>
  <c r="R63" i="7"/>
  <c r="S63" i="7"/>
  <c r="AH63" i="7" s="1"/>
  <c r="T63" i="7"/>
  <c r="AI63" i="7" s="1"/>
  <c r="U63" i="7"/>
  <c r="AJ63" i="7" s="1"/>
  <c r="V63" i="7"/>
  <c r="AK63" i="7" s="1"/>
  <c r="W63" i="7"/>
  <c r="AL63" i="7" s="1"/>
  <c r="X63" i="7"/>
  <c r="AM63" i="7" s="1"/>
  <c r="R64" i="7"/>
  <c r="AG64" i="7" s="1"/>
  <c r="S64" i="7"/>
  <c r="T64" i="7"/>
  <c r="U64" i="7"/>
  <c r="AJ64" i="7" s="1"/>
  <c r="V64" i="7"/>
  <c r="AK64" i="7" s="1"/>
  <c r="W64" i="7"/>
  <c r="AL64" i="7" s="1"/>
  <c r="X64" i="7"/>
  <c r="R65" i="7"/>
  <c r="AG65" i="7" s="1"/>
  <c r="S65" i="7"/>
  <c r="AH65" i="7" s="1"/>
  <c r="T65" i="7"/>
  <c r="AI65" i="7" s="1"/>
  <c r="U65" i="7"/>
  <c r="AJ65" i="7" s="1"/>
  <c r="V65" i="7"/>
  <c r="AK65" i="7" s="1"/>
  <c r="W65" i="7"/>
  <c r="AL65" i="7" s="1"/>
  <c r="X65" i="7"/>
  <c r="AM65" i="7" s="1"/>
  <c r="R66" i="7"/>
  <c r="AG66" i="7" s="1"/>
  <c r="S66" i="7"/>
  <c r="AH66" i="7" s="1"/>
  <c r="T66" i="7"/>
  <c r="AI66" i="7" s="1"/>
  <c r="U66" i="7"/>
  <c r="AJ66" i="7" s="1"/>
  <c r="V66" i="7"/>
  <c r="W66" i="7"/>
  <c r="AL66" i="7" s="1"/>
  <c r="X66" i="7"/>
  <c r="AM66" i="7" s="1"/>
  <c r="R67" i="7"/>
  <c r="AG67" i="7" s="1"/>
  <c r="S67" i="7"/>
  <c r="AH67" i="7" s="1"/>
  <c r="T67" i="7"/>
  <c r="AI67" i="7" s="1"/>
  <c r="U67" i="7"/>
  <c r="AJ67" i="7" s="1"/>
  <c r="V67" i="7"/>
  <c r="AK67" i="7" s="1"/>
  <c r="W67" i="7"/>
  <c r="X67" i="7"/>
  <c r="R68" i="7"/>
  <c r="AG68" i="7" s="1"/>
  <c r="S68" i="7"/>
  <c r="AH68" i="7" s="1"/>
  <c r="T68" i="7"/>
  <c r="AI68" i="7" s="1"/>
  <c r="U68" i="7"/>
  <c r="AJ68" i="7" s="1"/>
  <c r="V68" i="7"/>
  <c r="AK68" i="7" s="1"/>
  <c r="W68" i="7"/>
  <c r="AL68" i="7" s="1"/>
  <c r="X68" i="7"/>
  <c r="AM68" i="7" s="1"/>
  <c r="R69" i="7"/>
  <c r="AG69" i="7" s="1"/>
  <c r="S69" i="7"/>
  <c r="AH69" i="7" s="1"/>
  <c r="T69" i="7"/>
  <c r="AI69" i="7" s="1"/>
  <c r="U69" i="7"/>
  <c r="AJ69" i="7" s="1"/>
  <c r="V69" i="7"/>
  <c r="AK69" i="7" s="1"/>
  <c r="W69" i="7"/>
  <c r="AL69" i="7" s="1"/>
  <c r="X69" i="7"/>
  <c r="R70" i="7"/>
  <c r="AG70" i="7" s="1"/>
  <c r="S70" i="7"/>
  <c r="T70" i="7"/>
  <c r="AI70" i="7" s="1"/>
  <c r="U70" i="7"/>
  <c r="AJ70" i="7" s="1"/>
  <c r="V70" i="7"/>
  <c r="AK70" i="7" s="1"/>
  <c r="W70" i="7"/>
  <c r="AL70" i="7" s="1"/>
  <c r="X70" i="7"/>
  <c r="AM70" i="7" s="1"/>
  <c r="R71" i="7"/>
  <c r="AG71" i="7" s="1"/>
  <c r="S71" i="7"/>
  <c r="AH71" i="7" s="1"/>
  <c r="T71" i="7"/>
  <c r="U71" i="7"/>
  <c r="AJ71" i="7" s="1"/>
  <c r="V71" i="7"/>
  <c r="AK71" i="7" s="1"/>
  <c r="W71" i="7"/>
  <c r="X71" i="7"/>
  <c r="AM71" i="7" s="1"/>
  <c r="R72" i="7"/>
  <c r="AG72" i="7" s="1"/>
  <c r="S72" i="7"/>
  <c r="T72" i="7"/>
  <c r="AI72" i="7" s="1"/>
  <c r="U72" i="7"/>
  <c r="AJ72" i="7" s="1"/>
  <c r="V72" i="7"/>
  <c r="AK72" i="7" s="1"/>
  <c r="W72" i="7"/>
  <c r="AL72" i="7" s="1"/>
  <c r="X72" i="7"/>
  <c r="AM72" i="7" s="1"/>
  <c r="R73" i="7"/>
  <c r="AG73" i="7" s="1"/>
  <c r="S73" i="7"/>
  <c r="AH73" i="7" s="1"/>
  <c r="T73" i="7"/>
  <c r="U73" i="7"/>
  <c r="V73" i="7"/>
  <c r="AK73" i="7" s="1"/>
  <c r="W73" i="7"/>
  <c r="AL73" i="7" s="1"/>
  <c r="X73" i="7"/>
  <c r="AM73" i="7" s="1"/>
  <c r="R74" i="7"/>
  <c r="AG74" i="7" s="1"/>
  <c r="S74" i="7"/>
  <c r="AH74" i="7" s="1"/>
  <c r="T74" i="7"/>
  <c r="AI74" i="7" s="1"/>
  <c r="U74" i="7"/>
  <c r="AJ74" i="7" s="1"/>
  <c r="V74" i="7"/>
  <c r="AK74" i="7" s="1"/>
  <c r="W74" i="7"/>
  <c r="AL74" i="7" s="1"/>
  <c r="X74" i="7"/>
  <c r="AM74" i="7" s="1"/>
  <c r="R75" i="7"/>
  <c r="AG75" i="7" s="1"/>
  <c r="S75" i="7"/>
  <c r="AH75" i="7" s="1"/>
  <c r="T75" i="7"/>
  <c r="AI75" i="7" s="1"/>
  <c r="U75" i="7"/>
  <c r="AJ75" i="7" s="1"/>
  <c r="V75" i="7"/>
  <c r="AK75" i="7" s="1"/>
  <c r="W75" i="7"/>
  <c r="X75" i="7"/>
  <c r="AM75" i="7" s="1"/>
  <c r="R76" i="7"/>
  <c r="AG76" i="7" s="1"/>
  <c r="S76" i="7"/>
  <c r="AH76" i="7" s="1"/>
  <c r="T76" i="7"/>
  <c r="AI76" i="7" s="1"/>
  <c r="U76" i="7"/>
  <c r="AJ76" i="7" s="1"/>
  <c r="V76" i="7"/>
  <c r="AK76" i="7" s="1"/>
  <c r="W76" i="7"/>
  <c r="AL76" i="7" s="1"/>
  <c r="X76" i="7"/>
  <c r="R77" i="7"/>
  <c r="S77" i="7"/>
  <c r="AH77" i="7" s="1"/>
  <c r="T77" i="7"/>
  <c r="AI77" i="7" s="1"/>
  <c r="U77" i="7"/>
  <c r="AJ77" i="7" s="1"/>
  <c r="V77" i="7"/>
  <c r="AK77" i="7" s="1"/>
  <c r="W77" i="7"/>
  <c r="AL77" i="7" s="1"/>
  <c r="X77" i="7"/>
  <c r="AM77" i="7" s="1"/>
  <c r="R78" i="7"/>
  <c r="AG78" i="7" s="1"/>
  <c r="S78" i="7"/>
  <c r="AH78" i="7" s="1"/>
  <c r="T78" i="7"/>
  <c r="AI78" i="7" s="1"/>
  <c r="U78" i="7"/>
  <c r="AJ78" i="7" s="1"/>
  <c r="V78" i="7"/>
  <c r="AK78" i="7" s="1"/>
  <c r="W78" i="7"/>
  <c r="AL78" i="7" s="1"/>
  <c r="X78" i="7"/>
  <c r="AM78" i="7" s="1"/>
  <c r="R79" i="7"/>
  <c r="S79" i="7"/>
  <c r="AH79" i="7" s="1"/>
  <c r="T79" i="7"/>
  <c r="U79" i="7"/>
  <c r="AJ79" i="7" s="1"/>
  <c r="V79" i="7"/>
  <c r="AK79" i="7" s="1"/>
  <c r="W79" i="7"/>
  <c r="AL79" i="7" s="1"/>
  <c r="X79" i="7"/>
  <c r="AM79" i="7" s="1"/>
  <c r="R80" i="7"/>
  <c r="AG80" i="7" s="1"/>
  <c r="S80" i="7"/>
  <c r="AH80" i="7" s="1"/>
  <c r="T80" i="7"/>
  <c r="AI80" i="7" s="1"/>
  <c r="U80" i="7"/>
  <c r="V80" i="7"/>
  <c r="AK80" i="7" s="1"/>
  <c r="W80" i="7"/>
  <c r="AL80" i="7" s="1"/>
  <c r="X80" i="7"/>
  <c r="R81" i="7"/>
  <c r="AG81" i="7" s="1"/>
  <c r="S81" i="7"/>
  <c r="AH81" i="7" s="1"/>
  <c r="T81" i="7"/>
  <c r="U81" i="7"/>
  <c r="AJ81" i="7" s="1"/>
  <c r="V81" i="7"/>
  <c r="AK81" i="7" s="1"/>
  <c r="W81" i="7"/>
  <c r="AL81" i="7" s="1"/>
  <c r="X81" i="7"/>
  <c r="AM81" i="7" s="1"/>
  <c r="R82" i="7"/>
  <c r="AG82" i="7" s="1"/>
  <c r="S82" i="7"/>
  <c r="AH82" i="7" s="1"/>
  <c r="T82" i="7"/>
  <c r="AI82" i="7" s="1"/>
  <c r="U82" i="7"/>
  <c r="V82" i="7"/>
  <c r="W82" i="7"/>
  <c r="AL82" i="7" s="1"/>
  <c r="X82" i="7"/>
  <c r="AM82" i="7" s="1"/>
  <c r="R83" i="7"/>
  <c r="AG83" i="7" s="1"/>
  <c r="S83" i="7"/>
  <c r="T83" i="7"/>
  <c r="AI83" i="7" s="1"/>
  <c r="U83" i="7"/>
  <c r="AJ83" i="7" s="1"/>
  <c r="V83" i="7"/>
  <c r="AK83" i="7" s="1"/>
  <c r="W83" i="7"/>
  <c r="AL83" i="7" s="1"/>
  <c r="X83" i="7"/>
  <c r="AM83" i="7" s="1"/>
  <c r="R84" i="7"/>
  <c r="AG84" i="7" s="1"/>
  <c r="S84" i="7"/>
  <c r="AH84" i="7" s="1"/>
  <c r="T84" i="7"/>
  <c r="AI84" i="7" s="1"/>
  <c r="U84" i="7"/>
  <c r="AJ84" i="7" s="1"/>
  <c r="V84" i="7"/>
  <c r="AK84" i="7" s="1"/>
  <c r="W84" i="7"/>
  <c r="AL84" i="7" s="1"/>
  <c r="X84" i="7"/>
  <c r="R85" i="7"/>
  <c r="AG85" i="7" s="1"/>
  <c r="S85" i="7"/>
  <c r="AH85" i="7" s="1"/>
  <c r="T85" i="7"/>
  <c r="AI85" i="7" s="1"/>
  <c r="U85" i="7"/>
  <c r="AJ85" i="7" s="1"/>
  <c r="V85" i="7"/>
  <c r="AK85" i="7" s="1"/>
  <c r="W85" i="7"/>
  <c r="AL85" i="7" s="1"/>
  <c r="X85" i="7"/>
  <c r="AM85" i="7" s="1"/>
  <c r="R86" i="7"/>
  <c r="S86" i="7"/>
  <c r="T86" i="7"/>
  <c r="AI86" i="7" s="1"/>
  <c r="U86" i="7"/>
  <c r="AJ86" i="7" s="1"/>
  <c r="V86" i="7"/>
  <c r="AK86" i="7" s="1"/>
  <c r="W86" i="7"/>
  <c r="AL86" i="7" s="1"/>
  <c r="X86" i="7"/>
  <c r="AM86" i="7" s="1"/>
  <c r="R87" i="7"/>
  <c r="AG87" i="7" s="1"/>
  <c r="S87" i="7"/>
  <c r="AH87" i="7" s="1"/>
  <c r="T87" i="7"/>
  <c r="AI87" i="7" s="1"/>
  <c r="U87" i="7"/>
  <c r="AJ87" i="7" s="1"/>
  <c r="V87" i="7"/>
  <c r="AK87" i="7" s="1"/>
  <c r="W87" i="7"/>
  <c r="AL87" i="7" s="1"/>
  <c r="X87" i="7"/>
  <c r="AM87" i="7" s="1"/>
  <c r="R88" i="7"/>
  <c r="AG88" i="7" s="1"/>
  <c r="S88" i="7"/>
  <c r="T88" i="7"/>
  <c r="AI88" i="7" s="1"/>
  <c r="U88" i="7"/>
  <c r="V88" i="7"/>
  <c r="AK88" i="7" s="1"/>
  <c r="W88" i="7"/>
  <c r="AL88" i="7" s="1"/>
  <c r="X88" i="7"/>
  <c r="AM88" i="7" s="1"/>
  <c r="R89" i="7"/>
  <c r="AG89" i="7" s="1"/>
  <c r="S89" i="7"/>
  <c r="AH89" i="7" s="1"/>
  <c r="T89" i="7"/>
  <c r="AI89" i="7" s="1"/>
  <c r="U89" i="7"/>
  <c r="AJ89" i="7" s="1"/>
  <c r="V89" i="7"/>
  <c r="W89" i="7"/>
  <c r="AL89" i="7" s="1"/>
  <c r="X89" i="7"/>
  <c r="AM89" i="7" s="1"/>
  <c r="R90" i="7"/>
  <c r="AG90" i="7" s="1"/>
  <c r="S90" i="7"/>
  <c r="AH90" i="7" s="1"/>
  <c r="T90" i="7"/>
  <c r="AI90" i="7" s="1"/>
  <c r="U90" i="7"/>
  <c r="V90" i="7"/>
  <c r="AK90" i="7" s="1"/>
  <c r="W90" i="7"/>
  <c r="AL90" i="7" s="1"/>
  <c r="X90" i="7"/>
  <c r="AM90" i="7" s="1"/>
  <c r="R91" i="7"/>
  <c r="AG91" i="7" s="1"/>
  <c r="S91" i="7"/>
  <c r="AH91" i="7" s="1"/>
  <c r="T91" i="7"/>
  <c r="AI91" i="7" s="1"/>
  <c r="U91" i="7"/>
  <c r="AJ91" i="7" s="1"/>
  <c r="V91" i="7"/>
  <c r="W91" i="7"/>
  <c r="X91" i="7"/>
  <c r="AM91" i="7" s="1"/>
  <c r="R92" i="7"/>
  <c r="AG92" i="7" s="1"/>
  <c r="S92" i="7"/>
  <c r="AH92" i="7" s="1"/>
  <c r="T92" i="7"/>
  <c r="U92" i="7"/>
  <c r="AJ92" i="7" s="1"/>
  <c r="V92" i="7"/>
  <c r="AK92" i="7" s="1"/>
  <c r="W92" i="7"/>
  <c r="AL92" i="7" s="1"/>
  <c r="X92" i="7"/>
  <c r="AM92" i="7" s="1"/>
  <c r="R93" i="7"/>
  <c r="AG93" i="7" s="1"/>
  <c r="S93" i="7"/>
  <c r="AH93" i="7" s="1"/>
  <c r="T93" i="7"/>
  <c r="AI93" i="7" s="1"/>
  <c r="U93" i="7"/>
  <c r="AJ93" i="7" s="1"/>
  <c r="V93" i="7"/>
  <c r="AK93" i="7" s="1"/>
  <c r="W93" i="7"/>
  <c r="AL93" i="7" s="1"/>
  <c r="X93" i="7"/>
  <c r="AM93" i="7" s="1"/>
  <c r="R94" i="7"/>
  <c r="S94" i="7"/>
  <c r="AH94" i="7" s="1"/>
  <c r="T94" i="7"/>
  <c r="AI94" i="7" s="1"/>
  <c r="U94" i="7"/>
  <c r="AJ94" i="7" s="1"/>
  <c r="V94" i="7"/>
  <c r="AK94" i="7" s="1"/>
  <c r="W94" i="7"/>
  <c r="AL94" i="7" s="1"/>
  <c r="X94" i="7"/>
  <c r="AM94" i="7" s="1"/>
  <c r="R95" i="7"/>
  <c r="AG95" i="7" s="1"/>
  <c r="S95" i="7"/>
  <c r="T95" i="7"/>
  <c r="U95" i="7"/>
  <c r="AJ95" i="7" s="1"/>
  <c r="V95" i="7"/>
  <c r="AK95" i="7" s="1"/>
  <c r="W95" i="7"/>
  <c r="AL95" i="7" s="1"/>
  <c r="X95" i="7"/>
  <c r="AM95" i="7" s="1"/>
  <c r="R96" i="7"/>
  <c r="AG96" i="7" s="1"/>
  <c r="S96" i="7"/>
  <c r="AH96" i="7" s="1"/>
  <c r="T96" i="7"/>
  <c r="AI96" i="7" s="1"/>
  <c r="U96" i="7"/>
  <c r="AJ96" i="7" s="1"/>
  <c r="V96" i="7"/>
  <c r="AK96" i="7" s="1"/>
  <c r="W96" i="7"/>
  <c r="AL96" i="7" s="1"/>
  <c r="X96" i="7"/>
  <c r="AM96" i="7" s="1"/>
  <c r="R97" i="7"/>
  <c r="AG97" i="7" s="1"/>
  <c r="S97" i="7"/>
  <c r="AH97" i="7" s="1"/>
  <c r="T97" i="7"/>
  <c r="U97" i="7"/>
  <c r="AJ97" i="7" s="1"/>
  <c r="V97" i="7"/>
  <c r="W97" i="7"/>
  <c r="AL97" i="7" s="1"/>
  <c r="X97" i="7"/>
  <c r="AM97" i="7" s="1"/>
  <c r="R98" i="7"/>
  <c r="AG98" i="7" s="1"/>
  <c r="S98" i="7"/>
  <c r="AH98" i="7" s="1"/>
  <c r="T98" i="7"/>
  <c r="AI98" i="7" s="1"/>
  <c r="U98" i="7"/>
  <c r="AJ98" i="7" s="1"/>
  <c r="V98" i="7"/>
  <c r="AK98" i="7" s="1"/>
  <c r="W98" i="7"/>
  <c r="X98" i="7"/>
  <c r="AM98" i="7" s="1"/>
  <c r="R99" i="7"/>
  <c r="AG99" i="7" s="1"/>
  <c r="S99" i="7"/>
  <c r="T99" i="7"/>
  <c r="AI99" i="7" s="1"/>
  <c r="U99" i="7"/>
  <c r="AJ99" i="7" s="1"/>
  <c r="V99" i="7"/>
  <c r="W99" i="7"/>
  <c r="AL99" i="7" s="1"/>
  <c r="X99" i="7"/>
  <c r="AM99" i="7" s="1"/>
  <c r="R100" i="7"/>
  <c r="AG100" i="7" s="1"/>
  <c r="S100" i="7"/>
  <c r="AH100" i="7" s="1"/>
  <c r="T100" i="7"/>
  <c r="AI100" i="7" s="1"/>
  <c r="U100" i="7"/>
  <c r="AJ100" i="7" s="1"/>
  <c r="V100" i="7"/>
  <c r="AK100" i="7" s="1"/>
  <c r="W100" i="7"/>
  <c r="X100" i="7"/>
  <c r="R101" i="7"/>
  <c r="AG101" i="7" s="1"/>
  <c r="S101" i="7"/>
  <c r="AH101" i="7" s="1"/>
  <c r="T101" i="7"/>
  <c r="AI101" i="7" s="1"/>
  <c r="U101" i="7"/>
  <c r="V101" i="7"/>
  <c r="AK101" i="7" s="1"/>
  <c r="W101" i="7"/>
  <c r="AL101" i="7" s="1"/>
  <c r="X101" i="7"/>
  <c r="AM101" i="7" s="1"/>
  <c r="R102" i="7"/>
  <c r="AG102" i="7" s="1"/>
  <c r="S102" i="7"/>
  <c r="AH102" i="7" s="1"/>
  <c r="T102" i="7"/>
  <c r="AI102" i="7" s="1"/>
  <c r="U102" i="7"/>
  <c r="AJ102" i="7" s="1"/>
  <c r="V102" i="7"/>
  <c r="W102" i="7"/>
  <c r="AL102" i="7" s="1"/>
  <c r="X102" i="7"/>
  <c r="AM102" i="7" s="1"/>
  <c r="R103" i="7"/>
  <c r="AG103" i="7" s="1"/>
  <c r="S103" i="7"/>
  <c r="T103" i="7"/>
  <c r="AI103" i="7" s="1"/>
  <c r="U103" i="7"/>
  <c r="AJ103" i="7" s="1"/>
  <c r="V103" i="7"/>
  <c r="AK103" i="7" s="1"/>
  <c r="W103" i="7"/>
  <c r="AL103" i="7" s="1"/>
  <c r="X103" i="7"/>
  <c r="AM103" i="7" s="1"/>
  <c r="R104" i="7"/>
  <c r="AG104" i="7" s="1"/>
  <c r="S104" i="7"/>
  <c r="AH104" i="7" s="1"/>
  <c r="T104" i="7"/>
  <c r="U104" i="7"/>
  <c r="V104" i="7"/>
  <c r="AK104" i="7" s="1"/>
  <c r="W104" i="7"/>
  <c r="AL104" i="7" s="1"/>
  <c r="X104" i="7"/>
  <c r="AM104" i="7" s="1"/>
  <c r="R105" i="7"/>
  <c r="AG105" i="7" s="1"/>
  <c r="S105" i="7"/>
  <c r="AH105" i="7" s="1"/>
  <c r="T105" i="7"/>
  <c r="AI105" i="7" s="1"/>
  <c r="U105" i="7"/>
  <c r="V105" i="7"/>
  <c r="W105" i="7"/>
  <c r="AL105" i="7" s="1"/>
  <c r="X105" i="7"/>
  <c r="AM105" i="7" s="1"/>
  <c r="R106" i="7"/>
  <c r="AG106" i="7" s="1"/>
  <c r="S106" i="7"/>
  <c r="AH106" i="7" s="1"/>
  <c r="T106" i="7"/>
  <c r="AI106" i="7" s="1"/>
  <c r="U106" i="7"/>
  <c r="AJ106" i="7" s="1"/>
  <c r="V106" i="7"/>
  <c r="W106" i="7"/>
  <c r="X106" i="7"/>
  <c r="AM106" i="7" s="1"/>
  <c r="R107" i="7"/>
  <c r="AG107" i="7" s="1"/>
  <c r="S107" i="7"/>
  <c r="AH107" i="7" s="1"/>
  <c r="T107" i="7"/>
  <c r="AI107" i="7" s="1"/>
  <c r="U107" i="7"/>
  <c r="AJ107" i="7" s="1"/>
  <c r="V107" i="7"/>
  <c r="AK107" i="7" s="1"/>
  <c r="W107" i="7"/>
  <c r="X107" i="7"/>
  <c r="R108" i="7"/>
  <c r="AG108" i="7" s="1"/>
  <c r="S108" i="7"/>
  <c r="AH108" i="7" s="1"/>
  <c r="T108" i="7"/>
  <c r="AI108" i="7" s="1"/>
  <c r="U108" i="7"/>
  <c r="AJ108" i="7" s="1"/>
  <c r="V108" i="7"/>
  <c r="AK108" i="7" s="1"/>
  <c r="W108" i="7"/>
  <c r="AL108" i="7" s="1"/>
  <c r="X108" i="7"/>
  <c r="R109" i="7"/>
  <c r="S109" i="7"/>
  <c r="AH109" i="7" s="1"/>
  <c r="T109" i="7"/>
  <c r="AI109" i="7" s="1"/>
  <c r="U109" i="7"/>
  <c r="AJ109" i="7" s="1"/>
  <c r="V109" i="7"/>
  <c r="AK109" i="7" s="1"/>
  <c r="W109" i="7"/>
  <c r="AL109" i="7" s="1"/>
  <c r="X109" i="7"/>
  <c r="AM109" i="7" s="1"/>
  <c r="R110" i="7"/>
  <c r="S110" i="7"/>
  <c r="T110" i="7"/>
  <c r="AI110" i="7" s="1"/>
  <c r="U110" i="7"/>
  <c r="AJ110" i="7" s="1"/>
  <c r="V110" i="7"/>
  <c r="AK110" i="7" s="1"/>
  <c r="W110" i="7"/>
  <c r="AL110" i="7" s="1"/>
  <c r="X110" i="7"/>
  <c r="AM110" i="7" s="1"/>
  <c r="R111" i="7"/>
  <c r="AG111" i="7" s="1"/>
  <c r="S111" i="7"/>
  <c r="T111" i="7"/>
  <c r="U111" i="7"/>
  <c r="AJ111" i="7" s="1"/>
  <c r="V111" i="7"/>
  <c r="AK111" i="7" s="1"/>
  <c r="W111" i="7"/>
  <c r="AL111" i="7" s="1"/>
  <c r="X111" i="7"/>
  <c r="AM111" i="7" s="1"/>
  <c r="R112" i="7"/>
  <c r="AG112" i="7" s="1"/>
  <c r="S112" i="7"/>
  <c r="AH112" i="7" s="1"/>
  <c r="T112" i="7"/>
  <c r="U112" i="7"/>
  <c r="V112" i="7"/>
  <c r="AK112" i="7" s="1"/>
  <c r="W112" i="7"/>
  <c r="AL112" i="7" s="1"/>
  <c r="X112" i="7"/>
  <c r="AM112" i="7" s="1"/>
  <c r="R113" i="7"/>
  <c r="AG113" i="7" s="1"/>
  <c r="S113" i="7"/>
  <c r="AH113" i="7" s="1"/>
  <c r="T113" i="7"/>
  <c r="AI113" i="7" s="1"/>
  <c r="U113" i="7"/>
  <c r="V113" i="7"/>
  <c r="W113" i="7"/>
  <c r="AL113" i="7" s="1"/>
  <c r="X113" i="7"/>
  <c r="AM113" i="7" s="1"/>
  <c r="R114" i="7"/>
  <c r="AG114" i="7" s="1"/>
  <c r="S114" i="7"/>
  <c r="AH114" i="7" s="1"/>
  <c r="T114" i="7"/>
  <c r="AI114" i="7" s="1"/>
  <c r="U114" i="7"/>
  <c r="AJ114" i="7" s="1"/>
  <c r="V114" i="7"/>
  <c r="W114" i="7"/>
  <c r="X114" i="7"/>
  <c r="AM114" i="7" s="1"/>
  <c r="R115" i="7"/>
  <c r="AG115" i="7" s="1"/>
  <c r="S115" i="7"/>
  <c r="AH115" i="7" s="1"/>
  <c r="T115" i="7"/>
  <c r="AI115" i="7" s="1"/>
  <c r="U115" i="7"/>
  <c r="AJ115" i="7" s="1"/>
  <c r="V115" i="7"/>
  <c r="AK115" i="7" s="1"/>
  <c r="W115" i="7"/>
  <c r="X115" i="7"/>
  <c r="R116" i="7"/>
  <c r="AG116" i="7" s="1"/>
  <c r="S116" i="7"/>
  <c r="AH116" i="7" s="1"/>
  <c r="T116" i="7"/>
  <c r="AI116" i="7" s="1"/>
  <c r="U116" i="7"/>
  <c r="AJ116" i="7" s="1"/>
  <c r="V116" i="7"/>
  <c r="AK116" i="7" s="1"/>
  <c r="W116" i="7"/>
  <c r="AL116" i="7" s="1"/>
  <c r="X116" i="7"/>
  <c r="R117" i="7"/>
  <c r="S117" i="7"/>
  <c r="AH117" i="7" s="1"/>
  <c r="T117" i="7"/>
  <c r="AI117" i="7" s="1"/>
  <c r="U117" i="7"/>
  <c r="AJ117" i="7" s="1"/>
  <c r="V117" i="7"/>
  <c r="AK117" i="7" s="1"/>
  <c r="W117" i="7"/>
  <c r="AL117" i="7" s="1"/>
  <c r="X117" i="7"/>
  <c r="AM117" i="7" s="1"/>
  <c r="R118" i="7"/>
  <c r="S118" i="7"/>
  <c r="T118" i="7"/>
  <c r="AI118" i="7" s="1"/>
  <c r="U118" i="7"/>
  <c r="AJ118" i="7" s="1"/>
  <c r="V118" i="7"/>
  <c r="AK118" i="7" s="1"/>
  <c r="W118" i="7"/>
  <c r="AL118" i="7" s="1"/>
  <c r="X118" i="7"/>
  <c r="AM118" i="7" s="1"/>
  <c r="S6" i="7"/>
  <c r="AH6" i="7" s="1"/>
  <c r="T6" i="7"/>
  <c r="AI6" i="7" s="1"/>
  <c r="U6" i="7"/>
  <c r="V6" i="7"/>
  <c r="AK6" i="7" s="1"/>
  <c r="W6" i="7"/>
  <c r="X6" i="7"/>
  <c r="AM6" i="7" s="1"/>
  <c r="R6" i="7"/>
  <c r="AG6" i="7" s="1"/>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6" i="7"/>
  <c r="AW9" i="7" l="1"/>
  <c r="AH99" i="7"/>
  <c r="AP99" i="7" s="1"/>
  <c r="AX99" i="7" s="1"/>
  <c r="AI92" i="7"/>
  <c r="AQ92" i="7" s="1"/>
  <c r="AY92" i="7" s="1"/>
  <c r="AH83" i="7"/>
  <c r="AP83" i="7" s="1"/>
  <c r="AX83" i="7" s="1"/>
  <c r="AK102" i="7"/>
  <c r="AS102" i="7" s="1"/>
  <c r="BA102" i="7" s="1"/>
  <c r="AR93" i="7"/>
  <c r="AZ93" i="7" s="1"/>
  <c r="AJ6" i="7"/>
  <c r="AR6" i="7" s="1"/>
  <c r="AZ6" i="7" s="1"/>
  <c r="AH118" i="7"/>
  <c r="AP118" i="7" s="1"/>
  <c r="AX118" i="7" s="1"/>
  <c r="AG117" i="7"/>
  <c r="AO117" i="7" s="1"/>
  <c r="AM115" i="7"/>
  <c r="AU115" i="7" s="1"/>
  <c r="BC115" i="7" s="1"/>
  <c r="AL114" i="7"/>
  <c r="AT114" i="7" s="1"/>
  <c r="BB114" i="7" s="1"/>
  <c r="AK113" i="7"/>
  <c r="AS113" i="7" s="1"/>
  <c r="BA113" i="7" s="1"/>
  <c r="AJ112" i="7"/>
  <c r="AR112" i="7" s="1"/>
  <c r="AZ112" i="7" s="1"/>
  <c r="AI111" i="7"/>
  <c r="AQ111" i="7" s="1"/>
  <c r="AY111" i="7" s="1"/>
  <c r="AH110" i="7"/>
  <c r="AP110" i="7" s="1"/>
  <c r="AX110" i="7" s="1"/>
  <c r="AG109" i="7"/>
  <c r="AO109" i="7" s="1"/>
  <c r="AM107" i="7"/>
  <c r="AU107" i="7" s="1"/>
  <c r="BC107" i="7" s="1"/>
  <c r="AL106" i="7"/>
  <c r="AT106" i="7" s="1"/>
  <c r="BB106" i="7" s="1"/>
  <c r="AK105" i="7"/>
  <c r="AS105" i="7" s="1"/>
  <c r="BA105" i="7" s="1"/>
  <c r="AJ104" i="7"/>
  <c r="AR104" i="7" s="1"/>
  <c r="AZ104" i="7" s="1"/>
  <c r="AL98" i="7"/>
  <c r="AT98" i="7" s="1"/>
  <c r="BB98" i="7" s="1"/>
  <c r="AK97" i="7"/>
  <c r="AS97" i="7" s="1"/>
  <c r="BA97" i="7" s="1"/>
  <c r="AI95" i="7"/>
  <c r="AQ95" i="7" s="1"/>
  <c r="AY95" i="7" s="1"/>
  <c r="AK89" i="7"/>
  <c r="AS89" i="7" s="1"/>
  <c r="BA89" i="7" s="1"/>
  <c r="AJ88" i="7"/>
  <c r="AR88" i="7" s="1"/>
  <c r="AZ88" i="7" s="1"/>
  <c r="AH86" i="7"/>
  <c r="AP86" i="7" s="1"/>
  <c r="AX86" i="7" s="1"/>
  <c r="AJ80" i="7"/>
  <c r="AR80" i="7" s="1"/>
  <c r="AZ80" i="7" s="1"/>
  <c r="AI79" i="7"/>
  <c r="AQ79" i="7" s="1"/>
  <c r="AY79" i="7" s="1"/>
  <c r="AG77" i="7"/>
  <c r="AO77" i="7" s="1"/>
  <c r="AI71" i="7"/>
  <c r="AQ71" i="7" s="1"/>
  <c r="AY71" i="7" s="1"/>
  <c r="AH70" i="7"/>
  <c r="AP70" i="7" s="1"/>
  <c r="AX70" i="7" s="1"/>
  <c r="AM67" i="7"/>
  <c r="AU67" i="7" s="1"/>
  <c r="BC67" i="7" s="1"/>
  <c r="AJ101" i="7"/>
  <c r="AR101" i="7" s="1"/>
  <c r="AZ101" i="7" s="1"/>
  <c r="AM80" i="7"/>
  <c r="AU80" i="7" s="1"/>
  <c r="BC80" i="7" s="1"/>
  <c r="AP75" i="7"/>
  <c r="AX75" i="7" s="1"/>
  <c r="AL6" i="7"/>
  <c r="AT6" i="7" s="1"/>
  <c r="BB6" i="7" s="1"/>
  <c r="AG118" i="7"/>
  <c r="AO118" i="7" s="1"/>
  <c r="AL115" i="7"/>
  <c r="AT115" i="7" s="1"/>
  <c r="BB115" i="7" s="1"/>
  <c r="AJ113" i="7"/>
  <c r="AR113" i="7" s="1"/>
  <c r="AZ113" i="7" s="1"/>
  <c r="AH111" i="7"/>
  <c r="AP111" i="7" s="1"/>
  <c r="AX111" i="7" s="1"/>
  <c r="AM108" i="7"/>
  <c r="AU108" i="7" s="1"/>
  <c r="BC108" i="7" s="1"/>
  <c r="AL107" i="7"/>
  <c r="AT107" i="7" s="1"/>
  <c r="BB107" i="7" s="1"/>
  <c r="AJ105" i="7"/>
  <c r="AR105" i="7" s="1"/>
  <c r="AZ105" i="7" s="1"/>
  <c r="AI104" i="7"/>
  <c r="AQ104" i="7" s="1"/>
  <c r="AY104" i="7" s="1"/>
  <c r="AH103" i="7"/>
  <c r="AP103" i="7" s="1"/>
  <c r="AX103" i="7" s="1"/>
  <c r="AM100" i="7"/>
  <c r="AU100" i="7" s="1"/>
  <c r="BC100" i="7" s="1"/>
  <c r="AH95" i="7"/>
  <c r="AP95" i="7" s="1"/>
  <c r="AX95" i="7" s="1"/>
  <c r="AG94" i="7"/>
  <c r="AO94" i="7" s="1"/>
  <c r="AL91" i="7"/>
  <c r="AT91" i="7" s="1"/>
  <c r="BB91" i="7" s="1"/>
  <c r="AG86" i="7"/>
  <c r="AO86" i="7" s="1"/>
  <c r="AM84" i="7"/>
  <c r="AU84" i="7" s="1"/>
  <c r="BC84" i="7" s="1"/>
  <c r="AK82" i="7"/>
  <c r="AS82" i="7" s="1"/>
  <c r="BA82" i="7" s="1"/>
  <c r="AM76" i="7"/>
  <c r="AU76" i="7" s="1"/>
  <c r="BC76" i="7" s="1"/>
  <c r="AL75" i="7"/>
  <c r="AT75" i="7" s="1"/>
  <c r="BB75" i="7" s="1"/>
  <c r="AJ73" i="7"/>
  <c r="AR73" i="7" s="1"/>
  <c r="AZ73" i="7" s="1"/>
  <c r="AL67" i="7"/>
  <c r="AT67" i="7" s="1"/>
  <c r="BB67" i="7" s="1"/>
  <c r="AK66" i="7"/>
  <c r="AS66" i="7" s="1"/>
  <c r="BA66" i="7" s="1"/>
  <c r="AI64" i="7"/>
  <c r="AQ64" i="7" s="1"/>
  <c r="AY64" i="7" s="1"/>
  <c r="AK58" i="7"/>
  <c r="AS58" i="7" s="1"/>
  <c r="BA58" i="7" s="1"/>
  <c r="AJ57" i="7"/>
  <c r="AR57" i="7" s="1"/>
  <c r="AZ57" i="7" s="1"/>
  <c r="AH55" i="7"/>
  <c r="AP55" i="7" s="1"/>
  <c r="AX55" i="7" s="1"/>
  <c r="AJ49" i="7"/>
  <c r="AR49" i="7" s="1"/>
  <c r="AZ49" i="7" s="1"/>
  <c r="AI48" i="7"/>
  <c r="AQ48" i="7" s="1"/>
  <c r="AY48" i="7" s="1"/>
  <c r="AG46" i="7"/>
  <c r="AO46" i="7" s="1"/>
  <c r="AI40" i="7"/>
  <c r="AQ40" i="7" s="1"/>
  <c r="AY40" i="7" s="1"/>
  <c r="AH39" i="7"/>
  <c r="AP39" i="7" s="1"/>
  <c r="AX39" i="7" s="1"/>
  <c r="AM36" i="7"/>
  <c r="AU36" i="7" s="1"/>
  <c r="BC36" i="7" s="1"/>
  <c r="AH31" i="7"/>
  <c r="AP31" i="7" s="1"/>
  <c r="AX31" i="7" s="1"/>
  <c r="AG30" i="7"/>
  <c r="AO30" i="7" s="1"/>
  <c r="AL27" i="7"/>
  <c r="AT27" i="7" s="1"/>
  <c r="BB27" i="7" s="1"/>
  <c r="AG22" i="7"/>
  <c r="AO22" i="7" s="1"/>
  <c r="AM20" i="7"/>
  <c r="AU20" i="7" s="1"/>
  <c r="BC20" i="7" s="1"/>
  <c r="AK18" i="7"/>
  <c r="AS18" i="7" s="1"/>
  <c r="BA18" i="7" s="1"/>
  <c r="AM12" i="7"/>
  <c r="AU12" i="7" s="1"/>
  <c r="BC12" i="7" s="1"/>
  <c r="AL11" i="7"/>
  <c r="AT11" i="7" s="1"/>
  <c r="BB11" i="7" s="1"/>
  <c r="AQ84" i="7"/>
  <c r="AY84" i="7" s="1"/>
  <c r="AM116" i="7"/>
  <c r="AU116" i="7" s="1"/>
  <c r="BC116" i="7" s="1"/>
  <c r="AK114" i="7"/>
  <c r="AS114" i="7" s="1"/>
  <c r="BA114" i="7" s="1"/>
  <c r="AI112" i="7"/>
  <c r="AQ112" i="7" s="1"/>
  <c r="AY112" i="7" s="1"/>
  <c r="AG110" i="7"/>
  <c r="AO110" i="7" s="1"/>
  <c r="AK106" i="7"/>
  <c r="AS106" i="7" s="1"/>
  <c r="BA106" i="7" s="1"/>
  <c r="AL100" i="7"/>
  <c r="AT100" i="7" s="1"/>
  <c r="BB100" i="7" s="1"/>
  <c r="AK99" i="7"/>
  <c r="AS99" i="7" s="1"/>
  <c r="BA99" i="7" s="1"/>
  <c r="AI97" i="7"/>
  <c r="AQ97" i="7" s="1"/>
  <c r="AY97" i="7" s="1"/>
  <c r="AK91" i="7"/>
  <c r="AS91" i="7" s="1"/>
  <c r="BA91" i="7" s="1"/>
  <c r="AJ90" i="7"/>
  <c r="AR90" i="7" s="1"/>
  <c r="AZ90" i="7" s="1"/>
  <c r="AH88" i="7"/>
  <c r="AP88" i="7" s="1"/>
  <c r="AX88" i="7" s="1"/>
  <c r="AJ82" i="7"/>
  <c r="AR82" i="7" s="1"/>
  <c r="AZ82" i="7" s="1"/>
  <c r="AI81" i="7"/>
  <c r="AQ81" i="7" s="1"/>
  <c r="AY81" i="7" s="1"/>
  <c r="AG79" i="7"/>
  <c r="AO79" i="7" s="1"/>
  <c r="AI73" i="7"/>
  <c r="AQ73" i="7" s="1"/>
  <c r="AY73" i="7" s="1"/>
  <c r="AR42" i="7"/>
  <c r="AZ42" i="7" s="1"/>
  <c r="AQ33" i="7"/>
  <c r="AY33" i="7" s="1"/>
  <c r="AP24" i="7"/>
  <c r="AX24" i="7" s="1"/>
  <c r="AT20" i="7"/>
  <c r="BB20" i="7" s="1"/>
  <c r="AO15" i="7"/>
  <c r="AT12" i="7"/>
  <c r="BB12" i="7" s="1"/>
  <c r="AS11" i="7"/>
  <c r="BA11" i="7" s="1"/>
  <c r="AL36" i="7"/>
  <c r="AT36" i="7" s="1"/>
  <c r="BB36" i="7" s="1"/>
  <c r="AK27" i="7"/>
  <c r="AS27" i="7" s="1"/>
  <c r="BA27" i="7" s="1"/>
  <c r="AJ18" i="7"/>
  <c r="AR18" i="7" s="1"/>
  <c r="AZ18" i="7" s="1"/>
  <c r="AU56" i="7"/>
  <c r="BC56" i="7" s="1"/>
  <c r="AT47" i="7"/>
  <c r="BB47" i="7" s="1"/>
  <c r="AR37" i="7"/>
  <c r="AZ37" i="7" s="1"/>
  <c r="AQ28" i="7"/>
  <c r="AY28" i="7" s="1"/>
  <c r="AP19" i="7"/>
  <c r="AX19" i="7" s="1"/>
  <c r="AT15" i="7"/>
  <c r="BB15" i="7" s="1"/>
  <c r="AQ12" i="7"/>
  <c r="AY12" i="7" s="1"/>
  <c r="AH72" i="7"/>
  <c r="AP72" i="7" s="1"/>
  <c r="AX72" i="7" s="1"/>
  <c r="AG63" i="7"/>
  <c r="AO63" i="7" s="1"/>
  <c r="AM53" i="7"/>
  <c r="AU53" i="7" s="1"/>
  <c r="BC53" i="7" s="1"/>
  <c r="AL44" i="7"/>
  <c r="AT44" i="7" s="1"/>
  <c r="BB44" i="7" s="1"/>
  <c r="AK35" i="7"/>
  <c r="AS35" i="7" s="1"/>
  <c r="BA35" i="7" s="1"/>
  <c r="AJ26" i="7"/>
  <c r="AR26" i="7" s="1"/>
  <c r="AZ26" i="7" s="1"/>
  <c r="AI17" i="7"/>
  <c r="AQ17" i="7" s="1"/>
  <c r="AY17" i="7" s="1"/>
  <c r="AK14" i="7"/>
  <c r="AS14" i="7" s="1"/>
  <c r="BA14" i="7" s="1"/>
  <c r="AM64" i="7"/>
  <c r="AU64" i="7" s="1"/>
  <c r="BC64" i="7" s="1"/>
  <c r="AL55" i="7"/>
  <c r="AT55" i="7" s="1"/>
  <c r="BB55" i="7" s="1"/>
  <c r="AK46" i="7"/>
  <c r="AS46" i="7" s="1"/>
  <c r="BA46" i="7" s="1"/>
  <c r="AK38" i="7"/>
  <c r="AS38" i="7" s="1"/>
  <c r="BA38" i="7" s="1"/>
  <c r="AJ29" i="7"/>
  <c r="AR29" i="7" s="1"/>
  <c r="AZ29" i="7" s="1"/>
  <c r="AI20" i="7"/>
  <c r="AQ20" i="7" s="1"/>
  <c r="AY20" i="7" s="1"/>
  <c r="AM13" i="7"/>
  <c r="AU13" i="7" s="1"/>
  <c r="BC13" i="7" s="1"/>
  <c r="AH11" i="7"/>
  <c r="AP11" i="7" s="1"/>
  <c r="AX11" i="7" s="1"/>
  <c r="AM69" i="7"/>
  <c r="AU69" i="7" s="1"/>
  <c r="BC69" i="7" s="1"/>
  <c r="AL60" i="7"/>
  <c r="AT60" i="7" s="1"/>
  <c r="BB60" i="7" s="1"/>
  <c r="AK51" i="7"/>
  <c r="AS51" i="7" s="1"/>
  <c r="BA51" i="7" s="1"/>
  <c r="AI44" i="7"/>
  <c r="AQ44" i="7" s="1"/>
  <c r="AY44" i="7" s="1"/>
  <c r="AH35" i="7"/>
  <c r="AP35" i="7" s="1"/>
  <c r="AX35" i="7" s="1"/>
  <c r="AK19" i="7"/>
  <c r="AS19" i="7" s="1"/>
  <c r="BA19" i="7" s="1"/>
  <c r="AM16" i="7"/>
  <c r="AU16" i="7" s="1"/>
  <c r="BC16" i="7" s="1"/>
  <c r="AJ10" i="7"/>
  <c r="AR10" i="7" s="1"/>
  <c r="AZ10" i="7" s="1"/>
  <c r="AH62" i="7"/>
  <c r="AP62" i="7" s="1"/>
  <c r="AX62" i="7" s="1"/>
  <c r="AG61" i="7"/>
  <c r="AO61" i="7" s="1"/>
  <c r="AL58" i="7"/>
  <c r="AT58" i="7" s="1"/>
  <c r="BB58" i="7" s="1"/>
  <c r="AG53" i="7"/>
  <c r="AO53" i="7" s="1"/>
  <c r="AM51" i="7"/>
  <c r="AU51" i="7" s="1"/>
  <c r="BC51" i="7" s="1"/>
  <c r="AK49" i="7"/>
  <c r="AS49" i="7" s="1"/>
  <c r="BA49" i="7" s="1"/>
  <c r="AM43" i="7"/>
  <c r="AU43" i="7" s="1"/>
  <c r="BC43" i="7" s="1"/>
  <c r="AL42" i="7"/>
  <c r="AT42" i="7" s="1"/>
  <c r="BB42" i="7" s="1"/>
  <c r="AJ40" i="7"/>
  <c r="AR40" i="7" s="1"/>
  <c r="AZ40" i="7" s="1"/>
  <c r="AL34" i="7"/>
  <c r="AT34" i="7" s="1"/>
  <c r="BB34" i="7" s="1"/>
  <c r="AK33" i="7"/>
  <c r="AS33" i="7" s="1"/>
  <c r="BA33" i="7" s="1"/>
  <c r="AI31" i="7"/>
  <c r="AQ31" i="7" s="1"/>
  <c r="AY31" i="7" s="1"/>
  <c r="AK25" i="7"/>
  <c r="AS25" i="7" s="1"/>
  <c r="BA25" i="7" s="1"/>
  <c r="AJ24" i="7"/>
  <c r="AR24" i="7" s="1"/>
  <c r="AZ24" i="7" s="1"/>
  <c r="AH22" i="7"/>
  <c r="AP22" i="7" s="1"/>
  <c r="AX22" i="7" s="1"/>
  <c r="AK17" i="7"/>
  <c r="AS17" i="7" s="1"/>
  <c r="BA17" i="7" s="1"/>
  <c r="AJ16" i="7"/>
  <c r="AR16" i="7" s="1"/>
  <c r="AZ16" i="7" s="1"/>
  <c r="AI15" i="7"/>
  <c r="AQ15" i="7" s="1"/>
  <c r="AY15" i="7" s="1"/>
  <c r="AH14" i="7"/>
  <c r="AP14" i="7" s="1"/>
  <c r="AX14" i="7" s="1"/>
  <c r="AG13" i="7"/>
  <c r="AO13" i="7" s="1"/>
  <c r="AM11" i="7"/>
  <c r="AU11" i="7" s="1"/>
  <c r="BC11" i="7" s="1"/>
  <c r="AL10" i="7"/>
  <c r="AT10" i="7" s="1"/>
  <c r="BB10" i="7" s="1"/>
  <c r="AK9" i="7"/>
  <c r="AS9" i="7" s="1"/>
  <c r="BA9" i="7" s="1"/>
  <c r="AJ8" i="7"/>
  <c r="AR8" i="7" s="1"/>
  <c r="AZ8" i="7" s="1"/>
  <c r="AI7" i="7"/>
  <c r="AQ7" i="7" s="1"/>
  <c r="AY7" i="7" s="1"/>
  <c r="AL71" i="7"/>
  <c r="AT71" i="7" s="1"/>
  <c r="BB71" i="7" s="1"/>
  <c r="AH64" i="7"/>
  <c r="AP64" i="7" s="1"/>
  <c r="AX64" i="7" s="1"/>
  <c r="AK62" i="7"/>
  <c r="AS62" i="7" s="1"/>
  <c r="BA62" i="7" s="1"/>
  <c r="AG55" i="7"/>
  <c r="AO55" i="7" s="1"/>
  <c r="AJ53" i="7"/>
  <c r="AR53" i="7" s="1"/>
  <c r="AZ53" i="7" s="1"/>
  <c r="AM45" i="7"/>
  <c r="AU45" i="7" s="1"/>
  <c r="BC45" i="7" s="1"/>
  <c r="AH16" i="7"/>
  <c r="AP16" i="7" s="1"/>
  <c r="AX16" i="7" s="1"/>
  <c r="AJ13" i="7"/>
  <c r="AR13" i="7" s="1"/>
  <c r="AZ13" i="7" s="1"/>
  <c r="AU102" i="7"/>
  <c r="BC102" i="7" s="1"/>
  <c r="AU86" i="7"/>
  <c r="BC86" i="7" s="1"/>
  <c r="AU78" i="7"/>
  <c r="BC78" i="7" s="1"/>
  <c r="AR75" i="7"/>
  <c r="AZ75" i="7" s="1"/>
  <c r="AS68" i="7"/>
  <c r="BA68" i="7" s="1"/>
  <c r="AQ66" i="7"/>
  <c r="AY66" i="7" s="1"/>
  <c r="AP57" i="7"/>
  <c r="AX57" i="7" s="1"/>
  <c r="AR51" i="7"/>
  <c r="AZ51" i="7" s="1"/>
  <c r="AQ50" i="7"/>
  <c r="AY50" i="7" s="1"/>
  <c r="AP41" i="7"/>
  <c r="AX41" i="7" s="1"/>
  <c r="AU38" i="7"/>
  <c r="BC38" i="7" s="1"/>
  <c r="AP33" i="7"/>
  <c r="AX33" i="7" s="1"/>
  <c r="AT29" i="7"/>
  <c r="BB29" i="7" s="1"/>
  <c r="AU22" i="7"/>
  <c r="BC22" i="7" s="1"/>
  <c r="AS20" i="7"/>
  <c r="BA20" i="7" s="1"/>
  <c r="AU14" i="7"/>
  <c r="BC14" i="7" s="1"/>
  <c r="AT13" i="7"/>
  <c r="BB13" i="7" s="1"/>
  <c r="AR11" i="7"/>
  <c r="AZ11" i="7" s="1"/>
  <c r="AP9" i="7"/>
  <c r="AX9" i="7" s="1"/>
  <c r="AP97" i="7"/>
  <c r="AX97" i="7" s="1"/>
  <c r="AT93" i="7"/>
  <c r="BB93" i="7" s="1"/>
  <c r="AS84" i="7"/>
  <c r="BA84" i="7" s="1"/>
  <c r="AT77" i="7"/>
  <c r="BB77" i="7" s="1"/>
  <c r="AT69" i="7"/>
  <c r="BB69" i="7" s="1"/>
  <c r="AS60" i="7"/>
  <c r="BA60" i="7" s="1"/>
  <c r="AR59" i="7"/>
  <c r="AZ59" i="7" s="1"/>
  <c r="AQ42" i="7"/>
  <c r="AY42" i="7" s="1"/>
  <c r="AR118" i="7"/>
  <c r="AZ118" i="7" s="1"/>
  <c r="AQ117" i="7"/>
  <c r="AY117" i="7" s="1"/>
  <c r="AP116" i="7"/>
  <c r="AX116" i="7" s="1"/>
  <c r="AO115" i="7"/>
  <c r="AU113" i="7"/>
  <c r="BC113" i="7" s="1"/>
  <c r="AT112" i="7"/>
  <c r="BB112" i="7" s="1"/>
  <c r="AS111" i="7"/>
  <c r="BA111" i="7" s="1"/>
  <c r="AR110" i="7"/>
  <c r="AZ110" i="7" s="1"/>
  <c r="AQ109" i="7"/>
  <c r="AY109" i="7" s="1"/>
  <c r="AP108" i="7"/>
  <c r="AX108" i="7" s="1"/>
  <c r="AO107" i="7"/>
  <c r="AU105" i="7"/>
  <c r="BC105" i="7" s="1"/>
  <c r="AT104" i="7"/>
  <c r="BB104" i="7" s="1"/>
  <c r="AQ6" i="7"/>
  <c r="AY6" i="7" s="1"/>
  <c r="AO88" i="7"/>
  <c r="AO48" i="7"/>
  <c r="AO24" i="7"/>
  <c r="AO90" i="7"/>
  <c r="AO74" i="7"/>
  <c r="AO66" i="7"/>
  <c r="AO26" i="7"/>
  <c r="AO18" i="7"/>
  <c r="AO96" i="7"/>
  <c r="AO32" i="7"/>
  <c r="AF16" i="7"/>
  <c r="AE55" i="7"/>
  <c r="AA11" i="7"/>
  <c r="AD9" i="7"/>
  <c r="AC8" i="7"/>
  <c r="AA31" i="7"/>
  <c r="Z26" i="7"/>
  <c r="AC16" i="7"/>
  <c r="AC80" i="7"/>
  <c r="AB104" i="7"/>
  <c r="AA116" i="7"/>
  <c r="AD99" i="7"/>
  <c r="AB79" i="7"/>
  <c r="AA55" i="7"/>
  <c r="AC26" i="7"/>
  <c r="AB15" i="7"/>
  <c r="AD113" i="7"/>
  <c r="AA99" i="7"/>
  <c r="AA75" i="7"/>
  <c r="Z46" i="7"/>
  <c r="Z15" i="7"/>
  <c r="AF116" i="7"/>
  <c r="AC110" i="7"/>
  <c r="AA95" i="7"/>
  <c r="AA70" i="7"/>
  <c r="AF45" i="7"/>
  <c r="Z22" i="7"/>
  <c r="Z13" i="7"/>
  <c r="AA110" i="7"/>
  <c r="Z94" i="7"/>
  <c r="AF69" i="7"/>
  <c r="AC40" i="7"/>
  <c r="AF20" i="7"/>
  <c r="AE11" i="7"/>
  <c r="AE107" i="7"/>
  <c r="Z90" i="7"/>
  <c r="Z66" i="7"/>
  <c r="AE36" i="7"/>
  <c r="AC18" i="7"/>
  <c r="Z107" i="7"/>
  <c r="AD89" i="7"/>
  <c r="AF64" i="7"/>
  <c r="AD35" i="7"/>
  <c r="AB17" i="7"/>
  <c r="AE6" i="7"/>
  <c r="AC104" i="7"/>
  <c r="AF84" i="7"/>
  <c r="AE60" i="7"/>
  <c r="AB31" i="7"/>
  <c r="AU118" i="7"/>
  <c r="BC118" i="7" s="1"/>
  <c r="AF118" i="7"/>
  <c r="AP73" i="7"/>
  <c r="AX73" i="7" s="1"/>
  <c r="AA73" i="7"/>
  <c r="AU62" i="7"/>
  <c r="BC62" i="7" s="1"/>
  <c r="AF62" i="7"/>
  <c r="AT61" i="7"/>
  <c r="BB61" i="7" s="1"/>
  <c r="AE61" i="7"/>
  <c r="AO56" i="7"/>
  <c r="Z56" i="7"/>
  <c r="AT45" i="7"/>
  <c r="BB45" i="7" s="1"/>
  <c r="AE45" i="7"/>
  <c r="AR43" i="7"/>
  <c r="AZ43" i="7" s="1"/>
  <c r="AC43" i="7"/>
  <c r="AS36" i="7"/>
  <c r="BA36" i="7" s="1"/>
  <c r="AD36" i="7"/>
  <c r="AO8" i="7"/>
  <c r="Z8" i="7"/>
  <c r="AO6" i="7"/>
  <c r="Z6" i="7"/>
  <c r="AO113" i="7"/>
  <c r="Z113" i="7"/>
  <c r="AP106" i="7"/>
  <c r="AX106" i="7" s="1"/>
  <c r="AA106" i="7"/>
  <c r="AQ99" i="7"/>
  <c r="AY99" i="7" s="1"/>
  <c r="AB99" i="7"/>
  <c r="AR92" i="7"/>
  <c r="AZ92" i="7" s="1"/>
  <c r="AC92" i="7"/>
  <c r="AT86" i="7"/>
  <c r="BB86" i="7" s="1"/>
  <c r="AE86" i="7"/>
  <c r="AU71" i="7"/>
  <c r="BC71" i="7" s="1"/>
  <c r="AF71" i="7"/>
  <c r="AR68" i="7"/>
  <c r="AZ68" i="7" s="1"/>
  <c r="AC68" i="7"/>
  <c r="AT62" i="7"/>
  <c r="BB62" i="7" s="1"/>
  <c r="AE62" i="7"/>
  <c r="AO57" i="7"/>
  <c r="Z57" i="7"/>
  <c r="AR44" i="7"/>
  <c r="AZ44" i="7" s="1"/>
  <c r="AC44" i="7"/>
  <c r="AO102" i="7"/>
  <c r="Z102" i="7"/>
  <c r="AT99" i="7"/>
  <c r="BB99" i="7" s="1"/>
  <c r="AE99" i="7"/>
  <c r="AS98" i="7"/>
  <c r="BA98" i="7" s="1"/>
  <c r="AD98" i="7"/>
  <c r="AR97" i="7"/>
  <c r="AZ97" i="7" s="1"/>
  <c r="AC97" i="7"/>
  <c r="AQ96" i="7"/>
  <c r="AY96" i="7" s="1"/>
  <c r="AB96" i="7"/>
  <c r="AU92" i="7"/>
  <c r="BC92" i="7" s="1"/>
  <c r="AF92" i="7"/>
  <c r="AS90" i="7"/>
  <c r="BA90" i="7" s="1"/>
  <c r="AD90" i="7"/>
  <c r="AR89" i="7"/>
  <c r="AZ89" i="7" s="1"/>
  <c r="AC89" i="7"/>
  <c r="AQ88" i="7"/>
  <c r="AY88" i="7" s="1"/>
  <c r="AB88" i="7"/>
  <c r="AP87" i="7"/>
  <c r="AX87" i="7" s="1"/>
  <c r="AA87" i="7"/>
  <c r="AT83" i="7"/>
  <c r="BB83" i="7" s="1"/>
  <c r="AE83" i="7"/>
  <c r="AR81" i="7"/>
  <c r="AZ81" i="7" s="1"/>
  <c r="AC81" i="7"/>
  <c r="AQ80" i="7"/>
  <c r="AY80" i="7" s="1"/>
  <c r="AB80" i="7"/>
  <c r="AP79" i="7"/>
  <c r="AX79" i="7" s="1"/>
  <c r="AA79" i="7"/>
  <c r="AO78" i="7"/>
  <c r="Z78" i="7"/>
  <c r="AS74" i="7"/>
  <c r="BA74" i="7" s="1"/>
  <c r="AD74" i="7"/>
  <c r="AQ72" i="7"/>
  <c r="AY72" i="7" s="1"/>
  <c r="AB72" i="7"/>
  <c r="AP71" i="7"/>
  <c r="AX71" i="7" s="1"/>
  <c r="AA71" i="7"/>
  <c r="AO70" i="7"/>
  <c r="Z70" i="7"/>
  <c r="AU68" i="7"/>
  <c r="BC68" i="7" s="1"/>
  <c r="AF68" i="7"/>
  <c r="AR65" i="7"/>
  <c r="AZ65" i="7" s="1"/>
  <c r="AC65" i="7"/>
  <c r="AP63" i="7"/>
  <c r="AX63" i="7" s="1"/>
  <c r="AA63" i="7"/>
  <c r="AO62" i="7"/>
  <c r="Z62" i="7"/>
  <c r="AU60" i="7"/>
  <c r="BC60" i="7" s="1"/>
  <c r="AF60" i="7"/>
  <c r="AT59" i="7"/>
  <c r="BB59" i="7" s="1"/>
  <c r="AE59" i="7"/>
  <c r="AQ56" i="7"/>
  <c r="AY56" i="7" s="1"/>
  <c r="AB56" i="7"/>
  <c r="AO54" i="7"/>
  <c r="Z54" i="7"/>
  <c r="AU52" i="7"/>
  <c r="BC52" i="7" s="1"/>
  <c r="AF52" i="7"/>
  <c r="AT51" i="7"/>
  <c r="BB51" i="7" s="1"/>
  <c r="AE51" i="7"/>
  <c r="AS50" i="7"/>
  <c r="BA50" i="7" s="1"/>
  <c r="AD50" i="7"/>
  <c r="AP47" i="7"/>
  <c r="AX47" i="7" s="1"/>
  <c r="AA47" i="7"/>
  <c r="AU44" i="7"/>
  <c r="BC44" i="7" s="1"/>
  <c r="AF44" i="7"/>
  <c r="AT43" i="7"/>
  <c r="BB43" i="7" s="1"/>
  <c r="AE43" i="7"/>
  <c r="AS42" i="7"/>
  <c r="BA42" i="7" s="1"/>
  <c r="AD42" i="7"/>
  <c r="AR41" i="7"/>
  <c r="AZ41" i="7" s="1"/>
  <c r="AC41" i="7"/>
  <c r="AO38" i="7"/>
  <c r="Z38" i="7"/>
  <c r="AT35" i="7"/>
  <c r="BB35" i="7" s="1"/>
  <c r="AE35" i="7"/>
  <c r="AS34" i="7"/>
  <c r="BA34" i="7" s="1"/>
  <c r="AD34" i="7"/>
  <c r="AR33" i="7"/>
  <c r="AZ33" i="7" s="1"/>
  <c r="AC33" i="7"/>
  <c r="AQ32" i="7"/>
  <c r="AY32" i="7" s="1"/>
  <c r="AB32" i="7"/>
  <c r="AU28" i="7"/>
  <c r="BC28" i="7" s="1"/>
  <c r="AF28" i="7"/>
  <c r="AS26" i="7"/>
  <c r="BA26" i="7" s="1"/>
  <c r="AD26" i="7"/>
  <c r="AR25" i="7"/>
  <c r="AZ25" i="7" s="1"/>
  <c r="AC25" i="7"/>
  <c r="AQ24" i="7"/>
  <c r="AY24" i="7" s="1"/>
  <c r="AB24" i="7"/>
  <c r="AP23" i="7"/>
  <c r="AX23" i="7" s="1"/>
  <c r="AA23" i="7"/>
  <c r="AT19" i="7"/>
  <c r="BB19" i="7" s="1"/>
  <c r="AE19" i="7"/>
  <c r="AR17" i="7"/>
  <c r="AZ17" i="7" s="1"/>
  <c r="AC17" i="7"/>
  <c r="AQ16" i="7"/>
  <c r="AY16" i="7" s="1"/>
  <c r="AB16" i="7"/>
  <c r="AP15" i="7"/>
  <c r="AX15" i="7" s="1"/>
  <c r="AA15" i="7"/>
  <c r="AO14" i="7"/>
  <c r="Z14" i="7"/>
  <c r="AS10" i="7"/>
  <c r="BA10" i="7" s="1"/>
  <c r="AD10" i="7"/>
  <c r="AR9" i="7"/>
  <c r="AZ9" i="7" s="1"/>
  <c r="AC9" i="7"/>
  <c r="AQ8" i="7"/>
  <c r="AY8" i="7" s="1"/>
  <c r="AB8" i="7"/>
  <c r="AP7" i="7"/>
  <c r="AX7" i="7" s="1"/>
  <c r="AA7" i="7"/>
  <c r="AB117" i="7"/>
  <c r="AD114" i="7"/>
  <c r="AB111" i="7"/>
  <c r="AA108" i="7"/>
  <c r="AC105" i="7"/>
  <c r="AF100" i="7"/>
  <c r="Z96" i="7"/>
  <c r="AD91" i="7"/>
  <c r="AA86" i="7"/>
  <c r="AB81" i="7"/>
  <c r="AF76" i="7"/>
  <c r="AE71" i="7"/>
  <c r="AD66" i="7"/>
  <c r="AA62" i="7"/>
  <c r="AA57" i="7"/>
  <c r="AF51" i="7"/>
  <c r="AE47" i="7"/>
  <c r="AC42" i="7"/>
  <c r="AC37" i="7"/>
  <c r="AA33" i="7"/>
  <c r="AE27" i="7"/>
  <c r="AF22" i="7"/>
  <c r="AS116" i="7"/>
  <c r="BA116" i="7" s="1"/>
  <c r="AD116" i="7"/>
  <c r="AU110" i="7"/>
  <c r="BC110" i="7" s="1"/>
  <c r="AF110" i="7"/>
  <c r="AQ106" i="7"/>
  <c r="AY106" i="7" s="1"/>
  <c r="AB106" i="7"/>
  <c r="AT101" i="7"/>
  <c r="BB101" i="7" s="1"/>
  <c r="AE101" i="7"/>
  <c r="AP89" i="7"/>
  <c r="AX89" i="7" s="1"/>
  <c r="AA89" i="7"/>
  <c r="AQ74" i="7"/>
  <c r="AY74" i="7" s="1"/>
  <c r="AB74" i="7"/>
  <c r="AT53" i="7"/>
  <c r="BB53" i="7" s="1"/>
  <c r="AE53" i="7"/>
  <c r="AU46" i="7"/>
  <c r="BC46" i="7" s="1"/>
  <c r="AF46" i="7"/>
  <c r="AS44" i="7"/>
  <c r="BA44" i="7" s="1"/>
  <c r="AD44" i="7"/>
  <c r="AO40" i="7"/>
  <c r="Z40" i="7"/>
  <c r="AS28" i="7"/>
  <c r="BA28" i="7" s="1"/>
  <c r="AD28" i="7"/>
  <c r="AP25" i="7"/>
  <c r="AX25" i="7" s="1"/>
  <c r="AA25" i="7"/>
  <c r="AQ18" i="7"/>
  <c r="AY18" i="7" s="1"/>
  <c r="AB18" i="7"/>
  <c r="AC75" i="7"/>
  <c r="AP114" i="7"/>
  <c r="AX114" i="7" s="1"/>
  <c r="AA114" i="7"/>
  <c r="AR108" i="7"/>
  <c r="AZ108" i="7" s="1"/>
  <c r="AC108" i="7"/>
  <c r="AS101" i="7"/>
  <c r="BA101" i="7" s="1"/>
  <c r="AD101" i="7"/>
  <c r="AU95" i="7"/>
  <c r="BC95" i="7" s="1"/>
  <c r="AF95" i="7"/>
  <c r="AO89" i="7"/>
  <c r="Z89" i="7"/>
  <c r="AR84" i="7"/>
  <c r="AZ84" i="7" s="1"/>
  <c r="AC84" i="7"/>
  <c r="AO81" i="7"/>
  <c r="Z81" i="7"/>
  <c r="AR76" i="7"/>
  <c r="AZ76" i="7" s="1"/>
  <c r="AC76" i="7"/>
  <c r="AS69" i="7"/>
  <c r="BA69" i="7" s="1"/>
  <c r="AD69" i="7"/>
  <c r="AP66" i="7"/>
  <c r="AX66" i="7" s="1"/>
  <c r="AA66" i="7"/>
  <c r="AR60" i="7"/>
  <c r="AZ60" i="7" s="1"/>
  <c r="AC60" i="7"/>
  <c r="AO49" i="7"/>
  <c r="Z49" i="7"/>
  <c r="AP6" i="7"/>
  <c r="AX6" i="7" s="1"/>
  <c r="AA6" i="7"/>
  <c r="AU117" i="7"/>
  <c r="BC117" i="7" s="1"/>
  <c r="AF117" i="7"/>
  <c r="AT116" i="7"/>
  <c r="BB116" i="7" s="1"/>
  <c r="AE116" i="7"/>
  <c r="AS115" i="7"/>
  <c r="BA115" i="7" s="1"/>
  <c r="AD115" i="7"/>
  <c r="AR114" i="7"/>
  <c r="AZ114" i="7" s="1"/>
  <c r="AC114" i="7"/>
  <c r="AQ113" i="7"/>
  <c r="AY113" i="7" s="1"/>
  <c r="AB113" i="7"/>
  <c r="AP112" i="7"/>
  <c r="AX112" i="7" s="1"/>
  <c r="AA112" i="7"/>
  <c r="AO111" i="7"/>
  <c r="Z111" i="7"/>
  <c r="AU109" i="7"/>
  <c r="BC109" i="7" s="1"/>
  <c r="AF109" i="7"/>
  <c r="AT108" i="7"/>
  <c r="BB108" i="7" s="1"/>
  <c r="AE108" i="7"/>
  <c r="AS107" i="7"/>
  <c r="BA107" i="7" s="1"/>
  <c r="AD107" i="7"/>
  <c r="AR106" i="7"/>
  <c r="AZ106" i="7" s="1"/>
  <c r="AC106" i="7"/>
  <c r="AQ105" i="7"/>
  <c r="AY105" i="7" s="1"/>
  <c r="AB105" i="7"/>
  <c r="AP104" i="7"/>
  <c r="AX104" i="7" s="1"/>
  <c r="AA104" i="7"/>
  <c r="AO103" i="7"/>
  <c r="Z103" i="7"/>
  <c r="AU101" i="7"/>
  <c r="BC101" i="7" s="1"/>
  <c r="AF101" i="7"/>
  <c r="AR98" i="7"/>
  <c r="AZ98" i="7" s="1"/>
  <c r="AC98" i="7"/>
  <c r="AP96" i="7"/>
  <c r="AX96" i="7" s="1"/>
  <c r="AA96" i="7"/>
  <c r="AO95" i="7"/>
  <c r="Z95" i="7"/>
  <c r="AU93" i="7"/>
  <c r="BC93" i="7" s="1"/>
  <c r="AF93" i="7"/>
  <c r="AT92" i="7"/>
  <c r="BB92" i="7" s="1"/>
  <c r="AE92" i="7"/>
  <c r="AQ89" i="7"/>
  <c r="AY89" i="7" s="1"/>
  <c r="AB89" i="7"/>
  <c r="AO87" i="7"/>
  <c r="Z87" i="7"/>
  <c r="AU85" i="7"/>
  <c r="BC85" i="7" s="1"/>
  <c r="AF85" i="7"/>
  <c r="AT84" i="7"/>
  <c r="BB84" i="7" s="1"/>
  <c r="AE84" i="7"/>
  <c r="AS83" i="7"/>
  <c r="BA83" i="7" s="1"/>
  <c r="AD83" i="7"/>
  <c r="AP80" i="7"/>
  <c r="AX80" i="7" s="1"/>
  <c r="AA80" i="7"/>
  <c r="AU77" i="7"/>
  <c r="BC77" i="7" s="1"/>
  <c r="AF77" i="7"/>
  <c r="AT76" i="7"/>
  <c r="BB76" i="7" s="1"/>
  <c r="AE76" i="7"/>
  <c r="AS75" i="7"/>
  <c r="BA75" i="7" s="1"/>
  <c r="AD75" i="7"/>
  <c r="AR74" i="7"/>
  <c r="AZ74" i="7" s="1"/>
  <c r="AC74" i="7"/>
  <c r="AO71" i="7"/>
  <c r="Z71" i="7"/>
  <c r="AT68" i="7"/>
  <c r="BB68" i="7" s="1"/>
  <c r="AE68" i="7"/>
  <c r="AS67" i="7"/>
  <c r="BA67" i="7" s="1"/>
  <c r="AD67" i="7"/>
  <c r="AR66" i="7"/>
  <c r="AZ66" i="7" s="1"/>
  <c r="AC66" i="7"/>
  <c r="AQ65" i="7"/>
  <c r="AY65" i="7" s="1"/>
  <c r="AB65" i="7"/>
  <c r="AU61" i="7"/>
  <c r="BC61" i="7" s="1"/>
  <c r="AF61" i="7"/>
  <c r="AS59" i="7"/>
  <c r="BA59" i="7" s="1"/>
  <c r="AD59" i="7"/>
  <c r="AR58" i="7"/>
  <c r="AZ58" i="7" s="1"/>
  <c r="AC58" i="7"/>
  <c r="AQ57" i="7"/>
  <c r="AY57" i="7" s="1"/>
  <c r="AB57" i="7"/>
  <c r="AP56" i="7"/>
  <c r="AX56" i="7" s="1"/>
  <c r="AA56" i="7"/>
  <c r="AT52" i="7"/>
  <c r="BB52" i="7" s="1"/>
  <c r="AE52" i="7"/>
  <c r="AR50" i="7"/>
  <c r="AZ50" i="7" s="1"/>
  <c r="AC50" i="7"/>
  <c r="AQ49" i="7"/>
  <c r="AY49" i="7" s="1"/>
  <c r="AB49" i="7"/>
  <c r="AP48" i="7"/>
  <c r="AX48" i="7" s="1"/>
  <c r="AA48" i="7"/>
  <c r="AO47" i="7"/>
  <c r="Z47" i="7"/>
  <c r="AS43" i="7"/>
  <c r="BA43" i="7" s="1"/>
  <c r="AD43" i="7"/>
  <c r="AQ41" i="7"/>
  <c r="AY41" i="7" s="1"/>
  <c r="AB41" i="7"/>
  <c r="AP40" i="7"/>
  <c r="AX40" i="7" s="1"/>
  <c r="AA40" i="7"/>
  <c r="AO39" i="7"/>
  <c r="Z39" i="7"/>
  <c r="AU37" i="7"/>
  <c r="BC37" i="7" s="1"/>
  <c r="AF37" i="7"/>
  <c r="AR34" i="7"/>
  <c r="AZ34" i="7" s="1"/>
  <c r="AC34" i="7"/>
  <c r="AP32" i="7"/>
  <c r="AX32" i="7" s="1"/>
  <c r="AA32" i="7"/>
  <c r="AO31" i="7"/>
  <c r="Z31" i="7"/>
  <c r="AU29" i="7"/>
  <c r="BC29" i="7" s="1"/>
  <c r="AF29" i="7"/>
  <c r="AT28" i="7"/>
  <c r="BB28" i="7" s="1"/>
  <c r="AE28" i="7"/>
  <c r="AQ25" i="7"/>
  <c r="AY25" i="7" s="1"/>
  <c r="AB25" i="7"/>
  <c r="AO23" i="7"/>
  <c r="Z23" i="7"/>
  <c r="AU21" i="7"/>
  <c r="BC21" i="7" s="1"/>
  <c r="AF21" i="7"/>
  <c r="Z117" i="7"/>
  <c r="AF113" i="7"/>
  <c r="AA111" i="7"/>
  <c r="AF107" i="7"/>
  <c r="AE104" i="7"/>
  <c r="AE100" i="7"/>
  <c r="AB95" i="7"/>
  <c r="AC90" i="7"/>
  <c r="Z86" i="7"/>
  <c r="AF80" i="7"/>
  <c r="AE75" i="7"/>
  <c r="AB71" i="7"/>
  <c r="AB66" i="7"/>
  <c r="Z61" i="7"/>
  <c r="AF56" i="7"/>
  <c r="AD51" i="7"/>
  <c r="AD46" i="7"/>
  <c r="AB42" i="7"/>
  <c r="AF36" i="7"/>
  <c r="Z32" i="7"/>
  <c r="AD27" i="7"/>
  <c r="AA22" i="7"/>
  <c r="AF12" i="7"/>
  <c r="AP113" i="7"/>
  <c r="AX113" i="7" s="1"/>
  <c r="AA113" i="7"/>
  <c r="AR107" i="7"/>
  <c r="AZ107" i="7" s="1"/>
  <c r="AC107" i="7"/>
  <c r="AP81" i="7"/>
  <c r="AX81" i="7" s="1"/>
  <c r="AA81" i="7"/>
  <c r="AU70" i="7"/>
  <c r="BC70" i="7" s="1"/>
  <c r="AF70" i="7"/>
  <c r="AP65" i="7"/>
  <c r="AX65" i="7" s="1"/>
  <c r="AA65" i="7"/>
  <c r="AU54" i="7"/>
  <c r="BC54" i="7" s="1"/>
  <c r="AF54" i="7"/>
  <c r="AS52" i="7"/>
  <c r="BA52" i="7" s="1"/>
  <c r="AD52" i="7"/>
  <c r="AP49" i="7"/>
  <c r="AX49" i="7" s="1"/>
  <c r="AA49" i="7"/>
  <c r="AR27" i="7"/>
  <c r="AZ27" i="7" s="1"/>
  <c r="AC27" i="7"/>
  <c r="AT21" i="7"/>
  <c r="BB21" i="7" s="1"/>
  <c r="AE21" i="7"/>
  <c r="AQ115" i="7"/>
  <c r="AY115" i="7" s="1"/>
  <c r="AB115" i="7"/>
  <c r="AQ107" i="7"/>
  <c r="AY107" i="7" s="1"/>
  <c r="AB107" i="7"/>
  <c r="AR100" i="7"/>
  <c r="AZ100" i="7" s="1"/>
  <c r="AC100" i="7"/>
  <c r="AT94" i="7"/>
  <c r="BB94" i="7" s="1"/>
  <c r="AE94" i="7"/>
  <c r="AU87" i="7"/>
  <c r="BC87" i="7" s="1"/>
  <c r="AF87" i="7"/>
  <c r="AP82" i="7"/>
  <c r="AX82" i="7" s="1"/>
  <c r="AA82" i="7"/>
  <c r="AO73" i="7"/>
  <c r="Z73" i="7"/>
  <c r="AU55" i="7"/>
  <c r="BC55" i="7" s="1"/>
  <c r="AF55" i="7"/>
  <c r="AU47" i="7"/>
  <c r="BC47" i="7" s="1"/>
  <c r="AF47" i="7"/>
  <c r="AQ43" i="7"/>
  <c r="AY43" i="7" s="1"/>
  <c r="AB43" i="7"/>
  <c r="AO41" i="7"/>
  <c r="Z41" i="7"/>
  <c r="AS37" i="7"/>
  <c r="BA37" i="7" s="1"/>
  <c r="AD37" i="7"/>
  <c r="AQ35" i="7"/>
  <c r="AY35" i="7" s="1"/>
  <c r="AB35" i="7"/>
  <c r="AO33" i="7"/>
  <c r="Z33" i="7"/>
  <c r="AT30" i="7"/>
  <c r="BB30" i="7" s="1"/>
  <c r="AE30" i="7"/>
  <c r="AQ27" i="7"/>
  <c r="AY27" i="7" s="1"/>
  <c r="AB27" i="7"/>
  <c r="AU23" i="7"/>
  <c r="BC23" i="7" s="1"/>
  <c r="AF23" i="7"/>
  <c r="AR20" i="7"/>
  <c r="AZ20" i="7" s="1"/>
  <c r="AC20" i="7"/>
  <c r="AO17" i="7"/>
  <c r="Z17" i="7"/>
  <c r="AS13" i="7"/>
  <c r="BA13" i="7" s="1"/>
  <c r="AD13" i="7"/>
  <c r="AQ11" i="7"/>
  <c r="AY11" i="7" s="1"/>
  <c r="AB11" i="7"/>
  <c r="Z9" i="7"/>
  <c r="AC6" i="7"/>
  <c r="AC113" i="7"/>
  <c r="AD60" i="7"/>
  <c r="AB50" i="7"/>
  <c r="AR117" i="7"/>
  <c r="AZ117" i="7" s="1"/>
  <c r="AC117" i="7"/>
  <c r="AO114" i="7"/>
  <c r="Z114" i="7"/>
  <c r="AQ108" i="7"/>
  <c r="AY108" i="7" s="1"/>
  <c r="AB108" i="7"/>
  <c r="AU104" i="7"/>
  <c r="BC104" i="7" s="1"/>
  <c r="AF104" i="7"/>
  <c r="AT95" i="7"/>
  <c r="BB95" i="7" s="1"/>
  <c r="AE95" i="7"/>
  <c r="AS86" i="7"/>
  <c r="BA86" i="7" s="1"/>
  <c r="AD86" i="7"/>
  <c r="AO82" i="7"/>
  <c r="Z82" i="7"/>
  <c r="AS78" i="7"/>
  <c r="BA78" i="7" s="1"/>
  <c r="AD78" i="7"/>
  <c r="AR77" i="7"/>
  <c r="AZ77" i="7" s="1"/>
  <c r="AC77" i="7"/>
  <c r="AU72" i="7"/>
  <c r="BC72" i="7" s="1"/>
  <c r="AF72" i="7"/>
  <c r="AS70" i="7"/>
  <c r="BA70" i="7" s="1"/>
  <c r="AD70" i="7"/>
  <c r="AR69" i="7"/>
  <c r="AZ69" i="7" s="1"/>
  <c r="AC69" i="7"/>
  <c r="AQ68" i="7"/>
  <c r="AY68" i="7" s="1"/>
  <c r="AB68" i="7"/>
  <c r="AP67" i="7"/>
  <c r="AX67" i="7" s="1"/>
  <c r="AA67" i="7"/>
  <c r="AT63" i="7"/>
  <c r="BB63" i="7" s="1"/>
  <c r="AE63" i="7"/>
  <c r="AR61" i="7"/>
  <c r="AZ61" i="7" s="1"/>
  <c r="AC61" i="7"/>
  <c r="AQ60" i="7"/>
  <c r="AY60" i="7" s="1"/>
  <c r="AB60" i="7"/>
  <c r="AP59" i="7"/>
  <c r="AX59" i="7" s="1"/>
  <c r="AA59" i="7"/>
  <c r="AO58" i="7"/>
  <c r="Z58" i="7"/>
  <c r="AS54" i="7"/>
  <c r="BA54" i="7" s="1"/>
  <c r="AD54" i="7"/>
  <c r="AQ52" i="7"/>
  <c r="AY52" i="7" s="1"/>
  <c r="AB52" i="7"/>
  <c r="AP51" i="7"/>
  <c r="AX51" i="7" s="1"/>
  <c r="AA51" i="7"/>
  <c r="AO50" i="7"/>
  <c r="Z50" i="7"/>
  <c r="AU48" i="7"/>
  <c r="BC48" i="7" s="1"/>
  <c r="AF48" i="7"/>
  <c r="AR45" i="7"/>
  <c r="AZ45" i="7" s="1"/>
  <c r="AC45" i="7"/>
  <c r="AP43" i="7"/>
  <c r="AX43" i="7" s="1"/>
  <c r="AA43" i="7"/>
  <c r="AO42" i="7"/>
  <c r="Z42" i="7"/>
  <c r="AU40" i="7"/>
  <c r="BC40" i="7" s="1"/>
  <c r="AF40" i="7"/>
  <c r="AT39" i="7"/>
  <c r="BB39" i="7" s="1"/>
  <c r="AE39" i="7"/>
  <c r="AQ36" i="7"/>
  <c r="AY36" i="7" s="1"/>
  <c r="AB36" i="7"/>
  <c r="AO34" i="7"/>
  <c r="Z34" i="7"/>
  <c r="AU32" i="7"/>
  <c r="BC32" i="7" s="1"/>
  <c r="AF32" i="7"/>
  <c r="AT31" i="7"/>
  <c r="BB31" i="7" s="1"/>
  <c r="AE31" i="7"/>
  <c r="AS30" i="7"/>
  <c r="BA30" i="7" s="1"/>
  <c r="AD30" i="7"/>
  <c r="AP27" i="7"/>
  <c r="AX27" i="7" s="1"/>
  <c r="AA27" i="7"/>
  <c r="AU24" i="7"/>
  <c r="BC24" i="7" s="1"/>
  <c r="AF24" i="7"/>
  <c r="AT23" i="7"/>
  <c r="BB23" i="7" s="1"/>
  <c r="AE23" i="7"/>
  <c r="AS22" i="7"/>
  <c r="BA22" i="7" s="1"/>
  <c r="AD22" i="7"/>
  <c r="AR21" i="7"/>
  <c r="AZ21" i="7" s="1"/>
  <c r="AC21" i="7"/>
  <c r="AB6" i="7"/>
  <c r="AF115" i="7"/>
  <c r="AE112" i="7"/>
  <c r="Z110" i="7"/>
  <c r="AE106" i="7"/>
  <c r="AA103" i="7"/>
  <c r="AE98" i="7"/>
  <c r="AE93" i="7"/>
  <c r="AC88" i="7"/>
  <c r="AB84" i="7"/>
  <c r="Z79" i="7"/>
  <c r="Z74" i="7"/>
  <c r="AE69" i="7"/>
  <c r="AB64" i="7"/>
  <c r="AC59" i="7"/>
  <c r="Z55" i="7"/>
  <c r="AD49" i="7"/>
  <c r="AE44" i="7"/>
  <c r="AB40" i="7"/>
  <c r="AA35" i="7"/>
  <c r="Z30" i="7"/>
  <c r="AD25" i="7"/>
  <c r="AD20" i="7"/>
  <c r="AT117" i="7"/>
  <c r="BB117" i="7" s="1"/>
  <c r="AE117" i="7"/>
  <c r="AO112" i="7"/>
  <c r="Z112" i="7"/>
  <c r="AS108" i="7"/>
  <c r="BA108" i="7" s="1"/>
  <c r="AD108" i="7"/>
  <c r="AP105" i="7"/>
  <c r="AX105" i="7" s="1"/>
  <c r="AA105" i="7"/>
  <c r="AS100" i="7"/>
  <c r="BA100" i="7" s="1"/>
  <c r="AD100" i="7"/>
  <c r="AQ98" i="7"/>
  <c r="AY98" i="7" s="1"/>
  <c r="AB98" i="7"/>
  <c r="AS92" i="7"/>
  <c r="BA92" i="7" s="1"/>
  <c r="AD92" i="7"/>
  <c r="AR91" i="7"/>
  <c r="AZ91" i="7" s="1"/>
  <c r="AC91" i="7"/>
  <c r="AT85" i="7"/>
  <c r="BB85" i="7" s="1"/>
  <c r="AE85" i="7"/>
  <c r="AQ82" i="7"/>
  <c r="AY82" i="7" s="1"/>
  <c r="AB82" i="7"/>
  <c r="AS76" i="7"/>
  <c r="BA76" i="7" s="1"/>
  <c r="AD76" i="7"/>
  <c r="AO64" i="7"/>
  <c r="Z64" i="7"/>
  <c r="AQ58" i="7"/>
  <c r="AY58" i="7" s="1"/>
  <c r="AB58" i="7"/>
  <c r="AQ34" i="7"/>
  <c r="AY34" i="7" s="1"/>
  <c r="AB34" i="7"/>
  <c r="AP17" i="7"/>
  <c r="AX17" i="7" s="1"/>
  <c r="AA17" i="7"/>
  <c r="AC51" i="7"/>
  <c r="AA41" i="7"/>
  <c r="AT118" i="7"/>
  <c r="BB118" i="7" s="1"/>
  <c r="AE118" i="7"/>
  <c r="AU111" i="7"/>
  <c r="BC111" i="7" s="1"/>
  <c r="AF111" i="7"/>
  <c r="AU103" i="7"/>
  <c r="BC103" i="7" s="1"/>
  <c r="AF103" i="7"/>
  <c r="AS93" i="7"/>
  <c r="BA93" i="7" s="1"/>
  <c r="AD93" i="7"/>
  <c r="AU79" i="7"/>
  <c r="BC79" i="7" s="1"/>
  <c r="AF79" i="7"/>
  <c r="AQ75" i="7"/>
  <c r="AY75" i="7" s="1"/>
  <c r="AB75" i="7"/>
  <c r="AT70" i="7"/>
  <c r="BB70" i="7" s="1"/>
  <c r="AE70" i="7"/>
  <c r="AQ67" i="7"/>
  <c r="AY67" i="7" s="1"/>
  <c r="AB67" i="7"/>
  <c r="AS61" i="7"/>
  <c r="BA61" i="7" s="1"/>
  <c r="AD61" i="7"/>
  <c r="AP58" i="7"/>
  <c r="AX58" i="7" s="1"/>
  <c r="AA58" i="7"/>
  <c r="AS53" i="7"/>
  <c r="BA53" i="7" s="1"/>
  <c r="AD53" i="7"/>
  <c r="AR52" i="7"/>
  <c r="AZ52" i="7" s="1"/>
  <c r="AC52" i="7"/>
  <c r="AP50" i="7"/>
  <c r="AX50" i="7" s="1"/>
  <c r="AA50" i="7"/>
  <c r="AS45" i="7"/>
  <c r="BA45" i="7" s="1"/>
  <c r="AD45" i="7"/>
  <c r="AP42" i="7"/>
  <c r="AX42" i="7" s="1"/>
  <c r="AA42" i="7"/>
  <c r="AT38" i="7"/>
  <c r="BB38" i="7" s="1"/>
  <c r="AE38" i="7"/>
  <c r="AU31" i="7"/>
  <c r="BC31" i="7" s="1"/>
  <c r="AF31" i="7"/>
  <c r="AR28" i="7"/>
  <c r="AZ28" i="7" s="1"/>
  <c r="AC28" i="7"/>
  <c r="AO25" i="7"/>
  <c r="Z25" i="7"/>
  <c r="AS21" i="7"/>
  <c r="BA21" i="7" s="1"/>
  <c r="AD21" i="7"/>
  <c r="AP18" i="7"/>
  <c r="AX18" i="7" s="1"/>
  <c r="AA18" i="7"/>
  <c r="AT14" i="7"/>
  <c r="BB14" i="7" s="1"/>
  <c r="AE14" i="7"/>
  <c r="AU7" i="7"/>
  <c r="BC7" i="7" s="1"/>
  <c r="AF7" i="7"/>
  <c r="AU6" i="7"/>
  <c r="BC6" i="7" s="1"/>
  <c r="AF6" i="7"/>
  <c r="AQ116" i="7"/>
  <c r="AY116" i="7" s="1"/>
  <c r="AB116" i="7"/>
  <c r="AU112" i="7"/>
  <c r="BC112" i="7" s="1"/>
  <c r="AF112" i="7"/>
  <c r="AS110" i="7"/>
  <c r="BA110" i="7" s="1"/>
  <c r="AD110" i="7"/>
  <c r="AP107" i="7"/>
  <c r="AX107" i="7" s="1"/>
  <c r="AA107" i="7"/>
  <c r="AT103" i="7"/>
  <c r="BB103" i="7" s="1"/>
  <c r="AE103" i="7"/>
  <c r="AO98" i="7"/>
  <c r="Z98" i="7"/>
  <c r="AP91" i="7"/>
  <c r="AX91" i="7" s="1"/>
  <c r="AA91" i="7"/>
  <c r="AU88" i="7"/>
  <c r="BC88" i="7" s="1"/>
  <c r="AF88" i="7"/>
  <c r="AT87" i="7"/>
  <c r="BB87" i="7" s="1"/>
  <c r="AE87" i="7"/>
  <c r="AR85" i="7"/>
  <c r="AZ85" i="7" s="1"/>
  <c r="AC85" i="7"/>
  <c r="AT79" i="7"/>
  <c r="BB79" i="7" s="1"/>
  <c r="AE79" i="7"/>
  <c r="AS103" i="7"/>
  <c r="BA103" i="7" s="1"/>
  <c r="AD103" i="7"/>
  <c r="AR102" i="7"/>
  <c r="AZ102" i="7" s="1"/>
  <c r="AC102" i="7"/>
  <c r="AQ101" i="7"/>
  <c r="AY101" i="7" s="1"/>
  <c r="AB101" i="7"/>
  <c r="AP100" i="7"/>
  <c r="AX100" i="7" s="1"/>
  <c r="AA100" i="7"/>
  <c r="AO99" i="7"/>
  <c r="Z99" i="7"/>
  <c r="AU97" i="7"/>
  <c r="BC97" i="7" s="1"/>
  <c r="AF97" i="7"/>
  <c r="AT96" i="7"/>
  <c r="BB96" i="7" s="1"/>
  <c r="AE96" i="7"/>
  <c r="AS95" i="7"/>
  <c r="BA95" i="7" s="1"/>
  <c r="AD95" i="7"/>
  <c r="AR94" i="7"/>
  <c r="AZ94" i="7" s="1"/>
  <c r="AC94" i="7"/>
  <c r="AQ93" i="7"/>
  <c r="AY93" i="7" s="1"/>
  <c r="AB93" i="7"/>
  <c r="AP92" i="7"/>
  <c r="AX92" i="7" s="1"/>
  <c r="AA92" i="7"/>
  <c r="AO91" i="7"/>
  <c r="Z91" i="7"/>
  <c r="AU89" i="7"/>
  <c r="BC89" i="7" s="1"/>
  <c r="AF89" i="7"/>
  <c r="AT88" i="7"/>
  <c r="BB88" i="7" s="1"/>
  <c r="AE88" i="7"/>
  <c r="AS87" i="7"/>
  <c r="BA87" i="7" s="1"/>
  <c r="AD87" i="7"/>
  <c r="AR86" i="7"/>
  <c r="AZ86" i="7" s="1"/>
  <c r="AC86" i="7"/>
  <c r="AQ85" i="7"/>
  <c r="AY85" i="7" s="1"/>
  <c r="AB85" i="7"/>
  <c r="AP84" i="7"/>
  <c r="AX84" i="7" s="1"/>
  <c r="AA84" i="7"/>
  <c r="AO83" i="7"/>
  <c r="Z83" i="7"/>
  <c r="AU81" i="7"/>
  <c r="BC81" i="7" s="1"/>
  <c r="AF81" i="7"/>
  <c r="AT80" i="7"/>
  <c r="BB80" i="7" s="1"/>
  <c r="AE80" i="7"/>
  <c r="AS79" i="7"/>
  <c r="BA79" i="7" s="1"/>
  <c r="AD79" i="7"/>
  <c r="AR78" i="7"/>
  <c r="AZ78" i="7" s="1"/>
  <c r="AC78" i="7"/>
  <c r="AQ77" i="7"/>
  <c r="AY77" i="7" s="1"/>
  <c r="AB77" i="7"/>
  <c r="AP76" i="7"/>
  <c r="AX76" i="7" s="1"/>
  <c r="AA76" i="7"/>
  <c r="AO75" i="7"/>
  <c r="Z75" i="7"/>
  <c r="AU73" i="7"/>
  <c r="BC73" i="7" s="1"/>
  <c r="AF73" i="7"/>
  <c r="AT72" i="7"/>
  <c r="BB72" i="7" s="1"/>
  <c r="AE72" i="7"/>
  <c r="AS71" i="7"/>
  <c r="BA71" i="7" s="1"/>
  <c r="AD71" i="7"/>
  <c r="AR70" i="7"/>
  <c r="AZ70" i="7" s="1"/>
  <c r="AC70" i="7"/>
  <c r="AQ69" i="7"/>
  <c r="AY69" i="7" s="1"/>
  <c r="AB69" i="7"/>
  <c r="AP68" i="7"/>
  <c r="AX68" i="7" s="1"/>
  <c r="AA68" i="7"/>
  <c r="AO67" i="7"/>
  <c r="Z67" i="7"/>
  <c r="AU65" i="7"/>
  <c r="BC65" i="7" s="1"/>
  <c r="AF65" i="7"/>
  <c r="AT64" i="7"/>
  <c r="BB64" i="7" s="1"/>
  <c r="AE64" i="7"/>
  <c r="AS63" i="7"/>
  <c r="BA63" i="7" s="1"/>
  <c r="AD63" i="7"/>
  <c r="AR62" i="7"/>
  <c r="AZ62" i="7" s="1"/>
  <c r="AC62" i="7"/>
  <c r="AQ61" i="7"/>
  <c r="AY61" i="7" s="1"/>
  <c r="AB61" i="7"/>
  <c r="AP60" i="7"/>
  <c r="AX60" i="7" s="1"/>
  <c r="AA60" i="7"/>
  <c r="AO59" i="7"/>
  <c r="Z59" i="7"/>
  <c r="AU57" i="7"/>
  <c r="BC57" i="7" s="1"/>
  <c r="AF57" i="7"/>
  <c r="AT56" i="7"/>
  <c r="BB56" i="7" s="1"/>
  <c r="AE56" i="7"/>
  <c r="AS55" i="7"/>
  <c r="BA55" i="7" s="1"/>
  <c r="AD55" i="7"/>
  <c r="AR54" i="7"/>
  <c r="AZ54" i="7" s="1"/>
  <c r="AC54" i="7"/>
  <c r="AQ53" i="7"/>
  <c r="AY53" i="7" s="1"/>
  <c r="AB53" i="7"/>
  <c r="AP52" i="7"/>
  <c r="AX52" i="7" s="1"/>
  <c r="AA52" i="7"/>
  <c r="AO51" i="7"/>
  <c r="Z51" i="7"/>
  <c r="AU49" i="7"/>
  <c r="BC49" i="7" s="1"/>
  <c r="AF49" i="7"/>
  <c r="AT48" i="7"/>
  <c r="BB48" i="7" s="1"/>
  <c r="AE48" i="7"/>
  <c r="AS47" i="7"/>
  <c r="BA47" i="7" s="1"/>
  <c r="AD47" i="7"/>
  <c r="AR46" i="7"/>
  <c r="AZ46" i="7" s="1"/>
  <c r="AC46" i="7"/>
  <c r="AQ45" i="7"/>
  <c r="AY45" i="7" s="1"/>
  <c r="AB45" i="7"/>
  <c r="AP44" i="7"/>
  <c r="AX44" i="7" s="1"/>
  <c r="AA44" i="7"/>
  <c r="AO43" i="7"/>
  <c r="Z43" i="7"/>
  <c r="AU41" i="7"/>
  <c r="BC41" i="7" s="1"/>
  <c r="AF41" i="7"/>
  <c r="AT40" i="7"/>
  <c r="BB40" i="7" s="1"/>
  <c r="AE40" i="7"/>
  <c r="AS39" i="7"/>
  <c r="BA39" i="7" s="1"/>
  <c r="AD39" i="7"/>
  <c r="AR38" i="7"/>
  <c r="AZ38" i="7" s="1"/>
  <c r="AC38" i="7"/>
  <c r="AQ37" i="7"/>
  <c r="AY37" i="7" s="1"/>
  <c r="AB37" i="7"/>
  <c r="AP36" i="7"/>
  <c r="AX36" i="7" s="1"/>
  <c r="AA36" i="7"/>
  <c r="AO35" i="7"/>
  <c r="Z35" i="7"/>
  <c r="AU33" i="7"/>
  <c r="BC33" i="7" s="1"/>
  <c r="AF33" i="7"/>
  <c r="AT32" i="7"/>
  <c r="BB32" i="7" s="1"/>
  <c r="AE32" i="7"/>
  <c r="AS31" i="7"/>
  <c r="BA31" i="7" s="1"/>
  <c r="AD31" i="7"/>
  <c r="AR30" i="7"/>
  <c r="AZ30" i="7" s="1"/>
  <c r="AC30" i="7"/>
  <c r="AQ29" i="7"/>
  <c r="AY29" i="7" s="1"/>
  <c r="AB29" i="7"/>
  <c r="AP28" i="7"/>
  <c r="AX28" i="7" s="1"/>
  <c r="AA28" i="7"/>
  <c r="AC118" i="7"/>
  <c r="AE115" i="7"/>
  <c r="AC112" i="7"/>
  <c r="AB109" i="7"/>
  <c r="AD106" i="7"/>
  <c r="AF102" i="7"/>
  <c r="AD97" i="7"/>
  <c r="AC93" i="7"/>
  <c r="AA88" i="7"/>
  <c r="AA83" i="7"/>
  <c r="AF78" i="7"/>
  <c r="AC73" i="7"/>
  <c r="AD68" i="7"/>
  <c r="AA64" i="7"/>
  <c r="AE58" i="7"/>
  <c r="AF53" i="7"/>
  <c r="AC49" i="7"/>
  <c r="AB44" i="7"/>
  <c r="AA39" i="7"/>
  <c r="AE34" i="7"/>
  <c r="AE29" i="7"/>
  <c r="AC24" i="7"/>
  <c r="AB20" i="7"/>
  <c r="AR115" i="7"/>
  <c r="AZ115" i="7" s="1"/>
  <c r="AC115" i="7"/>
  <c r="AT109" i="7"/>
  <c r="BB109" i="7" s="1"/>
  <c r="AE109" i="7"/>
  <c r="AO104" i="7"/>
  <c r="Z104" i="7"/>
  <c r="AQ90" i="7"/>
  <c r="AY90" i="7" s="1"/>
  <c r="AB90" i="7"/>
  <c r="AR83" i="7"/>
  <c r="AZ83" i="7" s="1"/>
  <c r="AC83" i="7"/>
  <c r="AO72" i="7"/>
  <c r="Z72" i="7"/>
  <c r="AR67" i="7"/>
  <c r="AZ67" i="7" s="1"/>
  <c r="AC67" i="7"/>
  <c r="AS12" i="7"/>
  <c r="BA12" i="7" s="1"/>
  <c r="AD12" i="7"/>
  <c r="AS117" i="7"/>
  <c r="BA117" i="7" s="1"/>
  <c r="AD117" i="7"/>
  <c r="AT110" i="7"/>
  <c r="BB110" i="7" s="1"/>
  <c r="AE110" i="7"/>
  <c r="AO105" i="7"/>
  <c r="Z105" i="7"/>
  <c r="AP98" i="7"/>
  <c r="AX98" i="7" s="1"/>
  <c r="AA98" i="7"/>
  <c r="AQ91" i="7"/>
  <c r="AY91" i="7" s="1"/>
  <c r="AB91" i="7"/>
  <c r="AS85" i="7"/>
  <c r="BA85" i="7" s="1"/>
  <c r="AD85" i="7"/>
  <c r="AT78" i="7"/>
  <c r="BB78" i="7" s="1"/>
  <c r="AE78" i="7"/>
  <c r="AU63" i="7"/>
  <c r="BC63" i="7" s="1"/>
  <c r="AF63" i="7"/>
  <c r="AQ59" i="7"/>
  <c r="AY59" i="7" s="1"/>
  <c r="AB59" i="7"/>
  <c r="AT54" i="7"/>
  <c r="BB54" i="7" s="1"/>
  <c r="AE54" i="7"/>
  <c r="AQ51" i="7"/>
  <c r="AY51" i="7" s="1"/>
  <c r="AB51" i="7"/>
  <c r="AU39" i="7"/>
  <c r="BC39" i="7" s="1"/>
  <c r="AF39" i="7"/>
  <c r="AR36" i="7"/>
  <c r="AZ36" i="7" s="1"/>
  <c r="AC36" i="7"/>
  <c r="AP34" i="7"/>
  <c r="AX34" i="7" s="1"/>
  <c r="AA34" i="7"/>
  <c r="AS29" i="7"/>
  <c r="BA29" i="7" s="1"/>
  <c r="AD29" i="7"/>
  <c r="AP26" i="7"/>
  <c r="AX26" i="7" s="1"/>
  <c r="AA26" i="7"/>
  <c r="AT22" i="7"/>
  <c r="BB22" i="7" s="1"/>
  <c r="AE22" i="7"/>
  <c r="AQ19" i="7"/>
  <c r="AY19" i="7" s="1"/>
  <c r="AB19" i="7"/>
  <c r="AU15" i="7"/>
  <c r="BC15" i="7" s="1"/>
  <c r="AF15" i="7"/>
  <c r="AR12" i="7"/>
  <c r="AZ12" i="7" s="1"/>
  <c r="AC12" i="7"/>
  <c r="AP10" i="7"/>
  <c r="AX10" i="7" s="1"/>
  <c r="AA10" i="7"/>
  <c r="AD84" i="7"/>
  <c r="AC11" i="7"/>
  <c r="AS118" i="7"/>
  <c r="BA118" i="7" s="1"/>
  <c r="AD118" i="7"/>
  <c r="AP115" i="7"/>
  <c r="AX115" i="7" s="1"/>
  <c r="AA115" i="7"/>
  <c r="AT111" i="7"/>
  <c r="BB111" i="7" s="1"/>
  <c r="AE111" i="7"/>
  <c r="AR109" i="7"/>
  <c r="AZ109" i="7" s="1"/>
  <c r="AC109" i="7"/>
  <c r="AO106" i="7"/>
  <c r="Z106" i="7"/>
  <c r="AQ100" i="7"/>
  <c r="AY100" i="7" s="1"/>
  <c r="AB100" i="7"/>
  <c r="AU96" i="7"/>
  <c r="BC96" i="7" s="1"/>
  <c r="AF96" i="7"/>
  <c r="AS94" i="7"/>
  <c r="BA94" i="7" s="1"/>
  <c r="AD94" i="7"/>
  <c r="AQ76" i="7"/>
  <c r="AY76" i="7" s="1"/>
  <c r="AB76" i="7"/>
  <c r="AS6" i="7"/>
  <c r="BA6" i="7" s="1"/>
  <c r="AD6" i="7"/>
  <c r="AQ118" i="7"/>
  <c r="AY118" i="7" s="1"/>
  <c r="AB118" i="7"/>
  <c r="AP117" i="7"/>
  <c r="AX117" i="7" s="1"/>
  <c r="AA117" i="7"/>
  <c r="AO116" i="7"/>
  <c r="Z116" i="7"/>
  <c r="AU114" i="7"/>
  <c r="BC114" i="7" s="1"/>
  <c r="AF114" i="7"/>
  <c r="AT113" i="7"/>
  <c r="BB113" i="7" s="1"/>
  <c r="AE113" i="7"/>
  <c r="AS112" i="7"/>
  <c r="BA112" i="7" s="1"/>
  <c r="AD112" i="7"/>
  <c r="AR111" i="7"/>
  <c r="AZ111" i="7" s="1"/>
  <c r="AC111" i="7"/>
  <c r="AQ110" i="7"/>
  <c r="AY110" i="7" s="1"/>
  <c r="AB110" i="7"/>
  <c r="AP109" i="7"/>
  <c r="AX109" i="7" s="1"/>
  <c r="AA109" i="7"/>
  <c r="AO108" i="7"/>
  <c r="Z108" i="7"/>
  <c r="AU106" i="7"/>
  <c r="BC106" i="7" s="1"/>
  <c r="AF106" i="7"/>
  <c r="AT105" i="7"/>
  <c r="BB105" i="7" s="1"/>
  <c r="AE105" i="7"/>
  <c r="AS104" i="7"/>
  <c r="BA104" i="7" s="1"/>
  <c r="AD104" i="7"/>
  <c r="AR103" i="7"/>
  <c r="AZ103" i="7" s="1"/>
  <c r="AC103" i="7"/>
  <c r="AQ102" i="7"/>
  <c r="AY102" i="7" s="1"/>
  <c r="AB102" i="7"/>
  <c r="AP101" i="7"/>
  <c r="AX101" i="7" s="1"/>
  <c r="AA101" i="7"/>
  <c r="AO100" i="7"/>
  <c r="Z100" i="7"/>
  <c r="AU98" i="7"/>
  <c r="BC98" i="7" s="1"/>
  <c r="AF98" i="7"/>
  <c r="AT97" i="7"/>
  <c r="BB97" i="7" s="1"/>
  <c r="AE97" i="7"/>
  <c r="AS96" i="7"/>
  <c r="BA96" i="7" s="1"/>
  <c r="AD96" i="7"/>
  <c r="AR95" i="7"/>
  <c r="AZ95" i="7" s="1"/>
  <c r="AC95" i="7"/>
  <c r="AQ94" i="7"/>
  <c r="AY94" i="7" s="1"/>
  <c r="AB94" i="7"/>
  <c r="AP93" i="7"/>
  <c r="AX93" i="7" s="1"/>
  <c r="AA93" i="7"/>
  <c r="AO92" i="7"/>
  <c r="Z92" i="7"/>
  <c r="AU90" i="7"/>
  <c r="BC90" i="7" s="1"/>
  <c r="AF90" i="7"/>
  <c r="AT89" i="7"/>
  <c r="BB89" i="7" s="1"/>
  <c r="AE89" i="7"/>
  <c r="AS88" i="7"/>
  <c r="BA88" i="7" s="1"/>
  <c r="AD88" i="7"/>
  <c r="AR87" i="7"/>
  <c r="AZ87" i="7" s="1"/>
  <c r="AC87" i="7"/>
  <c r="AQ86" i="7"/>
  <c r="AY86" i="7" s="1"/>
  <c r="AB86" i="7"/>
  <c r="AP85" i="7"/>
  <c r="AX85" i="7" s="1"/>
  <c r="AA85" i="7"/>
  <c r="AO84" i="7"/>
  <c r="Z84" i="7"/>
  <c r="AU82" i="7"/>
  <c r="BC82" i="7" s="1"/>
  <c r="AF82" i="7"/>
  <c r="AT81" i="7"/>
  <c r="BB81" i="7" s="1"/>
  <c r="AE81" i="7"/>
  <c r="AS80" i="7"/>
  <c r="BA80" i="7" s="1"/>
  <c r="AD80" i="7"/>
  <c r="AR79" i="7"/>
  <c r="AZ79" i="7" s="1"/>
  <c r="AC79" i="7"/>
  <c r="AQ78" i="7"/>
  <c r="AY78" i="7" s="1"/>
  <c r="AB78" i="7"/>
  <c r="AP77" i="7"/>
  <c r="AX77" i="7" s="1"/>
  <c r="AA77" i="7"/>
  <c r="AO76" i="7"/>
  <c r="Z76" i="7"/>
  <c r="AU74" i="7"/>
  <c r="BC74" i="7" s="1"/>
  <c r="AF74" i="7"/>
  <c r="AT73" i="7"/>
  <c r="BB73" i="7" s="1"/>
  <c r="AE73" i="7"/>
  <c r="AS72" i="7"/>
  <c r="BA72" i="7" s="1"/>
  <c r="AD72" i="7"/>
  <c r="AR71" i="7"/>
  <c r="AZ71" i="7" s="1"/>
  <c r="AC71" i="7"/>
  <c r="AQ70" i="7"/>
  <c r="AY70" i="7" s="1"/>
  <c r="AB70" i="7"/>
  <c r="AP69" i="7"/>
  <c r="AX69" i="7" s="1"/>
  <c r="AA69" i="7"/>
  <c r="AO68" i="7"/>
  <c r="Z68" i="7"/>
  <c r="AU66" i="7"/>
  <c r="BC66" i="7" s="1"/>
  <c r="AF66" i="7"/>
  <c r="AT65" i="7"/>
  <c r="BB65" i="7" s="1"/>
  <c r="AE65" i="7"/>
  <c r="AS64" i="7"/>
  <c r="BA64" i="7" s="1"/>
  <c r="AD64" i="7"/>
  <c r="AR63" i="7"/>
  <c r="AZ63" i="7" s="1"/>
  <c r="AC63" i="7"/>
  <c r="AQ62" i="7"/>
  <c r="AY62" i="7" s="1"/>
  <c r="AB62" i="7"/>
  <c r="AP61" i="7"/>
  <c r="AX61" i="7" s="1"/>
  <c r="AA61" i="7"/>
  <c r="AO60" i="7"/>
  <c r="Z60" i="7"/>
  <c r="AU58" i="7"/>
  <c r="BC58" i="7" s="1"/>
  <c r="AF58" i="7"/>
  <c r="AT57" i="7"/>
  <c r="BB57" i="7" s="1"/>
  <c r="AE57" i="7"/>
  <c r="AS56" i="7"/>
  <c r="BA56" i="7" s="1"/>
  <c r="AD56" i="7"/>
  <c r="AR55" i="7"/>
  <c r="AZ55" i="7" s="1"/>
  <c r="AC55" i="7"/>
  <c r="AQ54" i="7"/>
  <c r="AY54" i="7" s="1"/>
  <c r="AB54" i="7"/>
  <c r="AP53" i="7"/>
  <c r="AX53" i="7" s="1"/>
  <c r="AA53" i="7"/>
  <c r="AO52" i="7"/>
  <c r="Z52" i="7"/>
  <c r="AU50" i="7"/>
  <c r="BC50" i="7" s="1"/>
  <c r="AF50" i="7"/>
  <c r="AT49" i="7"/>
  <c r="BB49" i="7" s="1"/>
  <c r="AE49" i="7"/>
  <c r="AS48" i="7"/>
  <c r="BA48" i="7" s="1"/>
  <c r="AD48" i="7"/>
  <c r="AR47" i="7"/>
  <c r="AZ47" i="7" s="1"/>
  <c r="AC47" i="7"/>
  <c r="AQ46" i="7"/>
  <c r="AY46" i="7" s="1"/>
  <c r="AB46" i="7"/>
  <c r="AP45" i="7"/>
  <c r="AX45" i="7" s="1"/>
  <c r="AA45" i="7"/>
  <c r="AO44" i="7"/>
  <c r="Z44" i="7"/>
  <c r="AU42" i="7"/>
  <c r="BC42" i="7" s="1"/>
  <c r="AF42" i="7"/>
  <c r="AT41" i="7"/>
  <c r="BB41" i="7" s="1"/>
  <c r="AE41" i="7"/>
  <c r="AS40" i="7"/>
  <c r="BA40" i="7" s="1"/>
  <c r="AD40" i="7"/>
  <c r="AR39" i="7"/>
  <c r="AZ39" i="7" s="1"/>
  <c r="AC39" i="7"/>
  <c r="AQ38" i="7"/>
  <c r="AY38" i="7" s="1"/>
  <c r="AB38" i="7"/>
  <c r="AP37" i="7"/>
  <c r="AX37" i="7" s="1"/>
  <c r="AA37" i="7"/>
  <c r="AO36" i="7"/>
  <c r="Z36" i="7"/>
  <c r="AU34" i="7"/>
  <c r="BC34" i="7" s="1"/>
  <c r="AF34" i="7"/>
  <c r="AT33" i="7"/>
  <c r="BB33" i="7" s="1"/>
  <c r="AE33" i="7"/>
  <c r="AA118" i="7"/>
  <c r="Z115" i="7"/>
  <c r="AB112" i="7"/>
  <c r="Z109" i="7"/>
  <c r="AF105" i="7"/>
  <c r="AD102" i="7"/>
  <c r="AB97" i="7"/>
  <c r="AB92" i="7"/>
  <c r="Z88" i="7"/>
  <c r="AD82" i="7"/>
  <c r="AE77" i="7"/>
  <c r="AB73" i="7"/>
  <c r="AF67" i="7"/>
  <c r="Z63" i="7"/>
  <c r="AD58" i="7"/>
  <c r="AC53" i="7"/>
  <c r="AB48" i="7"/>
  <c r="AF43" i="7"/>
  <c r="AF38" i="7"/>
  <c r="AD33" i="7"/>
  <c r="AC29" i="7"/>
  <c r="AA24" i="7"/>
  <c r="AA19" i="7"/>
  <c r="AF14" i="7"/>
  <c r="AA9" i="7"/>
  <c r="AQ114" i="7"/>
  <c r="AY114" i="7" s="1"/>
  <c r="AB114" i="7"/>
  <c r="AR99" i="7"/>
  <c r="AZ99" i="7" s="1"/>
  <c r="AC99" i="7"/>
  <c r="AU94" i="7"/>
  <c r="BC94" i="7" s="1"/>
  <c r="AF94" i="7"/>
  <c r="AO80" i="7"/>
  <c r="Z80" i="7"/>
  <c r="AT37" i="7"/>
  <c r="BB37" i="7" s="1"/>
  <c r="AE37" i="7"/>
  <c r="AR35" i="7"/>
  <c r="AZ35" i="7" s="1"/>
  <c r="AC35" i="7"/>
  <c r="AU30" i="7"/>
  <c r="BC30" i="7" s="1"/>
  <c r="AF30" i="7"/>
  <c r="AQ26" i="7"/>
  <c r="AY26" i="7" s="1"/>
  <c r="AB26" i="7"/>
  <c r="AR19" i="7"/>
  <c r="AZ19" i="7" s="1"/>
  <c r="AC19" i="7"/>
  <c r="AO16" i="7"/>
  <c r="Z16" i="7"/>
  <c r="AQ10" i="7"/>
  <c r="AY10" i="7" s="1"/>
  <c r="AB10" i="7"/>
  <c r="AR116" i="7"/>
  <c r="AZ116" i="7" s="1"/>
  <c r="AC116" i="7"/>
  <c r="AS109" i="7"/>
  <c r="BA109" i="7" s="1"/>
  <c r="AD109" i="7"/>
  <c r="AT102" i="7"/>
  <c r="BB102" i="7" s="1"/>
  <c r="AE102" i="7"/>
  <c r="AO97" i="7"/>
  <c r="Z97" i="7"/>
  <c r="AP90" i="7"/>
  <c r="AX90" i="7" s="1"/>
  <c r="AA90" i="7"/>
  <c r="AQ83" i="7"/>
  <c r="AY83" i="7" s="1"/>
  <c r="AB83" i="7"/>
  <c r="AS77" i="7"/>
  <c r="BA77" i="7" s="1"/>
  <c r="AD77" i="7"/>
  <c r="AP74" i="7"/>
  <c r="AX74" i="7" s="1"/>
  <c r="AA74" i="7"/>
  <c r="AO65" i="7"/>
  <c r="Z65" i="7"/>
  <c r="AT46" i="7"/>
  <c r="BB46" i="7" s="1"/>
  <c r="AE46" i="7"/>
  <c r="AQ103" i="7"/>
  <c r="AY103" i="7" s="1"/>
  <c r="AB103" i="7"/>
  <c r="AP102" i="7"/>
  <c r="AX102" i="7" s="1"/>
  <c r="AA102" i="7"/>
  <c r="AO101" i="7"/>
  <c r="Z101" i="7"/>
  <c r="AU99" i="7"/>
  <c r="BC99" i="7" s="1"/>
  <c r="AF99" i="7"/>
  <c r="AR96" i="7"/>
  <c r="AZ96" i="7" s="1"/>
  <c r="AC96" i="7"/>
  <c r="AP94" i="7"/>
  <c r="AX94" i="7" s="1"/>
  <c r="AA94" i="7"/>
  <c r="AO93" i="7"/>
  <c r="Z93" i="7"/>
  <c r="AU91" i="7"/>
  <c r="BC91" i="7" s="1"/>
  <c r="AF91" i="7"/>
  <c r="AT90" i="7"/>
  <c r="BB90" i="7" s="1"/>
  <c r="AE90" i="7"/>
  <c r="AQ87" i="7"/>
  <c r="AY87" i="7" s="1"/>
  <c r="AB87" i="7"/>
  <c r="AO85" i="7"/>
  <c r="Z85" i="7"/>
  <c r="AU83" i="7"/>
  <c r="BC83" i="7" s="1"/>
  <c r="AF83" i="7"/>
  <c r="AT82" i="7"/>
  <c r="BB82" i="7" s="1"/>
  <c r="AE82" i="7"/>
  <c r="AS81" i="7"/>
  <c r="BA81" i="7" s="1"/>
  <c r="AD81" i="7"/>
  <c r="AP78" i="7"/>
  <c r="AX78" i="7" s="1"/>
  <c r="AA78" i="7"/>
  <c r="AU75" i="7"/>
  <c r="BC75" i="7" s="1"/>
  <c r="AF75" i="7"/>
  <c r="AT74" i="7"/>
  <c r="BB74" i="7" s="1"/>
  <c r="AE74" i="7"/>
  <c r="AS73" i="7"/>
  <c r="BA73" i="7" s="1"/>
  <c r="AD73" i="7"/>
  <c r="AR72" i="7"/>
  <c r="AZ72" i="7" s="1"/>
  <c r="AC72" i="7"/>
  <c r="AO69" i="7"/>
  <c r="Z69" i="7"/>
  <c r="AT66" i="7"/>
  <c r="BB66" i="7" s="1"/>
  <c r="AE66" i="7"/>
  <c r="AS65" i="7"/>
  <c r="BA65" i="7" s="1"/>
  <c r="AD65" i="7"/>
  <c r="AR64" i="7"/>
  <c r="AZ64" i="7" s="1"/>
  <c r="AC64" i="7"/>
  <c r="AQ63" i="7"/>
  <c r="AY63" i="7" s="1"/>
  <c r="AB63" i="7"/>
  <c r="AU59" i="7"/>
  <c r="BC59" i="7" s="1"/>
  <c r="AF59" i="7"/>
  <c r="AS57" i="7"/>
  <c r="BA57" i="7" s="1"/>
  <c r="AD57" i="7"/>
  <c r="AR56" i="7"/>
  <c r="AZ56" i="7" s="1"/>
  <c r="AC56" i="7"/>
  <c r="AQ55" i="7"/>
  <c r="AY55" i="7" s="1"/>
  <c r="AB55" i="7"/>
  <c r="AP54" i="7"/>
  <c r="AX54" i="7" s="1"/>
  <c r="AA54" i="7"/>
  <c r="AT50" i="7"/>
  <c r="BB50" i="7" s="1"/>
  <c r="AE50" i="7"/>
  <c r="AR48" i="7"/>
  <c r="AZ48" i="7" s="1"/>
  <c r="AC48" i="7"/>
  <c r="AQ47" i="7"/>
  <c r="AY47" i="7" s="1"/>
  <c r="AB47" i="7"/>
  <c r="AP46" i="7"/>
  <c r="AX46" i="7" s="1"/>
  <c r="AA46" i="7"/>
  <c r="AO45" i="7"/>
  <c r="Z45" i="7"/>
  <c r="AS41" i="7"/>
  <c r="BA41" i="7" s="1"/>
  <c r="AD41" i="7"/>
  <c r="AQ39" i="7"/>
  <c r="AY39" i="7" s="1"/>
  <c r="AB39" i="7"/>
  <c r="AP38" i="7"/>
  <c r="AX38" i="7" s="1"/>
  <c r="AA38" i="7"/>
  <c r="AO37" i="7"/>
  <c r="Z37" i="7"/>
  <c r="AU35" i="7"/>
  <c r="BC35" i="7" s="1"/>
  <c r="AF35" i="7"/>
  <c r="AR32" i="7"/>
  <c r="AZ32" i="7" s="1"/>
  <c r="AC32" i="7"/>
  <c r="AP30" i="7"/>
  <c r="AX30" i="7" s="1"/>
  <c r="AA30" i="7"/>
  <c r="AO29" i="7"/>
  <c r="Z29" i="7"/>
  <c r="AU27" i="7"/>
  <c r="BC27" i="7" s="1"/>
  <c r="AF27" i="7"/>
  <c r="AT26" i="7"/>
  <c r="BB26" i="7" s="1"/>
  <c r="AE26" i="7"/>
  <c r="AQ23" i="7"/>
  <c r="AY23" i="7" s="1"/>
  <c r="AB23" i="7"/>
  <c r="AO21" i="7"/>
  <c r="Z21" i="7"/>
  <c r="AU19" i="7"/>
  <c r="BC19" i="7" s="1"/>
  <c r="AF19" i="7"/>
  <c r="AT18" i="7"/>
  <c r="BB18" i="7" s="1"/>
  <c r="AE18" i="7"/>
  <c r="Z118" i="7"/>
  <c r="AE114" i="7"/>
  <c r="AD111" i="7"/>
  <c r="AF108" i="7"/>
  <c r="AD105" i="7"/>
  <c r="AC101" i="7"/>
  <c r="AA97" i="7"/>
  <c r="AE91" i="7"/>
  <c r="AF86" i="7"/>
  <c r="AC82" i="7"/>
  <c r="Z77" i="7"/>
  <c r="AA72" i="7"/>
  <c r="AE67" i="7"/>
  <c r="AD62" i="7"/>
  <c r="AC57" i="7"/>
  <c r="Z53" i="7"/>
  <c r="Z48" i="7"/>
  <c r="AE42" i="7"/>
  <c r="AD38" i="7"/>
  <c r="AB33" i="7"/>
  <c r="AB28" i="7"/>
  <c r="Z24" i="7"/>
  <c r="AD18" i="7"/>
  <c r="AE13" i="7"/>
  <c r="AQ9" i="7"/>
  <c r="AY9" i="7" s="1"/>
  <c r="AB9" i="7"/>
  <c r="AP8" i="7"/>
  <c r="AX8" i="7" s="1"/>
  <c r="AA8" i="7"/>
  <c r="AO7" i="7"/>
  <c r="Z7" i="7"/>
  <c r="AE20" i="7"/>
  <c r="AC13" i="7"/>
  <c r="AD11" i="7"/>
  <c r="AO10" i="7"/>
  <c r="Z10" i="7"/>
  <c r="AU8" i="7"/>
  <c r="BC8" i="7" s="1"/>
  <c r="AF8" i="7"/>
  <c r="AT7" i="7"/>
  <c r="BB7" i="7" s="1"/>
  <c r="AE7" i="7"/>
  <c r="AD14" i="7"/>
  <c r="AE12" i="7"/>
  <c r="AE10" i="7"/>
  <c r="AO27" i="7"/>
  <c r="Z27" i="7"/>
  <c r="AU25" i="7"/>
  <c r="BC25" i="7" s="1"/>
  <c r="AF25" i="7"/>
  <c r="AT24" i="7"/>
  <c r="BB24" i="7" s="1"/>
  <c r="AE24" i="7"/>
  <c r="AS23" i="7"/>
  <c r="BA23" i="7" s="1"/>
  <c r="AD23" i="7"/>
  <c r="AR22" i="7"/>
  <c r="AZ22" i="7" s="1"/>
  <c r="AC22" i="7"/>
  <c r="AQ21" i="7"/>
  <c r="AY21" i="7" s="1"/>
  <c r="AB21" i="7"/>
  <c r="AP20" i="7"/>
  <c r="AX20" i="7" s="1"/>
  <c r="AA20" i="7"/>
  <c r="AO19" i="7"/>
  <c r="Z19" i="7"/>
  <c r="AU17" i="7"/>
  <c r="BC17" i="7" s="1"/>
  <c r="AF17" i="7"/>
  <c r="AT16" i="7"/>
  <c r="BB16" i="7" s="1"/>
  <c r="AE16" i="7"/>
  <c r="AS15" i="7"/>
  <c r="BA15" i="7" s="1"/>
  <c r="AD15" i="7"/>
  <c r="AR14" i="7"/>
  <c r="AZ14" i="7" s="1"/>
  <c r="AC14" i="7"/>
  <c r="AQ13" i="7"/>
  <c r="AY13" i="7" s="1"/>
  <c r="AB13" i="7"/>
  <c r="AP12" i="7"/>
  <c r="AX12" i="7" s="1"/>
  <c r="AA12" i="7"/>
  <c r="AO11" i="7"/>
  <c r="Z11" i="7"/>
  <c r="AU9" i="7"/>
  <c r="BC9" i="7" s="1"/>
  <c r="AF9" i="7"/>
  <c r="AT8" i="7"/>
  <c r="BB8" i="7" s="1"/>
  <c r="AE8" i="7"/>
  <c r="AS7" i="7"/>
  <c r="AD7" i="7"/>
  <c r="Z18" i="7"/>
  <c r="AA16" i="7"/>
  <c r="AA14" i="7"/>
  <c r="AS32" i="7"/>
  <c r="BA32" i="7" s="1"/>
  <c r="AD32" i="7"/>
  <c r="AR31" i="7"/>
  <c r="AZ31" i="7" s="1"/>
  <c r="AC31" i="7"/>
  <c r="AQ30" i="7"/>
  <c r="AY30" i="7" s="1"/>
  <c r="AB30" i="7"/>
  <c r="AP29" i="7"/>
  <c r="AX29" i="7" s="1"/>
  <c r="AA29" i="7"/>
  <c r="AO28" i="7"/>
  <c r="Z28" i="7"/>
  <c r="AU26" i="7"/>
  <c r="BC26" i="7" s="1"/>
  <c r="AF26" i="7"/>
  <c r="AT25" i="7"/>
  <c r="BB25" i="7" s="1"/>
  <c r="AE25" i="7"/>
  <c r="AS24" i="7"/>
  <c r="BA24" i="7" s="1"/>
  <c r="AD24" i="7"/>
  <c r="AR23" i="7"/>
  <c r="AZ23" i="7" s="1"/>
  <c r="AC23" i="7"/>
  <c r="AQ22" i="7"/>
  <c r="AY22" i="7" s="1"/>
  <c r="AB22" i="7"/>
  <c r="AP21" i="7"/>
  <c r="AX21" i="7" s="1"/>
  <c r="AA21" i="7"/>
  <c r="AO20" i="7"/>
  <c r="Z20" i="7"/>
  <c r="AU18" i="7"/>
  <c r="BC18" i="7" s="1"/>
  <c r="AF18" i="7"/>
  <c r="AT17" i="7"/>
  <c r="BB17" i="7" s="1"/>
  <c r="AE17" i="7"/>
  <c r="AS16" i="7"/>
  <c r="BA16" i="7" s="1"/>
  <c r="AD16" i="7"/>
  <c r="AR15" i="7"/>
  <c r="AZ15" i="7" s="1"/>
  <c r="AC15" i="7"/>
  <c r="AQ14" i="7"/>
  <c r="AY14" i="7" s="1"/>
  <c r="AB14" i="7"/>
  <c r="AP13" i="7"/>
  <c r="AX13" i="7" s="1"/>
  <c r="AA13" i="7"/>
  <c r="AO12" i="7"/>
  <c r="Z12" i="7"/>
  <c r="AU10" i="7"/>
  <c r="BC10" i="7" s="1"/>
  <c r="AF10" i="7"/>
  <c r="AT9" i="7"/>
  <c r="BB9" i="7" s="1"/>
  <c r="AE9" i="7"/>
  <c r="AS8" i="7"/>
  <c r="BA8" i="7" s="1"/>
  <c r="AD8" i="7"/>
  <c r="AR7" i="7"/>
  <c r="AZ7" i="7" s="1"/>
  <c r="AC7" i="7"/>
  <c r="AD19" i="7"/>
  <c r="AD17" i="7"/>
  <c r="AB12" i="7"/>
  <c r="AC10" i="7"/>
  <c r="AB7" i="7"/>
  <c r="AE15" i="7"/>
  <c r="AF13" i="7"/>
  <c r="AF11" i="7"/>
  <c r="D318" i="10" l="1"/>
  <c r="AW101" i="7"/>
  <c r="AW65" i="7"/>
  <c r="D671" i="10"/>
  <c r="D368" i="10"/>
  <c r="D507" i="10"/>
  <c r="D130" i="10"/>
  <c r="D55" i="10"/>
  <c r="D741" i="10"/>
  <c r="D635" i="10"/>
  <c r="D236" i="10"/>
  <c r="D218" i="10"/>
  <c r="AW43" i="7"/>
  <c r="D542" i="10"/>
  <c r="D378" i="10"/>
  <c r="AW17" i="7"/>
  <c r="AV17" i="7" s="1"/>
  <c r="D49" i="10"/>
  <c r="D433" i="10"/>
  <c r="D692" i="10"/>
  <c r="D501" i="10"/>
  <c r="D770" i="10"/>
  <c r="D8" i="10"/>
  <c r="D409" i="10"/>
  <c r="D122" i="10"/>
  <c r="D416" i="10"/>
  <c r="D401" i="10"/>
  <c r="AW52" i="7"/>
  <c r="D415" i="10"/>
  <c r="D320" i="10"/>
  <c r="D423" i="10"/>
  <c r="D607" i="10"/>
  <c r="D502" i="10"/>
  <c r="D5" i="10"/>
  <c r="D186" i="10"/>
  <c r="D522" i="10"/>
  <c r="D57" i="10"/>
  <c r="AW50" i="7"/>
  <c r="AW82" i="7"/>
  <c r="D468" i="10"/>
  <c r="D67" i="10"/>
  <c r="D62" i="10"/>
  <c r="AW87" i="7"/>
  <c r="D600" i="10"/>
  <c r="D13" i="10"/>
  <c r="D492" i="10"/>
  <c r="D428" i="10"/>
  <c r="D737" i="10"/>
  <c r="D373" i="10"/>
  <c r="D6" i="10"/>
  <c r="D449" i="10"/>
  <c r="D10" i="10"/>
  <c r="D497" i="10"/>
  <c r="D781" i="10"/>
  <c r="D292" i="10"/>
  <c r="AW27" i="7"/>
  <c r="AV27" i="7" s="1"/>
  <c r="D776" i="10"/>
  <c r="D290" i="10"/>
  <c r="D656" i="10"/>
  <c r="D160" i="10"/>
  <c r="AW21" i="7"/>
  <c r="AV21" i="7" s="1"/>
  <c r="AW29" i="7"/>
  <c r="AV29" i="7" s="1"/>
  <c r="AW37" i="7"/>
  <c r="AW45" i="7"/>
  <c r="AW97" i="7"/>
  <c r="D684" i="10"/>
  <c r="D782" i="10"/>
  <c r="D293" i="10"/>
  <c r="D90" i="10"/>
  <c r="D321" i="10"/>
  <c r="D736" i="10"/>
  <c r="D506" i="10"/>
  <c r="D575" i="10"/>
  <c r="D163" i="10"/>
  <c r="D599" i="10"/>
  <c r="D63" i="10"/>
  <c r="D328" i="10"/>
  <c r="D700" i="10"/>
  <c r="D616" i="10"/>
  <c r="D578" i="10"/>
  <c r="D297" i="10"/>
  <c r="D367" i="10"/>
  <c r="D104" i="10"/>
  <c r="D142" i="10"/>
  <c r="D754" i="10"/>
  <c r="D239" i="10"/>
  <c r="D560" i="10"/>
  <c r="D304" i="10"/>
  <c r="D150" i="10"/>
  <c r="D453" i="10"/>
  <c r="D426" i="10"/>
  <c r="D715" i="10"/>
  <c r="D213" i="10"/>
  <c r="D390" i="10"/>
  <c r="D228" i="10"/>
  <c r="D763" i="10"/>
  <c r="D54" i="10"/>
  <c r="D658" i="10"/>
  <c r="D45" i="10"/>
  <c r="D203" i="10"/>
  <c r="AW35" i="7"/>
  <c r="AW67" i="7"/>
  <c r="AW99" i="7"/>
  <c r="D255" i="10"/>
  <c r="AW64" i="7"/>
  <c r="D330" i="10"/>
  <c r="D478" i="10"/>
  <c r="D295" i="10"/>
  <c r="D369" i="10"/>
  <c r="D346" i="10"/>
  <c r="D514" i="10"/>
  <c r="D561" i="10"/>
  <c r="D457" i="10"/>
  <c r="D491" i="10"/>
  <c r="D723" i="10"/>
  <c r="D106" i="10"/>
  <c r="D431" i="10"/>
  <c r="D554" i="10"/>
  <c r="D667" i="10"/>
  <c r="AW33" i="7"/>
  <c r="D743" i="10"/>
  <c r="D738" i="10"/>
  <c r="D24" i="10"/>
  <c r="D727" i="10"/>
  <c r="D673" i="10"/>
  <c r="D675" i="10"/>
  <c r="D652" i="10"/>
  <c r="D446" i="10"/>
  <c r="D283" i="10"/>
  <c r="D529" i="10"/>
  <c r="D303" i="10"/>
  <c r="D305" i="10"/>
  <c r="D543" i="10"/>
  <c r="D739" i="10"/>
  <c r="D408" i="10"/>
  <c r="D149" i="10"/>
  <c r="D317" i="10"/>
  <c r="D81" i="10"/>
  <c r="D720" i="10"/>
  <c r="D470" i="10"/>
  <c r="D271" i="10"/>
  <c r="D119" i="10"/>
  <c r="D419" i="10"/>
  <c r="D342" i="10"/>
  <c r="AW102" i="7"/>
  <c r="AW8" i="7"/>
  <c r="AV8" i="7" s="1"/>
  <c r="AW56" i="7"/>
  <c r="D27" i="10"/>
  <c r="D144" i="10"/>
  <c r="D34" i="10"/>
  <c r="D209" i="10"/>
  <c r="D425" i="10"/>
  <c r="D256" i="10"/>
  <c r="AW90" i="7"/>
  <c r="AW79" i="7"/>
  <c r="AW86" i="7"/>
  <c r="D540" i="10"/>
  <c r="D39" i="10"/>
  <c r="D124" i="10"/>
  <c r="AW80" i="7"/>
  <c r="D682" i="10"/>
  <c r="D790" i="10"/>
  <c r="D742" i="10"/>
  <c r="D199" i="10"/>
  <c r="D489" i="10"/>
  <c r="D78" i="10"/>
  <c r="D758" i="10"/>
  <c r="D458" i="10"/>
  <c r="D95" i="10"/>
  <c r="AW104" i="7"/>
  <c r="D74" i="10"/>
  <c r="D176" i="10"/>
  <c r="D352" i="10"/>
  <c r="D91" i="10"/>
  <c r="AW81" i="7"/>
  <c r="D745" i="10"/>
  <c r="D630" i="10"/>
  <c r="D717" i="10"/>
  <c r="D603" i="10"/>
  <c r="AW28" i="7"/>
  <c r="D16" i="10"/>
  <c r="D403" i="10"/>
  <c r="D784" i="10"/>
  <c r="D441" i="10"/>
  <c r="D466" i="10"/>
  <c r="AV10" i="7"/>
  <c r="D546" i="10"/>
  <c r="D222" i="10"/>
  <c r="D288" i="10"/>
  <c r="D7" i="10"/>
  <c r="D557" i="10"/>
  <c r="D725" i="10"/>
  <c r="D438" i="10"/>
  <c r="D633" i="10"/>
  <c r="D532" i="10"/>
  <c r="D96" i="10"/>
  <c r="D234" i="10"/>
  <c r="D355" i="10"/>
  <c r="D141" i="10"/>
  <c r="D526" i="10"/>
  <c r="D174" i="10"/>
  <c r="D178" i="10"/>
  <c r="D206" i="10"/>
  <c r="D44" i="10"/>
  <c r="D708" i="10"/>
  <c r="D348" i="10"/>
  <c r="D171" i="10"/>
  <c r="D326" i="10"/>
  <c r="D68" i="10"/>
  <c r="D98" i="10"/>
  <c r="AW44" i="7"/>
  <c r="AW76" i="7"/>
  <c r="AW108" i="7"/>
  <c r="D591" i="10"/>
  <c r="AW72" i="7"/>
  <c r="D621" i="10"/>
  <c r="D719" i="10"/>
  <c r="D123" i="10"/>
  <c r="D471" i="10"/>
  <c r="D722" i="10"/>
  <c r="D147" i="10"/>
  <c r="D454" i="10"/>
  <c r="D248" i="10"/>
  <c r="D310" i="10"/>
  <c r="D668" i="10"/>
  <c r="D340" i="10"/>
  <c r="D566" i="10"/>
  <c r="D198" i="10"/>
  <c r="D516" i="10"/>
  <c r="D112" i="10"/>
  <c r="D374" i="10"/>
  <c r="D757" i="10"/>
  <c r="D30" i="10"/>
  <c r="D260" i="10"/>
  <c r="D146" i="10"/>
  <c r="D410" i="10"/>
  <c r="D120" i="10"/>
  <c r="D60" i="10"/>
  <c r="D631" i="10"/>
  <c r="D680" i="10"/>
  <c r="D339" i="10"/>
  <c r="D182" i="10"/>
  <c r="D36" i="10"/>
  <c r="D748" i="10"/>
  <c r="D382" i="10"/>
  <c r="D196" i="10"/>
  <c r="D284" i="10"/>
  <c r="D664" i="10"/>
  <c r="D219" i="10"/>
  <c r="D110" i="10"/>
  <c r="AW114" i="7"/>
  <c r="D640" i="10"/>
  <c r="D9" i="10"/>
  <c r="D482" i="10"/>
  <c r="D138" i="10"/>
  <c r="D75" i="10"/>
  <c r="D480" i="10"/>
  <c r="D678" i="10"/>
  <c r="D597" i="10"/>
  <c r="D278" i="10"/>
  <c r="D602" i="10"/>
  <c r="D156" i="10"/>
  <c r="AW23" i="7"/>
  <c r="AV23" i="7" s="1"/>
  <c r="AW31" i="7"/>
  <c r="AW39" i="7"/>
  <c r="AW47" i="7"/>
  <c r="D211" i="10"/>
  <c r="D197" i="10"/>
  <c r="D296" i="10"/>
  <c r="D615" i="10"/>
  <c r="D229" i="10"/>
  <c r="D606" i="10"/>
  <c r="D623" i="10"/>
  <c r="D556" i="10"/>
  <c r="D334" i="10"/>
  <c r="D456" i="10"/>
  <c r="D786" i="10"/>
  <c r="D40" i="10"/>
  <c r="D127" i="10"/>
  <c r="D25" i="10"/>
  <c r="D249" i="10"/>
  <c r="D407" i="10"/>
  <c r="D231" i="10"/>
  <c r="D467" i="10"/>
  <c r="D86" i="10"/>
  <c r="D404" i="10"/>
  <c r="D102" i="10"/>
  <c r="D335" i="10"/>
  <c r="D429" i="10"/>
  <c r="D214" i="10"/>
  <c r="D693" i="10"/>
  <c r="D414" i="10"/>
  <c r="D38" i="10"/>
  <c r="D588" i="10"/>
  <c r="D301" i="10"/>
  <c r="D312" i="10"/>
  <c r="D29" i="10"/>
  <c r="AW24" i="7"/>
  <c r="AV24" i="7" s="1"/>
  <c r="AW55" i="7"/>
  <c r="AW117" i="7"/>
  <c r="D442" i="10"/>
  <c r="D4" i="10"/>
  <c r="AW7" i="7"/>
  <c r="AV7" i="7" s="1"/>
  <c r="D191" i="10"/>
  <c r="D113" i="10"/>
  <c r="D585" i="10"/>
  <c r="D726" i="10"/>
  <c r="D371" i="10"/>
  <c r="D173" i="10"/>
  <c r="D709" i="10"/>
  <c r="D779" i="10"/>
  <c r="D648" i="10"/>
  <c r="AW66" i="7"/>
  <c r="D459" i="10"/>
  <c r="D760" i="10"/>
  <c r="D773" i="10"/>
  <c r="D207" i="10"/>
  <c r="AW116" i="7"/>
  <c r="D476" i="10"/>
  <c r="D358" i="10"/>
  <c r="D379" i="10"/>
  <c r="D583" i="10"/>
  <c r="D617" i="10"/>
  <c r="AW42" i="7"/>
  <c r="D237" i="10"/>
  <c r="D79" i="10"/>
  <c r="D250" i="10"/>
  <c r="D158" i="10"/>
  <c r="D531" i="10"/>
  <c r="D644" i="10"/>
  <c r="D376" i="10"/>
  <c r="D724" i="10"/>
  <c r="AW16" i="7"/>
  <c r="AV16" i="7" s="1"/>
  <c r="D364" i="10"/>
  <c r="D547" i="10"/>
  <c r="D586" i="10"/>
  <c r="D791" i="10"/>
  <c r="D212" i="10"/>
  <c r="D638" i="10"/>
  <c r="D125" i="10"/>
  <c r="D593" i="10"/>
  <c r="D133" i="10"/>
  <c r="D654" i="10"/>
  <c r="D761" i="10"/>
  <c r="D398" i="10"/>
  <c r="D570" i="10"/>
  <c r="D251" i="10"/>
  <c r="D413" i="10"/>
  <c r="D139" i="10"/>
  <c r="D37" i="10"/>
  <c r="D483" i="10"/>
  <c r="D129" i="10"/>
  <c r="D313" i="10"/>
  <c r="D181" i="10"/>
  <c r="D383" i="10"/>
  <c r="D72" i="10"/>
  <c r="D132" i="10"/>
  <c r="D594" i="10"/>
  <c r="D216" i="10"/>
  <c r="D319" i="10"/>
  <c r="D397" i="10"/>
  <c r="D536" i="10"/>
  <c r="D190" i="10"/>
  <c r="D447" i="10"/>
  <c r="D464" i="10"/>
  <c r="D611" i="10"/>
  <c r="D718" i="10"/>
  <c r="D261" i="10"/>
  <c r="AW59" i="7"/>
  <c r="AW91" i="7"/>
  <c r="AW25" i="7"/>
  <c r="D563" i="10"/>
  <c r="D735" i="10"/>
  <c r="D721" i="10"/>
  <c r="D258" i="10"/>
  <c r="D238" i="10"/>
  <c r="D247" i="10"/>
  <c r="D420" i="10"/>
  <c r="D562" i="10"/>
  <c r="D499" i="10"/>
  <c r="D463" i="10"/>
  <c r="D498" i="10"/>
  <c r="D70" i="10"/>
  <c r="D270" i="10"/>
  <c r="D783" i="10"/>
  <c r="D484" i="10"/>
  <c r="D201" i="10"/>
  <c r="D493" i="10"/>
  <c r="D587" i="10"/>
  <c r="D527" i="10"/>
  <c r="D674" i="10"/>
  <c r="D710" i="10"/>
  <c r="D73" i="10"/>
  <c r="D252" i="10"/>
  <c r="D226" i="10"/>
  <c r="D450" i="10"/>
  <c r="D121" i="10"/>
  <c r="D154" i="10"/>
  <c r="D434" i="10"/>
  <c r="D93" i="10"/>
  <c r="D217" i="10"/>
  <c r="D740" i="10"/>
  <c r="D349" i="10"/>
  <c r="D728" i="10"/>
  <c r="D375" i="10"/>
  <c r="D353" i="10"/>
  <c r="D14" i="10"/>
  <c r="D384" i="10"/>
  <c r="AW38" i="7"/>
  <c r="D193" i="10"/>
  <c r="D766" i="10"/>
  <c r="D344" i="10"/>
  <c r="D135" i="10"/>
  <c r="D577" i="10"/>
  <c r="D509" i="10"/>
  <c r="AW32" i="7"/>
  <c r="AV32" i="7" s="1"/>
  <c r="AW48" i="7"/>
  <c r="AW13" i="7"/>
  <c r="AV13" i="7" s="1"/>
  <c r="AW53" i="7"/>
  <c r="AW15" i="7"/>
  <c r="AV15" i="7" s="1"/>
  <c r="AW110" i="7"/>
  <c r="AW46" i="7"/>
  <c r="AW94" i="7"/>
  <c r="AW109" i="7"/>
  <c r="D618" i="10"/>
  <c r="D703" i="10"/>
  <c r="D210" i="10"/>
  <c r="D646" i="10"/>
  <c r="D309" i="10"/>
  <c r="D185" i="10"/>
  <c r="D765" i="10"/>
  <c r="AW75" i="7"/>
  <c r="D166" i="10"/>
  <c r="D787" i="10"/>
  <c r="D402" i="10"/>
  <c r="AW73" i="7"/>
  <c r="D227" i="10"/>
  <c r="D469" i="10"/>
  <c r="D559" i="10"/>
  <c r="AW14" i="7"/>
  <c r="AV14" i="7" s="1"/>
  <c r="D393" i="10"/>
  <c r="D705" i="10"/>
  <c r="D225" i="10"/>
  <c r="D535" i="10"/>
  <c r="D17" i="10"/>
  <c r="D109" i="10"/>
  <c r="AW84" i="7"/>
  <c r="AW105" i="7"/>
  <c r="D136" i="10"/>
  <c r="D580" i="10"/>
  <c r="D749" i="10"/>
  <c r="D439" i="10"/>
  <c r="D525" i="10"/>
  <c r="D435" i="10"/>
  <c r="D572" i="10"/>
  <c r="D511" i="10"/>
  <c r="D347" i="10"/>
  <c r="D421" i="10"/>
  <c r="D474" i="10"/>
  <c r="AW95" i="7"/>
  <c r="D56" i="10"/>
  <c r="D688" i="10"/>
  <c r="D164" i="10"/>
  <c r="D298" i="10"/>
  <c r="D690" i="10"/>
  <c r="D161" i="10"/>
  <c r="D291" i="10"/>
  <c r="D793" i="10"/>
  <c r="D567" i="10"/>
  <c r="D253" i="10"/>
  <c r="D114" i="10"/>
  <c r="D530" i="10"/>
  <c r="D280" i="10"/>
  <c r="AW20" i="7"/>
  <c r="AV20" i="7" s="1"/>
  <c r="D636" i="10"/>
  <c r="D716" i="10"/>
  <c r="D275" i="10"/>
  <c r="D752" i="10"/>
  <c r="D169" i="10"/>
  <c r="D624" i="10"/>
  <c r="D584" i="10"/>
  <c r="D264" i="10"/>
  <c r="D785" i="10"/>
  <c r="D151" i="10"/>
  <c r="D394" i="10"/>
  <c r="D155" i="10"/>
  <c r="D657" i="10"/>
  <c r="D417" i="10"/>
  <c r="D551" i="10"/>
  <c r="D552" i="10"/>
  <c r="D462" i="10"/>
  <c r="D713" i="10"/>
  <c r="D118" i="10"/>
  <c r="D28" i="10"/>
  <c r="D254" i="10"/>
  <c r="D20" i="10"/>
  <c r="D300" i="10"/>
  <c r="D569" i="10"/>
  <c r="D87" i="10"/>
  <c r="D651" i="10"/>
  <c r="D131" i="10"/>
  <c r="D620" i="10"/>
  <c r="D65" i="10"/>
  <c r="D224" i="10"/>
  <c r="D479" i="10"/>
  <c r="AW36" i="7"/>
  <c r="AW68" i="7"/>
  <c r="AW100" i="7"/>
  <c r="D76" i="10"/>
  <c r="D359" i="10"/>
  <c r="D571" i="10"/>
  <c r="D263" i="10"/>
  <c r="D437" i="10"/>
  <c r="D204" i="10"/>
  <c r="D538" i="10"/>
  <c r="D649" i="10"/>
  <c r="D472" i="10"/>
  <c r="D643" i="10"/>
  <c r="D273" i="10"/>
  <c r="D360" i="10"/>
  <c r="D157" i="10"/>
  <c r="D477" i="10"/>
  <c r="D792" i="10"/>
  <c r="D380" i="10"/>
  <c r="D533" i="10"/>
  <c r="D188" i="10"/>
  <c r="D117" i="10"/>
  <c r="D366" i="10"/>
  <c r="D694" i="10"/>
  <c r="D22" i="10"/>
  <c r="D503" i="10"/>
  <c r="D596" i="10"/>
  <c r="D362" i="10"/>
  <c r="D622" i="10"/>
  <c r="D555" i="10"/>
  <c r="D58" i="10"/>
  <c r="D670" i="10"/>
  <c r="D387" i="10"/>
  <c r="D220" i="10"/>
  <c r="D753" i="10"/>
  <c r="D473" i="10"/>
  <c r="D679" i="10"/>
  <c r="D107" i="10"/>
  <c r="D645" i="10"/>
  <c r="D488" i="10"/>
  <c r="D329" i="10"/>
  <c r="D31" i="10"/>
  <c r="D180" i="10"/>
  <c r="D505" i="10"/>
  <c r="D43" i="10"/>
  <c r="D331" i="10"/>
  <c r="D85" i="10"/>
  <c r="D221" i="10"/>
  <c r="D354" i="10"/>
  <c r="AW89" i="7"/>
  <c r="D764" i="10"/>
  <c r="D549" i="10"/>
  <c r="D18" i="10"/>
  <c r="D448" i="10"/>
  <c r="D445" i="10"/>
  <c r="D99" i="10"/>
  <c r="D495" i="10"/>
  <c r="D460" i="10"/>
  <c r="D377" i="10"/>
  <c r="D510" i="10"/>
  <c r="D424" i="10"/>
  <c r="D517" i="10"/>
  <c r="D707" i="10"/>
  <c r="D704" i="10"/>
  <c r="D661" i="10"/>
  <c r="D780" i="10"/>
  <c r="D232" i="10"/>
  <c r="D683" i="10"/>
  <c r="D77" i="10"/>
  <c r="D768" i="10"/>
  <c r="D336" i="10"/>
  <c r="D750" i="10"/>
  <c r="D323" i="10"/>
  <c r="D19" i="10"/>
  <c r="D246" i="10"/>
  <c r="D294" i="10"/>
  <c r="D11" i="10"/>
  <c r="D195" i="10"/>
  <c r="D628" i="10"/>
  <c r="D756" i="10"/>
  <c r="AW96" i="7"/>
  <c r="AW88" i="7"/>
  <c r="AW22" i="7"/>
  <c r="AV22" i="7" s="1"/>
  <c r="AW93" i="7"/>
  <c r="D487" i="10"/>
  <c r="D41" i="10"/>
  <c r="D685" i="10"/>
  <c r="D665" i="10"/>
  <c r="D332" i="10"/>
  <c r="D82" i="10"/>
  <c r="D172" i="10"/>
  <c r="D194" i="10"/>
  <c r="D541" i="10"/>
  <c r="D695" i="10"/>
  <c r="D660" i="10"/>
  <c r="D440" i="10"/>
  <c r="D337" i="10"/>
  <c r="D520" i="10"/>
  <c r="D372" i="10"/>
  <c r="D80" i="10"/>
  <c r="D641" i="10"/>
  <c r="D729" i="10"/>
  <c r="AW115" i="7"/>
  <c r="D515" i="10"/>
  <c r="D610" i="10"/>
  <c r="D767" i="10"/>
  <c r="D168" i="10"/>
  <c r="D650" i="10"/>
  <c r="D573" i="10"/>
  <c r="D243" i="10"/>
  <c r="D774" i="10"/>
  <c r="D550" i="10"/>
  <c r="D42" i="10"/>
  <c r="D406" i="10"/>
  <c r="D647" i="10"/>
  <c r="AW58" i="7"/>
  <c r="D663" i="10"/>
  <c r="D747" i="10"/>
  <c r="D175" i="10"/>
  <c r="D443" i="10"/>
  <c r="D322" i="10"/>
  <c r="D3" i="10"/>
  <c r="D634" i="10"/>
  <c r="AW74" i="7"/>
  <c r="D100" i="10"/>
  <c r="D187" i="10"/>
  <c r="D528" i="10"/>
  <c r="AW19" i="7"/>
  <c r="AV19" i="7" s="1"/>
  <c r="D333" i="10"/>
  <c r="D12" i="10"/>
  <c r="D711" i="10"/>
  <c r="D687" i="10"/>
  <c r="D452" i="10"/>
  <c r="D669" i="10"/>
  <c r="D341" i="10"/>
  <c r="D582" i="10"/>
  <c r="D788" i="10"/>
  <c r="AW11" i="7"/>
  <c r="AV11" i="7" s="1"/>
  <c r="D230" i="10"/>
  <c r="D485" i="10"/>
  <c r="D361" i="10"/>
  <c r="D311" i="10"/>
  <c r="D277" i="10"/>
  <c r="AW69" i="7"/>
  <c r="D50" i="10"/>
  <c r="D159" i="10"/>
  <c r="D659" i="10"/>
  <c r="D625" i="10"/>
  <c r="D241" i="10"/>
  <c r="D496" i="10"/>
  <c r="D92" i="10"/>
  <c r="D579" i="10"/>
  <c r="D734" i="10"/>
  <c r="D240" i="10"/>
  <c r="D518" i="10"/>
  <c r="D97" i="10"/>
  <c r="D608" i="10"/>
  <c r="D32" i="10"/>
  <c r="D436" i="10"/>
  <c r="D672" i="10"/>
  <c r="D179" i="10"/>
  <c r="D268" i="10"/>
  <c r="D152" i="10"/>
  <c r="D265" i="10"/>
  <c r="D61" i="10"/>
  <c r="D94" i="10"/>
  <c r="D269" i="10"/>
  <c r="D609" i="10"/>
  <c r="D411" i="10"/>
  <c r="D565" i="10"/>
  <c r="D35" i="10"/>
  <c r="D23" i="10"/>
  <c r="D363" i="10"/>
  <c r="D388" i="10"/>
  <c r="D395" i="10"/>
  <c r="D601" i="10"/>
  <c r="D183" i="10"/>
  <c r="D279" i="10"/>
  <c r="AW51" i="7"/>
  <c r="AW83" i="7"/>
  <c r="AW98" i="7"/>
  <c r="AW112" i="7"/>
  <c r="D245" i="10"/>
  <c r="D475" i="10"/>
  <c r="D205" i="10"/>
  <c r="D83" i="10"/>
  <c r="D101" i="10"/>
  <c r="D137" i="10"/>
  <c r="D33" i="10"/>
  <c r="D287" i="10"/>
  <c r="D422" i="10"/>
  <c r="D356" i="10"/>
  <c r="D276" i="10"/>
  <c r="D115" i="10"/>
  <c r="D281" i="10"/>
  <c r="D451" i="10"/>
  <c r="D108" i="10"/>
  <c r="D89" i="10"/>
  <c r="D314" i="10"/>
  <c r="D412" i="10"/>
  <c r="D544" i="10"/>
  <c r="D427" i="10"/>
  <c r="D490" i="10"/>
  <c r="D590" i="10"/>
  <c r="D775" i="10"/>
  <c r="D134" i="10"/>
  <c r="D21" i="10"/>
  <c r="D116" i="10"/>
  <c r="D84" i="10"/>
  <c r="D299" i="10"/>
  <c r="D746" i="10"/>
  <c r="D302" i="10"/>
  <c r="D755" i="10"/>
  <c r="D289" i="10"/>
  <c r="D26" i="10"/>
  <c r="D391" i="10"/>
  <c r="AW40" i="7"/>
  <c r="D504" i="10"/>
  <c r="D627" i="10"/>
  <c r="D386" i="10"/>
  <c r="AW54" i="7"/>
  <c r="AW62" i="7"/>
  <c r="AW70" i="7"/>
  <c r="AW78" i="7"/>
  <c r="AW57" i="7"/>
  <c r="AW113" i="7"/>
  <c r="D177" i="10"/>
  <c r="D233" i="10"/>
  <c r="D689" i="10"/>
  <c r="D153" i="10"/>
  <c r="D605" i="10"/>
  <c r="D626" i="10"/>
  <c r="AW18" i="7"/>
  <c r="AV18" i="7" s="1"/>
  <c r="AW61" i="7"/>
  <c r="AW63" i="7"/>
  <c r="AV9" i="7"/>
  <c r="D629" i="10"/>
  <c r="D381" i="10"/>
  <c r="D461" i="10"/>
  <c r="AW85" i="7"/>
  <c r="D259" i="10"/>
  <c r="D712" i="10"/>
  <c r="D655" i="10"/>
  <c r="D143" i="10"/>
  <c r="D614" i="10"/>
  <c r="D315" i="10"/>
  <c r="D686" i="10"/>
  <c r="D126" i="10"/>
  <c r="D568" i="10"/>
  <c r="D200" i="10"/>
  <c r="AW41" i="7"/>
  <c r="D52" i="10"/>
  <c r="D351" i="10"/>
  <c r="D257" i="10"/>
  <c r="D613" i="10"/>
  <c r="AW6" i="7"/>
  <c r="AV6" i="7" s="1"/>
  <c r="D691" i="10"/>
  <c r="D405" i="10"/>
  <c r="D581" i="10"/>
  <c r="D539" i="10"/>
  <c r="D732" i="10"/>
  <c r="D399" i="10"/>
  <c r="D385" i="10"/>
  <c r="D389" i="10"/>
  <c r="AW106" i="7"/>
  <c r="D46" i="10"/>
  <c r="D508" i="10"/>
  <c r="D162" i="10"/>
  <c r="D345" i="10"/>
  <c r="D545" i="10"/>
  <c r="AW34" i="7"/>
  <c r="AW103" i="7"/>
  <c r="D64" i="10"/>
  <c r="D576" i="10"/>
  <c r="D145" i="10"/>
  <c r="D444" i="10"/>
  <c r="D202" i="10"/>
  <c r="D455" i="10"/>
  <c r="D730" i="10"/>
  <c r="AW107" i="7"/>
  <c r="D184" i="10"/>
  <c r="AV12" i="7"/>
  <c r="D365" i="10"/>
  <c r="D744" i="10"/>
  <c r="D208" i="10"/>
  <c r="D589" i="10"/>
  <c r="D165" i="10"/>
  <c r="D696" i="10"/>
  <c r="D751" i="10"/>
  <c r="D604" i="10"/>
  <c r="D170" i="10"/>
  <c r="D215" i="10"/>
  <c r="D235" i="10"/>
  <c r="D105" i="10"/>
  <c r="D266" i="10"/>
  <c r="D523" i="10"/>
  <c r="D513" i="10"/>
  <c r="D553" i="10"/>
  <c r="D242" i="10"/>
  <c r="D512" i="10"/>
  <c r="D778" i="10"/>
  <c r="D762" i="10"/>
  <c r="D574" i="10"/>
  <c r="D731" i="10"/>
  <c r="D521" i="10"/>
  <c r="D357" i="10"/>
  <c r="D592" i="10"/>
  <c r="D772" i="10"/>
  <c r="D759" i="10"/>
  <c r="D481" i="10"/>
  <c r="D662" i="10"/>
  <c r="D432" i="10"/>
  <c r="AW60" i="7"/>
  <c r="AW92" i="7"/>
  <c r="D274" i="10"/>
  <c r="D537" i="10"/>
  <c r="D51" i="10"/>
  <c r="D392" i="10"/>
  <c r="D69" i="10"/>
  <c r="D637" i="10"/>
  <c r="D769" i="10"/>
  <c r="D316" i="10"/>
  <c r="D666" i="10"/>
  <c r="D223" i="10"/>
  <c r="D486" i="10"/>
  <c r="D192" i="10"/>
  <c r="D324" i="10"/>
  <c r="D733" i="10"/>
  <c r="D325" i="10"/>
  <c r="D524" i="10"/>
  <c r="D343" i="10"/>
  <c r="D338" i="10"/>
  <c r="D47" i="10"/>
  <c r="D128" i="10"/>
  <c r="D167" i="10"/>
  <c r="D66" i="10"/>
  <c r="D465" i="10"/>
  <c r="D681" i="10"/>
  <c r="D15" i="10"/>
  <c r="D697" i="10"/>
  <c r="D400" i="10"/>
  <c r="D71" i="10"/>
  <c r="D103" i="10"/>
  <c r="D699" i="10"/>
  <c r="D285" i="10"/>
  <c r="D140" i="10"/>
  <c r="D111" i="10"/>
  <c r="D350" i="10"/>
  <c r="D370" i="10"/>
  <c r="D548" i="10"/>
  <c r="D306" i="10"/>
  <c r="D714" i="10"/>
  <c r="D244" i="10"/>
  <c r="D642" i="10"/>
  <c r="D701" i="10"/>
  <c r="D88" i="10"/>
  <c r="D598" i="10"/>
  <c r="D612" i="10"/>
  <c r="D632" i="10"/>
  <c r="D286" i="10"/>
  <c r="D777" i="10"/>
  <c r="D676" i="10"/>
  <c r="AW71" i="7"/>
  <c r="AW111" i="7"/>
  <c r="AW49" i="7"/>
  <c r="D677" i="10"/>
  <c r="D396" i="10"/>
  <c r="D706" i="10"/>
  <c r="D519" i="10"/>
  <c r="D59" i="10"/>
  <c r="D282" i="10"/>
  <c r="D558" i="10"/>
  <c r="D771" i="10"/>
  <c r="D148" i="10"/>
  <c r="D262" i="10"/>
  <c r="D327" i="10"/>
  <c r="D307" i="10"/>
  <c r="D189" i="10"/>
  <c r="D639" i="10"/>
  <c r="D564" i="10"/>
  <c r="D619" i="10"/>
  <c r="D653" i="10"/>
  <c r="D534" i="10"/>
  <c r="D272" i="10"/>
  <c r="D48" i="10"/>
  <c r="D267" i="10"/>
  <c r="D500" i="10"/>
  <c r="D698" i="10"/>
  <c r="D418" i="10"/>
  <c r="D595" i="10"/>
  <c r="D53" i="10"/>
  <c r="D789" i="10"/>
  <c r="D430" i="10"/>
  <c r="D702" i="10"/>
  <c r="D308" i="10"/>
  <c r="D494" i="10"/>
  <c r="AW26" i="7"/>
  <c r="AV26" i="7" s="1"/>
  <c r="AW30" i="7"/>
  <c r="AV30" i="7" s="1"/>
  <c r="AW118" i="7"/>
  <c r="AW77" i="7"/>
  <c r="AN107" i="7"/>
  <c r="AN115" i="7"/>
  <c r="BF115" i="7" s="1"/>
  <c r="AN12" i="7"/>
  <c r="AN11" i="7"/>
  <c r="BF11" i="7" s="1"/>
  <c r="AN29" i="7"/>
  <c r="AN86" i="7"/>
  <c r="AN55" i="7"/>
  <c r="AN69" i="7"/>
  <c r="BF69" i="7" s="1"/>
  <c r="AN48" i="7"/>
  <c r="BF48" i="7" s="1"/>
  <c r="AN93" i="7"/>
  <c r="BF93" i="7" s="1"/>
  <c r="AN27" i="7"/>
  <c r="AN44" i="7"/>
  <c r="BF44" i="7" s="1"/>
  <c r="AN15" i="7"/>
  <c r="AN19" i="7"/>
  <c r="BF19" i="7" s="1"/>
  <c r="AN74" i="7"/>
  <c r="BF74" i="7" s="1"/>
  <c r="AN91" i="7"/>
  <c r="BF91" i="7" s="1"/>
  <c r="AN98" i="7"/>
  <c r="AN10" i="7"/>
  <c r="BF10" i="7" s="1"/>
  <c r="AN94" i="7"/>
  <c r="AN30" i="7"/>
  <c r="BF30" i="7" s="1"/>
  <c r="AN51" i="7"/>
  <c r="AN110" i="7"/>
  <c r="BF110" i="7" s="1"/>
  <c r="AN43" i="7"/>
  <c r="AN22" i="7"/>
  <c r="BF22" i="7" s="1"/>
  <c r="AN90" i="7"/>
  <c r="AN97" i="7"/>
  <c r="BF97" i="7" s="1"/>
  <c r="AN26" i="7"/>
  <c r="BF26" i="7" s="1"/>
  <c r="AN18" i="7"/>
  <c r="BF18" i="7" s="1"/>
  <c r="AN63" i="7"/>
  <c r="BF63" i="7" s="1"/>
  <c r="AN79" i="7"/>
  <c r="AN32" i="7"/>
  <c r="AN88" i="7"/>
  <c r="BF88" i="7" s="1"/>
  <c r="AN46" i="7"/>
  <c r="AN16" i="7"/>
  <c r="BF16" i="7" s="1"/>
  <c r="AN25" i="7"/>
  <c r="AN96" i="7"/>
  <c r="AN66" i="7"/>
  <c r="BF66" i="7" s="1"/>
  <c r="AN118" i="7"/>
  <c r="AN24" i="7"/>
  <c r="AN23" i="7"/>
  <c r="BF23" i="7" s="1"/>
  <c r="AN31" i="7"/>
  <c r="AN39" i="7"/>
  <c r="BF39" i="7" s="1"/>
  <c r="AN47" i="7"/>
  <c r="AN20" i="7"/>
  <c r="BF20" i="7" s="1"/>
  <c r="Y69" i="7"/>
  <c r="AN36" i="7"/>
  <c r="AN68" i="7"/>
  <c r="AN77" i="7"/>
  <c r="BF77" i="7" s="1"/>
  <c r="AN100" i="7"/>
  <c r="AN109" i="7"/>
  <c r="BF109" i="7" s="1"/>
  <c r="Y51" i="7"/>
  <c r="Y98" i="7"/>
  <c r="Y79" i="7"/>
  <c r="AN38" i="7"/>
  <c r="BF38" i="7" s="1"/>
  <c r="AN60" i="7"/>
  <c r="BF60" i="7" s="1"/>
  <c r="AN92" i="7"/>
  <c r="BF92" i="7" s="1"/>
  <c r="AN40" i="7"/>
  <c r="AN54" i="7"/>
  <c r="BF54" i="7" s="1"/>
  <c r="AN62" i="7"/>
  <c r="AN70" i="7"/>
  <c r="BF70" i="7" s="1"/>
  <c r="AN78" i="7"/>
  <c r="BF78" i="7" s="1"/>
  <c r="AN57" i="7"/>
  <c r="AN113" i="7"/>
  <c r="AN112" i="7"/>
  <c r="BF112" i="7" s="1"/>
  <c r="AN7" i="7"/>
  <c r="AN85" i="7"/>
  <c r="BF85" i="7" s="1"/>
  <c r="AN101" i="7"/>
  <c r="AN65" i="7"/>
  <c r="BF65" i="7" s="1"/>
  <c r="AN80" i="7"/>
  <c r="AN75" i="7"/>
  <c r="AN71" i="7"/>
  <c r="AN111" i="7"/>
  <c r="BF111" i="7" s="1"/>
  <c r="AN49" i="7"/>
  <c r="BF49" i="7" s="1"/>
  <c r="AN59" i="7"/>
  <c r="BF59" i="7" s="1"/>
  <c r="AN13" i="7"/>
  <c r="AN52" i="7"/>
  <c r="BF52" i="7" s="1"/>
  <c r="AN61" i="7"/>
  <c r="AN84" i="7"/>
  <c r="AN116" i="7"/>
  <c r="AN106" i="7"/>
  <c r="BF106" i="7" s="1"/>
  <c r="AN105" i="7"/>
  <c r="AN104" i="7"/>
  <c r="BF104" i="7" s="1"/>
  <c r="AN34" i="7"/>
  <c r="AN42" i="7"/>
  <c r="BF42" i="7" s="1"/>
  <c r="AN50" i="7"/>
  <c r="AN58" i="7"/>
  <c r="BF58" i="7" s="1"/>
  <c r="AN82" i="7"/>
  <c r="AN17" i="7"/>
  <c r="BF17" i="7" s="1"/>
  <c r="AN41" i="7"/>
  <c r="AN73" i="7"/>
  <c r="BF73" i="7" s="1"/>
  <c r="AN14" i="7"/>
  <c r="AN6" i="7"/>
  <c r="AN83" i="7"/>
  <c r="BF83" i="7" s="1"/>
  <c r="AN89" i="7"/>
  <c r="AN21" i="7"/>
  <c r="BF21" i="7" s="1"/>
  <c r="AN37" i="7"/>
  <c r="BF37" i="7" s="1"/>
  <c r="AN45" i="7"/>
  <c r="AN35" i="7"/>
  <c r="BF35" i="7" s="1"/>
  <c r="AN67" i="7"/>
  <c r="AN99" i="7"/>
  <c r="BF99" i="7" s="1"/>
  <c r="AN64" i="7"/>
  <c r="BF64" i="7" s="1"/>
  <c r="AN87" i="7"/>
  <c r="AN95" i="7"/>
  <c r="AN103" i="7"/>
  <c r="BF103" i="7" s="1"/>
  <c r="AN81" i="7"/>
  <c r="AN28" i="7"/>
  <c r="BF28" i="7" s="1"/>
  <c r="AN53" i="7"/>
  <c r="AN76" i="7"/>
  <c r="BF76" i="7" s="1"/>
  <c r="AN108" i="7"/>
  <c r="BF108" i="7" s="1"/>
  <c r="AN117" i="7"/>
  <c r="AN72" i="7"/>
  <c r="AN114" i="7"/>
  <c r="BF114" i="7" s="1"/>
  <c r="AN9" i="7"/>
  <c r="AN33" i="7"/>
  <c r="BF33" i="7" s="1"/>
  <c r="AN102" i="7"/>
  <c r="BF102" i="7" s="1"/>
  <c r="AN8" i="7"/>
  <c r="BF8" i="7" s="1"/>
  <c r="AN56" i="7"/>
  <c r="Y48" i="7"/>
  <c r="Y118" i="7"/>
  <c r="Y36" i="7"/>
  <c r="Y100" i="7"/>
  <c r="Y21" i="7"/>
  <c r="Y20" i="7"/>
  <c r="Y109" i="7"/>
  <c r="Y68" i="7"/>
  <c r="Y74" i="7"/>
  <c r="Y110" i="7"/>
  <c r="Y38" i="7"/>
  <c r="Y107" i="7"/>
  <c r="Y12" i="7"/>
  <c r="Y18" i="7"/>
  <c r="Y115" i="7"/>
  <c r="Y60" i="7"/>
  <c r="Y92" i="7"/>
  <c r="Y40" i="7"/>
  <c r="Y54" i="7"/>
  <c r="Y62" i="7"/>
  <c r="Y70" i="7"/>
  <c r="Y78" i="7"/>
  <c r="Y57" i="7"/>
  <c r="Y113" i="7"/>
  <c r="Y26" i="7"/>
  <c r="Y112" i="7"/>
  <c r="Y89" i="7"/>
  <c r="Y7" i="7"/>
  <c r="Y24" i="7"/>
  <c r="Y85" i="7"/>
  <c r="Y93" i="7"/>
  <c r="Y101" i="7"/>
  <c r="Y65" i="7"/>
  <c r="Y80" i="7"/>
  <c r="Y88" i="7"/>
  <c r="Y43" i="7"/>
  <c r="Y75" i="7"/>
  <c r="Y71" i="7"/>
  <c r="Y111" i="7"/>
  <c r="Y49" i="7"/>
  <c r="Y94" i="7"/>
  <c r="Y53" i="7"/>
  <c r="Y83" i="7"/>
  <c r="Y52" i="7"/>
  <c r="Y84" i="7"/>
  <c r="Y116" i="7"/>
  <c r="Y106" i="7"/>
  <c r="Y105" i="7"/>
  <c r="Y104" i="7"/>
  <c r="Y55" i="7"/>
  <c r="Y34" i="7"/>
  <c r="Y42" i="7"/>
  <c r="Y50" i="7"/>
  <c r="Y58" i="7"/>
  <c r="Y82" i="7"/>
  <c r="Y17" i="7"/>
  <c r="Y41" i="7"/>
  <c r="Y73" i="7"/>
  <c r="Y86" i="7"/>
  <c r="Y117" i="7"/>
  <c r="Y14" i="7"/>
  <c r="Y6" i="7"/>
  <c r="Y66" i="7"/>
  <c r="Y15" i="7"/>
  <c r="Y27" i="7"/>
  <c r="Y37" i="7"/>
  <c r="Y35" i="7"/>
  <c r="Y67" i="7"/>
  <c r="Y99" i="7"/>
  <c r="Y64" i="7"/>
  <c r="Y87" i="7"/>
  <c r="Y95" i="7"/>
  <c r="Y103" i="7"/>
  <c r="Y81" i="7"/>
  <c r="Y96" i="7"/>
  <c r="Y90" i="7"/>
  <c r="Y13" i="7"/>
  <c r="Y46" i="7"/>
  <c r="Y11" i="7"/>
  <c r="Y32" i="7"/>
  <c r="Y29" i="7"/>
  <c r="Y45" i="7"/>
  <c r="Y97" i="7"/>
  <c r="Y28" i="7"/>
  <c r="Y10" i="7"/>
  <c r="Y77" i="7"/>
  <c r="Y63" i="7"/>
  <c r="Y44" i="7"/>
  <c r="Y76" i="7"/>
  <c r="Y108" i="7"/>
  <c r="Y72" i="7"/>
  <c r="Y114" i="7"/>
  <c r="Y9" i="7"/>
  <c r="Y33" i="7"/>
  <c r="Y102" i="7"/>
  <c r="Y8" i="7"/>
  <c r="Y56" i="7"/>
  <c r="Y22" i="7"/>
  <c r="Y19" i="7"/>
  <c r="Y16" i="7"/>
  <c r="Y59" i="7"/>
  <c r="Y91" i="7"/>
  <c r="Y25" i="7"/>
  <c r="Y30" i="7"/>
  <c r="Y61" i="7"/>
  <c r="Y23" i="7"/>
  <c r="Y31" i="7"/>
  <c r="Y39" i="7"/>
  <c r="Y47" i="7"/>
  <c r="L14" i="4"/>
  <c r="M14" i="4"/>
  <c r="N14" i="4"/>
  <c r="O14" i="4"/>
  <c r="P14" i="4"/>
  <c r="Q14" i="4"/>
  <c r="R14" i="4"/>
  <c r="L15" i="4"/>
  <c r="M15" i="4"/>
  <c r="N15" i="4"/>
  <c r="O15" i="4"/>
  <c r="P15" i="4"/>
  <c r="Q15" i="4"/>
  <c r="R15" i="4"/>
  <c r="L16" i="4"/>
  <c r="M16" i="4"/>
  <c r="N16" i="4"/>
  <c r="O16" i="4"/>
  <c r="P16" i="4"/>
  <c r="Q16" i="4"/>
  <c r="R16" i="4"/>
  <c r="L17" i="4"/>
  <c r="M17" i="4"/>
  <c r="N17" i="4"/>
  <c r="O17" i="4"/>
  <c r="P17" i="4"/>
  <c r="Q17" i="4"/>
  <c r="R17" i="4"/>
  <c r="L18" i="4"/>
  <c r="M18" i="4"/>
  <c r="N18" i="4"/>
  <c r="O18" i="4"/>
  <c r="P18" i="4"/>
  <c r="Q18" i="4"/>
  <c r="R18" i="4"/>
  <c r="L19" i="4"/>
  <c r="M19" i="4"/>
  <c r="N19" i="4"/>
  <c r="O19" i="4"/>
  <c r="P19" i="4"/>
  <c r="Q19" i="4"/>
  <c r="R19" i="4"/>
  <c r="L20" i="4"/>
  <c r="M20" i="4"/>
  <c r="N20" i="4"/>
  <c r="O20" i="4"/>
  <c r="P20" i="4"/>
  <c r="Q20" i="4"/>
  <c r="R20" i="4"/>
  <c r="L21" i="4"/>
  <c r="M21" i="4"/>
  <c r="N21" i="4"/>
  <c r="O21" i="4"/>
  <c r="P21" i="4"/>
  <c r="Q21" i="4"/>
  <c r="R21" i="4"/>
  <c r="L22" i="4"/>
  <c r="M22" i="4"/>
  <c r="N22" i="4"/>
  <c r="O22" i="4"/>
  <c r="P22" i="4"/>
  <c r="Q22" i="4"/>
  <c r="R22" i="4"/>
  <c r="L23" i="4"/>
  <c r="M23" i="4"/>
  <c r="N23" i="4"/>
  <c r="O23" i="4"/>
  <c r="P23" i="4"/>
  <c r="Q23" i="4"/>
  <c r="R23" i="4"/>
  <c r="L24" i="4"/>
  <c r="M24" i="4"/>
  <c r="N24" i="4"/>
  <c r="O24" i="4"/>
  <c r="P24" i="4"/>
  <c r="Q24" i="4"/>
  <c r="R24" i="4"/>
  <c r="L25" i="4"/>
  <c r="M25" i="4"/>
  <c r="N25" i="4"/>
  <c r="O25" i="4"/>
  <c r="P25" i="4"/>
  <c r="Q25" i="4"/>
  <c r="R25" i="4"/>
  <c r="L26" i="4"/>
  <c r="M26" i="4"/>
  <c r="N26" i="4"/>
  <c r="O26" i="4"/>
  <c r="P26" i="4"/>
  <c r="Q26" i="4"/>
  <c r="R26" i="4"/>
  <c r="L27" i="4"/>
  <c r="M27" i="4"/>
  <c r="N27" i="4"/>
  <c r="O27" i="4"/>
  <c r="P27" i="4"/>
  <c r="Q27" i="4"/>
  <c r="R27" i="4"/>
  <c r="L28" i="4"/>
  <c r="M28" i="4"/>
  <c r="N28" i="4"/>
  <c r="O28" i="4"/>
  <c r="P28" i="4"/>
  <c r="Q28" i="4"/>
  <c r="R28" i="4"/>
  <c r="L29" i="4"/>
  <c r="M29" i="4"/>
  <c r="N29" i="4"/>
  <c r="O29" i="4"/>
  <c r="P29" i="4"/>
  <c r="Q29" i="4"/>
  <c r="R29" i="4"/>
  <c r="L30" i="4"/>
  <c r="M30" i="4"/>
  <c r="N30" i="4"/>
  <c r="O30" i="4"/>
  <c r="P30" i="4"/>
  <c r="Q30" i="4"/>
  <c r="R30" i="4"/>
  <c r="L31" i="4"/>
  <c r="M31" i="4"/>
  <c r="N31" i="4"/>
  <c r="O31" i="4"/>
  <c r="P31" i="4"/>
  <c r="Q31" i="4"/>
  <c r="R31" i="4"/>
  <c r="L32" i="4"/>
  <c r="M32" i="4"/>
  <c r="N32" i="4"/>
  <c r="O32" i="4"/>
  <c r="P32" i="4"/>
  <c r="Q32" i="4"/>
  <c r="R32" i="4"/>
  <c r="L33" i="4"/>
  <c r="M33" i="4"/>
  <c r="N33" i="4"/>
  <c r="O33" i="4"/>
  <c r="P33" i="4"/>
  <c r="Q33" i="4"/>
  <c r="R33" i="4"/>
  <c r="L34" i="4"/>
  <c r="M34" i="4"/>
  <c r="N34" i="4"/>
  <c r="O34" i="4"/>
  <c r="P34" i="4"/>
  <c r="Q34" i="4"/>
  <c r="R34" i="4"/>
  <c r="L35" i="4"/>
  <c r="M35" i="4"/>
  <c r="N35" i="4"/>
  <c r="O35" i="4"/>
  <c r="P35" i="4"/>
  <c r="Q35" i="4"/>
  <c r="R35" i="4"/>
  <c r="L36" i="4"/>
  <c r="M36" i="4"/>
  <c r="N36" i="4"/>
  <c r="O36" i="4"/>
  <c r="P36" i="4"/>
  <c r="Q36" i="4"/>
  <c r="R36" i="4"/>
  <c r="L37" i="4"/>
  <c r="M37" i="4"/>
  <c r="N37" i="4"/>
  <c r="O37" i="4"/>
  <c r="P37" i="4"/>
  <c r="Q37" i="4"/>
  <c r="R37" i="4"/>
  <c r="L38" i="4"/>
  <c r="M38" i="4"/>
  <c r="N38" i="4"/>
  <c r="O38" i="4"/>
  <c r="P38" i="4"/>
  <c r="Q38" i="4"/>
  <c r="R38" i="4"/>
  <c r="L39" i="4"/>
  <c r="M39" i="4"/>
  <c r="N39" i="4"/>
  <c r="O39" i="4"/>
  <c r="P39" i="4"/>
  <c r="Q39" i="4"/>
  <c r="R39" i="4"/>
  <c r="L40" i="4"/>
  <c r="M40" i="4"/>
  <c r="N40" i="4"/>
  <c r="O40" i="4"/>
  <c r="P40" i="4"/>
  <c r="Q40" i="4"/>
  <c r="R40" i="4"/>
  <c r="L41" i="4"/>
  <c r="M41" i="4"/>
  <c r="N41" i="4"/>
  <c r="O41" i="4"/>
  <c r="P41" i="4"/>
  <c r="Q41" i="4"/>
  <c r="R41" i="4"/>
  <c r="L42" i="4"/>
  <c r="M42" i="4"/>
  <c r="N42" i="4"/>
  <c r="O42" i="4"/>
  <c r="P42" i="4"/>
  <c r="Q42" i="4"/>
  <c r="R42" i="4"/>
  <c r="L43" i="4"/>
  <c r="M43" i="4"/>
  <c r="N43" i="4"/>
  <c r="O43" i="4"/>
  <c r="P43" i="4"/>
  <c r="Q43" i="4"/>
  <c r="R43" i="4"/>
  <c r="L44" i="4"/>
  <c r="M44" i="4"/>
  <c r="N44" i="4"/>
  <c r="O44" i="4"/>
  <c r="P44" i="4"/>
  <c r="Q44" i="4"/>
  <c r="R44" i="4"/>
  <c r="L45" i="4"/>
  <c r="M45" i="4"/>
  <c r="N45" i="4"/>
  <c r="O45" i="4"/>
  <c r="P45" i="4"/>
  <c r="Q45" i="4"/>
  <c r="R45" i="4"/>
  <c r="L46" i="4"/>
  <c r="M46" i="4"/>
  <c r="N46" i="4"/>
  <c r="O46" i="4"/>
  <c r="P46" i="4"/>
  <c r="Q46" i="4"/>
  <c r="R46" i="4"/>
  <c r="L47" i="4"/>
  <c r="M47" i="4"/>
  <c r="N47" i="4"/>
  <c r="O47" i="4"/>
  <c r="P47" i="4"/>
  <c r="Q47" i="4"/>
  <c r="R47" i="4"/>
  <c r="L48" i="4"/>
  <c r="M48" i="4"/>
  <c r="N48" i="4"/>
  <c r="O48" i="4"/>
  <c r="P48" i="4"/>
  <c r="Q48" i="4"/>
  <c r="R48" i="4"/>
  <c r="L49" i="4"/>
  <c r="M49" i="4"/>
  <c r="N49" i="4"/>
  <c r="O49" i="4"/>
  <c r="P49" i="4"/>
  <c r="Q49" i="4"/>
  <c r="R49" i="4"/>
  <c r="L50" i="4"/>
  <c r="M50" i="4"/>
  <c r="N50" i="4"/>
  <c r="O50" i="4"/>
  <c r="P50" i="4"/>
  <c r="Q50" i="4"/>
  <c r="R50" i="4"/>
  <c r="L51" i="4"/>
  <c r="M51" i="4"/>
  <c r="N51" i="4"/>
  <c r="O51" i="4"/>
  <c r="P51" i="4"/>
  <c r="Q51" i="4"/>
  <c r="R51" i="4"/>
  <c r="L52" i="4"/>
  <c r="M52" i="4"/>
  <c r="N52" i="4"/>
  <c r="O52" i="4"/>
  <c r="P52" i="4"/>
  <c r="Q52" i="4"/>
  <c r="R52" i="4"/>
  <c r="L53" i="4"/>
  <c r="M53" i="4"/>
  <c r="N53" i="4"/>
  <c r="O53" i="4"/>
  <c r="P53" i="4"/>
  <c r="Q53" i="4"/>
  <c r="R53" i="4"/>
  <c r="L54" i="4"/>
  <c r="M54" i="4"/>
  <c r="N54" i="4"/>
  <c r="O54" i="4"/>
  <c r="P54" i="4"/>
  <c r="Q54" i="4"/>
  <c r="R54" i="4"/>
  <c r="L55" i="4"/>
  <c r="M55" i="4"/>
  <c r="N55" i="4"/>
  <c r="O55" i="4"/>
  <c r="P55" i="4"/>
  <c r="Q55" i="4"/>
  <c r="R55" i="4"/>
  <c r="L56" i="4"/>
  <c r="M56" i="4"/>
  <c r="N56" i="4"/>
  <c r="O56" i="4"/>
  <c r="P56" i="4"/>
  <c r="Q56" i="4"/>
  <c r="R56" i="4"/>
  <c r="L57" i="4"/>
  <c r="M57" i="4"/>
  <c r="N57" i="4"/>
  <c r="O57" i="4"/>
  <c r="P57" i="4"/>
  <c r="Q57" i="4"/>
  <c r="R57" i="4"/>
  <c r="L58" i="4"/>
  <c r="M58" i="4"/>
  <c r="N58" i="4"/>
  <c r="O58" i="4"/>
  <c r="P58" i="4"/>
  <c r="Q58" i="4"/>
  <c r="R58" i="4"/>
  <c r="L59" i="4"/>
  <c r="M59" i="4"/>
  <c r="N59" i="4"/>
  <c r="O59" i="4"/>
  <c r="P59" i="4"/>
  <c r="Q59" i="4"/>
  <c r="R59" i="4"/>
  <c r="L60" i="4"/>
  <c r="M60" i="4"/>
  <c r="N60" i="4"/>
  <c r="O60" i="4"/>
  <c r="P60" i="4"/>
  <c r="Q60" i="4"/>
  <c r="R60" i="4"/>
  <c r="L61" i="4"/>
  <c r="M61" i="4"/>
  <c r="N61" i="4"/>
  <c r="O61" i="4"/>
  <c r="P61" i="4"/>
  <c r="Q61" i="4"/>
  <c r="R61" i="4"/>
  <c r="L62" i="4"/>
  <c r="M62" i="4"/>
  <c r="N62" i="4"/>
  <c r="O62" i="4"/>
  <c r="P62" i="4"/>
  <c r="Q62" i="4"/>
  <c r="R62" i="4"/>
  <c r="L63" i="4"/>
  <c r="M63" i="4"/>
  <c r="N63" i="4"/>
  <c r="O63" i="4"/>
  <c r="P63" i="4"/>
  <c r="Q63" i="4"/>
  <c r="R63" i="4"/>
  <c r="L64" i="4"/>
  <c r="M64" i="4"/>
  <c r="N64" i="4"/>
  <c r="O64" i="4"/>
  <c r="P64" i="4"/>
  <c r="Q64" i="4"/>
  <c r="R64" i="4"/>
  <c r="L65" i="4"/>
  <c r="M65" i="4"/>
  <c r="N65" i="4"/>
  <c r="O65" i="4"/>
  <c r="P65" i="4"/>
  <c r="Q65" i="4"/>
  <c r="R65" i="4"/>
  <c r="L66" i="4"/>
  <c r="M66" i="4"/>
  <c r="N66" i="4"/>
  <c r="O66" i="4"/>
  <c r="P66" i="4"/>
  <c r="Q66" i="4"/>
  <c r="R66" i="4"/>
  <c r="L67" i="4"/>
  <c r="M67" i="4"/>
  <c r="N67" i="4"/>
  <c r="O67" i="4"/>
  <c r="P67" i="4"/>
  <c r="Q67" i="4"/>
  <c r="R67" i="4"/>
  <c r="L68" i="4"/>
  <c r="M68" i="4"/>
  <c r="N68" i="4"/>
  <c r="O68" i="4"/>
  <c r="P68" i="4"/>
  <c r="Q68" i="4"/>
  <c r="R68" i="4"/>
  <c r="L69" i="4"/>
  <c r="M69" i="4"/>
  <c r="N69" i="4"/>
  <c r="O69" i="4"/>
  <c r="P69" i="4"/>
  <c r="Q69" i="4"/>
  <c r="R69" i="4"/>
  <c r="L70" i="4"/>
  <c r="M70" i="4"/>
  <c r="N70" i="4"/>
  <c r="O70" i="4"/>
  <c r="P70" i="4"/>
  <c r="Q70" i="4"/>
  <c r="R70" i="4"/>
  <c r="L71" i="4"/>
  <c r="M71" i="4"/>
  <c r="N71" i="4"/>
  <c r="O71" i="4"/>
  <c r="P71" i="4"/>
  <c r="Q71" i="4"/>
  <c r="R71" i="4"/>
  <c r="L72" i="4"/>
  <c r="M72" i="4"/>
  <c r="N72" i="4"/>
  <c r="O72" i="4"/>
  <c r="P72" i="4"/>
  <c r="Q72" i="4"/>
  <c r="R72" i="4"/>
  <c r="L73" i="4"/>
  <c r="M73" i="4"/>
  <c r="N73" i="4"/>
  <c r="O73" i="4"/>
  <c r="P73" i="4"/>
  <c r="Q73" i="4"/>
  <c r="R73" i="4"/>
  <c r="L74" i="4"/>
  <c r="M74" i="4"/>
  <c r="N74" i="4"/>
  <c r="O74" i="4"/>
  <c r="P74" i="4"/>
  <c r="Q74" i="4"/>
  <c r="R74" i="4"/>
  <c r="L75" i="4"/>
  <c r="M75" i="4"/>
  <c r="N75" i="4"/>
  <c r="O75" i="4"/>
  <c r="P75" i="4"/>
  <c r="Q75" i="4"/>
  <c r="R75" i="4"/>
  <c r="L76" i="4"/>
  <c r="M76" i="4"/>
  <c r="N76" i="4"/>
  <c r="O76" i="4"/>
  <c r="P76" i="4"/>
  <c r="Q76" i="4"/>
  <c r="R76" i="4"/>
  <c r="L77" i="4"/>
  <c r="M77" i="4"/>
  <c r="N77" i="4"/>
  <c r="O77" i="4"/>
  <c r="P77" i="4"/>
  <c r="Q77" i="4"/>
  <c r="R77" i="4"/>
  <c r="L78" i="4"/>
  <c r="M78" i="4"/>
  <c r="N78" i="4"/>
  <c r="O78" i="4"/>
  <c r="P78" i="4"/>
  <c r="Q78" i="4"/>
  <c r="R78" i="4"/>
  <c r="L79" i="4"/>
  <c r="M79" i="4"/>
  <c r="N79" i="4"/>
  <c r="O79" i="4"/>
  <c r="P79" i="4"/>
  <c r="Q79" i="4"/>
  <c r="R79" i="4"/>
  <c r="L80" i="4"/>
  <c r="M80" i="4"/>
  <c r="N80" i="4"/>
  <c r="O80" i="4"/>
  <c r="P80" i="4"/>
  <c r="Q80" i="4"/>
  <c r="R80" i="4"/>
  <c r="L81" i="4"/>
  <c r="M81" i="4"/>
  <c r="N81" i="4"/>
  <c r="O81" i="4"/>
  <c r="P81" i="4"/>
  <c r="Q81" i="4"/>
  <c r="R81" i="4"/>
  <c r="L82" i="4"/>
  <c r="M82" i="4"/>
  <c r="N82" i="4"/>
  <c r="O82" i="4"/>
  <c r="P82" i="4"/>
  <c r="Q82" i="4"/>
  <c r="R82" i="4"/>
  <c r="L83" i="4"/>
  <c r="M83" i="4"/>
  <c r="N83" i="4"/>
  <c r="O83" i="4"/>
  <c r="P83" i="4"/>
  <c r="Q83" i="4"/>
  <c r="R83" i="4"/>
  <c r="L84" i="4"/>
  <c r="M84" i="4"/>
  <c r="N84" i="4"/>
  <c r="O84" i="4"/>
  <c r="P84" i="4"/>
  <c r="Q84" i="4"/>
  <c r="R84" i="4"/>
  <c r="L85" i="4"/>
  <c r="M85" i="4"/>
  <c r="N85" i="4"/>
  <c r="O85" i="4"/>
  <c r="P85" i="4"/>
  <c r="Q85" i="4"/>
  <c r="R85" i="4"/>
  <c r="L86" i="4"/>
  <c r="M86" i="4"/>
  <c r="N86" i="4"/>
  <c r="O86" i="4"/>
  <c r="P86" i="4"/>
  <c r="Q86" i="4"/>
  <c r="R86" i="4"/>
  <c r="L87" i="4"/>
  <c r="M87" i="4"/>
  <c r="N87" i="4"/>
  <c r="O87" i="4"/>
  <c r="P87" i="4"/>
  <c r="Q87" i="4"/>
  <c r="R87" i="4"/>
  <c r="L88" i="4"/>
  <c r="M88" i="4"/>
  <c r="N88" i="4"/>
  <c r="O88" i="4"/>
  <c r="P88" i="4"/>
  <c r="Q88" i="4"/>
  <c r="R88" i="4"/>
  <c r="L89" i="4"/>
  <c r="M89" i="4"/>
  <c r="N89" i="4"/>
  <c r="O89" i="4"/>
  <c r="P89" i="4"/>
  <c r="Q89" i="4"/>
  <c r="R89" i="4"/>
  <c r="L90" i="4"/>
  <c r="M90" i="4"/>
  <c r="N90" i="4"/>
  <c r="O90" i="4"/>
  <c r="P90" i="4"/>
  <c r="Q90" i="4"/>
  <c r="R90" i="4"/>
  <c r="L91" i="4"/>
  <c r="M91" i="4"/>
  <c r="N91" i="4"/>
  <c r="O91" i="4"/>
  <c r="P91" i="4"/>
  <c r="Q91" i="4"/>
  <c r="R91" i="4"/>
  <c r="L92" i="4"/>
  <c r="M92" i="4"/>
  <c r="N92" i="4"/>
  <c r="O92" i="4"/>
  <c r="P92" i="4"/>
  <c r="Q92" i="4"/>
  <c r="R92" i="4"/>
  <c r="L93" i="4"/>
  <c r="M93" i="4"/>
  <c r="N93" i="4"/>
  <c r="O93" i="4"/>
  <c r="P93" i="4"/>
  <c r="Q93" i="4"/>
  <c r="R93" i="4"/>
  <c r="L94" i="4"/>
  <c r="M94" i="4"/>
  <c r="N94" i="4"/>
  <c r="O94" i="4"/>
  <c r="P94" i="4"/>
  <c r="Q94" i="4"/>
  <c r="R94" i="4"/>
  <c r="L95" i="4"/>
  <c r="M95" i="4"/>
  <c r="N95" i="4"/>
  <c r="O95" i="4"/>
  <c r="P95" i="4"/>
  <c r="Q95" i="4"/>
  <c r="R95" i="4"/>
  <c r="L96" i="4"/>
  <c r="M96" i="4"/>
  <c r="N96" i="4"/>
  <c r="O96" i="4"/>
  <c r="P96" i="4"/>
  <c r="Q96" i="4"/>
  <c r="R96" i="4"/>
  <c r="L97" i="4"/>
  <c r="M97" i="4"/>
  <c r="N97" i="4"/>
  <c r="O97" i="4"/>
  <c r="P97" i="4"/>
  <c r="Q97" i="4"/>
  <c r="R97" i="4"/>
  <c r="L98" i="4"/>
  <c r="M98" i="4"/>
  <c r="N98" i="4"/>
  <c r="O98" i="4"/>
  <c r="P98" i="4"/>
  <c r="Q98" i="4"/>
  <c r="R98" i="4"/>
  <c r="L99" i="4"/>
  <c r="M99" i="4"/>
  <c r="N99" i="4"/>
  <c r="O99" i="4"/>
  <c r="P99" i="4"/>
  <c r="Q99" i="4"/>
  <c r="R99" i="4"/>
  <c r="L100" i="4"/>
  <c r="M100" i="4"/>
  <c r="N100" i="4"/>
  <c r="O100" i="4"/>
  <c r="P100" i="4"/>
  <c r="Q100" i="4"/>
  <c r="R100" i="4"/>
  <c r="L101" i="4"/>
  <c r="M101" i="4"/>
  <c r="N101" i="4"/>
  <c r="O101" i="4"/>
  <c r="P101" i="4"/>
  <c r="Q101" i="4"/>
  <c r="R101" i="4"/>
  <c r="L102" i="4"/>
  <c r="M102" i="4"/>
  <c r="N102" i="4"/>
  <c r="O102" i="4"/>
  <c r="P102" i="4"/>
  <c r="Q102" i="4"/>
  <c r="R102" i="4"/>
  <c r="L103" i="4"/>
  <c r="M103" i="4"/>
  <c r="N103" i="4"/>
  <c r="O103" i="4"/>
  <c r="P103" i="4"/>
  <c r="Q103" i="4"/>
  <c r="R103" i="4"/>
  <c r="L104" i="4"/>
  <c r="M104" i="4"/>
  <c r="N104" i="4"/>
  <c r="O104" i="4"/>
  <c r="P104" i="4"/>
  <c r="Q104" i="4"/>
  <c r="R104" i="4"/>
  <c r="L105" i="4"/>
  <c r="M105" i="4"/>
  <c r="N105" i="4"/>
  <c r="O105" i="4"/>
  <c r="P105" i="4"/>
  <c r="Q105" i="4"/>
  <c r="R105" i="4"/>
  <c r="L106" i="4"/>
  <c r="M106" i="4"/>
  <c r="N106" i="4"/>
  <c r="O106" i="4"/>
  <c r="P106" i="4"/>
  <c r="Q106" i="4"/>
  <c r="R106" i="4"/>
  <c r="L107" i="4"/>
  <c r="M107" i="4"/>
  <c r="N107" i="4"/>
  <c r="O107" i="4"/>
  <c r="P107" i="4"/>
  <c r="Q107" i="4"/>
  <c r="R107" i="4"/>
  <c r="L108" i="4"/>
  <c r="M108" i="4"/>
  <c r="N108" i="4"/>
  <c r="O108" i="4"/>
  <c r="P108" i="4"/>
  <c r="Q108" i="4"/>
  <c r="R108" i="4"/>
  <c r="L109" i="4"/>
  <c r="M109" i="4"/>
  <c r="N109" i="4"/>
  <c r="O109" i="4"/>
  <c r="P109" i="4"/>
  <c r="Q109" i="4"/>
  <c r="R109" i="4"/>
  <c r="L110" i="4"/>
  <c r="M110" i="4"/>
  <c r="N110" i="4"/>
  <c r="O110" i="4"/>
  <c r="P110" i="4"/>
  <c r="Q110" i="4"/>
  <c r="R110" i="4"/>
  <c r="L111" i="4"/>
  <c r="M111" i="4"/>
  <c r="N111" i="4"/>
  <c r="O111" i="4"/>
  <c r="P111" i="4"/>
  <c r="Q111" i="4"/>
  <c r="R111" i="4"/>
  <c r="L112" i="4"/>
  <c r="M112" i="4"/>
  <c r="N112" i="4"/>
  <c r="O112" i="4"/>
  <c r="P112" i="4"/>
  <c r="Q112" i="4"/>
  <c r="R112" i="4"/>
  <c r="L113" i="4"/>
  <c r="M113" i="4"/>
  <c r="N113" i="4"/>
  <c r="O113" i="4"/>
  <c r="P113" i="4"/>
  <c r="Q113" i="4"/>
  <c r="R113" i="4"/>
  <c r="L114" i="4"/>
  <c r="M114" i="4"/>
  <c r="N114" i="4"/>
  <c r="O114" i="4"/>
  <c r="P114" i="4"/>
  <c r="Q114" i="4"/>
  <c r="R114" i="4"/>
  <c r="L115" i="4"/>
  <c r="M115" i="4"/>
  <c r="N115" i="4"/>
  <c r="O115" i="4"/>
  <c r="P115" i="4"/>
  <c r="Q115" i="4"/>
  <c r="R115" i="4"/>
  <c r="L116" i="4"/>
  <c r="M116" i="4"/>
  <c r="N116" i="4"/>
  <c r="O116" i="4"/>
  <c r="P116" i="4"/>
  <c r="Q116" i="4"/>
  <c r="R116" i="4"/>
  <c r="L117" i="4"/>
  <c r="M117" i="4"/>
  <c r="N117" i="4"/>
  <c r="O117" i="4"/>
  <c r="P117" i="4"/>
  <c r="Q117" i="4"/>
  <c r="R117" i="4"/>
  <c r="L118" i="4"/>
  <c r="M118" i="4"/>
  <c r="N118" i="4"/>
  <c r="O118" i="4"/>
  <c r="P118" i="4"/>
  <c r="Q118" i="4"/>
  <c r="R118" i="4"/>
  <c r="L119" i="4"/>
  <c r="M119" i="4"/>
  <c r="N119" i="4"/>
  <c r="O119" i="4"/>
  <c r="P119" i="4"/>
  <c r="Q119" i="4"/>
  <c r="R119" i="4"/>
  <c r="L120" i="4"/>
  <c r="M120" i="4"/>
  <c r="N120" i="4"/>
  <c r="O120" i="4"/>
  <c r="P120" i="4"/>
  <c r="Q120" i="4"/>
  <c r="R120" i="4"/>
  <c r="L121" i="4"/>
  <c r="M121" i="4"/>
  <c r="N121" i="4"/>
  <c r="O121" i="4"/>
  <c r="P121" i="4"/>
  <c r="Q121" i="4"/>
  <c r="R121" i="4"/>
  <c r="L122" i="4"/>
  <c r="M122" i="4"/>
  <c r="N122" i="4"/>
  <c r="O122" i="4"/>
  <c r="P122" i="4"/>
  <c r="Q122" i="4"/>
  <c r="R122" i="4"/>
  <c r="L123" i="4"/>
  <c r="M123" i="4"/>
  <c r="N123" i="4"/>
  <c r="O123" i="4"/>
  <c r="P123" i="4"/>
  <c r="Q123" i="4"/>
  <c r="R123" i="4"/>
  <c r="L124" i="4"/>
  <c r="M124" i="4"/>
  <c r="N124" i="4"/>
  <c r="O124" i="4"/>
  <c r="P124" i="4"/>
  <c r="Q124" i="4"/>
  <c r="R124" i="4"/>
  <c r="L125" i="4"/>
  <c r="M125" i="4"/>
  <c r="N125" i="4"/>
  <c r="O125" i="4"/>
  <c r="P125" i="4"/>
  <c r="Q125" i="4"/>
  <c r="R125" i="4"/>
  <c r="L126" i="4"/>
  <c r="M126" i="4"/>
  <c r="N126" i="4"/>
  <c r="O126" i="4"/>
  <c r="P126" i="4"/>
  <c r="Q126" i="4"/>
  <c r="R126" i="4"/>
  <c r="L127" i="4"/>
  <c r="M127" i="4"/>
  <c r="N127" i="4"/>
  <c r="O127" i="4"/>
  <c r="P127" i="4"/>
  <c r="Q127" i="4"/>
  <c r="R127" i="4"/>
  <c r="L128" i="4"/>
  <c r="M128" i="4"/>
  <c r="N128" i="4"/>
  <c r="O128" i="4"/>
  <c r="P128" i="4"/>
  <c r="Q128" i="4"/>
  <c r="R128" i="4"/>
  <c r="L129" i="4"/>
  <c r="M129" i="4"/>
  <c r="N129" i="4"/>
  <c r="O129" i="4"/>
  <c r="P129" i="4"/>
  <c r="Q129" i="4"/>
  <c r="R129" i="4"/>
  <c r="L130" i="4"/>
  <c r="M130" i="4"/>
  <c r="N130" i="4"/>
  <c r="O130" i="4"/>
  <c r="P130" i="4"/>
  <c r="Q130" i="4"/>
  <c r="R130" i="4"/>
  <c r="L131" i="4"/>
  <c r="M131" i="4"/>
  <c r="N131" i="4"/>
  <c r="O131" i="4"/>
  <c r="P131" i="4"/>
  <c r="Q131" i="4"/>
  <c r="R131" i="4"/>
  <c r="L132" i="4"/>
  <c r="M132" i="4"/>
  <c r="N132" i="4"/>
  <c r="O132" i="4"/>
  <c r="P132" i="4"/>
  <c r="Q132" i="4"/>
  <c r="R132" i="4"/>
  <c r="L133" i="4"/>
  <c r="M133" i="4"/>
  <c r="N133" i="4"/>
  <c r="O133" i="4"/>
  <c r="P133" i="4"/>
  <c r="Q133" i="4"/>
  <c r="R133" i="4"/>
  <c r="M13" i="4"/>
  <c r="N13" i="4"/>
  <c r="O13" i="4"/>
  <c r="P13" i="4"/>
  <c r="Q13" i="4"/>
  <c r="R13" i="4"/>
  <c r="L13"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BL117" i="7" l="1"/>
  <c r="BS117" i="7" s="1"/>
  <c r="BF117" i="7"/>
  <c r="BM117" i="7" s="1"/>
  <c r="BL87" i="7"/>
  <c r="BS87" i="7" s="1"/>
  <c r="BF87" i="7"/>
  <c r="BM87" i="7" s="1"/>
  <c r="BL75" i="7"/>
  <c r="BS75" i="7" s="1"/>
  <c r="BF75" i="7"/>
  <c r="BM75" i="7" s="1"/>
  <c r="BL36" i="7"/>
  <c r="BS36" i="7" s="1"/>
  <c r="BF36" i="7"/>
  <c r="BM36" i="7" s="1"/>
  <c r="BL86" i="7"/>
  <c r="BS86" i="7" s="1"/>
  <c r="BF86" i="7"/>
  <c r="BM86" i="7" s="1"/>
  <c r="BL15" i="7"/>
  <c r="BS15" i="7" s="1"/>
  <c r="BF15" i="7"/>
  <c r="BL6" i="7"/>
  <c r="BF6" i="7"/>
  <c r="BM6" i="7" s="1"/>
  <c r="BL96" i="7"/>
  <c r="BS96" i="7" s="1"/>
  <c r="BF96" i="7"/>
  <c r="BM96" i="7" s="1"/>
  <c r="BL56" i="7"/>
  <c r="BS56" i="7" s="1"/>
  <c r="BF56" i="7"/>
  <c r="BL61" i="7"/>
  <c r="BS61" i="7" s="1"/>
  <c r="BF61" i="7"/>
  <c r="BL29" i="7"/>
  <c r="BS29" i="7" s="1"/>
  <c r="BF29" i="7"/>
  <c r="BM29" i="7" s="1"/>
  <c r="BL53" i="7"/>
  <c r="BS53" i="7" s="1"/>
  <c r="BF53" i="7"/>
  <c r="BM53" i="7" s="1"/>
  <c r="BL67" i="7"/>
  <c r="BS67" i="7" s="1"/>
  <c r="BF67" i="7"/>
  <c r="BL14" i="7"/>
  <c r="BS14" i="7" s="1"/>
  <c r="BF14" i="7"/>
  <c r="BM14" i="7" s="1"/>
  <c r="BL34" i="7"/>
  <c r="BS34" i="7" s="1"/>
  <c r="BF34" i="7"/>
  <c r="BM34" i="7" s="1"/>
  <c r="BL13" i="7"/>
  <c r="BS13" i="7" s="1"/>
  <c r="BF13" i="7"/>
  <c r="BM13" i="7" s="1"/>
  <c r="BL101" i="7"/>
  <c r="BS101" i="7" s="1"/>
  <c r="BF101" i="7"/>
  <c r="BL62" i="7"/>
  <c r="BS62" i="7" s="1"/>
  <c r="BF62" i="7"/>
  <c r="BM62" i="7" s="1"/>
  <c r="BL47" i="7"/>
  <c r="BS47" i="7" s="1"/>
  <c r="BF47" i="7"/>
  <c r="BM47" i="7" s="1"/>
  <c r="BL25" i="7"/>
  <c r="BS25" i="7" s="1"/>
  <c r="BF25" i="7"/>
  <c r="BM25" i="7" s="1"/>
  <c r="BL94" i="7"/>
  <c r="BS94" i="7" s="1"/>
  <c r="BF94" i="7"/>
  <c r="BL27" i="7"/>
  <c r="BS27" i="7" s="1"/>
  <c r="BF27" i="7"/>
  <c r="BM27" i="7" s="1"/>
  <c r="BL12" i="7"/>
  <c r="BS12" i="7" s="1"/>
  <c r="BF12" i="7"/>
  <c r="BM12" i="7" s="1"/>
  <c r="BL89" i="7"/>
  <c r="BS89" i="7" s="1"/>
  <c r="BF89" i="7"/>
  <c r="BM89" i="7" s="1"/>
  <c r="BL50" i="7"/>
  <c r="BS50" i="7" s="1"/>
  <c r="BF50" i="7"/>
  <c r="BL51" i="7"/>
  <c r="BS51" i="7" s="1"/>
  <c r="BF51" i="7"/>
  <c r="BM51" i="7" s="1"/>
  <c r="BL84" i="7"/>
  <c r="BS84" i="7" s="1"/>
  <c r="BF84" i="7"/>
  <c r="BM84" i="7" s="1"/>
  <c r="BL9" i="7"/>
  <c r="BS9" i="7" s="1"/>
  <c r="BF9" i="7"/>
  <c r="BM9" i="7" s="1"/>
  <c r="BL81" i="7"/>
  <c r="BS81" i="7" s="1"/>
  <c r="BF81" i="7"/>
  <c r="BL45" i="7"/>
  <c r="BS45" i="7" s="1"/>
  <c r="BF45" i="7"/>
  <c r="BM45" i="7" s="1"/>
  <c r="BL41" i="7"/>
  <c r="BS41" i="7" s="1"/>
  <c r="BF41" i="7"/>
  <c r="BM41" i="7" s="1"/>
  <c r="BL105" i="7"/>
  <c r="BS105" i="7" s="1"/>
  <c r="BF105" i="7"/>
  <c r="BM105" i="7" s="1"/>
  <c r="BL7" i="7"/>
  <c r="BS7" i="7" s="1"/>
  <c r="BF7" i="7"/>
  <c r="BL40" i="7"/>
  <c r="BS40" i="7" s="1"/>
  <c r="BF40" i="7"/>
  <c r="BM40" i="7" s="1"/>
  <c r="BL100" i="7"/>
  <c r="BS100" i="7" s="1"/>
  <c r="BF100" i="7"/>
  <c r="BM100" i="7" s="1"/>
  <c r="BL31" i="7"/>
  <c r="BS31" i="7" s="1"/>
  <c r="BF31" i="7"/>
  <c r="BM31" i="7" s="1"/>
  <c r="BL46" i="7"/>
  <c r="BS46" i="7" s="1"/>
  <c r="BF46" i="7"/>
  <c r="BL90" i="7"/>
  <c r="BS90" i="7" s="1"/>
  <c r="BF90" i="7"/>
  <c r="BM90" i="7" s="1"/>
  <c r="BL98" i="7"/>
  <c r="BS98" i="7" s="1"/>
  <c r="BF98" i="7"/>
  <c r="BM98" i="7" s="1"/>
  <c r="BL107" i="7"/>
  <c r="BS107" i="7" s="1"/>
  <c r="BF107" i="7"/>
  <c r="BM107" i="7" s="1"/>
  <c r="BL57" i="7"/>
  <c r="BS57" i="7" s="1"/>
  <c r="BF57" i="7"/>
  <c r="BL79" i="7"/>
  <c r="BS79" i="7" s="1"/>
  <c r="BF79" i="7"/>
  <c r="BM79" i="7" s="1"/>
  <c r="BL118" i="7"/>
  <c r="BS118" i="7" s="1"/>
  <c r="BF118" i="7"/>
  <c r="BM118" i="7" s="1"/>
  <c r="BL80" i="7"/>
  <c r="BS80" i="7" s="1"/>
  <c r="BF80" i="7"/>
  <c r="BM80" i="7" s="1"/>
  <c r="BL72" i="7"/>
  <c r="BS72" i="7" s="1"/>
  <c r="BF72" i="7"/>
  <c r="BL95" i="7"/>
  <c r="BS95" i="7" s="1"/>
  <c r="BF95" i="7"/>
  <c r="BM95" i="7" s="1"/>
  <c r="BL82" i="7"/>
  <c r="BS82" i="7" s="1"/>
  <c r="BF82" i="7"/>
  <c r="BM82" i="7" s="1"/>
  <c r="BL116" i="7"/>
  <c r="BS116" i="7" s="1"/>
  <c r="BF116" i="7"/>
  <c r="BM116" i="7" s="1"/>
  <c r="BL71" i="7"/>
  <c r="BS71" i="7" s="1"/>
  <c r="BF71" i="7"/>
  <c r="BM71" i="7" s="1"/>
  <c r="BL113" i="7"/>
  <c r="BS113" i="7" s="1"/>
  <c r="BF113" i="7"/>
  <c r="BM113" i="7" s="1"/>
  <c r="BL68" i="7"/>
  <c r="BS68" i="7" s="1"/>
  <c r="BF68" i="7"/>
  <c r="BM68" i="7" s="1"/>
  <c r="BL24" i="7"/>
  <c r="BS24" i="7" s="1"/>
  <c r="BF24" i="7"/>
  <c r="BM24" i="7" s="1"/>
  <c r="BL32" i="7"/>
  <c r="BS32" i="7" s="1"/>
  <c r="BF32" i="7"/>
  <c r="BL43" i="7"/>
  <c r="BS43" i="7" s="1"/>
  <c r="BF43" i="7"/>
  <c r="BM43" i="7" s="1"/>
  <c r="BL55" i="7"/>
  <c r="BS55" i="7" s="1"/>
  <c r="BF55" i="7"/>
  <c r="BM55" i="7" s="1"/>
  <c r="BY26" i="7"/>
  <c r="BZ26" i="7"/>
  <c r="BY6" i="7"/>
  <c r="BZ6" i="7"/>
  <c r="BY19" i="7"/>
  <c r="BZ19" i="7"/>
  <c r="BY17" i="7"/>
  <c r="BZ17" i="7"/>
  <c r="BY14" i="7"/>
  <c r="BZ14" i="7"/>
  <c r="BY27" i="7"/>
  <c r="BZ27" i="7"/>
  <c r="BY30" i="7"/>
  <c r="BZ30" i="7"/>
  <c r="BY7" i="7"/>
  <c r="BZ7" i="7"/>
  <c r="BY29" i="7"/>
  <c r="BZ29" i="7"/>
  <c r="BY9" i="7"/>
  <c r="BZ9" i="7"/>
  <c r="BY16" i="7"/>
  <c r="BZ16" i="7"/>
  <c r="BY21" i="7"/>
  <c r="BZ21" i="7"/>
  <c r="BY15" i="7"/>
  <c r="BZ15" i="7"/>
  <c r="BY22" i="7"/>
  <c r="BZ22" i="7"/>
  <c r="BY12" i="7"/>
  <c r="BZ12" i="7"/>
  <c r="BY11" i="7"/>
  <c r="BZ11" i="7"/>
  <c r="BY23" i="7"/>
  <c r="BZ23" i="7"/>
  <c r="BY32" i="7"/>
  <c r="BZ32" i="7"/>
  <c r="BY18" i="7"/>
  <c r="BZ18" i="7"/>
  <c r="BY20" i="7"/>
  <c r="BZ20" i="7"/>
  <c r="BY13" i="7"/>
  <c r="BZ13" i="7"/>
  <c r="BY24" i="7"/>
  <c r="BZ24" i="7"/>
  <c r="BY10" i="7"/>
  <c r="BZ10" i="7"/>
  <c r="BY8" i="7"/>
  <c r="BZ8" i="7"/>
  <c r="BW17" i="7"/>
  <c r="BX17" i="7"/>
  <c r="BW14" i="7"/>
  <c r="BX14" i="7"/>
  <c r="BW27" i="7"/>
  <c r="BX27" i="7"/>
  <c r="BW6" i="7"/>
  <c r="BX6" i="7"/>
  <c r="BW26" i="7"/>
  <c r="BX26" i="7"/>
  <c r="BW29" i="7"/>
  <c r="BX29" i="7"/>
  <c r="BW19" i="7"/>
  <c r="BX19" i="7"/>
  <c r="BW7" i="7"/>
  <c r="BX7" i="7"/>
  <c r="BW9" i="7"/>
  <c r="BX9" i="7"/>
  <c r="BW16" i="7"/>
  <c r="BX16" i="7"/>
  <c r="BW21" i="7"/>
  <c r="BX21" i="7"/>
  <c r="BW30" i="7"/>
  <c r="BX30" i="7"/>
  <c r="BW15" i="7"/>
  <c r="BX15" i="7"/>
  <c r="BW22" i="7"/>
  <c r="BX22" i="7"/>
  <c r="BW12" i="7"/>
  <c r="BX12" i="7"/>
  <c r="BW11" i="7"/>
  <c r="BX11" i="7"/>
  <c r="BW23" i="7"/>
  <c r="BX23" i="7"/>
  <c r="BW32" i="7"/>
  <c r="BX32" i="7"/>
  <c r="BW18" i="7"/>
  <c r="BX18" i="7"/>
  <c r="BW20" i="7"/>
  <c r="BX20" i="7"/>
  <c r="BW13" i="7"/>
  <c r="BX13" i="7"/>
  <c r="BW24" i="7"/>
  <c r="BX24" i="7"/>
  <c r="BW10" i="7"/>
  <c r="BX10" i="7"/>
  <c r="BW8" i="7"/>
  <c r="BX8" i="7"/>
  <c r="BU27" i="7"/>
  <c r="BV27" i="7"/>
  <c r="BU30" i="7"/>
  <c r="BV30" i="7"/>
  <c r="BU7" i="7"/>
  <c r="BV7" i="7"/>
  <c r="BU23" i="7"/>
  <c r="BV23" i="7"/>
  <c r="BU17" i="7"/>
  <c r="BV17" i="7"/>
  <c r="BU26" i="7"/>
  <c r="BV26" i="7"/>
  <c r="BU29" i="7"/>
  <c r="BV29" i="7"/>
  <c r="BU14" i="7"/>
  <c r="BV14" i="7"/>
  <c r="BU9" i="7"/>
  <c r="BV9" i="7"/>
  <c r="BU16" i="7"/>
  <c r="BV16" i="7"/>
  <c r="BU21" i="7"/>
  <c r="BV21" i="7"/>
  <c r="BU6" i="7"/>
  <c r="BV6" i="7"/>
  <c r="BU15" i="7"/>
  <c r="BV15" i="7"/>
  <c r="BU22" i="7"/>
  <c r="BV22" i="7"/>
  <c r="BU12" i="7"/>
  <c r="BV12" i="7"/>
  <c r="BU11" i="7"/>
  <c r="CB11" i="7" s="1"/>
  <c r="BV11" i="7"/>
  <c r="BU19" i="7"/>
  <c r="BV19" i="7"/>
  <c r="BU32" i="7"/>
  <c r="BV32" i="7"/>
  <c r="BU18" i="7"/>
  <c r="BV18" i="7"/>
  <c r="BU20" i="7"/>
  <c r="BV20" i="7"/>
  <c r="BU13" i="7"/>
  <c r="BV13" i="7"/>
  <c r="BU24" i="7"/>
  <c r="BV24" i="7"/>
  <c r="BU10" i="7"/>
  <c r="BV10" i="7"/>
  <c r="BU8" i="7"/>
  <c r="BV8" i="7"/>
  <c r="BT6" i="7"/>
  <c r="CA6" i="7" s="1"/>
  <c r="BT17" i="7"/>
  <c r="CA17" i="7" s="1"/>
  <c r="BT14" i="7"/>
  <c r="BT27" i="7"/>
  <c r="BT30" i="7"/>
  <c r="BT7" i="7"/>
  <c r="BT23" i="7"/>
  <c r="BT26" i="7"/>
  <c r="BT29" i="7"/>
  <c r="BT19" i="7"/>
  <c r="BT9" i="7"/>
  <c r="BT16" i="7"/>
  <c r="BT21" i="7"/>
  <c r="BT15" i="7"/>
  <c r="BT22" i="7"/>
  <c r="CA22" i="7" s="1"/>
  <c r="BT12" i="7"/>
  <c r="BT11" i="7"/>
  <c r="CA11" i="7" s="1"/>
  <c r="BT32" i="7"/>
  <c r="BT18" i="7"/>
  <c r="CA18" i="7" s="1"/>
  <c r="BT20" i="7"/>
  <c r="BT13" i="7"/>
  <c r="BT24" i="7"/>
  <c r="BT10" i="7"/>
  <c r="BT8" i="7"/>
  <c r="BK8" i="7"/>
  <c r="BR8" i="7" s="1"/>
  <c r="BL8" i="7"/>
  <c r="BS8" i="7" s="1"/>
  <c r="BK76" i="7"/>
  <c r="BR76" i="7" s="1"/>
  <c r="BL76" i="7"/>
  <c r="BS76" i="7" s="1"/>
  <c r="BK99" i="7"/>
  <c r="BR99" i="7" s="1"/>
  <c r="BL99" i="7"/>
  <c r="BS99" i="7" s="1"/>
  <c r="BK42" i="7"/>
  <c r="BR42" i="7" s="1"/>
  <c r="BL42" i="7"/>
  <c r="BS42" i="7" s="1"/>
  <c r="BK52" i="7"/>
  <c r="BR52" i="7" s="1"/>
  <c r="BL52" i="7"/>
  <c r="BS52" i="7" s="1"/>
  <c r="BK65" i="7"/>
  <c r="BR65" i="7" s="1"/>
  <c r="BL65" i="7"/>
  <c r="BS65" i="7" s="1"/>
  <c r="BK70" i="7"/>
  <c r="BR70" i="7" s="1"/>
  <c r="BL70" i="7"/>
  <c r="BS70" i="7" s="1"/>
  <c r="BK20" i="7"/>
  <c r="BR20" i="7" s="1"/>
  <c r="BL20" i="7"/>
  <c r="BS20" i="7" s="1"/>
  <c r="BK18" i="7"/>
  <c r="BR18" i="7" s="1"/>
  <c r="BL18" i="7"/>
  <c r="BS18" i="7" s="1"/>
  <c r="BK30" i="7"/>
  <c r="BR30" i="7" s="1"/>
  <c r="BL30" i="7"/>
  <c r="BS30" i="7" s="1"/>
  <c r="BK44" i="7"/>
  <c r="BR44" i="7" s="1"/>
  <c r="BL44" i="7"/>
  <c r="BS44" i="7" s="1"/>
  <c r="BK11" i="7"/>
  <c r="BR11" i="7" s="1"/>
  <c r="BL11" i="7"/>
  <c r="BS11" i="7" s="1"/>
  <c r="BK19" i="7"/>
  <c r="BR19" i="7" s="1"/>
  <c r="BL19" i="7"/>
  <c r="BS19" i="7" s="1"/>
  <c r="BK63" i="7"/>
  <c r="BR63" i="7" s="1"/>
  <c r="BL63" i="7"/>
  <c r="BS63" i="7" s="1"/>
  <c r="BK102" i="7"/>
  <c r="BR102" i="7" s="1"/>
  <c r="BL102" i="7"/>
  <c r="BS102" i="7" s="1"/>
  <c r="BK26" i="7"/>
  <c r="BR26" i="7" s="1"/>
  <c r="BL26" i="7"/>
  <c r="BS26" i="7" s="1"/>
  <c r="BK58" i="7"/>
  <c r="BR58" i="7" s="1"/>
  <c r="BL58" i="7"/>
  <c r="BS58" i="7" s="1"/>
  <c r="BK83" i="7"/>
  <c r="BR83" i="7" s="1"/>
  <c r="BL83" i="7"/>
  <c r="BS83" i="7" s="1"/>
  <c r="BK66" i="7"/>
  <c r="BR66" i="7" s="1"/>
  <c r="BL66" i="7"/>
  <c r="BS66" i="7" s="1"/>
  <c r="BK33" i="7"/>
  <c r="BR33" i="7" s="1"/>
  <c r="BL33" i="7"/>
  <c r="BS33" i="7" s="1"/>
  <c r="BK28" i="7"/>
  <c r="BR28" i="7" s="1"/>
  <c r="BL28" i="7"/>
  <c r="BS28" i="7" s="1"/>
  <c r="BK35" i="7"/>
  <c r="BR35" i="7" s="1"/>
  <c r="BL35" i="7"/>
  <c r="BS35" i="7" s="1"/>
  <c r="BK73" i="7"/>
  <c r="BR73" i="7" s="1"/>
  <c r="BL73" i="7"/>
  <c r="BS73" i="7" s="1"/>
  <c r="BK104" i="7"/>
  <c r="BR104" i="7" s="1"/>
  <c r="BL104" i="7"/>
  <c r="BS104" i="7" s="1"/>
  <c r="BK59" i="7"/>
  <c r="BR59" i="7" s="1"/>
  <c r="BL59" i="7"/>
  <c r="BS59" i="7" s="1"/>
  <c r="BK85" i="7"/>
  <c r="BR85" i="7" s="1"/>
  <c r="BL85" i="7"/>
  <c r="BS85" i="7" s="1"/>
  <c r="BK54" i="7"/>
  <c r="BR54" i="7" s="1"/>
  <c r="BL54" i="7"/>
  <c r="BS54" i="7" s="1"/>
  <c r="BK109" i="7"/>
  <c r="BR109" i="7" s="1"/>
  <c r="BL109" i="7"/>
  <c r="BS109" i="7" s="1"/>
  <c r="BK39" i="7"/>
  <c r="BR39" i="7" s="1"/>
  <c r="BL39" i="7"/>
  <c r="BS39" i="7" s="1"/>
  <c r="BK16" i="7"/>
  <c r="BR16" i="7" s="1"/>
  <c r="BL16" i="7"/>
  <c r="BS16" i="7" s="1"/>
  <c r="BK97" i="7"/>
  <c r="BR97" i="7" s="1"/>
  <c r="BL97" i="7"/>
  <c r="BS97" i="7" s="1"/>
  <c r="BK10" i="7"/>
  <c r="BR10" i="7" s="1"/>
  <c r="BL10" i="7"/>
  <c r="BS10" i="7" s="1"/>
  <c r="BK93" i="7"/>
  <c r="BR93" i="7" s="1"/>
  <c r="BL93" i="7"/>
  <c r="BS93" i="7" s="1"/>
  <c r="BK115" i="7"/>
  <c r="BR115" i="7" s="1"/>
  <c r="BL115" i="7"/>
  <c r="BS115" i="7" s="1"/>
  <c r="BK108" i="7"/>
  <c r="BR108" i="7" s="1"/>
  <c r="BL108" i="7"/>
  <c r="BS108" i="7" s="1"/>
  <c r="BK49" i="7"/>
  <c r="BR49" i="7" s="1"/>
  <c r="BL49" i="7"/>
  <c r="BS49" i="7" s="1"/>
  <c r="BK48" i="7"/>
  <c r="BR48" i="7" s="1"/>
  <c r="BL48" i="7"/>
  <c r="BS48" i="7" s="1"/>
  <c r="BK114" i="7"/>
  <c r="BR114" i="7" s="1"/>
  <c r="BL114" i="7"/>
  <c r="BS114" i="7" s="1"/>
  <c r="BK103" i="7"/>
  <c r="BR103" i="7" s="1"/>
  <c r="BL103" i="7"/>
  <c r="BS103" i="7" s="1"/>
  <c r="BK37" i="7"/>
  <c r="BR37" i="7" s="1"/>
  <c r="BL37" i="7"/>
  <c r="BS37" i="7" s="1"/>
  <c r="BK17" i="7"/>
  <c r="BR17" i="7" s="1"/>
  <c r="BL17" i="7"/>
  <c r="BS17" i="7" s="1"/>
  <c r="BK106" i="7"/>
  <c r="BR106" i="7" s="1"/>
  <c r="BL106" i="7"/>
  <c r="BS106" i="7" s="1"/>
  <c r="BK111" i="7"/>
  <c r="BR111" i="7" s="1"/>
  <c r="BL111" i="7"/>
  <c r="BS111" i="7" s="1"/>
  <c r="BK112" i="7"/>
  <c r="BR112" i="7" s="1"/>
  <c r="BL112" i="7"/>
  <c r="BS112" i="7" s="1"/>
  <c r="BK92" i="7"/>
  <c r="BR92" i="7" s="1"/>
  <c r="BL92" i="7"/>
  <c r="BS92" i="7" s="1"/>
  <c r="BK77" i="7"/>
  <c r="BR77" i="7" s="1"/>
  <c r="BL77" i="7"/>
  <c r="BS77" i="7" s="1"/>
  <c r="BK23" i="7"/>
  <c r="BR23" i="7" s="1"/>
  <c r="BL23" i="7"/>
  <c r="BS23" i="7" s="1"/>
  <c r="BK88" i="7"/>
  <c r="BR88" i="7" s="1"/>
  <c r="BL88" i="7"/>
  <c r="BS88" i="7" s="1"/>
  <c r="BK22" i="7"/>
  <c r="BR22" i="7" s="1"/>
  <c r="BL22" i="7"/>
  <c r="BS22" i="7" s="1"/>
  <c r="BK91" i="7"/>
  <c r="BR91" i="7" s="1"/>
  <c r="BL91" i="7"/>
  <c r="BS91" i="7" s="1"/>
  <c r="BK69" i="7"/>
  <c r="BR69" i="7" s="1"/>
  <c r="BL69" i="7"/>
  <c r="BS69" i="7" s="1"/>
  <c r="BK38" i="7"/>
  <c r="BR38" i="7" s="1"/>
  <c r="BL38" i="7"/>
  <c r="BS38" i="7" s="1"/>
  <c r="BK110" i="7"/>
  <c r="BR110" i="7" s="1"/>
  <c r="BL110" i="7"/>
  <c r="BS110" i="7" s="1"/>
  <c r="BK64" i="7"/>
  <c r="BR64" i="7" s="1"/>
  <c r="BL64" i="7"/>
  <c r="BS64" i="7" s="1"/>
  <c r="BK78" i="7"/>
  <c r="BR78" i="7" s="1"/>
  <c r="BL78" i="7"/>
  <c r="BS78" i="7" s="1"/>
  <c r="BK21" i="7"/>
  <c r="BR21" i="7" s="1"/>
  <c r="BL21" i="7"/>
  <c r="BS21" i="7" s="1"/>
  <c r="BK60" i="7"/>
  <c r="BR60" i="7" s="1"/>
  <c r="BL60" i="7"/>
  <c r="BS60" i="7" s="1"/>
  <c r="BK74" i="7"/>
  <c r="BR74" i="7" s="1"/>
  <c r="BL74" i="7"/>
  <c r="BS74" i="7" s="1"/>
  <c r="BJ89" i="7"/>
  <c r="BQ89" i="7" s="1"/>
  <c r="BK89" i="7"/>
  <c r="BR89" i="7" s="1"/>
  <c r="BJ56" i="7"/>
  <c r="BQ56" i="7" s="1"/>
  <c r="BK56" i="7"/>
  <c r="BR56" i="7" s="1"/>
  <c r="BJ50" i="7"/>
  <c r="BQ50" i="7" s="1"/>
  <c r="BK50" i="7"/>
  <c r="BR50" i="7" s="1"/>
  <c r="BJ61" i="7"/>
  <c r="BQ61" i="7" s="1"/>
  <c r="BK61" i="7"/>
  <c r="BR61" i="7" s="1"/>
  <c r="BJ80" i="7"/>
  <c r="BQ80" i="7" s="1"/>
  <c r="BK80" i="7"/>
  <c r="BR80" i="7" s="1"/>
  <c r="BJ51" i="7"/>
  <c r="BQ51" i="7" s="1"/>
  <c r="BK51" i="7"/>
  <c r="BR51" i="7" s="1"/>
  <c r="BJ15" i="7"/>
  <c r="BQ15" i="7" s="1"/>
  <c r="BK15" i="7"/>
  <c r="BR15" i="7" s="1"/>
  <c r="BJ29" i="7"/>
  <c r="BQ29" i="7" s="1"/>
  <c r="BK29" i="7"/>
  <c r="BR29" i="7" s="1"/>
  <c r="BJ79" i="7"/>
  <c r="BQ79" i="7" s="1"/>
  <c r="BK79" i="7"/>
  <c r="BR79" i="7" s="1"/>
  <c r="BJ96" i="7"/>
  <c r="BQ96" i="7" s="1"/>
  <c r="BK96" i="7"/>
  <c r="BR96" i="7" s="1"/>
  <c r="BJ53" i="7"/>
  <c r="BQ53" i="7" s="1"/>
  <c r="BK53" i="7"/>
  <c r="BR53" i="7" s="1"/>
  <c r="BJ67" i="7"/>
  <c r="BQ67" i="7" s="1"/>
  <c r="BK67" i="7"/>
  <c r="BR67" i="7" s="1"/>
  <c r="BJ14" i="7"/>
  <c r="BQ14" i="7" s="1"/>
  <c r="BK14" i="7"/>
  <c r="BR14" i="7" s="1"/>
  <c r="BJ34" i="7"/>
  <c r="BQ34" i="7" s="1"/>
  <c r="BK34" i="7"/>
  <c r="BR34" i="7" s="1"/>
  <c r="BJ13" i="7"/>
  <c r="BQ13" i="7" s="1"/>
  <c r="BK13" i="7"/>
  <c r="BR13" i="7" s="1"/>
  <c r="BJ101" i="7"/>
  <c r="BQ101" i="7" s="1"/>
  <c r="BK101" i="7"/>
  <c r="BR101" i="7" s="1"/>
  <c r="BJ62" i="7"/>
  <c r="BQ62" i="7" s="1"/>
  <c r="BK62" i="7"/>
  <c r="BR62" i="7" s="1"/>
  <c r="BJ47" i="7"/>
  <c r="BQ47" i="7" s="1"/>
  <c r="BK47" i="7"/>
  <c r="BR47" i="7" s="1"/>
  <c r="BJ25" i="7"/>
  <c r="BQ25" i="7" s="1"/>
  <c r="BK25" i="7"/>
  <c r="BR25" i="7" s="1"/>
  <c r="BJ94" i="7"/>
  <c r="BQ94" i="7" s="1"/>
  <c r="BK94" i="7"/>
  <c r="BR94" i="7" s="1"/>
  <c r="BJ27" i="7"/>
  <c r="BQ27" i="7" s="1"/>
  <c r="BK27" i="7"/>
  <c r="BR27" i="7" s="1"/>
  <c r="BJ12" i="7"/>
  <c r="BQ12" i="7" s="1"/>
  <c r="BK12" i="7"/>
  <c r="BR12" i="7" s="1"/>
  <c r="BJ36" i="7"/>
  <c r="BQ36" i="7" s="1"/>
  <c r="BK36" i="7"/>
  <c r="BR36" i="7" s="1"/>
  <c r="BJ117" i="7"/>
  <c r="BQ117" i="7" s="1"/>
  <c r="BK117" i="7"/>
  <c r="BR117" i="7" s="1"/>
  <c r="BJ75" i="7"/>
  <c r="BQ75" i="7" s="1"/>
  <c r="BK75" i="7"/>
  <c r="BR75" i="7" s="1"/>
  <c r="BJ9" i="7"/>
  <c r="BQ9" i="7" s="1"/>
  <c r="BK9" i="7"/>
  <c r="BR9" i="7" s="1"/>
  <c r="BJ81" i="7"/>
  <c r="BQ81" i="7" s="1"/>
  <c r="BK81" i="7"/>
  <c r="BR81" i="7" s="1"/>
  <c r="BJ45" i="7"/>
  <c r="BQ45" i="7" s="1"/>
  <c r="BK45" i="7"/>
  <c r="BR45" i="7" s="1"/>
  <c r="BJ41" i="7"/>
  <c r="BQ41" i="7" s="1"/>
  <c r="BK41" i="7"/>
  <c r="BR41" i="7" s="1"/>
  <c r="BJ105" i="7"/>
  <c r="BQ105" i="7" s="1"/>
  <c r="BK105" i="7"/>
  <c r="BR105" i="7" s="1"/>
  <c r="BJ7" i="7"/>
  <c r="BQ7" i="7" s="1"/>
  <c r="BK7" i="7"/>
  <c r="BR7" i="7" s="1"/>
  <c r="BJ40" i="7"/>
  <c r="BQ40" i="7" s="1"/>
  <c r="BK40" i="7"/>
  <c r="BR40" i="7" s="1"/>
  <c r="BJ100" i="7"/>
  <c r="BQ100" i="7" s="1"/>
  <c r="BK100" i="7"/>
  <c r="BR100" i="7" s="1"/>
  <c r="BJ31" i="7"/>
  <c r="BQ31" i="7" s="1"/>
  <c r="BK31" i="7"/>
  <c r="BR31" i="7" s="1"/>
  <c r="BJ46" i="7"/>
  <c r="BQ46" i="7" s="1"/>
  <c r="BK46" i="7"/>
  <c r="BR46" i="7" s="1"/>
  <c r="BJ90" i="7"/>
  <c r="BQ90" i="7" s="1"/>
  <c r="BK90" i="7"/>
  <c r="BR90" i="7" s="1"/>
  <c r="BJ98" i="7"/>
  <c r="BQ98" i="7" s="1"/>
  <c r="BK98" i="7"/>
  <c r="BR98" i="7" s="1"/>
  <c r="BJ107" i="7"/>
  <c r="BQ107" i="7" s="1"/>
  <c r="BK107" i="7"/>
  <c r="BR107" i="7" s="1"/>
  <c r="BJ118" i="7"/>
  <c r="BQ118" i="7" s="1"/>
  <c r="BK118" i="7"/>
  <c r="BR118" i="7" s="1"/>
  <c r="BJ6" i="7"/>
  <c r="BQ6" i="7" s="1"/>
  <c r="BK6" i="7"/>
  <c r="BR6" i="7" s="1"/>
  <c r="BJ87" i="7"/>
  <c r="BQ87" i="7" s="1"/>
  <c r="BK87" i="7"/>
  <c r="BR87" i="7" s="1"/>
  <c r="BJ84" i="7"/>
  <c r="BQ84" i="7" s="1"/>
  <c r="BK84" i="7"/>
  <c r="BR84" i="7" s="1"/>
  <c r="BJ57" i="7"/>
  <c r="BQ57" i="7" s="1"/>
  <c r="BK57" i="7"/>
  <c r="BR57" i="7" s="1"/>
  <c r="BJ86" i="7"/>
  <c r="BQ86" i="7" s="1"/>
  <c r="BK86" i="7"/>
  <c r="BR86" i="7" s="1"/>
  <c r="BJ72" i="7"/>
  <c r="BQ72" i="7" s="1"/>
  <c r="BK72" i="7"/>
  <c r="BR72" i="7" s="1"/>
  <c r="BJ95" i="7"/>
  <c r="BQ95" i="7" s="1"/>
  <c r="BK95" i="7"/>
  <c r="BR95" i="7" s="1"/>
  <c r="BJ82" i="7"/>
  <c r="BQ82" i="7" s="1"/>
  <c r="BK82" i="7"/>
  <c r="BR82" i="7" s="1"/>
  <c r="BJ116" i="7"/>
  <c r="BQ116" i="7" s="1"/>
  <c r="BK116" i="7"/>
  <c r="BR116" i="7" s="1"/>
  <c r="BJ71" i="7"/>
  <c r="BQ71" i="7" s="1"/>
  <c r="BK71" i="7"/>
  <c r="BR71" i="7" s="1"/>
  <c r="BJ113" i="7"/>
  <c r="BQ113" i="7" s="1"/>
  <c r="BK113" i="7"/>
  <c r="BR113" i="7" s="1"/>
  <c r="BJ68" i="7"/>
  <c r="BQ68" i="7" s="1"/>
  <c r="BK68" i="7"/>
  <c r="BR68" i="7" s="1"/>
  <c r="BJ24" i="7"/>
  <c r="BQ24" i="7" s="1"/>
  <c r="BK24" i="7"/>
  <c r="BR24" i="7" s="1"/>
  <c r="BJ32" i="7"/>
  <c r="BQ32" i="7" s="1"/>
  <c r="BK32" i="7"/>
  <c r="BR32" i="7" s="1"/>
  <c r="BJ43" i="7"/>
  <c r="BQ43" i="7" s="1"/>
  <c r="BK43" i="7"/>
  <c r="BR43" i="7" s="1"/>
  <c r="BJ55" i="7"/>
  <c r="BQ55" i="7" s="1"/>
  <c r="BK55" i="7"/>
  <c r="BR55" i="7" s="1"/>
  <c r="BI108" i="7"/>
  <c r="BP108" i="7" s="1"/>
  <c r="BJ108" i="7"/>
  <c r="BQ108" i="7" s="1"/>
  <c r="BI64" i="7"/>
  <c r="BP64" i="7" s="1"/>
  <c r="BJ64" i="7"/>
  <c r="BQ64" i="7" s="1"/>
  <c r="BI83" i="7"/>
  <c r="BP83" i="7" s="1"/>
  <c r="BJ83" i="7"/>
  <c r="BQ83" i="7" s="1"/>
  <c r="BI78" i="7"/>
  <c r="BP78" i="7" s="1"/>
  <c r="BJ78" i="7"/>
  <c r="BQ78" i="7" s="1"/>
  <c r="BI66" i="7"/>
  <c r="BP66" i="7" s="1"/>
  <c r="BJ66" i="7"/>
  <c r="BQ66" i="7" s="1"/>
  <c r="BI63" i="7"/>
  <c r="BP63" i="7" s="1"/>
  <c r="BJ63" i="7"/>
  <c r="BQ63" i="7" s="1"/>
  <c r="BI99" i="7"/>
  <c r="BP99" i="7" s="1"/>
  <c r="BJ99" i="7"/>
  <c r="BQ99" i="7" s="1"/>
  <c r="BI65" i="7"/>
  <c r="BP65" i="7" s="1"/>
  <c r="BJ65" i="7"/>
  <c r="BQ65" i="7" s="1"/>
  <c r="BI30" i="7"/>
  <c r="BP30" i="7" s="1"/>
  <c r="BJ30" i="7"/>
  <c r="BQ30" i="7" s="1"/>
  <c r="BI102" i="7"/>
  <c r="BP102" i="7" s="1"/>
  <c r="BJ102" i="7"/>
  <c r="BQ102" i="7" s="1"/>
  <c r="BI26" i="7"/>
  <c r="BP26" i="7" s="1"/>
  <c r="BJ26" i="7"/>
  <c r="BQ26" i="7" s="1"/>
  <c r="BI8" i="7"/>
  <c r="BP8" i="7" s="1"/>
  <c r="BJ8" i="7"/>
  <c r="BQ8" i="7" s="1"/>
  <c r="BI52" i="7"/>
  <c r="BP52" i="7" s="1"/>
  <c r="BJ52" i="7"/>
  <c r="BQ52" i="7" s="1"/>
  <c r="BI20" i="7"/>
  <c r="BP20" i="7" s="1"/>
  <c r="BJ20" i="7"/>
  <c r="BQ20" i="7" s="1"/>
  <c r="BI44" i="7"/>
  <c r="BP44" i="7" s="1"/>
  <c r="BJ44" i="7"/>
  <c r="BQ44" i="7" s="1"/>
  <c r="BI33" i="7"/>
  <c r="BP33" i="7" s="1"/>
  <c r="BJ33" i="7"/>
  <c r="BQ33" i="7" s="1"/>
  <c r="BI28" i="7"/>
  <c r="BP28" i="7" s="1"/>
  <c r="BJ28" i="7"/>
  <c r="BQ28" i="7" s="1"/>
  <c r="BI35" i="7"/>
  <c r="BP35" i="7" s="1"/>
  <c r="BJ35" i="7"/>
  <c r="BQ35" i="7" s="1"/>
  <c r="BI73" i="7"/>
  <c r="BP73" i="7" s="1"/>
  <c r="BJ73" i="7"/>
  <c r="BQ73" i="7" s="1"/>
  <c r="BI104" i="7"/>
  <c r="BP104" i="7" s="1"/>
  <c r="BJ104" i="7"/>
  <c r="BQ104" i="7" s="1"/>
  <c r="BI59" i="7"/>
  <c r="BP59" i="7" s="1"/>
  <c r="BJ59" i="7"/>
  <c r="BQ59" i="7" s="1"/>
  <c r="BI85" i="7"/>
  <c r="BP85" i="7" s="1"/>
  <c r="BJ85" i="7"/>
  <c r="BQ85" i="7" s="1"/>
  <c r="BI54" i="7"/>
  <c r="BP54" i="7" s="1"/>
  <c r="BJ54" i="7"/>
  <c r="BQ54" i="7" s="1"/>
  <c r="BI109" i="7"/>
  <c r="BP109" i="7" s="1"/>
  <c r="BJ109" i="7"/>
  <c r="BQ109" i="7" s="1"/>
  <c r="BI39" i="7"/>
  <c r="BP39" i="7" s="1"/>
  <c r="BJ39" i="7"/>
  <c r="BQ39" i="7" s="1"/>
  <c r="BI16" i="7"/>
  <c r="BP16" i="7" s="1"/>
  <c r="BJ16" i="7"/>
  <c r="BQ16" i="7" s="1"/>
  <c r="BI97" i="7"/>
  <c r="BP97" i="7" s="1"/>
  <c r="BJ97" i="7"/>
  <c r="BQ97" i="7" s="1"/>
  <c r="BI10" i="7"/>
  <c r="BP10" i="7" s="1"/>
  <c r="BJ10" i="7"/>
  <c r="BQ10" i="7" s="1"/>
  <c r="BI93" i="7"/>
  <c r="BP93" i="7" s="1"/>
  <c r="BJ93" i="7"/>
  <c r="BQ93" i="7" s="1"/>
  <c r="BI115" i="7"/>
  <c r="BP115" i="7" s="1"/>
  <c r="BJ115" i="7"/>
  <c r="BQ115" i="7" s="1"/>
  <c r="BI42" i="7"/>
  <c r="BP42" i="7" s="1"/>
  <c r="BJ42" i="7"/>
  <c r="BQ42" i="7" s="1"/>
  <c r="BI49" i="7"/>
  <c r="BP49" i="7" s="1"/>
  <c r="BJ49" i="7"/>
  <c r="BQ49" i="7" s="1"/>
  <c r="BI48" i="7"/>
  <c r="BP48" i="7" s="1"/>
  <c r="BJ48" i="7"/>
  <c r="BQ48" i="7" s="1"/>
  <c r="BI19" i="7"/>
  <c r="BP19" i="7" s="1"/>
  <c r="BJ19" i="7"/>
  <c r="BQ19" i="7" s="1"/>
  <c r="BI76" i="7"/>
  <c r="BP76" i="7" s="1"/>
  <c r="BJ76" i="7"/>
  <c r="BQ76" i="7" s="1"/>
  <c r="BI114" i="7"/>
  <c r="BP114" i="7" s="1"/>
  <c r="BJ114" i="7"/>
  <c r="BQ114" i="7" s="1"/>
  <c r="BI103" i="7"/>
  <c r="BP103" i="7" s="1"/>
  <c r="BJ103" i="7"/>
  <c r="BQ103" i="7" s="1"/>
  <c r="BI37" i="7"/>
  <c r="BP37" i="7" s="1"/>
  <c r="BJ37" i="7"/>
  <c r="BQ37" i="7" s="1"/>
  <c r="BI17" i="7"/>
  <c r="BP17" i="7" s="1"/>
  <c r="BJ17" i="7"/>
  <c r="BQ17" i="7" s="1"/>
  <c r="BI106" i="7"/>
  <c r="BP106" i="7" s="1"/>
  <c r="BJ106" i="7"/>
  <c r="BQ106" i="7" s="1"/>
  <c r="BI111" i="7"/>
  <c r="BP111" i="7" s="1"/>
  <c r="BJ111" i="7"/>
  <c r="BQ111" i="7" s="1"/>
  <c r="BI112" i="7"/>
  <c r="BP112" i="7" s="1"/>
  <c r="BJ112" i="7"/>
  <c r="BQ112" i="7" s="1"/>
  <c r="BI92" i="7"/>
  <c r="BP92" i="7" s="1"/>
  <c r="BJ92" i="7"/>
  <c r="BQ92" i="7" s="1"/>
  <c r="BI77" i="7"/>
  <c r="BP77" i="7" s="1"/>
  <c r="BJ77" i="7"/>
  <c r="BQ77" i="7" s="1"/>
  <c r="BI23" i="7"/>
  <c r="BP23" i="7" s="1"/>
  <c r="BJ23" i="7"/>
  <c r="BQ23" i="7" s="1"/>
  <c r="BI88" i="7"/>
  <c r="BP88" i="7" s="1"/>
  <c r="BJ88" i="7"/>
  <c r="BQ88" i="7" s="1"/>
  <c r="BI22" i="7"/>
  <c r="BP22" i="7" s="1"/>
  <c r="BJ22" i="7"/>
  <c r="BQ22" i="7" s="1"/>
  <c r="BI91" i="7"/>
  <c r="BP91" i="7" s="1"/>
  <c r="BJ91" i="7"/>
  <c r="BQ91" i="7" s="1"/>
  <c r="BI69" i="7"/>
  <c r="BP69" i="7" s="1"/>
  <c r="BJ69" i="7"/>
  <c r="BQ69" i="7" s="1"/>
  <c r="BI58" i="7"/>
  <c r="BP58" i="7" s="1"/>
  <c r="BJ58" i="7"/>
  <c r="BQ58" i="7" s="1"/>
  <c r="BI38" i="7"/>
  <c r="BP38" i="7" s="1"/>
  <c r="BJ38" i="7"/>
  <c r="BQ38" i="7" s="1"/>
  <c r="BI110" i="7"/>
  <c r="BP110" i="7" s="1"/>
  <c r="BJ110" i="7"/>
  <c r="BQ110" i="7" s="1"/>
  <c r="BI70" i="7"/>
  <c r="BP70" i="7" s="1"/>
  <c r="BJ70" i="7"/>
  <c r="BQ70" i="7" s="1"/>
  <c r="BI18" i="7"/>
  <c r="BP18" i="7" s="1"/>
  <c r="BJ18" i="7"/>
  <c r="BQ18" i="7" s="1"/>
  <c r="BI11" i="7"/>
  <c r="BP11" i="7" s="1"/>
  <c r="BJ11" i="7"/>
  <c r="BQ11" i="7" s="1"/>
  <c r="BI21" i="7"/>
  <c r="BP21" i="7" s="1"/>
  <c r="BJ21" i="7"/>
  <c r="BQ21" i="7" s="1"/>
  <c r="BI60" i="7"/>
  <c r="BP60" i="7" s="1"/>
  <c r="BJ60" i="7"/>
  <c r="BQ60" i="7" s="1"/>
  <c r="BI74" i="7"/>
  <c r="BP74" i="7" s="1"/>
  <c r="BJ74" i="7"/>
  <c r="BQ74" i="7" s="1"/>
  <c r="BH36" i="7"/>
  <c r="BO36" i="7" s="1"/>
  <c r="BI36" i="7"/>
  <c r="BP36" i="7" s="1"/>
  <c r="BH86" i="7"/>
  <c r="BO86" i="7" s="1"/>
  <c r="BI86" i="7"/>
  <c r="BP86" i="7" s="1"/>
  <c r="BH56" i="7"/>
  <c r="BO56" i="7" s="1"/>
  <c r="BI56" i="7"/>
  <c r="BP56" i="7" s="1"/>
  <c r="BH50" i="7"/>
  <c r="BO50" i="7" s="1"/>
  <c r="BI50" i="7"/>
  <c r="BP50" i="7" s="1"/>
  <c r="BH61" i="7"/>
  <c r="BO61" i="7" s="1"/>
  <c r="BI61" i="7"/>
  <c r="BP61" i="7" s="1"/>
  <c r="BH80" i="7"/>
  <c r="BO80" i="7" s="1"/>
  <c r="BI80" i="7"/>
  <c r="BP80" i="7" s="1"/>
  <c r="BH51" i="7"/>
  <c r="BO51" i="7" s="1"/>
  <c r="BI51" i="7"/>
  <c r="BP51" i="7" s="1"/>
  <c r="BH15" i="7"/>
  <c r="BO15" i="7" s="1"/>
  <c r="BI15" i="7"/>
  <c r="BP15" i="7" s="1"/>
  <c r="BH29" i="7"/>
  <c r="BO29" i="7" s="1"/>
  <c r="BI29" i="7"/>
  <c r="BP29" i="7" s="1"/>
  <c r="BH89" i="7"/>
  <c r="BO89" i="7" s="1"/>
  <c r="BI89" i="7"/>
  <c r="BP89" i="7" s="1"/>
  <c r="BH118" i="7"/>
  <c r="BO118" i="7" s="1"/>
  <c r="BI118" i="7"/>
  <c r="BP118" i="7" s="1"/>
  <c r="BH53" i="7"/>
  <c r="BO53" i="7" s="1"/>
  <c r="BI53" i="7"/>
  <c r="BP53" i="7" s="1"/>
  <c r="BH67" i="7"/>
  <c r="BO67" i="7" s="1"/>
  <c r="BI67" i="7"/>
  <c r="BP67" i="7" s="1"/>
  <c r="BH14" i="7"/>
  <c r="BO14" i="7" s="1"/>
  <c r="BI14" i="7"/>
  <c r="BP14" i="7" s="1"/>
  <c r="BH34" i="7"/>
  <c r="BO34" i="7" s="1"/>
  <c r="BI34" i="7"/>
  <c r="BP34" i="7" s="1"/>
  <c r="BH13" i="7"/>
  <c r="BO13" i="7" s="1"/>
  <c r="BI13" i="7"/>
  <c r="BP13" i="7" s="1"/>
  <c r="BH101" i="7"/>
  <c r="BO101" i="7" s="1"/>
  <c r="BI101" i="7"/>
  <c r="BP101" i="7" s="1"/>
  <c r="BH62" i="7"/>
  <c r="BO62" i="7" s="1"/>
  <c r="BI62" i="7"/>
  <c r="BP62" i="7" s="1"/>
  <c r="BH47" i="7"/>
  <c r="BO47" i="7" s="1"/>
  <c r="BI47" i="7"/>
  <c r="BP47" i="7" s="1"/>
  <c r="BH25" i="7"/>
  <c r="BO25" i="7" s="1"/>
  <c r="BI25" i="7"/>
  <c r="BP25" i="7" s="1"/>
  <c r="BH94" i="7"/>
  <c r="BO94" i="7" s="1"/>
  <c r="BI94" i="7"/>
  <c r="BP94" i="7" s="1"/>
  <c r="BH27" i="7"/>
  <c r="BO27" i="7" s="1"/>
  <c r="BI27" i="7"/>
  <c r="BP27" i="7" s="1"/>
  <c r="BH12" i="7"/>
  <c r="BO12" i="7" s="1"/>
  <c r="BI12" i="7"/>
  <c r="BP12" i="7" s="1"/>
  <c r="BH117" i="7"/>
  <c r="BO117" i="7" s="1"/>
  <c r="BI117" i="7"/>
  <c r="BP117" i="7" s="1"/>
  <c r="BH84" i="7"/>
  <c r="BO84" i="7" s="1"/>
  <c r="BI84" i="7"/>
  <c r="BP84" i="7" s="1"/>
  <c r="BH87" i="7"/>
  <c r="BO87" i="7" s="1"/>
  <c r="BI87" i="7"/>
  <c r="BP87" i="7" s="1"/>
  <c r="BH75" i="7"/>
  <c r="BO75" i="7" s="1"/>
  <c r="BI75" i="7"/>
  <c r="BP75" i="7" s="1"/>
  <c r="BH6" i="7"/>
  <c r="BO6" i="7" s="1"/>
  <c r="BI6" i="7"/>
  <c r="BP6" i="7" s="1"/>
  <c r="BH96" i="7"/>
  <c r="BO96" i="7" s="1"/>
  <c r="BI96" i="7"/>
  <c r="BP96" i="7" s="1"/>
  <c r="BH9" i="7"/>
  <c r="BO9" i="7" s="1"/>
  <c r="BI9" i="7"/>
  <c r="BP9" i="7" s="1"/>
  <c r="BH81" i="7"/>
  <c r="BO81" i="7" s="1"/>
  <c r="BI81" i="7"/>
  <c r="BP81" i="7" s="1"/>
  <c r="BH45" i="7"/>
  <c r="BO45" i="7" s="1"/>
  <c r="BI45" i="7"/>
  <c r="BP45" i="7" s="1"/>
  <c r="BH41" i="7"/>
  <c r="BO41" i="7" s="1"/>
  <c r="BI41" i="7"/>
  <c r="BP41" i="7" s="1"/>
  <c r="BH105" i="7"/>
  <c r="BO105" i="7" s="1"/>
  <c r="BI105" i="7"/>
  <c r="BP105" i="7" s="1"/>
  <c r="BH7" i="7"/>
  <c r="BO7" i="7" s="1"/>
  <c r="BI7" i="7"/>
  <c r="BP7" i="7" s="1"/>
  <c r="BH40" i="7"/>
  <c r="BO40" i="7" s="1"/>
  <c r="BI40" i="7"/>
  <c r="BP40" i="7" s="1"/>
  <c r="BH100" i="7"/>
  <c r="BO100" i="7" s="1"/>
  <c r="BI100" i="7"/>
  <c r="BP100" i="7" s="1"/>
  <c r="BH31" i="7"/>
  <c r="BO31" i="7" s="1"/>
  <c r="BI31" i="7"/>
  <c r="BP31" i="7" s="1"/>
  <c r="BH46" i="7"/>
  <c r="BO46" i="7" s="1"/>
  <c r="BI46" i="7"/>
  <c r="BP46" i="7" s="1"/>
  <c r="BH90" i="7"/>
  <c r="BO90" i="7" s="1"/>
  <c r="BI90" i="7"/>
  <c r="BP90" i="7" s="1"/>
  <c r="BH98" i="7"/>
  <c r="BO98" i="7" s="1"/>
  <c r="BI98" i="7"/>
  <c r="BP98" i="7" s="1"/>
  <c r="BH107" i="7"/>
  <c r="BO107" i="7" s="1"/>
  <c r="BI107" i="7"/>
  <c r="BP107" i="7" s="1"/>
  <c r="BH57" i="7"/>
  <c r="BO57" i="7" s="1"/>
  <c r="BI57" i="7"/>
  <c r="BP57" i="7" s="1"/>
  <c r="BH79" i="7"/>
  <c r="BO79" i="7" s="1"/>
  <c r="BI79" i="7"/>
  <c r="BP79" i="7" s="1"/>
  <c r="BH72" i="7"/>
  <c r="BO72" i="7" s="1"/>
  <c r="BI72" i="7"/>
  <c r="BP72" i="7" s="1"/>
  <c r="BH95" i="7"/>
  <c r="BO95" i="7" s="1"/>
  <c r="BI95" i="7"/>
  <c r="BP95" i="7" s="1"/>
  <c r="BH82" i="7"/>
  <c r="BO82" i="7" s="1"/>
  <c r="BI82" i="7"/>
  <c r="BP82" i="7" s="1"/>
  <c r="BH116" i="7"/>
  <c r="BO116" i="7" s="1"/>
  <c r="BI116" i="7"/>
  <c r="BP116" i="7" s="1"/>
  <c r="BH71" i="7"/>
  <c r="BO71" i="7" s="1"/>
  <c r="BI71" i="7"/>
  <c r="BP71" i="7" s="1"/>
  <c r="BH113" i="7"/>
  <c r="BO113" i="7" s="1"/>
  <c r="BI113" i="7"/>
  <c r="BP113" i="7" s="1"/>
  <c r="BH68" i="7"/>
  <c r="BO68" i="7" s="1"/>
  <c r="BI68" i="7"/>
  <c r="BP68" i="7" s="1"/>
  <c r="BH24" i="7"/>
  <c r="BO24" i="7" s="1"/>
  <c r="BI24" i="7"/>
  <c r="BP24" i="7" s="1"/>
  <c r="BH32" i="7"/>
  <c r="BO32" i="7" s="1"/>
  <c r="BI32" i="7"/>
  <c r="BP32" i="7" s="1"/>
  <c r="BH43" i="7"/>
  <c r="BO43" i="7" s="1"/>
  <c r="BI43" i="7"/>
  <c r="BP43" i="7" s="1"/>
  <c r="BH55" i="7"/>
  <c r="BO55" i="7" s="1"/>
  <c r="BI55" i="7"/>
  <c r="BP55" i="7" s="1"/>
  <c r="BG58" i="7"/>
  <c r="BN58" i="7" s="1"/>
  <c r="BH58" i="7"/>
  <c r="BO58" i="7" s="1"/>
  <c r="BG108" i="7"/>
  <c r="BN108" i="7" s="1"/>
  <c r="BH108" i="7"/>
  <c r="BO108" i="7" s="1"/>
  <c r="BG64" i="7"/>
  <c r="BN64" i="7" s="1"/>
  <c r="BH64" i="7"/>
  <c r="BO64" i="7" s="1"/>
  <c r="BG83" i="7"/>
  <c r="BN83" i="7" s="1"/>
  <c r="BH83" i="7"/>
  <c r="BO83" i="7" s="1"/>
  <c r="BG78" i="7"/>
  <c r="BN78" i="7" s="1"/>
  <c r="BH78" i="7"/>
  <c r="BO78" i="7" s="1"/>
  <c r="BG66" i="7"/>
  <c r="BN66" i="7" s="1"/>
  <c r="BH66" i="7"/>
  <c r="BO66" i="7" s="1"/>
  <c r="BG63" i="7"/>
  <c r="BN63" i="7" s="1"/>
  <c r="BH63" i="7"/>
  <c r="BO63" i="7" s="1"/>
  <c r="BG38" i="7"/>
  <c r="BN38" i="7" s="1"/>
  <c r="BH38" i="7"/>
  <c r="BO38" i="7" s="1"/>
  <c r="BG65" i="7"/>
  <c r="BN65" i="7" s="1"/>
  <c r="BH65" i="7"/>
  <c r="BO65" i="7" s="1"/>
  <c r="BG102" i="7"/>
  <c r="BN102" i="7" s="1"/>
  <c r="BH102" i="7"/>
  <c r="BO102" i="7" s="1"/>
  <c r="BG26" i="7"/>
  <c r="BN26" i="7" s="1"/>
  <c r="BH26" i="7"/>
  <c r="BO26" i="7" s="1"/>
  <c r="BG19" i="7"/>
  <c r="BN19" i="7" s="1"/>
  <c r="BH19" i="7"/>
  <c r="BO19" i="7" s="1"/>
  <c r="BG18" i="7"/>
  <c r="BN18" i="7" s="1"/>
  <c r="BH18" i="7"/>
  <c r="BO18" i="7" s="1"/>
  <c r="BG33" i="7"/>
  <c r="BN33" i="7" s="1"/>
  <c r="BH33" i="7"/>
  <c r="BO33" i="7" s="1"/>
  <c r="BG28" i="7"/>
  <c r="BN28" i="7" s="1"/>
  <c r="BH28" i="7"/>
  <c r="BO28" i="7" s="1"/>
  <c r="BG35" i="7"/>
  <c r="BN35" i="7" s="1"/>
  <c r="BH35" i="7"/>
  <c r="BO35" i="7" s="1"/>
  <c r="BG73" i="7"/>
  <c r="BN73" i="7" s="1"/>
  <c r="BH73" i="7"/>
  <c r="BO73" i="7" s="1"/>
  <c r="BG104" i="7"/>
  <c r="BN104" i="7" s="1"/>
  <c r="BH104" i="7"/>
  <c r="BO104" i="7" s="1"/>
  <c r="BG59" i="7"/>
  <c r="BN59" i="7" s="1"/>
  <c r="BH59" i="7"/>
  <c r="BO59" i="7" s="1"/>
  <c r="BG85" i="7"/>
  <c r="BN85" i="7" s="1"/>
  <c r="BH85" i="7"/>
  <c r="BO85" i="7" s="1"/>
  <c r="BG54" i="7"/>
  <c r="BN54" i="7" s="1"/>
  <c r="BH54" i="7"/>
  <c r="BO54" i="7" s="1"/>
  <c r="BG109" i="7"/>
  <c r="BN109" i="7" s="1"/>
  <c r="BH109" i="7"/>
  <c r="BO109" i="7" s="1"/>
  <c r="BG39" i="7"/>
  <c r="BN39" i="7" s="1"/>
  <c r="BH39" i="7"/>
  <c r="BO39" i="7" s="1"/>
  <c r="BG16" i="7"/>
  <c r="BN16" i="7" s="1"/>
  <c r="BH16" i="7"/>
  <c r="BO16" i="7" s="1"/>
  <c r="BG97" i="7"/>
  <c r="BN97" i="7" s="1"/>
  <c r="BH97" i="7"/>
  <c r="BO97" i="7" s="1"/>
  <c r="BG10" i="7"/>
  <c r="BN10" i="7" s="1"/>
  <c r="BH10" i="7"/>
  <c r="BO10" i="7" s="1"/>
  <c r="BG93" i="7"/>
  <c r="BN93" i="7" s="1"/>
  <c r="BH93" i="7"/>
  <c r="BO93" i="7" s="1"/>
  <c r="BG115" i="7"/>
  <c r="BN115" i="7" s="1"/>
  <c r="BH115" i="7"/>
  <c r="BO115" i="7" s="1"/>
  <c r="BG110" i="7"/>
  <c r="BN110" i="7" s="1"/>
  <c r="BH110" i="7"/>
  <c r="BO110" i="7" s="1"/>
  <c r="BG8" i="7"/>
  <c r="BN8" i="7" s="1"/>
  <c r="BH8" i="7"/>
  <c r="BO8" i="7" s="1"/>
  <c r="BG42" i="7"/>
  <c r="BN42" i="7" s="1"/>
  <c r="BH42" i="7"/>
  <c r="BO42" i="7" s="1"/>
  <c r="BG11" i="7"/>
  <c r="BN11" i="7" s="1"/>
  <c r="BH11" i="7"/>
  <c r="BO11" i="7" s="1"/>
  <c r="BG49" i="7"/>
  <c r="BN49" i="7" s="1"/>
  <c r="BH49" i="7"/>
  <c r="BO49" i="7" s="1"/>
  <c r="BG48" i="7"/>
  <c r="BN48" i="7" s="1"/>
  <c r="BH48" i="7"/>
  <c r="BO48" i="7" s="1"/>
  <c r="BG99" i="7"/>
  <c r="BN99" i="7" s="1"/>
  <c r="BH99" i="7"/>
  <c r="BO99" i="7" s="1"/>
  <c r="BG70" i="7"/>
  <c r="BN70" i="7" s="1"/>
  <c r="BH70" i="7"/>
  <c r="BO70" i="7" s="1"/>
  <c r="BG44" i="7"/>
  <c r="BN44" i="7" s="1"/>
  <c r="BH44" i="7"/>
  <c r="BO44" i="7" s="1"/>
  <c r="BG114" i="7"/>
  <c r="BN114" i="7" s="1"/>
  <c r="BH114" i="7"/>
  <c r="BO114" i="7" s="1"/>
  <c r="BG103" i="7"/>
  <c r="BN103" i="7" s="1"/>
  <c r="BH103" i="7"/>
  <c r="BO103" i="7" s="1"/>
  <c r="BG37" i="7"/>
  <c r="BN37" i="7" s="1"/>
  <c r="BH37" i="7"/>
  <c r="BO37" i="7" s="1"/>
  <c r="BG17" i="7"/>
  <c r="BN17" i="7" s="1"/>
  <c r="BH17" i="7"/>
  <c r="BO17" i="7" s="1"/>
  <c r="BG106" i="7"/>
  <c r="BN106" i="7" s="1"/>
  <c r="BH106" i="7"/>
  <c r="BO106" i="7" s="1"/>
  <c r="BG111" i="7"/>
  <c r="BN111" i="7" s="1"/>
  <c r="BH111" i="7"/>
  <c r="BO111" i="7" s="1"/>
  <c r="BG112" i="7"/>
  <c r="BN112" i="7" s="1"/>
  <c r="BH112" i="7"/>
  <c r="BO112" i="7" s="1"/>
  <c r="BG92" i="7"/>
  <c r="BN92" i="7" s="1"/>
  <c r="BH92" i="7"/>
  <c r="BO92" i="7" s="1"/>
  <c r="BG77" i="7"/>
  <c r="BN77" i="7" s="1"/>
  <c r="BH77" i="7"/>
  <c r="BO77" i="7" s="1"/>
  <c r="BG23" i="7"/>
  <c r="BN23" i="7" s="1"/>
  <c r="BH23" i="7"/>
  <c r="BO23" i="7" s="1"/>
  <c r="BG88" i="7"/>
  <c r="BN88" i="7" s="1"/>
  <c r="BH88" i="7"/>
  <c r="BO88" i="7" s="1"/>
  <c r="BG22" i="7"/>
  <c r="BN22" i="7" s="1"/>
  <c r="BH22" i="7"/>
  <c r="BO22" i="7" s="1"/>
  <c r="BG91" i="7"/>
  <c r="BN91" i="7" s="1"/>
  <c r="BH91" i="7"/>
  <c r="BO91" i="7" s="1"/>
  <c r="BG69" i="7"/>
  <c r="BN69" i="7" s="1"/>
  <c r="BH69" i="7"/>
  <c r="BO69" i="7" s="1"/>
  <c r="BG76" i="7"/>
  <c r="BN76" i="7" s="1"/>
  <c r="BH76" i="7"/>
  <c r="BO76" i="7" s="1"/>
  <c r="BG52" i="7"/>
  <c r="BN52" i="7" s="1"/>
  <c r="BH52" i="7"/>
  <c r="BO52" i="7" s="1"/>
  <c r="BG20" i="7"/>
  <c r="BN20" i="7" s="1"/>
  <c r="BH20" i="7"/>
  <c r="BO20" i="7" s="1"/>
  <c r="BG30" i="7"/>
  <c r="BN30" i="7" s="1"/>
  <c r="BH30" i="7"/>
  <c r="BO30" i="7" s="1"/>
  <c r="BG21" i="7"/>
  <c r="BN21" i="7" s="1"/>
  <c r="BH21" i="7"/>
  <c r="BO21" i="7" s="1"/>
  <c r="BG60" i="7"/>
  <c r="BN60" i="7" s="1"/>
  <c r="BH60" i="7"/>
  <c r="BO60" i="7" s="1"/>
  <c r="BG74" i="7"/>
  <c r="BN74" i="7" s="1"/>
  <c r="BH74" i="7"/>
  <c r="BO74" i="7" s="1"/>
  <c r="BG84" i="7"/>
  <c r="BN84" i="7" s="1"/>
  <c r="BM56" i="7"/>
  <c r="BG56" i="7"/>
  <c r="BN56" i="7" s="1"/>
  <c r="BM50" i="7"/>
  <c r="BG50" i="7"/>
  <c r="BN50" i="7" s="1"/>
  <c r="BM61" i="7"/>
  <c r="BG61" i="7"/>
  <c r="BN61" i="7" s="1"/>
  <c r="BG80" i="7"/>
  <c r="BN80" i="7" s="1"/>
  <c r="BG51" i="7"/>
  <c r="BN51" i="7" s="1"/>
  <c r="BM15" i="7"/>
  <c r="BG15" i="7"/>
  <c r="BN15" i="7" s="1"/>
  <c r="BG29" i="7"/>
  <c r="BN29" i="7" s="1"/>
  <c r="BG87" i="7"/>
  <c r="BN87" i="7" s="1"/>
  <c r="BG36" i="7"/>
  <c r="BN36" i="7" s="1"/>
  <c r="BG53" i="7"/>
  <c r="BN53" i="7" s="1"/>
  <c r="BM67" i="7"/>
  <c r="BG67" i="7"/>
  <c r="BN67" i="7" s="1"/>
  <c r="BG14" i="7"/>
  <c r="BN14" i="7" s="1"/>
  <c r="BG34" i="7"/>
  <c r="BN34" i="7" s="1"/>
  <c r="BG13" i="7"/>
  <c r="BN13" i="7" s="1"/>
  <c r="BM101" i="7"/>
  <c r="BG101" i="7"/>
  <c r="BN101" i="7" s="1"/>
  <c r="BG62" i="7"/>
  <c r="BN62" i="7" s="1"/>
  <c r="BG47" i="7"/>
  <c r="BN47" i="7" s="1"/>
  <c r="BG25" i="7"/>
  <c r="BN25" i="7" s="1"/>
  <c r="BM94" i="7"/>
  <c r="BG94" i="7"/>
  <c r="BN94" i="7" s="1"/>
  <c r="BG27" i="7"/>
  <c r="BN27" i="7" s="1"/>
  <c r="BG12" i="7"/>
  <c r="BN12" i="7" s="1"/>
  <c r="BM57" i="7"/>
  <c r="BG57" i="7"/>
  <c r="BN57" i="7" s="1"/>
  <c r="BG79" i="7"/>
  <c r="BN79" i="7" s="1"/>
  <c r="BG89" i="7"/>
  <c r="BN89" i="7" s="1"/>
  <c r="BG118" i="7"/>
  <c r="BN118" i="7" s="1"/>
  <c r="BG9" i="7"/>
  <c r="BN9" i="7" s="1"/>
  <c r="BM81" i="7"/>
  <c r="BG81" i="7"/>
  <c r="BN81" i="7" s="1"/>
  <c r="BG45" i="7"/>
  <c r="BN45" i="7" s="1"/>
  <c r="BG41" i="7"/>
  <c r="BN41" i="7" s="1"/>
  <c r="BG105" i="7"/>
  <c r="BN105" i="7" s="1"/>
  <c r="BM7" i="7"/>
  <c r="BG7" i="7"/>
  <c r="BN7" i="7" s="1"/>
  <c r="BG40" i="7"/>
  <c r="BN40" i="7" s="1"/>
  <c r="BG100" i="7"/>
  <c r="BN100" i="7" s="1"/>
  <c r="BG31" i="7"/>
  <c r="BN31" i="7" s="1"/>
  <c r="BM46" i="7"/>
  <c r="BG46" i="7"/>
  <c r="BN46" i="7" s="1"/>
  <c r="BG90" i="7"/>
  <c r="BN90" i="7" s="1"/>
  <c r="BG98" i="7"/>
  <c r="BN98" i="7" s="1"/>
  <c r="BG107" i="7"/>
  <c r="BN107" i="7" s="1"/>
  <c r="BG117" i="7"/>
  <c r="BN117" i="7" s="1"/>
  <c r="BG75" i="7"/>
  <c r="BN75" i="7" s="1"/>
  <c r="BG6" i="7"/>
  <c r="BN6" i="7" s="1"/>
  <c r="BG96" i="7"/>
  <c r="BN96" i="7" s="1"/>
  <c r="BG86" i="7"/>
  <c r="BN86" i="7" s="1"/>
  <c r="BM72" i="7"/>
  <c r="BG72" i="7"/>
  <c r="BN72" i="7" s="1"/>
  <c r="BG95" i="7"/>
  <c r="BN95" i="7" s="1"/>
  <c r="BG82" i="7"/>
  <c r="BN82" i="7" s="1"/>
  <c r="BG116" i="7"/>
  <c r="BN116" i="7" s="1"/>
  <c r="BG71" i="7"/>
  <c r="BN71" i="7" s="1"/>
  <c r="BG113" i="7"/>
  <c r="BN113" i="7" s="1"/>
  <c r="BG68" i="7"/>
  <c r="BN68" i="7" s="1"/>
  <c r="BG24" i="7"/>
  <c r="BN24" i="7" s="1"/>
  <c r="BM32" i="7"/>
  <c r="BG32" i="7"/>
  <c r="BN32" i="7" s="1"/>
  <c r="BG43" i="7"/>
  <c r="BN43" i="7" s="1"/>
  <c r="BG55" i="7"/>
  <c r="BN55" i="7" s="1"/>
  <c r="BE108" i="7"/>
  <c r="BM108" i="7"/>
  <c r="BE64" i="7"/>
  <c r="BM64" i="7"/>
  <c r="BE83" i="7"/>
  <c r="BM83" i="7"/>
  <c r="BE78" i="7"/>
  <c r="BM78" i="7"/>
  <c r="BE66" i="7"/>
  <c r="BM66" i="7"/>
  <c r="BE63" i="7"/>
  <c r="BM63" i="7"/>
  <c r="BE110" i="7"/>
  <c r="BM110" i="7"/>
  <c r="BE11" i="7"/>
  <c r="BM11" i="7"/>
  <c r="BE102" i="7"/>
  <c r="BM102" i="7"/>
  <c r="BE26" i="7"/>
  <c r="BM26" i="7"/>
  <c r="BE8" i="7"/>
  <c r="BM8" i="7"/>
  <c r="BE42" i="7"/>
  <c r="BM42" i="7"/>
  <c r="BE70" i="7"/>
  <c r="BM70" i="7"/>
  <c r="BE30" i="7"/>
  <c r="BE33" i="7"/>
  <c r="BM33" i="7"/>
  <c r="BE28" i="7"/>
  <c r="BM28" i="7"/>
  <c r="BE35" i="7"/>
  <c r="BM35" i="7"/>
  <c r="BE73" i="7"/>
  <c r="BM73" i="7"/>
  <c r="BE104" i="7"/>
  <c r="BM104" i="7"/>
  <c r="BE59" i="7"/>
  <c r="BM59" i="7"/>
  <c r="BE85" i="7"/>
  <c r="BM85" i="7"/>
  <c r="BE54" i="7"/>
  <c r="BM54" i="7"/>
  <c r="BE109" i="7"/>
  <c r="BM109" i="7"/>
  <c r="BE39" i="7"/>
  <c r="BM39" i="7"/>
  <c r="BE16" i="7"/>
  <c r="BM16" i="7"/>
  <c r="BE97" i="7"/>
  <c r="BM97" i="7"/>
  <c r="BE10" i="7"/>
  <c r="BE93" i="7"/>
  <c r="BM93" i="7"/>
  <c r="BE115" i="7"/>
  <c r="BM115" i="7"/>
  <c r="BE58" i="7"/>
  <c r="BM58" i="7"/>
  <c r="BE52" i="7"/>
  <c r="BM52" i="7"/>
  <c r="BE49" i="7"/>
  <c r="BM49" i="7"/>
  <c r="BE48" i="7"/>
  <c r="BM48" i="7"/>
  <c r="BE38" i="7"/>
  <c r="BM38" i="7"/>
  <c r="BE19" i="7"/>
  <c r="BE76" i="7"/>
  <c r="BM76" i="7"/>
  <c r="BE65" i="7"/>
  <c r="BM65" i="7"/>
  <c r="BE18" i="7"/>
  <c r="BE44" i="7"/>
  <c r="BM44" i="7"/>
  <c r="BE114" i="7"/>
  <c r="BM114" i="7"/>
  <c r="BE103" i="7"/>
  <c r="BM103" i="7"/>
  <c r="BE37" i="7"/>
  <c r="BM37" i="7"/>
  <c r="BE17" i="7"/>
  <c r="BM17" i="7"/>
  <c r="BE106" i="7"/>
  <c r="BM106" i="7"/>
  <c r="BE111" i="7"/>
  <c r="BM111" i="7"/>
  <c r="BE112" i="7"/>
  <c r="BM112" i="7"/>
  <c r="BE92" i="7"/>
  <c r="BM92" i="7"/>
  <c r="BE77" i="7"/>
  <c r="BM77" i="7"/>
  <c r="BE23" i="7"/>
  <c r="BM23" i="7"/>
  <c r="BE88" i="7"/>
  <c r="BM88" i="7"/>
  <c r="BE22" i="7"/>
  <c r="BE91" i="7"/>
  <c r="BM91" i="7"/>
  <c r="BE69" i="7"/>
  <c r="BM69" i="7"/>
  <c r="BE99" i="7"/>
  <c r="BM99" i="7"/>
  <c r="BE20" i="7"/>
  <c r="BM20" i="7"/>
  <c r="BE21" i="7"/>
  <c r="BM21" i="7"/>
  <c r="BE60" i="7"/>
  <c r="BM60" i="7"/>
  <c r="BE74" i="7"/>
  <c r="BM74" i="7"/>
  <c r="BE117" i="7"/>
  <c r="BE84" i="7"/>
  <c r="BE56" i="7"/>
  <c r="BE50" i="7"/>
  <c r="BE61" i="7"/>
  <c r="BE80" i="7"/>
  <c r="BE51" i="7"/>
  <c r="BE15" i="7"/>
  <c r="BE29" i="7"/>
  <c r="CA16" i="7"/>
  <c r="BE36" i="7"/>
  <c r="BE53" i="7"/>
  <c r="BE67" i="7"/>
  <c r="BE14" i="7"/>
  <c r="BE34" i="7"/>
  <c r="BE13" i="7"/>
  <c r="BE101" i="7"/>
  <c r="BE62" i="7"/>
  <c r="BE47" i="7"/>
  <c r="BE25" i="7"/>
  <c r="BE94" i="7"/>
  <c r="BE27" i="7"/>
  <c r="BE12" i="7"/>
  <c r="BE79" i="7"/>
  <c r="BE9" i="7"/>
  <c r="BE81" i="7"/>
  <c r="BE45" i="7"/>
  <c r="BE41" i="7"/>
  <c r="BE105" i="7"/>
  <c r="BE7" i="7"/>
  <c r="BE40" i="7"/>
  <c r="BE100" i="7"/>
  <c r="BE31" i="7"/>
  <c r="BE46" i="7"/>
  <c r="BE90" i="7"/>
  <c r="BE98" i="7"/>
  <c r="BE107" i="7"/>
  <c r="BE89" i="7"/>
  <c r="BE75" i="7"/>
  <c r="BE118" i="7"/>
  <c r="BE86" i="7"/>
  <c r="BE87" i="7"/>
  <c r="BE57" i="7"/>
  <c r="BE72" i="7"/>
  <c r="BE95" i="7"/>
  <c r="BE82" i="7"/>
  <c r="BE116" i="7"/>
  <c r="BE71" i="7"/>
  <c r="BE113" i="7"/>
  <c r="BE68" i="7"/>
  <c r="BE24" i="7"/>
  <c r="BE32" i="7"/>
  <c r="BE43" i="7"/>
  <c r="BE55" i="7"/>
  <c r="AV33" i="7"/>
  <c r="AV25" i="7"/>
  <c r="AV35" i="7"/>
  <c r="BE96" i="7"/>
  <c r="BE6" i="7"/>
  <c r="E50" i="4"/>
  <c r="E14" i="4"/>
  <c r="F14" i="4"/>
  <c r="G14" i="4"/>
  <c r="H14" i="4"/>
  <c r="I14" i="4"/>
  <c r="J14" i="4"/>
  <c r="K14" i="4"/>
  <c r="E15" i="4"/>
  <c r="F15" i="4"/>
  <c r="G15" i="4"/>
  <c r="H15" i="4"/>
  <c r="I15" i="4"/>
  <c r="J15" i="4"/>
  <c r="K15" i="4"/>
  <c r="E16" i="4"/>
  <c r="F16" i="4"/>
  <c r="G16" i="4"/>
  <c r="H16" i="4"/>
  <c r="I16" i="4"/>
  <c r="J16" i="4"/>
  <c r="K16" i="4"/>
  <c r="E17" i="4"/>
  <c r="F17" i="4"/>
  <c r="G17" i="4"/>
  <c r="H17" i="4"/>
  <c r="I17" i="4"/>
  <c r="J17" i="4"/>
  <c r="K17" i="4"/>
  <c r="E18" i="4"/>
  <c r="F18" i="4"/>
  <c r="G18" i="4"/>
  <c r="H18" i="4"/>
  <c r="I18" i="4"/>
  <c r="J18" i="4"/>
  <c r="K18" i="4"/>
  <c r="E19" i="4"/>
  <c r="F19" i="4"/>
  <c r="G19" i="4"/>
  <c r="H19" i="4"/>
  <c r="I19" i="4"/>
  <c r="J19" i="4"/>
  <c r="K19" i="4"/>
  <c r="E20" i="4"/>
  <c r="F20" i="4"/>
  <c r="G20" i="4"/>
  <c r="H20" i="4"/>
  <c r="I20" i="4"/>
  <c r="J20" i="4"/>
  <c r="K20" i="4"/>
  <c r="E21" i="4"/>
  <c r="F21" i="4"/>
  <c r="G21" i="4"/>
  <c r="H21" i="4"/>
  <c r="I21" i="4"/>
  <c r="J21" i="4"/>
  <c r="K21" i="4"/>
  <c r="E22" i="4"/>
  <c r="F22" i="4"/>
  <c r="G22" i="4"/>
  <c r="H22" i="4"/>
  <c r="I22" i="4"/>
  <c r="J22" i="4"/>
  <c r="K22" i="4"/>
  <c r="E23" i="4"/>
  <c r="F23" i="4"/>
  <c r="G23" i="4"/>
  <c r="H23" i="4"/>
  <c r="I23" i="4"/>
  <c r="J23" i="4"/>
  <c r="K23" i="4"/>
  <c r="E24" i="4"/>
  <c r="F24" i="4"/>
  <c r="G24" i="4"/>
  <c r="H24" i="4"/>
  <c r="I24" i="4"/>
  <c r="J24" i="4"/>
  <c r="K24" i="4"/>
  <c r="E25" i="4"/>
  <c r="F25" i="4"/>
  <c r="G25" i="4"/>
  <c r="H25" i="4"/>
  <c r="I25" i="4"/>
  <c r="J25" i="4"/>
  <c r="K25" i="4"/>
  <c r="E26" i="4"/>
  <c r="F26" i="4"/>
  <c r="G26" i="4"/>
  <c r="H26" i="4"/>
  <c r="I26" i="4"/>
  <c r="J26" i="4"/>
  <c r="K26" i="4"/>
  <c r="E27" i="4"/>
  <c r="F27" i="4"/>
  <c r="G27" i="4"/>
  <c r="H27" i="4"/>
  <c r="I27" i="4"/>
  <c r="J27" i="4"/>
  <c r="K27" i="4"/>
  <c r="E28" i="4"/>
  <c r="F28" i="4"/>
  <c r="G28" i="4"/>
  <c r="H28" i="4"/>
  <c r="I28" i="4"/>
  <c r="J28" i="4"/>
  <c r="K28" i="4"/>
  <c r="E29" i="4"/>
  <c r="F29" i="4"/>
  <c r="G29" i="4"/>
  <c r="H29" i="4"/>
  <c r="I29" i="4"/>
  <c r="J29" i="4"/>
  <c r="K29" i="4"/>
  <c r="E30" i="4"/>
  <c r="F30" i="4"/>
  <c r="G30" i="4"/>
  <c r="H30" i="4"/>
  <c r="I30" i="4"/>
  <c r="J30" i="4"/>
  <c r="K30" i="4"/>
  <c r="E31" i="4"/>
  <c r="F31" i="4"/>
  <c r="G31" i="4"/>
  <c r="H31" i="4"/>
  <c r="I31" i="4"/>
  <c r="J31" i="4"/>
  <c r="K31" i="4"/>
  <c r="E32" i="4"/>
  <c r="F32" i="4"/>
  <c r="G32" i="4"/>
  <c r="H32" i="4"/>
  <c r="I32" i="4"/>
  <c r="J32" i="4"/>
  <c r="K32" i="4"/>
  <c r="E33" i="4"/>
  <c r="F33" i="4"/>
  <c r="G33" i="4"/>
  <c r="H33" i="4"/>
  <c r="I33" i="4"/>
  <c r="J33" i="4"/>
  <c r="K33" i="4"/>
  <c r="E34" i="4"/>
  <c r="F34" i="4"/>
  <c r="G34" i="4"/>
  <c r="H34" i="4"/>
  <c r="I34" i="4"/>
  <c r="J34" i="4"/>
  <c r="K34" i="4"/>
  <c r="E35" i="4"/>
  <c r="F35" i="4"/>
  <c r="G35" i="4"/>
  <c r="H35" i="4"/>
  <c r="I35" i="4"/>
  <c r="J35" i="4"/>
  <c r="K35" i="4"/>
  <c r="E36" i="4"/>
  <c r="F36" i="4"/>
  <c r="G36" i="4"/>
  <c r="H36" i="4"/>
  <c r="I36" i="4"/>
  <c r="J36" i="4"/>
  <c r="K36" i="4"/>
  <c r="E37" i="4"/>
  <c r="F37" i="4"/>
  <c r="G37" i="4"/>
  <c r="H37" i="4"/>
  <c r="I37" i="4"/>
  <c r="J37" i="4"/>
  <c r="K37" i="4"/>
  <c r="E38" i="4"/>
  <c r="F38" i="4"/>
  <c r="G38" i="4"/>
  <c r="H38" i="4"/>
  <c r="I38" i="4"/>
  <c r="J38" i="4"/>
  <c r="K38" i="4"/>
  <c r="E39" i="4"/>
  <c r="F39" i="4"/>
  <c r="G39" i="4"/>
  <c r="H39" i="4"/>
  <c r="I39" i="4"/>
  <c r="J39" i="4"/>
  <c r="K39" i="4"/>
  <c r="E40" i="4"/>
  <c r="F40" i="4"/>
  <c r="G40" i="4"/>
  <c r="H40" i="4"/>
  <c r="I40" i="4"/>
  <c r="J40" i="4"/>
  <c r="K40" i="4"/>
  <c r="E41" i="4"/>
  <c r="F41" i="4"/>
  <c r="G41" i="4"/>
  <c r="H41" i="4"/>
  <c r="I41" i="4"/>
  <c r="J41" i="4"/>
  <c r="K41" i="4"/>
  <c r="E42" i="4"/>
  <c r="F42" i="4"/>
  <c r="G42" i="4"/>
  <c r="H42" i="4"/>
  <c r="I42" i="4"/>
  <c r="J42" i="4"/>
  <c r="K42" i="4"/>
  <c r="E43" i="4"/>
  <c r="F43" i="4"/>
  <c r="G43" i="4"/>
  <c r="H43" i="4"/>
  <c r="I43" i="4"/>
  <c r="J43" i="4"/>
  <c r="K43" i="4"/>
  <c r="E44" i="4"/>
  <c r="F44" i="4"/>
  <c r="G44" i="4"/>
  <c r="H44" i="4"/>
  <c r="I44" i="4"/>
  <c r="J44" i="4"/>
  <c r="K44" i="4"/>
  <c r="E45" i="4"/>
  <c r="F45" i="4"/>
  <c r="G45" i="4"/>
  <c r="H45" i="4"/>
  <c r="I45" i="4"/>
  <c r="J45" i="4"/>
  <c r="K45" i="4"/>
  <c r="E46" i="4"/>
  <c r="F46" i="4"/>
  <c r="G46" i="4"/>
  <c r="H46" i="4"/>
  <c r="I46" i="4"/>
  <c r="J46" i="4"/>
  <c r="K46" i="4"/>
  <c r="E47" i="4"/>
  <c r="F47" i="4"/>
  <c r="G47" i="4"/>
  <c r="H47" i="4"/>
  <c r="I47" i="4"/>
  <c r="J47" i="4"/>
  <c r="K47" i="4"/>
  <c r="E48" i="4"/>
  <c r="F48" i="4"/>
  <c r="G48" i="4"/>
  <c r="H48" i="4"/>
  <c r="I48" i="4"/>
  <c r="J48" i="4"/>
  <c r="K48" i="4"/>
  <c r="E49" i="4"/>
  <c r="F49" i="4"/>
  <c r="G49" i="4"/>
  <c r="H49" i="4"/>
  <c r="I49" i="4"/>
  <c r="J49" i="4"/>
  <c r="K49" i="4"/>
  <c r="F50" i="4"/>
  <c r="G50" i="4"/>
  <c r="H50" i="4"/>
  <c r="I50" i="4"/>
  <c r="J50" i="4"/>
  <c r="K50" i="4"/>
  <c r="E51" i="4"/>
  <c r="F51" i="4"/>
  <c r="G51" i="4"/>
  <c r="H51" i="4"/>
  <c r="I51" i="4"/>
  <c r="J51" i="4"/>
  <c r="K51" i="4"/>
  <c r="E52" i="4"/>
  <c r="F52" i="4"/>
  <c r="G52" i="4"/>
  <c r="H52" i="4"/>
  <c r="I52" i="4"/>
  <c r="J52" i="4"/>
  <c r="K52" i="4"/>
  <c r="E53" i="4"/>
  <c r="F53" i="4"/>
  <c r="G53" i="4"/>
  <c r="H53" i="4"/>
  <c r="I53" i="4"/>
  <c r="J53" i="4"/>
  <c r="K53" i="4"/>
  <c r="E54" i="4"/>
  <c r="F54" i="4"/>
  <c r="G54" i="4"/>
  <c r="H54" i="4"/>
  <c r="I54" i="4"/>
  <c r="J54" i="4"/>
  <c r="K54" i="4"/>
  <c r="E55" i="4"/>
  <c r="F55" i="4"/>
  <c r="G55" i="4"/>
  <c r="H55" i="4"/>
  <c r="I55" i="4"/>
  <c r="J55" i="4"/>
  <c r="K55" i="4"/>
  <c r="E56" i="4"/>
  <c r="F56" i="4"/>
  <c r="G56" i="4"/>
  <c r="H56" i="4"/>
  <c r="I56" i="4"/>
  <c r="J56" i="4"/>
  <c r="K56" i="4"/>
  <c r="E57" i="4"/>
  <c r="F57" i="4"/>
  <c r="G57" i="4"/>
  <c r="H57" i="4"/>
  <c r="I57" i="4"/>
  <c r="J57" i="4"/>
  <c r="K57" i="4"/>
  <c r="E58" i="4"/>
  <c r="F58" i="4"/>
  <c r="G58" i="4"/>
  <c r="H58" i="4"/>
  <c r="I58" i="4"/>
  <c r="J58" i="4"/>
  <c r="K58" i="4"/>
  <c r="E59" i="4"/>
  <c r="F59" i="4"/>
  <c r="G59" i="4"/>
  <c r="H59" i="4"/>
  <c r="I59" i="4"/>
  <c r="J59" i="4"/>
  <c r="K59" i="4"/>
  <c r="E60" i="4"/>
  <c r="F60" i="4"/>
  <c r="G60" i="4"/>
  <c r="H60" i="4"/>
  <c r="I60" i="4"/>
  <c r="J60" i="4"/>
  <c r="K60" i="4"/>
  <c r="E61" i="4"/>
  <c r="F61" i="4"/>
  <c r="G61" i="4"/>
  <c r="H61" i="4"/>
  <c r="I61" i="4"/>
  <c r="J61" i="4"/>
  <c r="K61" i="4"/>
  <c r="E62" i="4"/>
  <c r="F62" i="4"/>
  <c r="G62" i="4"/>
  <c r="H62" i="4"/>
  <c r="I62" i="4"/>
  <c r="J62" i="4"/>
  <c r="K62" i="4"/>
  <c r="E63" i="4"/>
  <c r="F63" i="4"/>
  <c r="G63" i="4"/>
  <c r="H63" i="4"/>
  <c r="I63" i="4"/>
  <c r="J63" i="4"/>
  <c r="K63" i="4"/>
  <c r="E64" i="4"/>
  <c r="F64" i="4"/>
  <c r="G64" i="4"/>
  <c r="H64" i="4"/>
  <c r="I64" i="4"/>
  <c r="J64" i="4"/>
  <c r="K64" i="4"/>
  <c r="E65" i="4"/>
  <c r="F65" i="4"/>
  <c r="G65" i="4"/>
  <c r="H65" i="4"/>
  <c r="I65" i="4"/>
  <c r="J65" i="4"/>
  <c r="K65" i="4"/>
  <c r="E66" i="4"/>
  <c r="F66" i="4"/>
  <c r="G66" i="4"/>
  <c r="H66" i="4"/>
  <c r="I66" i="4"/>
  <c r="J66" i="4"/>
  <c r="K66" i="4"/>
  <c r="E67" i="4"/>
  <c r="F67" i="4"/>
  <c r="G67" i="4"/>
  <c r="H67" i="4"/>
  <c r="I67" i="4"/>
  <c r="J67" i="4"/>
  <c r="K67" i="4"/>
  <c r="E68" i="4"/>
  <c r="F68" i="4"/>
  <c r="G68" i="4"/>
  <c r="H68" i="4"/>
  <c r="I68" i="4"/>
  <c r="J68" i="4"/>
  <c r="K68" i="4"/>
  <c r="E69" i="4"/>
  <c r="F69" i="4"/>
  <c r="G69" i="4"/>
  <c r="H69" i="4"/>
  <c r="I69" i="4"/>
  <c r="J69" i="4"/>
  <c r="K69" i="4"/>
  <c r="E70" i="4"/>
  <c r="F70" i="4"/>
  <c r="G70" i="4"/>
  <c r="H70" i="4"/>
  <c r="I70" i="4"/>
  <c r="J70" i="4"/>
  <c r="K70" i="4"/>
  <c r="E71" i="4"/>
  <c r="F71" i="4"/>
  <c r="G71" i="4"/>
  <c r="H71" i="4"/>
  <c r="I71" i="4"/>
  <c r="J71" i="4"/>
  <c r="K71" i="4"/>
  <c r="E72" i="4"/>
  <c r="F72" i="4"/>
  <c r="G72" i="4"/>
  <c r="H72" i="4"/>
  <c r="I72" i="4"/>
  <c r="J72" i="4"/>
  <c r="K72" i="4"/>
  <c r="E73" i="4"/>
  <c r="F73" i="4"/>
  <c r="G73" i="4"/>
  <c r="H73" i="4"/>
  <c r="I73" i="4"/>
  <c r="J73" i="4"/>
  <c r="K73" i="4"/>
  <c r="E74" i="4"/>
  <c r="F74" i="4"/>
  <c r="G74" i="4"/>
  <c r="H74" i="4"/>
  <c r="I74" i="4"/>
  <c r="J74" i="4"/>
  <c r="K74" i="4"/>
  <c r="E75" i="4"/>
  <c r="F75" i="4"/>
  <c r="G75" i="4"/>
  <c r="H75" i="4"/>
  <c r="I75" i="4"/>
  <c r="J75" i="4"/>
  <c r="K75" i="4"/>
  <c r="E76" i="4"/>
  <c r="F76" i="4"/>
  <c r="G76" i="4"/>
  <c r="H76" i="4"/>
  <c r="I76" i="4"/>
  <c r="J76" i="4"/>
  <c r="K76" i="4"/>
  <c r="E77" i="4"/>
  <c r="F77" i="4"/>
  <c r="G77" i="4"/>
  <c r="H77" i="4"/>
  <c r="I77" i="4"/>
  <c r="J77" i="4"/>
  <c r="K77" i="4"/>
  <c r="E78" i="4"/>
  <c r="F78" i="4"/>
  <c r="G78" i="4"/>
  <c r="H78" i="4"/>
  <c r="I78" i="4"/>
  <c r="J78" i="4"/>
  <c r="K78" i="4"/>
  <c r="E79" i="4"/>
  <c r="F79" i="4"/>
  <c r="G79" i="4"/>
  <c r="H79" i="4"/>
  <c r="I79" i="4"/>
  <c r="J79" i="4"/>
  <c r="K79" i="4"/>
  <c r="E80" i="4"/>
  <c r="F80" i="4"/>
  <c r="G80" i="4"/>
  <c r="H80" i="4"/>
  <c r="I80" i="4"/>
  <c r="J80" i="4"/>
  <c r="K80" i="4"/>
  <c r="E81" i="4"/>
  <c r="F81" i="4"/>
  <c r="G81" i="4"/>
  <c r="H81" i="4"/>
  <c r="I81" i="4"/>
  <c r="J81" i="4"/>
  <c r="K81" i="4"/>
  <c r="E82" i="4"/>
  <c r="F82" i="4"/>
  <c r="G82" i="4"/>
  <c r="H82" i="4"/>
  <c r="I82" i="4"/>
  <c r="J82" i="4"/>
  <c r="K82" i="4"/>
  <c r="E83" i="4"/>
  <c r="F83" i="4"/>
  <c r="G83" i="4"/>
  <c r="H83" i="4"/>
  <c r="I83" i="4"/>
  <c r="J83" i="4"/>
  <c r="K83" i="4"/>
  <c r="E84" i="4"/>
  <c r="F84" i="4"/>
  <c r="G84" i="4"/>
  <c r="H84" i="4"/>
  <c r="I84" i="4"/>
  <c r="J84" i="4"/>
  <c r="K84" i="4"/>
  <c r="E85" i="4"/>
  <c r="F85" i="4"/>
  <c r="G85" i="4"/>
  <c r="H85" i="4"/>
  <c r="I85" i="4"/>
  <c r="J85" i="4"/>
  <c r="K85" i="4"/>
  <c r="E86" i="4"/>
  <c r="F86" i="4"/>
  <c r="G86" i="4"/>
  <c r="H86" i="4"/>
  <c r="I86" i="4"/>
  <c r="J86" i="4"/>
  <c r="K86" i="4"/>
  <c r="E87" i="4"/>
  <c r="F87" i="4"/>
  <c r="G87" i="4"/>
  <c r="H87" i="4"/>
  <c r="I87" i="4"/>
  <c r="J87" i="4"/>
  <c r="K87" i="4"/>
  <c r="E88" i="4"/>
  <c r="F88" i="4"/>
  <c r="G88" i="4"/>
  <c r="H88" i="4"/>
  <c r="I88" i="4"/>
  <c r="J88" i="4"/>
  <c r="K88" i="4"/>
  <c r="E89" i="4"/>
  <c r="F89" i="4"/>
  <c r="G89" i="4"/>
  <c r="H89" i="4"/>
  <c r="I89" i="4"/>
  <c r="J89" i="4"/>
  <c r="K89" i="4"/>
  <c r="E90" i="4"/>
  <c r="F90" i="4"/>
  <c r="G90" i="4"/>
  <c r="H90" i="4"/>
  <c r="I90" i="4"/>
  <c r="J90" i="4"/>
  <c r="K90" i="4"/>
  <c r="E91" i="4"/>
  <c r="F91" i="4"/>
  <c r="G91" i="4"/>
  <c r="H91" i="4"/>
  <c r="I91" i="4"/>
  <c r="J91" i="4"/>
  <c r="K91" i="4"/>
  <c r="E92" i="4"/>
  <c r="F92" i="4"/>
  <c r="G92" i="4"/>
  <c r="H92" i="4"/>
  <c r="I92" i="4"/>
  <c r="J92" i="4"/>
  <c r="K92" i="4"/>
  <c r="E93" i="4"/>
  <c r="F93" i="4"/>
  <c r="G93" i="4"/>
  <c r="H93" i="4"/>
  <c r="I93" i="4"/>
  <c r="J93" i="4"/>
  <c r="K93" i="4"/>
  <c r="E94" i="4"/>
  <c r="F94" i="4"/>
  <c r="G94" i="4"/>
  <c r="H94" i="4"/>
  <c r="I94" i="4"/>
  <c r="J94" i="4"/>
  <c r="K94" i="4"/>
  <c r="E95" i="4"/>
  <c r="F95" i="4"/>
  <c r="G95" i="4"/>
  <c r="H95" i="4"/>
  <c r="I95" i="4"/>
  <c r="J95" i="4"/>
  <c r="K95" i="4"/>
  <c r="E96" i="4"/>
  <c r="F96" i="4"/>
  <c r="G96" i="4"/>
  <c r="H96" i="4"/>
  <c r="I96" i="4"/>
  <c r="J96" i="4"/>
  <c r="K96" i="4"/>
  <c r="E97" i="4"/>
  <c r="F97" i="4"/>
  <c r="G97" i="4"/>
  <c r="H97" i="4"/>
  <c r="I97" i="4"/>
  <c r="J97" i="4"/>
  <c r="K97" i="4"/>
  <c r="E98" i="4"/>
  <c r="F98" i="4"/>
  <c r="G98" i="4"/>
  <c r="H98" i="4"/>
  <c r="I98" i="4"/>
  <c r="J98" i="4"/>
  <c r="K98" i="4"/>
  <c r="E99" i="4"/>
  <c r="F99" i="4"/>
  <c r="G99" i="4"/>
  <c r="H99" i="4"/>
  <c r="I99" i="4"/>
  <c r="J99" i="4"/>
  <c r="K99" i="4"/>
  <c r="E100" i="4"/>
  <c r="F100" i="4"/>
  <c r="G100" i="4"/>
  <c r="H100" i="4"/>
  <c r="I100" i="4"/>
  <c r="J100" i="4"/>
  <c r="K100" i="4"/>
  <c r="E101" i="4"/>
  <c r="F101" i="4"/>
  <c r="G101" i="4"/>
  <c r="H101" i="4"/>
  <c r="I101" i="4"/>
  <c r="J101" i="4"/>
  <c r="K101" i="4"/>
  <c r="E102" i="4"/>
  <c r="F102" i="4"/>
  <c r="G102" i="4"/>
  <c r="H102" i="4"/>
  <c r="I102" i="4"/>
  <c r="J102" i="4"/>
  <c r="K102" i="4"/>
  <c r="E103" i="4"/>
  <c r="F103" i="4"/>
  <c r="G103" i="4"/>
  <c r="H103" i="4"/>
  <c r="I103" i="4"/>
  <c r="J103" i="4"/>
  <c r="K103" i="4"/>
  <c r="E104" i="4"/>
  <c r="F104" i="4"/>
  <c r="G104" i="4"/>
  <c r="H104" i="4"/>
  <c r="I104" i="4"/>
  <c r="J104" i="4"/>
  <c r="K104" i="4"/>
  <c r="E105" i="4"/>
  <c r="F105" i="4"/>
  <c r="G105" i="4"/>
  <c r="H105" i="4"/>
  <c r="I105" i="4"/>
  <c r="J105" i="4"/>
  <c r="K105" i="4"/>
  <c r="E106" i="4"/>
  <c r="F106" i="4"/>
  <c r="G106" i="4"/>
  <c r="H106" i="4"/>
  <c r="I106" i="4"/>
  <c r="J106" i="4"/>
  <c r="K106" i="4"/>
  <c r="E107" i="4"/>
  <c r="F107" i="4"/>
  <c r="G107" i="4"/>
  <c r="H107" i="4"/>
  <c r="I107" i="4"/>
  <c r="J107" i="4"/>
  <c r="K107" i="4"/>
  <c r="E108" i="4"/>
  <c r="F108" i="4"/>
  <c r="G108" i="4"/>
  <c r="H108" i="4"/>
  <c r="I108" i="4"/>
  <c r="J108" i="4"/>
  <c r="K108" i="4"/>
  <c r="E109" i="4"/>
  <c r="F109" i="4"/>
  <c r="G109" i="4"/>
  <c r="H109" i="4"/>
  <c r="I109" i="4"/>
  <c r="J109" i="4"/>
  <c r="K109" i="4"/>
  <c r="E110" i="4"/>
  <c r="F110" i="4"/>
  <c r="G110" i="4"/>
  <c r="H110" i="4"/>
  <c r="I110" i="4"/>
  <c r="J110" i="4"/>
  <c r="K110" i="4"/>
  <c r="E111" i="4"/>
  <c r="F111" i="4"/>
  <c r="G111" i="4"/>
  <c r="H111" i="4"/>
  <c r="I111" i="4"/>
  <c r="J111" i="4"/>
  <c r="K111" i="4"/>
  <c r="E112" i="4"/>
  <c r="F112" i="4"/>
  <c r="G112" i="4"/>
  <c r="H112" i="4"/>
  <c r="I112" i="4"/>
  <c r="J112" i="4"/>
  <c r="K112" i="4"/>
  <c r="E113" i="4"/>
  <c r="F113" i="4"/>
  <c r="G113" i="4"/>
  <c r="H113" i="4"/>
  <c r="I113" i="4"/>
  <c r="J113" i="4"/>
  <c r="K113" i="4"/>
  <c r="E114" i="4"/>
  <c r="F114" i="4"/>
  <c r="G114" i="4"/>
  <c r="H114" i="4"/>
  <c r="I114" i="4"/>
  <c r="J114" i="4"/>
  <c r="K114" i="4"/>
  <c r="E115" i="4"/>
  <c r="F115" i="4"/>
  <c r="G115" i="4"/>
  <c r="H115" i="4"/>
  <c r="I115" i="4"/>
  <c r="J115" i="4"/>
  <c r="K115" i="4"/>
  <c r="E116" i="4"/>
  <c r="F116" i="4"/>
  <c r="G116" i="4"/>
  <c r="H116" i="4"/>
  <c r="I116" i="4"/>
  <c r="J116" i="4"/>
  <c r="K116" i="4"/>
  <c r="E117" i="4"/>
  <c r="F117" i="4"/>
  <c r="G117" i="4"/>
  <c r="H117" i="4"/>
  <c r="I117" i="4"/>
  <c r="J117" i="4"/>
  <c r="K117" i="4"/>
  <c r="E118" i="4"/>
  <c r="F118" i="4"/>
  <c r="G118" i="4"/>
  <c r="H118" i="4"/>
  <c r="I118" i="4"/>
  <c r="J118" i="4"/>
  <c r="K118" i="4"/>
  <c r="E119" i="4"/>
  <c r="F119" i="4"/>
  <c r="G119" i="4"/>
  <c r="H119" i="4"/>
  <c r="I119" i="4"/>
  <c r="J119" i="4"/>
  <c r="K119" i="4"/>
  <c r="E120" i="4"/>
  <c r="F120" i="4"/>
  <c r="G120" i="4"/>
  <c r="H120" i="4"/>
  <c r="I120" i="4"/>
  <c r="J120" i="4"/>
  <c r="K120" i="4"/>
  <c r="E121" i="4"/>
  <c r="F121" i="4"/>
  <c r="G121" i="4"/>
  <c r="H121" i="4"/>
  <c r="I121" i="4"/>
  <c r="J121" i="4"/>
  <c r="K121" i="4"/>
  <c r="E122" i="4"/>
  <c r="F122" i="4"/>
  <c r="G122" i="4"/>
  <c r="H122" i="4"/>
  <c r="I122" i="4"/>
  <c r="J122" i="4"/>
  <c r="K122" i="4"/>
  <c r="E123" i="4"/>
  <c r="F123" i="4"/>
  <c r="G123" i="4"/>
  <c r="H123" i="4"/>
  <c r="I123" i="4"/>
  <c r="J123" i="4"/>
  <c r="K123" i="4"/>
  <c r="E124" i="4"/>
  <c r="F124" i="4"/>
  <c r="G124" i="4"/>
  <c r="H124" i="4"/>
  <c r="I124" i="4"/>
  <c r="J124" i="4"/>
  <c r="K124" i="4"/>
  <c r="E125" i="4"/>
  <c r="F125" i="4"/>
  <c r="G125" i="4"/>
  <c r="H125" i="4"/>
  <c r="I125" i="4"/>
  <c r="J125" i="4"/>
  <c r="K125" i="4"/>
  <c r="E126" i="4"/>
  <c r="F126" i="4"/>
  <c r="G126" i="4"/>
  <c r="H126" i="4"/>
  <c r="I126" i="4"/>
  <c r="J126" i="4"/>
  <c r="K126" i="4"/>
  <c r="E127" i="4"/>
  <c r="F127" i="4"/>
  <c r="G127" i="4"/>
  <c r="H127" i="4"/>
  <c r="I127" i="4"/>
  <c r="J127" i="4"/>
  <c r="K127" i="4"/>
  <c r="E128" i="4"/>
  <c r="F128" i="4"/>
  <c r="G128" i="4"/>
  <c r="H128" i="4"/>
  <c r="I128" i="4"/>
  <c r="J128" i="4"/>
  <c r="K128" i="4"/>
  <c r="E129" i="4"/>
  <c r="F129" i="4"/>
  <c r="G129" i="4"/>
  <c r="H129" i="4"/>
  <c r="I129" i="4"/>
  <c r="J129" i="4"/>
  <c r="K129" i="4"/>
  <c r="E130" i="4"/>
  <c r="F130" i="4"/>
  <c r="G130" i="4"/>
  <c r="H130" i="4"/>
  <c r="I130" i="4"/>
  <c r="J130" i="4"/>
  <c r="K130" i="4"/>
  <c r="E131" i="4"/>
  <c r="F131" i="4"/>
  <c r="G131" i="4"/>
  <c r="H131" i="4"/>
  <c r="I131" i="4"/>
  <c r="J131" i="4"/>
  <c r="K131" i="4"/>
  <c r="E132" i="4"/>
  <c r="F132" i="4"/>
  <c r="G132" i="4"/>
  <c r="H132" i="4"/>
  <c r="I132" i="4"/>
  <c r="J132" i="4"/>
  <c r="K132" i="4"/>
  <c r="E133" i="4"/>
  <c r="F133" i="4"/>
  <c r="G133" i="4"/>
  <c r="H133" i="4"/>
  <c r="I133" i="4"/>
  <c r="J133" i="4"/>
  <c r="K133" i="4"/>
  <c r="F13" i="4"/>
  <c r="G13" i="4"/>
  <c r="H13" i="4"/>
  <c r="I13" i="4"/>
  <c r="J13" i="4"/>
  <c r="K13" i="4"/>
  <c r="E13" i="4"/>
  <c r="BY35" i="7" l="1"/>
  <c r="BZ35" i="7"/>
  <c r="BY25" i="7"/>
  <c r="BZ25" i="7"/>
  <c r="BY33" i="7"/>
  <c r="BZ33" i="7"/>
  <c r="BW25" i="7"/>
  <c r="BX25" i="7"/>
  <c r="BW33" i="7"/>
  <c r="BX33" i="7"/>
  <c r="BW35" i="7"/>
  <c r="BX35" i="7"/>
  <c r="BU35" i="7"/>
  <c r="BV35" i="7"/>
  <c r="BU33" i="7"/>
  <c r="BV33" i="7"/>
  <c r="BU25" i="7"/>
  <c r="BV25" i="7"/>
  <c r="BT33" i="7"/>
  <c r="CA33" i="7" s="1"/>
  <c r="BT25" i="7"/>
  <c r="CA25" i="7" s="1"/>
  <c r="BT35" i="7"/>
  <c r="CA35" i="7" s="1"/>
  <c r="BM19" i="7"/>
  <c r="BM22" i="7"/>
  <c r="BM10" i="7"/>
  <c r="BM18" i="7"/>
  <c r="BM30" i="7"/>
  <c r="CB16" i="7"/>
  <c r="CB22" i="7"/>
  <c r="CB18" i="7"/>
  <c r="CB17" i="7"/>
  <c r="CC18" i="7"/>
  <c r="CA21" i="7"/>
  <c r="CA10" i="7"/>
  <c r="CA15" i="7"/>
  <c r="CA13" i="7"/>
  <c r="CA32" i="7"/>
  <c r="CC16" i="7"/>
  <c r="CA7" i="7"/>
  <c r="C3" i="10" s="1"/>
  <c r="CA12" i="7"/>
  <c r="CA19" i="7"/>
  <c r="CA20" i="7"/>
  <c r="CA30" i="7"/>
  <c r="CA24" i="7"/>
  <c r="CA9" i="7"/>
  <c r="CA27" i="7"/>
  <c r="CA14" i="7"/>
  <c r="CA23" i="7"/>
  <c r="CA26" i="7"/>
  <c r="CA8" i="7"/>
  <c r="CA29" i="7"/>
  <c r="AV28" i="7"/>
  <c r="AV38" i="7"/>
  <c r="AV36" i="7"/>
  <c r="AJ12" i="4"/>
  <c r="AK12" i="4"/>
  <c r="AL12" i="4"/>
  <c r="AM12" i="4"/>
  <c r="AN12" i="4"/>
  <c r="AO12" i="4"/>
  <c r="AP12" i="4"/>
  <c r="AQ12" i="4"/>
  <c r="AR12" i="4"/>
  <c r="AS12" i="4"/>
  <c r="AT12" i="4"/>
  <c r="AU12" i="4"/>
  <c r="AV12" i="4"/>
  <c r="AW12" i="4"/>
  <c r="AX12" i="4"/>
  <c r="AI12" i="4"/>
  <c r="C793" i="10" l="1"/>
  <c r="BY38" i="7"/>
  <c r="BZ38" i="7"/>
  <c r="BY28" i="7"/>
  <c r="BZ28" i="7"/>
  <c r="BY36" i="7"/>
  <c r="BZ36" i="7"/>
  <c r="BW28" i="7"/>
  <c r="BX28" i="7"/>
  <c r="BW38" i="7"/>
  <c r="BX38" i="7"/>
  <c r="BW36" i="7"/>
  <c r="BX36" i="7"/>
  <c r="BU38" i="7"/>
  <c r="BV38" i="7"/>
  <c r="BU28" i="7"/>
  <c r="BV28" i="7"/>
  <c r="BU36" i="7"/>
  <c r="BV36" i="7"/>
  <c r="BT36" i="7"/>
  <c r="CA36" i="7" s="1"/>
  <c r="BT38" i="7"/>
  <c r="CA38" i="7" s="1"/>
  <c r="BT28" i="7"/>
  <c r="CA28" i="7" s="1"/>
  <c r="CC11" i="7"/>
  <c r="CB35" i="7"/>
  <c r="CC17" i="7"/>
  <c r="CD17" i="7"/>
  <c r="CC22" i="7"/>
  <c r="CD11" i="7"/>
  <c r="CD18" i="7"/>
  <c r="CB10" i="7"/>
  <c r="CB24" i="7"/>
  <c r="CB30" i="7"/>
  <c r="CB13" i="7"/>
  <c r="CB8" i="7"/>
  <c r="CB26" i="7"/>
  <c r="CB12" i="7"/>
  <c r="CB32" i="7"/>
  <c r="CB7" i="7"/>
  <c r="CB14" i="7"/>
  <c r="CB9" i="7"/>
  <c r="CB20" i="7"/>
  <c r="CB33" i="7"/>
  <c r="CB25" i="7"/>
  <c r="CB21" i="7"/>
  <c r="CB15" i="7"/>
  <c r="CB29" i="7"/>
  <c r="CB19" i="7"/>
  <c r="CD16" i="7"/>
  <c r="CB6" i="7"/>
  <c r="CB27" i="7"/>
  <c r="CB23" i="7"/>
  <c r="AV41" i="7"/>
  <c r="AV31" i="7"/>
  <c r="AV39" i="7"/>
  <c r="CG11" i="7"/>
  <c r="BY41" i="7" l="1"/>
  <c r="BZ41" i="7"/>
  <c r="BY39" i="7"/>
  <c r="BZ39" i="7"/>
  <c r="BY31" i="7"/>
  <c r="BZ31" i="7"/>
  <c r="BW39" i="7"/>
  <c r="BX39" i="7"/>
  <c r="BW31" i="7"/>
  <c r="BX31" i="7"/>
  <c r="BW41" i="7"/>
  <c r="BX41" i="7"/>
  <c r="BU39" i="7"/>
  <c r="BV39" i="7"/>
  <c r="BU31" i="7"/>
  <c r="BV31" i="7"/>
  <c r="BU41" i="7"/>
  <c r="BV41" i="7"/>
  <c r="BT31" i="7"/>
  <c r="CA31" i="7" s="1"/>
  <c r="BT39" i="7"/>
  <c r="CA39" i="7" s="1"/>
  <c r="BT41" i="7"/>
  <c r="CA41" i="7" s="1"/>
  <c r="CE17" i="7"/>
  <c r="CC35" i="7"/>
  <c r="CB28" i="7"/>
  <c r="CB38" i="7"/>
  <c r="CD22" i="7"/>
  <c r="CF11" i="7"/>
  <c r="CE11" i="7"/>
  <c r="CB36" i="7"/>
  <c r="CE18" i="7"/>
  <c r="CC14" i="7"/>
  <c r="CC10" i="7"/>
  <c r="CC15" i="7"/>
  <c r="CC25" i="7"/>
  <c r="CC24" i="7"/>
  <c r="CC8" i="7"/>
  <c r="CC23" i="7"/>
  <c r="CC7" i="7"/>
  <c r="CC32" i="7"/>
  <c r="CC29" i="7"/>
  <c r="CC27" i="7"/>
  <c r="CC6" i="7"/>
  <c r="CE16" i="7"/>
  <c r="CC33" i="7"/>
  <c r="CC20" i="7"/>
  <c r="CC28" i="7"/>
  <c r="CC13" i="7"/>
  <c r="CC9" i="7"/>
  <c r="CC12" i="7"/>
  <c r="CC26" i="7"/>
  <c r="CC19" i="7"/>
  <c r="CC21" i="7"/>
  <c r="CC30" i="7"/>
  <c r="AV34" i="7"/>
  <c r="AV44" i="7"/>
  <c r="AV42" i="7"/>
  <c r="C459" i="10" l="1"/>
  <c r="BY42" i="7"/>
  <c r="BZ42" i="7"/>
  <c r="BY34" i="7"/>
  <c r="BZ34" i="7"/>
  <c r="BY44" i="7"/>
  <c r="BZ44" i="7"/>
  <c r="BW42" i="7"/>
  <c r="BX42" i="7"/>
  <c r="BW44" i="7"/>
  <c r="BX44" i="7"/>
  <c r="BW34" i="7"/>
  <c r="BX34" i="7"/>
  <c r="BU34" i="7"/>
  <c r="BV34" i="7"/>
  <c r="BU42" i="7"/>
  <c r="BV42" i="7"/>
  <c r="BU44" i="7"/>
  <c r="BV44" i="7"/>
  <c r="BT34" i="7"/>
  <c r="CA34" i="7" s="1"/>
  <c r="BT42" i="7"/>
  <c r="CA42" i="7" s="1"/>
  <c r="BT44" i="7"/>
  <c r="CA44" i="7" s="1"/>
  <c r="CF17" i="7"/>
  <c r="CD35" i="7"/>
  <c r="CC38" i="7"/>
  <c r="CC36" i="7"/>
  <c r="CF22" i="7"/>
  <c r="CE22" i="7"/>
  <c r="CG16" i="7"/>
  <c r="C690" i="10" s="1"/>
  <c r="CG22" i="7"/>
  <c r="C696" i="10" s="1"/>
  <c r="CG18" i="7"/>
  <c r="CG17" i="7"/>
  <c r="CB41" i="7"/>
  <c r="CF18" i="7"/>
  <c r="CB39" i="7"/>
  <c r="CB31" i="7"/>
  <c r="CD6" i="7"/>
  <c r="CD32" i="7"/>
  <c r="CD26" i="7"/>
  <c r="CD9" i="7"/>
  <c r="CD8" i="7"/>
  <c r="CD28" i="7"/>
  <c r="CD20" i="7"/>
  <c r="CD33" i="7"/>
  <c r="CD27" i="7"/>
  <c r="CD25" i="7"/>
  <c r="CD21" i="7"/>
  <c r="CE35" i="7"/>
  <c r="CD12" i="7"/>
  <c r="CD7" i="7"/>
  <c r="CD10" i="7"/>
  <c r="CD14" i="7"/>
  <c r="CF16" i="7"/>
  <c r="C577" i="10" s="1"/>
  <c r="CD29" i="7"/>
  <c r="CD24" i="7"/>
  <c r="CD30" i="7"/>
  <c r="CD23" i="7"/>
  <c r="CD19" i="7"/>
  <c r="CD13" i="7"/>
  <c r="CD15" i="7"/>
  <c r="AV47" i="7"/>
  <c r="AV37" i="7"/>
  <c r="AV45" i="7"/>
  <c r="C8" i="10" l="1"/>
  <c r="C237" i="10"/>
  <c r="C29" i="10"/>
  <c r="BY45" i="7"/>
  <c r="BZ45" i="7"/>
  <c r="BY37" i="7"/>
  <c r="BZ37" i="7"/>
  <c r="BY47" i="7"/>
  <c r="BZ47" i="7"/>
  <c r="BW45" i="7"/>
  <c r="BX45" i="7"/>
  <c r="BW47" i="7"/>
  <c r="BX47" i="7"/>
  <c r="BW37" i="7"/>
  <c r="BX37" i="7"/>
  <c r="BU47" i="7"/>
  <c r="BV47" i="7"/>
  <c r="BU45" i="7"/>
  <c r="BV45" i="7"/>
  <c r="BU37" i="7"/>
  <c r="BV37" i="7"/>
  <c r="BT45" i="7"/>
  <c r="CA45" i="7" s="1"/>
  <c r="BT37" i="7"/>
  <c r="CA37" i="7" s="1"/>
  <c r="BT47" i="7"/>
  <c r="CA47" i="7" s="1"/>
  <c r="CD36" i="7"/>
  <c r="C348" i="10" s="1"/>
  <c r="CD38" i="7"/>
  <c r="C373" i="10" s="1"/>
  <c r="CB42" i="7"/>
  <c r="C572" i="10" s="1"/>
  <c r="CC31" i="7"/>
  <c r="CB34" i="7"/>
  <c r="CB44" i="7"/>
  <c r="CC39" i="7"/>
  <c r="CC41" i="7"/>
  <c r="CE24" i="7"/>
  <c r="CE38" i="7"/>
  <c r="CE19" i="7"/>
  <c r="CG35" i="7"/>
  <c r="CF35" i="7"/>
  <c r="C596" i="10" s="1"/>
  <c r="CE25" i="7"/>
  <c r="CE23" i="7"/>
  <c r="CE20" i="7"/>
  <c r="CE32" i="7"/>
  <c r="CE14" i="7"/>
  <c r="CE7" i="7"/>
  <c r="CE21" i="7"/>
  <c r="CE30" i="7"/>
  <c r="CE15" i="7"/>
  <c r="CE27" i="7"/>
  <c r="CE28" i="7"/>
  <c r="CE8" i="7"/>
  <c r="C456" i="10" s="1"/>
  <c r="CE9" i="7"/>
  <c r="CE12" i="7"/>
  <c r="C460" i="10" s="1"/>
  <c r="CE6" i="7"/>
  <c r="CE29" i="7"/>
  <c r="CE10" i="7"/>
  <c r="CE13" i="7"/>
  <c r="C461" i="10" s="1"/>
  <c r="CE33" i="7"/>
  <c r="CE26" i="7"/>
  <c r="AV40" i="7"/>
  <c r="AV48" i="7"/>
  <c r="AV50" i="7"/>
  <c r="C365" i="10" l="1"/>
  <c r="C361" i="10"/>
  <c r="BY40" i="7"/>
  <c r="BZ40" i="7"/>
  <c r="BY48" i="7"/>
  <c r="BZ48" i="7"/>
  <c r="BY50" i="7"/>
  <c r="BZ50" i="7"/>
  <c r="BW50" i="7"/>
  <c r="BX50" i="7"/>
  <c r="BW48" i="7"/>
  <c r="BX48" i="7"/>
  <c r="BW40" i="7"/>
  <c r="BX40" i="7"/>
  <c r="BU50" i="7"/>
  <c r="BV50" i="7"/>
  <c r="BU48" i="7"/>
  <c r="BV48" i="7"/>
  <c r="BU40" i="7"/>
  <c r="BV40" i="7"/>
  <c r="BT40" i="7"/>
  <c r="CA40" i="7" s="1"/>
  <c r="BT50" i="7"/>
  <c r="CA50" i="7" s="1"/>
  <c r="BT48" i="7"/>
  <c r="CA48" i="7" s="1"/>
  <c r="CE36" i="7"/>
  <c r="CF36" i="7"/>
  <c r="CC44" i="7"/>
  <c r="CD41" i="7"/>
  <c r="C376" i="10" s="1"/>
  <c r="CB47" i="7"/>
  <c r="CD31" i="7"/>
  <c r="CB37" i="7"/>
  <c r="CC34" i="7"/>
  <c r="CC42" i="7"/>
  <c r="CB45" i="7"/>
  <c r="CD39" i="7"/>
  <c r="CG29" i="7"/>
  <c r="C703" i="10" s="1"/>
  <c r="CF29" i="7"/>
  <c r="CG9" i="7"/>
  <c r="CF9" i="7"/>
  <c r="CG7" i="7"/>
  <c r="C681" i="10" s="1"/>
  <c r="CF7" i="7"/>
  <c r="C568" i="10" s="1"/>
  <c r="CG25" i="7"/>
  <c r="CF25" i="7"/>
  <c r="CG19" i="7"/>
  <c r="C693" i="10" s="1"/>
  <c r="CF19" i="7"/>
  <c r="CG38" i="7"/>
  <c r="CF38" i="7"/>
  <c r="CF10" i="7"/>
  <c r="CG30" i="7"/>
  <c r="CF30" i="7"/>
  <c r="CG12" i="7"/>
  <c r="CF12" i="7"/>
  <c r="C573" i="10" s="1"/>
  <c r="CG28" i="7"/>
  <c r="C702" i="10" s="1"/>
  <c r="CF28" i="7"/>
  <c r="C589" i="10" s="1"/>
  <c r="CG14" i="7"/>
  <c r="C688" i="10" s="1"/>
  <c r="CF14" i="7"/>
  <c r="CG36" i="7"/>
  <c r="CG26" i="7"/>
  <c r="CF26" i="7"/>
  <c r="C587" i="10" s="1"/>
  <c r="CG13" i="7"/>
  <c r="C687" i="10" s="1"/>
  <c r="CF13" i="7"/>
  <c r="CG15" i="7"/>
  <c r="CF15" i="7"/>
  <c r="CG32" i="7"/>
  <c r="CF32" i="7"/>
  <c r="CG20" i="7"/>
  <c r="CF20" i="7"/>
  <c r="C581" i="10" s="1"/>
  <c r="CG33" i="7"/>
  <c r="CF33" i="7"/>
  <c r="C594" i="10" s="1"/>
  <c r="CG6" i="7"/>
  <c r="CF6" i="7"/>
  <c r="C567" i="10" s="1"/>
  <c r="CG8" i="7"/>
  <c r="CF8" i="7"/>
  <c r="CG27" i="7"/>
  <c r="CF27" i="7"/>
  <c r="CG21" i="7"/>
  <c r="CF21" i="7"/>
  <c r="C582" i="10" s="1"/>
  <c r="CG24" i="7"/>
  <c r="C698" i="10" s="1"/>
  <c r="CF24" i="7"/>
  <c r="CG23" i="7"/>
  <c r="CF23" i="7"/>
  <c r="C584" i="10" s="1"/>
  <c r="AV51" i="7"/>
  <c r="AV53" i="7"/>
  <c r="AV43" i="7"/>
  <c r="BS6" i="7"/>
  <c r="C466" i="10" l="1"/>
  <c r="C571" i="10"/>
  <c r="C576" i="10"/>
  <c r="C235" i="10"/>
  <c r="C263" i="10"/>
  <c r="C5" i="10"/>
  <c r="C6" i="10"/>
  <c r="C12" i="10"/>
  <c r="C341" i="10"/>
  <c r="C119" i="10"/>
  <c r="C38" i="10"/>
  <c r="C4" i="10"/>
  <c r="C10" i="10"/>
  <c r="C230" i="10"/>
  <c r="C455" i="10"/>
  <c r="C253" i="10"/>
  <c r="C144" i="10"/>
  <c r="C258" i="10"/>
  <c r="C9" i="10"/>
  <c r="C250" i="10"/>
  <c r="C580" i="10"/>
  <c r="C476" i="10"/>
  <c r="C264" i="10"/>
  <c r="C148" i="10"/>
  <c r="BY53" i="7"/>
  <c r="BZ53" i="7"/>
  <c r="BY51" i="7"/>
  <c r="BZ51" i="7"/>
  <c r="BY43" i="7"/>
  <c r="BZ43" i="7"/>
  <c r="BW43" i="7"/>
  <c r="BX43" i="7"/>
  <c r="BW53" i="7"/>
  <c r="BX53" i="7"/>
  <c r="BW51" i="7"/>
  <c r="BX51" i="7"/>
  <c r="BU43" i="7"/>
  <c r="BV43" i="7"/>
  <c r="BU53" i="7"/>
  <c r="BV53" i="7"/>
  <c r="BU51" i="7"/>
  <c r="BV51" i="7"/>
  <c r="BT53" i="7"/>
  <c r="CA53" i="7" s="1"/>
  <c r="C49" i="10" s="1"/>
  <c r="BT43" i="7"/>
  <c r="CA43" i="7" s="1"/>
  <c r="C39" i="10" s="1"/>
  <c r="BT51" i="7"/>
  <c r="CA51" i="7" s="1"/>
  <c r="CD42" i="7"/>
  <c r="C377" i="10" s="1"/>
  <c r="CE41" i="7"/>
  <c r="CB48" i="7"/>
  <c r="CD34" i="7"/>
  <c r="C369" i="10" s="1"/>
  <c r="CC47" i="7"/>
  <c r="CD44" i="7"/>
  <c r="CE39" i="7"/>
  <c r="CB50" i="7"/>
  <c r="CC45" i="7"/>
  <c r="CE31" i="7"/>
  <c r="CB40" i="7"/>
  <c r="CC37" i="7"/>
  <c r="CG10" i="7"/>
  <c r="AV56" i="7"/>
  <c r="AV54" i="7"/>
  <c r="AV46" i="7"/>
  <c r="C684" i="10" l="1"/>
  <c r="C16" i="10"/>
  <c r="C471" i="10"/>
  <c r="C346" i="10"/>
  <c r="BY46" i="7"/>
  <c r="BZ46" i="7"/>
  <c r="BY54" i="7"/>
  <c r="BZ54" i="7"/>
  <c r="BY56" i="7"/>
  <c r="BZ56" i="7"/>
  <c r="BW54" i="7"/>
  <c r="BX54" i="7"/>
  <c r="BW56" i="7"/>
  <c r="BX56" i="7"/>
  <c r="BW46" i="7"/>
  <c r="BX46" i="7"/>
  <c r="BU46" i="7"/>
  <c r="BV46" i="7"/>
  <c r="BU54" i="7"/>
  <c r="BV54" i="7"/>
  <c r="BU56" i="7"/>
  <c r="BV56" i="7"/>
  <c r="BT46" i="7"/>
  <c r="CA46" i="7" s="1"/>
  <c r="BT54" i="7"/>
  <c r="CA54" i="7" s="1"/>
  <c r="BT56" i="7"/>
  <c r="CA56" i="7" s="1"/>
  <c r="CE44" i="7"/>
  <c r="C492" i="10" s="1"/>
  <c r="CE34" i="7"/>
  <c r="C482" i="10" s="1"/>
  <c r="CC48" i="7"/>
  <c r="CB43" i="7"/>
  <c r="CD45" i="7"/>
  <c r="CE42" i="7"/>
  <c r="C266" i="10" s="1"/>
  <c r="CD47" i="7"/>
  <c r="CF31" i="7"/>
  <c r="C592" i="10" s="1"/>
  <c r="CB51" i="7"/>
  <c r="CG41" i="7"/>
  <c r="C715" i="10" s="1"/>
  <c r="CF41" i="7"/>
  <c r="CG39" i="7"/>
  <c r="CF39" i="7"/>
  <c r="C600" i="10" s="1"/>
  <c r="CD37" i="7"/>
  <c r="CC40" i="7"/>
  <c r="C262" i="10" s="1"/>
  <c r="CB53" i="7"/>
  <c r="CC50" i="7"/>
  <c r="AV57" i="7"/>
  <c r="AV49" i="7"/>
  <c r="AV59" i="7"/>
  <c r="C364" i="10" l="1"/>
  <c r="C238" i="10"/>
  <c r="C244" i="10"/>
  <c r="C473" i="10"/>
  <c r="C353" i="10"/>
  <c r="C691" i="10"/>
  <c r="C680" i="10"/>
  <c r="C697" i="10"/>
  <c r="BY59" i="7"/>
  <c r="BZ59" i="7"/>
  <c r="BY49" i="7"/>
  <c r="BZ49" i="7"/>
  <c r="BY57" i="7"/>
  <c r="BZ57" i="7"/>
  <c r="BW57" i="7"/>
  <c r="BX57" i="7"/>
  <c r="BW59" i="7"/>
  <c r="BX59" i="7"/>
  <c r="BW49" i="7"/>
  <c r="BX49" i="7"/>
  <c r="BU57" i="7"/>
  <c r="BV57" i="7"/>
  <c r="BU59" i="7"/>
  <c r="BV59" i="7"/>
  <c r="BU49" i="7"/>
  <c r="BV49" i="7"/>
  <c r="BT59" i="7"/>
  <c r="CA59" i="7" s="1"/>
  <c r="BT49" i="7"/>
  <c r="CA49" i="7" s="1"/>
  <c r="BT57" i="7"/>
  <c r="CA57" i="7" s="1"/>
  <c r="C53" i="10" s="1"/>
  <c r="CC51" i="7"/>
  <c r="CD40" i="7"/>
  <c r="CG34" i="7"/>
  <c r="C708" i="10" s="1"/>
  <c r="CF34" i="7"/>
  <c r="CB54" i="7"/>
  <c r="C575" i="10" s="1"/>
  <c r="CG31" i="7"/>
  <c r="C705" i="10" s="1"/>
  <c r="CE45" i="7"/>
  <c r="C493" i="10" s="1"/>
  <c r="CD48" i="7"/>
  <c r="C368" i="10" s="1"/>
  <c r="CC43" i="7"/>
  <c r="CE37" i="7"/>
  <c r="C485" i="10" s="1"/>
  <c r="CD50" i="7"/>
  <c r="CF44" i="7"/>
  <c r="CE47" i="7"/>
  <c r="C495" i="10" s="1"/>
  <c r="CB46" i="7"/>
  <c r="C155" i="10" s="1"/>
  <c r="CF42" i="7"/>
  <c r="CC53" i="7"/>
  <c r="C275" i="10" s="1"/>
  <c r="CB56" i="7"/>
  <c r="C165" i="10" s="1"/>
  <c r="AV52" i="7"/>
  <c r="AV62" i="7"/>
  <c r="AV60" i="7"/>
  <c r="C241" i="10" l="1"/>
  <c r="C603" i="10"/>
  <c r="C344" i="10"/>
  <c r="C468" i="10"/>
  <c r="C243" i="10"/>
  <c r="C259" i="10"/>
  <c r="C15" i="10"/>
  <c r="C17" i="10"/>
  <c r="BY60" i="7"/>
  <c r="BZ60" i="7"/>
  <c r="BY52" i="7"/>
  <c r="BZ52" i="7"/>
  <c r="BY62" i="7"/>
  <c r="BZ62" i="7"/>
  <c r="BW60" i="7"/>
  <c r="BX60" i="7"/>
  <c r="BW52" i="7"/>
  <c r="BX52" i="7"/>
  <c r="BW62" i="7"/>
  <c r="BX62" i="7"/>
  <c r="BU60" i="7"/>
  <c r="BV60" i="7"/>
  <c r="BU52" i="7"/>
  <c r="BV52" i="7"/>
  <c r="BU62" i="7"/>
  <c r="BV62" i="7"/>
  <c r="BT52" i="7"/>
  <c r="CA52" i="7" s="1"/>
  <c r="BT60" i="7"/>
  <c r="CA60" i="7" s="1"/>
  <c r="BT62" i="7"/>
  <c r="CA62" i="7" s="1"/>
  <c r="CC46" i="7"/>
  <c r="CD53" i="7"/>
  <c r="C388" i="10" s="1"/>
  <c r="CF37" i="7"/>
  <c r="C598" i="10" s="1"/>
  <c r="CG37" i="7"/>
  <c r="C711" i="10" s="1"/>
  <c r="CD51" i="7"/>
  <c r="CE48" i="7"/>
  <c r="CE40" i="7"/>
  <c r="C488" i="10" s="1"/>
  <c r="CG44" i="7"/>
  <c r="CB57" i="7"/>
  <c r="C710" i="10" s="1"/>
  <c r="CG47" i="7"/>
  <c r="CF47" i="7"/>
  <c r="CD43" i="7"/>
  <c r="CC54" i="7"/>
  <c r="CB49" i="7"/>
  <c r="CC56" i="7"/>
  <c r="C278" i="10" s="1"/>
  <c r="CG42" i="7"/>
  <c r="C716" i="10" s="1"/>
  <c r="CE50" i="7"/>
  <c r="CG45" i="7"/>
  <c r="CF45" i="7"/>
  <c r="C245" i="10" s="1"/>
  <c r="CB59" i="7"/>
  <c r="AV65" i="7"/>
  <c r="AV63" i="7"/>
  <c r="AV55" i="7"/>
  <c r="C131" i="10" l="1"/>
  <c r="C233" i="10"/>
  <c r="C52" i="10"/>
  <c r="C496" i="10"/>
  <c r="C454" i="10"/>
  <c r="C40" i="10"/>
  <c r="C685" i="10"/>
  <c r="C474" i="10"/>
  <c r="BY55" i="7"/>
  <c r="BZ55" i="7"/>
  <c r="BY65" i="7"/>
  <c r="BZ65" i="7"/>
  <c r="BY63" i="7"/>
  <c r="BZ63" i="7"/>
  <c r="BW55" i="7"/>
  <c r="BX55" i="7"/>
  <c r="BW63" i="7"/>
  <c r="BX63" i="7"/>
  <c r="BW65" i="7"/>
  <c r="BX65" i="7"/>
  <c r="BU55" i="7"/>
  <c r="BV55" i="7"/>
  <c r="BU63" i="7"/>
  <c r="BV63" i="7"/>
  <c r="BU65" i="7"/>
  <c r="BV65" i="7"/>
  <c r="BT55" i="7"/>
  <c r="CA55" i="7" s="1"/>
  <c r="BT63" i="7"/>
  <c r="CA63" i="7" s="1"/>
  <c r="BT65" i="7"/>
  <c r="CA65" i="7" s="1"/>
  <c r="CD56" i="7"/>
  <c r="CC49" i="7"/>
  <c r="CD46" i="7"/>
  <c r="C381" i="10" s="1"/>
  <c r="CE51" i="7"/>
  <c r="CE53" i="7"/>
  <c r="CE43" i="7"/>
  <c r="CF40" i="7"/>
  <c r="C601" i="10" s="1"/>
  <c r="CG40" i="7"/>
  <c r="C714" i="10" s="1"/>
  <c r="CF50" i="7"/>
  <c r="CC59" i="7"/>
  <c r="C281" i="10" s="1"/>
  <c r="CC57" i="7"/>
  <c r="CB62" i="7"/>
  <c r="CB60" i="7"/>
  <c r="C169" i="10" s="1"/>
  <c r="CB52" i="7"/>
  <c r="CD54" i="7"/>
  <c r="C487" i="10" s="1"/>
  <c r="CF48" i="7"/>
  <c r="AV58" i="7"/>
  <c r="AV66" i="7"/>
  <c r="AV68" i="7"/>
  <c r="C481" i="10" l="1"/>
  <c r="C137" i="10"/>
  <c r="C35" i="10"/>
  <c r="C704" i="10"/>
  <c r="C147" i="10"/>
  <c r="C247" i="10"/>
  <c r="C695" i="10"/>
  <c r="C707" i="10"/>
  <c r="C457" i="10"/>
  <c r="C491" i="10"/>
  <c r="BY68" i="7"/>
  <c r="BZ68" i="7"/>
  <c r="BY66" i="7"/>
  <c r="BZ66" i="7"/>
  <c r="BY58" i="7"/>
  <c r="BZ58" i="7"/>
  <c r="BW58" i="7"/>
  <c r="BX58" i="7"/>
  <c r="BW68" i="7"/>
  <c r="BX68" i="7"/>
  <c r="BW66" i="7"/>
  <c r="BX66" i="7"/>
  <c r="BU58" i="7"/>
  <c r="BV58" i="7"/>
  <c r="BU68" i="7"/>
  <c r="BV68" i="7"/>
  <c r="BU66" i="7"/>
  <c r="BV66" i="7"/>
  <c r="BT68" i="7"/>
  <c r="CA68" i="7" s="1"/>
  <c r="BT58" i="7"/>
  <c r="CA58" i="7" s="1"/>
  <c r="BT66" i="7"/>
  <c r="CA66" i="7" s="1"/>
  <c r="CE54" i="7"/>
  <c r="CD59" i="7"/>
  <c r="C394" i="10" s="1"/>
  <c r="CC60" i="7"/>
  <c r="CC52" i="7"/>
  <c r="C274" i="10" s="1"/>
  <c r="CE46" i="7"/>
  <c r="C494" i="10" s="1"/>
  <c r="CD49" i="7"/>
  <c r="CC62" i="7"/>
  <c r="CB63" i="7"/>
  <c r="CB65" i="7"/>
  <c r="CG50" i="7"/>
  <c r="C724" i="10" s="1"/>
  <c r="CG53" i="7"/>
  <c r="C727" i="10" s="1"/>
  <c r="CF53" i="7"/>
  <c r="CE56" i="7"/>
  <c r="C504" i="10" s="1"/>
  <c r="CB55" i="7"/>
  <c r="CG48" i="7"/>
  <c r="C722" i="10" s="1"/>
  <c r="CF43" i="7"/>
  <c r="CD57" i="7"/>
  <c r="CF51" i="7"/>
  <c r="C122" i="10" s="1"/>
  <c r="AV69" i="7"/>
  <c r="AV71" i="7"/>
  <c r="AV61" i="7"/>
  <c r="C392" i="10" l="1"/>
  <c r="C611" i="10"/>
  <c r="C362" i="10"/>
  <c r="C158" i="10"/>
  <c r="C605" i="10"/>
  <c r="C138" i="10"/>
  <c r="BY71" i="7"/>
  <c r="BZ71" i="7"/>
  <c r="BY61" i="7"/>
  <c r="BZ61" i="7"/>
  <c r="BY69" i="7"/>
  <c r="BZ69" i="7"/>
  <c r="BW69" i="7"/>
  <c r="BX69" i="7"/>
  <c r="BW71" i="7"/>
  <c r="BX71" i="7"/>
  <c r="BW61" i="7"/>
  <c r="BX61" i="7"/>
  <c r="BU69" i="7"/>
  <c r="BV69" i="7"/>
  <c r="BU61" i="7"/>
  <c r="BV61" i="7"/>
  <c r="BU71" i="7"/>
  <c r="BV71" i="7"/>
  <c r="BT61" i="7"/>
  <c r="CA61" i="7" s="1"/>
  <c r="BT71" i="7"/>
  <c r="CA71" i="7" s="1"/>
  <c r="C67" i="10" s="1"/>
  <c r="BT69" i="7"/>
  <c r="CA69" i="7" s="1"/>
  <c r="CB68" i="7"/>
  <c r="CG51" i="7"/>
  <c r="CF56" i="7"/>
  <c r="CE49" i="7"/>
  <c r="C497" i="10" s="1"/>
  <c r="CG46" i="7"/>
  <c r="CF46" i="7"/>
  <c r="CE59" i="7"/>
  <c r="CC55" i="7"/>
  <c r="CF54" i="7"/>
  <c r="CG54" i="7"/>
  <c r="CE57" i="7"/>
  <c r="CC65" i="7"/>
  <c r="CB66" i="7"/>
  <c r="CD52" i="7"/>
  <c r="CD60" i="7"/>
  <c r="CB58" i="7"/>
  <c r="CD62" i="7"/>
  <c r="C397" i="10" s="1"/>
  <c r="CC63" i="7"/>
  <c r="C599" i="10" s="1"/>
  <c r="CG43" i="7"/>
  <c r="C717" i="10" s="1"/>
  <c r="AV72" i="7"/>
  <c r="AV64" i="7"/>
  <c r="AV74" i="7"/>
  <c r="C65" i="10" l="1"/>
  <c r="C612" i="10"/>
  <c r="C175" i="10"/>
  <c r="C507" i="10"/>
  <c r="C505" i="10"/>
  <c r="C725" i="10"/>
  <c r="C615" i="10"/>
  <c r="C255" i="10"/>
  <c r="C64" i="10"/>
  <c r="C34" i="10"/>
  <c r="C350" i="10"/>
  <c r="C352" i="10"/>
  <c r="C50" i="10"/>
  <c r="C41" i="10"/>
  <c r="C593" i="10"/>
  <c r="BY72" i="7"/>
  <c r="BZ72" i="7"/>
  <c r="BY64" i="7"/>
  <c r="BZ64" i="7"/>
  <c r="BY74" i="7"/>
  <c r="BZ74" i="7"/>
  <c r="BW72" i="7"/>
  <c r="BX72" i="7"/>
  <c r="BW64" i="7"/>
  <c r="BX64" i="7"/>
  <c r="BW74" i="7"/>
  <c r="BX74" i="7"/>
  <c r="BU64" i="7"/>
  <c r="BV64" i="7"/>
  <c r="BU72" i="7"/>
  <c r="BV72" i="7"/>
  <c r="BU74" i="7"/>
  <c r="BV74" i="7"/>
  <c r="BT74" i="7"/>
  <c r="CA74" i="7" s="1"/>
  <c r="BT64" i="7"/>
  <c r="CA64" i="7" s="1"/>
  <c r="C60" i="10" s="1"/>
  <c r="BT72" i="7"/>
  <c r="CA72" i="7" s="1"/>
  <c r="CD63" i="7"/>
  <c r="CB69" i="7"/>
  <c r="CB61" i="7"/>
  <c r="CF57" i="7"/>
  <c r="CB71" i="7"/>
  <c r="CC68" i="7"/>
  <c r="C290" i="10" s="1"/>
  <c r="CC66" i="7"/>
  <c r="CD55" i="7"/>
  <c r="CE52" i="7"/>
  <c r="CE60" i="7"/>
  <c r="CG59" i="7"/>
  <c r="CF59" i="7"/>
  <c r="CE62" i="7"/>
  <c r="C510" i="10" s="1"/>
  <c r="CF49" i="7"/>
  <c r="C610" i="10" s="1"/>
  <c r="CC58" i="7"/>
  <c r="C280" i="10" s="1"/>
  <c r="CD65" i="7"/>
  <c r="CG56" i="7"/>
  <c r="C730" i="10" s="1"/>
  <c r="AV77" i="7"/>
  <c r="AV67" i="7"/>
  <c r="AV75" i="7"/>
  <c r="C618" i="10" l="1"/>
  <c r="C712" i="10"/>
  <c r="C579" i="10"/>
  <c r="C699" i="10"/>
  <c r="C490" i="10"/>
  <c r="C125" i="10"/>
  <c r="C358" i="10"/>
  <c r="C590" i="10"/>
  <c r="BY67" i="7"/>
  <c r="BZ67" i="7"/>
  <c r="BY77" i="7"/>
  <c r="BZ77" i="7"/>
  <c r="BY75" i="7"/>
  <c r="BZ75" i="7"/>
  <c r="BW75" i="7"/>
  <c r="BX75" i="7"/>
  <c r="BW67" i="7"/>
  <c r="BX67" i="7"/>
  <c r="BW77" i="7"/>
  <c r="BX77" i="7"/>
  <c r="BU75" i="7"/>
  <c r="BV75" i="7"/>
  <c r="BU67" i="7"/>
  <c r="BV67" i="7"/>
  <c r="BU77" i="7"/>
  <c r="BV77" i="7"/>
  <c r="BT75" i="7"/>
  <c r="CA75" i="7" s="1"/>
  <c r="BT67" i="7"/>
  <c r="CA67" i="7" s="1"/>
  <c r="BT77" i="7"/>
  <c r="CA77" i="7" s="1"/>
  <c r="CC71" i="7"/>
  <c r="CG62" i="7"/>
  <c r="C736" i="10" s="1"/>
  <c r="CF62" i="7"/>
  <c r="C623" i="10" s="1"/>
  <c r="CF60" i="7"/>
  <c r="C621" i="10" s="1"/>
  <c r="CB74" i="7"/>
  <c r="CB72" i="7"/>
  <c r="CD58" i="7"/>
  <c r="C393" i="10" s="1"/>
  <c r="CF52" i="7"/>
  <c r="CG49" i="7"/>
  <c r="CC61" i="7"/>
  <c r="C283" i="10" s="1"/>
  <c r="CE55" i="7"/>
  <c r="C503" i="10" s="1"/>
  <c r="CD66" i="7"/>
  <c r="CD68" i="7"/>
  <c r="C403" i="10" s="1"/>
  <c r="CE63" i="7"/>
  <c r="C511" i="10" s="1"/>
  <c r="CE65" i="7"/>
  <c r="C513" i="10" s="1"/>
  <c r="CB64" i="7"/>
  <c r="C173" i="10" s="1"/>
  <c r="CG57" i="7"/>
  <c r="CC69" i="7"/>
  <c r="AV80" i="7"/>
  <c r="AV78" i="7"/>
  <c r="AV70" i="7"/>
  <c r="C401" i="10" l="1"/>
  <c r="C463" i="10"/>
  <c r="C291" i="10"/>
  <c r="C731" i="10"/>
  <c r="C472" i="10"/>
  <c r="C287" i="10"/>
  <c r="C604" i="10"/>
  <c r="C248" i="10"/>
  <c r="C33" i="10"/>
  <c r="C486" i="10"/>
  <c r="C499" i="10"/>
  <c r="C145" i="10"/>
  <c r="C164" i="10"/>
  <c r="BY78" i="7"/>
  <c r="BZ78" i="7"/>
  <c r="BY70" i="7"/>
  <c r="BZ70" i="7"/>
  <c r="BY80" i="7"/>
  <c r="BZ80" i="7"/>
  <c r="BW80" i="7"/>
  <c r="BX80" i="7"/>
  <c r="BW70" i="7"/>
  <c r="BX70" i="7"/>
  <c r="BW78" i="7"/>
  <c r="BX78" i="7"/>
  <c r="BU70" i="7"/>
  <c r="BV70" i="7"/>
  <c r="BU80" i="7"/>
  <c r="BV80" i="7"/>
  <c r="BU78" i="7"/>
  <c r="BV78" i="7"/>
  <c r="BT78" i="7"/>
  <c r="CA78" i="7" s="1"/>
  <c r="BT70" i="7"/>
  <c r="CA70" i="7" s="1"/>
  <c r="BT80" i="7"/>
  <c r="CA80" i="7" s="1"/>
  <c r="C76" i="10" s="1"/>
  <c r="CC64" i="7"/>
  <c r="C286" i="10" s="1"/>
  <c r="CC72" i="7"/>
  <c r="CD69" i="7"/>
  <c r="CB75" i="7"/>
  <c r="C184" i="10" s="1"/>
  <c r="CB77" i="7"/>
  <c r="CC74" i="7"/>
  <c r="CG60" i="7"/>
  <c r="C734" i="10" s="1"/>
  <c r="CD71" i="7"/>
  <c r="C406" i="10" s="1"/>
  <c r="CF65" i="7"/>
  <c r="C626" i="10" s="1"/>
  <c r="CD61" i="7"/>
  <c r="C396" i="10" s="1"/>
  <c r="CG52" i="7"/>
  <c r="C726" i="10" s="1"/>
  <c r="CG63" i="7"/>
  <c r="C737" i="10" s="1"/>
  <c r="CF63" i="7"/>
  <c r="C624" i="10" s="1"/>
  <c r="CE68" i="7"/>
  <c r="CE66" i="7"/>
  <c r="C514" i="10" s="1"/>
  <c r="CG55" i="7"/>
  <c r="C729" i="10" s="1"/>
  <c r="CF55" i="7"/>
  <c r="CB67" i="7"/>
  <c r="C176" i="10" s="1"/>
  <c r="CE58" i="7"/>
  <c r="C506" i="10" s="1"/>
  <c r="AV73" i="7"/>
  <c r="AV83" i="7"/>
  <c r="AV81" i="7"/>
  <c r="C484" i="10" l="1"/>
  <c r="C294" i="10"/>
  <c r="C404" i="10"/>
  <c r="C267" i="10"/>
  <c r="C723" i="10"/>
  <c r="C720" i="10"/>
  <c r="C501" i="10"/>
  <c r="C389" i="10"/>
  <c r="C478" i="10"/>
  <c r="C462" i="10"/>
  <c r="C31" i="10"/>
  <c r="C43" i="10"/>
  <c r="C127" i="10"/>
  <c r="C59" i="10"/>
  <c r="C256" i="10"/>
  <c r="C713" i="10"/>
  <c r="C458" i="10"/>
  <c r="C19" i="10"/>
  <c r="BY73" i="7"/>
  <c r="BZ73" i="7"/>
  <c r="BY83" i="7"/>
  <c r="BZ83" i="7"/>
  <c r="BY81" i="7"/>
  <c r="BZ81" i="7"/>
  <c r="BW83" i="7"/>
  <c r="BX83" i="7"/>
  <c r="BW81" i="7"/>
  <c r="BX81" i="7"/>
  <c r="BW73" i="7"/>
  <c r="BX73" i="7"/>
  <c r="BU73" i="7"/>
  <c r="BV73" i="7"/>
  <c r="BU81" i="7"/>
  <c r="BV81" i="7"/>
  <c r="BU83" i="7"/>
  <c r="BV83" i="7"/>
  <c r="BT83" i="7"/>
  <c r="CA83" i="7" s="1"/>
  <c r="C79" i="10" s="1"/>
  <c r="BT73" i="7"/>
  <c r="CA73" i="7" s="1"/>
  <c r="C69" i="10" s="1"/>
  <c r="BT81" i="7"/>
  <c r="CA81" i="7" s="1"/>
  <c r="CB80" i="7"/>
  <c r="C189" i="10" s="1"/>
  <c r="CF66" i="7"/>
  <c r="CB70" i="7"/>
  <c r="CD74" i="7"/>
  <c r="CB78" i="7"/>
  <c r="CC67" i="7"/>
  <c r="CF68" i="7"/>
  <c r="C629" i="10" s="1"/>
  <c r="CG65" i="7"/>
  <c r="CE71" i="7"/>
  <c r="CF58" i="7"/>
  <c r="C619" i="10" s="1"/>
  <c r="CE69" i="7"/>
  <c r="CD64" i="7"/>
  <c r="CD72" i="7"/>
  <c r="CC75" i="7"/>
  <c r="CE61" i="7"/>
  <c r="C509" i="10" s="1"/>
  <c r="CC77" i="7"/>
  <c r="AV86" i="7"/>
  <c r="AV76" i="7"/>
  <c r="AV84" i="7"/>
  <c r="C570" i="10" l="1"/>
  <c r="C187" i="10"/>
  <c r="C517" i="10"/>
  <c r="C400" i="10"/>
  <c r="C701" i="10"/>
  <c r="C345" i="10"/>
  <c r="C602" i="10"/>
  <c r="C588" i="10"/>
  <c r="C183" i="10"/>
  <c r="C163" i="10"/>
  <c r="BY76" i="7"/>
  <c r="BZ76" i="7"/>
  <c r="BY84" i="7"/>
  <c r="BZ84" i="7"/>
  <c r="BY86" i="7"/>
  <c r="BZ86" i="7"/>
  <c r="BW84" i="7"/>
  <c r="BX84" i="7"/>
  <c r="BW86" i="7"/>
  <c r="BX86" i="7"/>
  <c r="BW76" i="7"/>
  <c r="BX76" i="7"/>
  <c r="BU86" i="7"/>
  <c r="BV86" i="7"/>
  <c r="BU76" i="7"/>
  <c r="BV76" i="7"/>
  <c r="BU84" i="7"/>
  <c r="BV84" i="7"/>
  <c r="BT76" i="7"/>
  <c r="CA76" i="7" s="1"/>
  <c r="BT86" i="7"/>
  <c r="CA86" i="7" s="1"/>
  <c r="BT84" i="7"/>
  <c r="CA84" i="7" s="1"/>
  <c r="CE64" i="7"/>
  <c r="CD67" i="7"/>
  <c r="CG66" i="7"/>
  <c r="CD77" i="7"/>
  <c r="C412" i="10" s="1"/>
  <c r="CB81" i="7"/>
  <c r="CC80" i="7"/>
  <c r="CE72" i="7"/>
  <c r="C379" i="10" s="1"/>
  <c r="CF61" i="7"/>
  <c r="C622" i="10" s="1"/>
  <c r="CF71" i="7"/>
  <c r="CE74" i="7"/>
  <c r="CB83" i="7"/>
  <c r="CC70" i="7"/>
  <c r="C292" i="10" s="1"/>
  <c r="CG69" i="7"/>
  <c r="C743" i="10" s="1"/>
  <c r="CF69" i="7"/>
  <c r="CD75" i="7"/>
  <c r="CB73" i="7"/>
  <c r="CG68" i="7"/>
  <c r="CG58" i="7"/>
  <c r="C732" i="10" s="1"/>
  <c r="CC78" i="7"/>
  <c r="AV87" i="7"/>
  <c r="AV79" i="7"/>
  <c r="AV89" i="7"/>
  <c r="C516" i="10" l="1"/>
  <c r="C300" i="10"/>
  <c r="C192" i="10"/>
  <c r="C740" i="10"/>
  <c r="C700" i="10"/>
  <c r="C733" i="10"/>
  <c r="C360" i="10"/>
  <c r="C252" i="10"/>
  <c r="C489" i="10"/>
  <c r="C469" i="10"/>
  <c r="C595" i="10"/>
  <c r="C133" i="10"/>
  <c r="C46" i="10"/>
  <c r="C236" i="10"/>
  <c r="C351" i="10"/>
  <c r="C249" i="10"/>
  <c r="C240" i="10"/>
  <c r="BY89" i="7"/>
  <c r="BZ89" i="7"/>
  <c r="BY79" i="7"/>
  <c r="BZ79" i="7"/>
  <c r="BY87" i="7"/>
  <c r="BZ87" i="7"/>
  <c r="BW89" i="7"/>
  <c r="BX89" i="7"/>
  <c r="BW79" i="7"/>
  <c r="BX79" i="7"/>
  <c r="BW87" i="7"/>
  <c r="BX87" i="7"/>
  <c r="BU89" i="7"/>
  <c r="BV89" i="7"/>
  <c r="BU79" i="7"/>
  <c r="BV79" i="7"/>
  <c r="BU87" i="7"/>
  <c r="BV87" i="7"/>
  <c r="BT89" i="7"/>
  <c r="CA89" i="7" s="1"/>
  <c r="C85" i="10" s="1"/>
  <c r="BT79" i="7"/>
  <c r="CA79" i="7" s="1"/>
  <c r="BT87" i="7"/>
  <c r="CA87" i="7" s="1"/>
  <c r="C83" i="10" s="1"/>
  <c r="CG71" i="7"/>
  <c r="C745" i="10" s="1"/>
  <c r="CD70" i="7"/>
  <c r="C405" i="10" s="1"/>
  <c r="CC81" i="7"/>
  <c r="CB86" i="7"/>
  <c r="CD80" i="7"/>
  <c r="CE77" i="7"/>
  <c r="CE67" i="7"/>
  <c r="C515" i="10" s="1"/>
  <c r="CE75" i="7"/>
  <c r="C523" i="10" s="1"/>
  <c r="CC83" i="7"/>
  <c r="CF72" i="7"/>
  <c r="CD78" i="7"/>
  <c r="C498" i="10" s="1"/>
  <c r="CG61" i="7"/>
  <c r="C735" i="10" s="1"/>
  <c r="CF74" i="7"/>
  <c r="C635" i="10" s="1"/>
  <c r="CC73" i="7"/>
  <c r="CB76" i="7"/>
  <c r="C185" i="10" s="1"/>
  <c r="CB84" i="7"/>
  <c r="C719" i="10" s="1"/>
  <c r="CF64" i="7"/>
  <c r="C625" i="10" s="1"/>
  <c r="AV82" i="7"/>
  <c r="AV90" i="7"/>
  <c r="AV92" i="7"/>
  <c r="C193" i="10" l="1"/>
  <c r="C229" i="10"/>
  <c r="C633" i="10"/>
  <c r="C273" i="10"/>
  <c r="C378" i="10"/>
  <c r="C356" i="10"/>
  <c r="C607" i="10"/>
  <c r="C73" i="10"/>
  <c r="C25" i="10"/>
  <c r="C407" i="10"/>
  <c r="BY92" i="7"/>
  <c r="BZ92" i="7"/>
  <c r="BY90" i="7"/>
  <c r="BZ90" i="7"/>
  <c r="BY82" i="7"/>
  <c r="BZ82" i="7"/>
  <c r="BW90" i="7"/>
  <c r="BX90" i="7"/>
  <c r="BW82" i="7"/>
  <c r="BX82" i="7"/>
  <c r="BW92" i="7"/>
  <c r="BX92" i="7"/>
  <c r="BU92" i="7"/>
  <c r="BV92" i="7"/>
  <c r="BU90" i="7"/>
  <c r="BV90" i="7"/>
  <c r="BU82" i="7"/>
  <c r="BV82" i="7"/>
  <c r="BT92" i="7"/>
  <c r="CA92" i="7" s="1"/>
  <c r="BT82" i="7"/>
  <c r="CA82" i="7" s="1"/>
  <c r="BT90" i="7"/>
  <c r="CA90" i="7" s="1"/>
  <c r="C728" i="10" s="1"/>
  <c r="CG64" i="7"/>
  <c r="C738" i="10" s="1"/>
  <c r="CC76" i="7"/>
  <c r="CE78" i="7"/>
  <c r="CD83" i="7"/>
  <c r="C418" i="10" s="1"/>
  <c r="CD73" i="7"/>
  <c r="CB89" i="7"/>
  <c r="CD81" i="7"/>
  <c r="CG72" i="7"/>
  <c r="CB79" i="7"/>
  <c r="CE70" i="7"/>
  <c r="C518" i="10" s="1"/>
  <c r="CF77" i="7"/>
  <c r="C638" i="10" s="1"/>
  <c r="CG77" i="7"/>
  <c r="C751" i="10" s="1"/>
  <c r="CC84" i="7"/>
  <c r="CE80" i="7"/>
  <c r="C528" i="10" s="1"/>
  <c r="CG74" i="7"/>
  <c r="C748" i="10" s="1"/>
  <c r="CB87" i="7"/>
  <c r="C627" i="10" s="1"/>
  <c r="CF75" i="7"/>
  <c r="C636" i="10" s="1"/>
  <c r="CG67" i="7"/>
  <c r="CF67" i="7"/>
  <c r="C628" i="10" s="1"/>
  <c r="CC86" i="7"/>
  <c r="AV93" i="7"/>
  <c r="AV85" i="7"/>
  <c r="AV95" i="7"/>
  <c r="C569" i="10" l="1"/>
  <c r="C306" i="10"/>
  <c r="C415" i="10"/>
  <c r="C242" i="10"/>
  <c r="C68" i="10"/>
  <c r="C63" i="10"/>
  <c r="C349" i="10"/>
  <c r="C741" i="10"/>
  <c r="C124" i="10"/>
  <c r="C234" i="10"/>
  <c r="C512" i="10"/>
  <c r="C27" i="10"/>
  <c r="C23" i="10"/>
  <c r="C355" i="10"/>
  <c r="C742" i="10"/>
  <c r="BY85" i="7"/>
  <c r="BZ85" i="7"/>
  <c r="BY93" i="7"/>
  <c r="BZ93" i="7"/>
  <c r="BY95" i="7"/>
  <c r="BZ95" i="7"/>
  <c r="BW95" i="7"/>
  <c r="BX95" i="7"/>
  <c r="BW85" i="7"/>
  <c r="BX85" i="7"/>
  <c r="BW93" i="7"/>
  <c r="BX93" i="7"/>
  <c r="BU95" i="7"/>
  <c r="BV95" i="7"/>
  <c r="BU85" i="7"/>
  <c r="BV85" i="7"/>
  <c r="BU93" i="7"/>
  <c r="BV93" i="7"/>
  <c r="BT95" i="7"/>
  <c r="CA95" i="7" s="1"/>
  <c r="BT85" i="7"/>
  <c r="CA85" i="7" s="1"/>
  <c r="BT93" i="7"/>
  <c r="CA93" i="7" s="1"/>
  <c r="CC87" i="7"/>
  <c r="CD86" i="7"/>
  <c r="CD84" i="7"/>
  <c r="CC89" i="7"/>
  <c r="C311" i="10" s="1"/>
  <c r="CE83" i="7"/>
  <c r="CG75" i="7"/>
  <c r="CE73" i="7"/>
  <c r="CB82" i="7"/>
  <c r="CF80" i="7"/>
  <c r="C641" i="10" s="1"/>
  <c r="CB90" i="7"/>
  <c r="C199" i="10" s="1"/>
  <c r="CG78" i="7"/>
  <c r="C752" i="10" s="1"/>
  <c r="CF78" i="7"/>
  <c r="CC79" i="7"/>
  <c r="CG70" i="7"/>
  <c r="C744" i="10" s="1"/>
  <c r="CF70" i="7"/>
  <c r="C631" i="10" s="1"/>
  <c r="CE81" i="7"/>
  <c r="CD76" i="7"/>
  <c r="C411" i="10" s="1"/>
  <c r="CB92" i="7"/>
  <c r="AV98" i="7"/>
  <c r="AV88" i="7"/>
  <c r="AV96" i="7"/>
  <c r="C639" i="10" l="1"/>
  <c r="C419" i="10"/>
  <c r="C616" i="10"/>
  <c r="C529" i="10"/>
  <c r="C130" i="10"/>
  <c r="C749" i="10"/>
  <c r="C182" i="10"/>
  <c r="C168" i="10"/>
  <c r="C398" i="10"/>
  <c r="C289" i="10"/>
  <c r="C391" i="10"/>
  <c r="C91" i="10"/>
  <c r="C11" i="10"/>
  <c r="C308" i="10"/>
  <c r="C608" i="10"/>
  <c r="C347" i="10"/>
  <c r="C597" i="10"/>
  <c r="C134" i="10"/>
  <c r="C413" i="10"/>
  <c r="C706" i="10"/>
  <c r="BY98" i="7"/>
  <c r="BZ98" i="7"/>
  <c r="BY88" i="7"/>
  <c r="BZ88" i="7"/>
  <c r="BY96" i="7"/>
  <c r="BZ96" i="7"/>
  <c r="BW96" i="7"/>
  <c r="BX96" i="7"/>
  <c r="BW88" i="7"/>
  <c r="BX88" i="7"/>
  <c r="BW98" i="7"/>
  <c r="BX98" i="7"/>
  <c r="BU96" i="7"/>
  <c r="BV96" i="7"/>
  <c r="BU88" i="7"/>
  <c r="BV88" i="7"/>
  <c r="BU98" i="7"/>
  <c r="BV98" i="7"/>
  <c r="BT96" i="7"/>
  <c r="CA96" i="7" s="1"/>
  <c r="C92" i="10" s="1"/>
  <c r="BT88" i="7"/>
  <c r="CA88" i="7" s="1"/>
  <c r="BT98" i="7"/>
  <c r="CA98" i="7" s="1"/>
  <c r="C94" i="10" s="1"/>
  <c r="CF81" i="7"/>
  <c r="C642" i="10" s="1"/>
  <c r="CC90" i="7"/>
  <c r="CF83" i="7"/>
  <c r="CG83" i="7"/>
  <c r="CE84" i="7"/>
  <c r="CB85" i="7"/>
  <c r="CC82" i="7"/>
  <c r="CD87" i="7"/>
  <c r="CB95" i="7"/>
  <c r="C204" i="10" s="1"/>
  <c r="CG80" i="7"/>
  <c r="CB93" i="7"/>
  <c r="CF73" i="7"/>
  <c r="C634" i="10" s="1"/>
  <c r="CG73" i="7"/>
  <c r="C747" i="10" s="1"/>
  <c r="CE86" i="7"/>
  <c r="CC92" i="7"/>
  <c r="C314" i="10" s="1"/>
  <c r="CD79" i="7"/>
  <c r="CE76" i="7"/>
  <c r="CD89" i="7"/>
  <c r="C424" i="10" s="1"/>
  <c r="AV101" i="7"/>
  <c r="AV99" i="7"/>
  <c r="AV91" i="7"/>
  <c r="C374" i="10" l="1"/>
  <c r="C422" i="10"/>
  <c r="C305" i="10"/>
  <c r="C532" i="10"/>
  <c r="C312" i="10"/>
  <c r="C508" i="10"/>
  <c r="C709" i="10"/>
  <c r="C477" i="10"/>
  <c r="C578" i="10"/>
  <c r="C524" i="10"/>
  <c r="C520" i="10"/>
  <c r="C387" i="10"/>
  <c r="C382" i="10"/>
  <c r="C303" i="10"/>
  <c r="C157" i="10"/>
  <c r="C198" i="10"/>
  <c r="BY101" i="7"/>
  <c r="BZ101" i="7"/>
  <c r="BY99" i="7"/>
  <c r="BZ99" i="7"/>
  <c r="BY91" i="7"/>
  <c r="BZ91" i="7"/>
  <c r="BW91" i="7"/>
  <c r="BX91" i="7"/>
  <c r="BW99" i="7"/>
  <c r="BX99" i="7"/>
  <c r="BW101" i="7"/>
  <c r="BX101" i="7"/>
  <c r="BU99" i="7"/>
  <c r="BV99" i="7"/>
  <c r="BU91" i="7"/>
  <c r="BV91" i="7"/>
  <c r="BU101" i="7"/>
  <c r="BV101" i="7"/>
  <c r="BT101" i="7"/>
  <c r="CA101" i="7" s="1"/>
  <c r="C97" i="10" s="1"/>
  <c r="BT91" i="7"/>
  <c r="CA91" i="7" s="1"/>
  <c r="BT99" i="7"/>
  <c r="CA99" i="7" s="1"/>
  <c r="C694" i="10" s="1"/>
  <c r="CF76" i="7"/>
  <c r="C637" i="10" s="1"/>
  <c r="CB98" i="7"/>
  <c r="CG81" i="7"/>
  <c r="CC93" i="7"/>
  <c r="CE87" i="7"/>
  <c r="CD82" i="7"/>
  <c r="C417" i="10" s="1"/>
  <c r="CE89" i="7"/>
  <c r="C537" i="10" s="1"/>
  <c r="CC95" i="7"/>
  <c r="CC85" i="7"/>
  <c r="C307" i="10" s="1"/>
  <c r="CD92" i="7"/>
  <c r="C427" i="10" s="1"/>
  <c r="CD90" i="7"/>
  <c r="CF86" i="7"/>
  <c r="C647" i="10" s="1"/>
  <c r="CE79" i="7"/>
  <c r="C527" i="10" s="1"/>
  <c r="CB88" i="7"/>
  <c r="C197" i="10" s="1"/>
  <c r="CF84" i="7"/>
  <c r="CB96" i="7"/>
  <c r="AV102" i="7"/>
  <c r="AV104" i="7"/>
  <c r="AV94" i="7"/>
  <c r="C755" i="10" l="1"/>
  <c r="C232" i="10"/>
  <c r="C645" i="10"/>
  <c r="C315" i="10"/>
  <c r="C475" i="10"/>
  <c r="C757" i="10"/>
  <c r="C135" i="10"/>
  <c r="C718" i="10"/>
  <c r="C534" i="10"/>
  <c r="C467" i="10"/>
  <c r="C288" i="10"/>
  <c r="C231" i="10"/>
  <c r="C276" i="10"/>
  <c r="BY102" i="7"/>
  <c r="BZ102" i="7"/>
  <c r="BY104" i="7"/>
  <c r="BZ104" i="7"/>
  <c r="BY94" i="7"/>
  <c r="BZ94" i="7"/>
  <c r="BW104" i="7"/>
  <c r="BX104" i="7"/>
  <c r="BW102" i="7"/>
  <c r="BX102" i="7"/>
  <c r="BW94" i="7"/>
  <c r="BX94" i="7"/>
  <c r="BU102" i="7"/>
  <c r="BV102" i="7"/>
  <c r="BU94" i="7"/>
  <c r="BV94" i="7"/>
  <c r="BU104" i="7"/>
  <c r="BV104" i="7"/>
  <c r="BT104" i="7"/>
  <c r="CA104" i="7" s="1"/>
  <c r="C100" i="10" s="1"/>
  <c r="BT94" i="7"/>
  <c r="CA94" i="7" s="1"/>
  <c r="C90" i="10" s="1"/>
  <c r="BT102" i="7"/>
  <c r="CA102" i="7" s="1"/>
  <c r="C574" i="10" s="1"/>
  <c r="CF79" i="7"/>
  <c r="C640" i="10" s="1"/>
  <c r="CB99" i="7"/>
  <c r="CE82" i="7"/>
  <c r="CG86" i="7"/>
  <c r="C760" i="10" s="1"/>
  <c r="CC98" i="7"/>
  <c r="C320" i="10" s="1"/>
  <c r="CC88" i="7"/>
  <c r="C310" i="10" s="1"/>
  <c r="CC96" i="7"/>
  <c r="CE90" i="7"/>
  <c r="C538" i="10" s="1"/>
  <c r="CB101" i="7"/>
  <c r="C210" i="10" s="1"/>
  <c r="CD95" i="7"/>
  <c r="CD85" i="7"/>
  <c r="C420" i="10" s="1"/>
  <c r="CG76" i="7"/>
  <c r="CE92" i="7"/>
  <c r="C540" i="10" s="1"/>
  <c r="CD93" i="7"/>
  <c r="C428" i="10" s="1"/>
  <c r="CG84" i="7"/>
  <c r="C758" i="10" s="1"/>
  <c r="CF89" i="7"/>
  <c r="C650" i="10" s="1"/>
  <c r="CF87" i="7"/>
  <c r="CB91" i="7"/>
  <c r="C200" i="10" s="1"/>
  <c r="AV105" i="7"/>
  <c r="AV97" i="7"/>
  <c r="AV107" i="7"/>
  <c r="C363" i="10" l="1"/>
  <c r="C208" i="10"/>
  <c r="C648" i="10"/>
  <c r="C62" i="10"/>
  <c r="C318" i="10"/>
  <c r="C28" i="10"/>
  <c r="C689" i="10"/>
  <c r="C500" i="10"/>
  <c r="C14" i="10"/>
  <c r="C118" i="10"/>
  <c r="C366" i="10"/>
  <c r="C470" i="10"/>
  <c r="C159" i="10"/>
  <c r="C399" i="10"/>
  <c r="C414" i="10"/>
  <c r="C630" i="10"/>
  <c r="C416" i="10"/>
  <c r="C410" i="10"/>
  <c r="C521" i="10"/>
  <c r="C146" i="10"/>
  <c r="C194" i="10"/>
  <c r="BY97" i="7"/>
  <c r="BZ97" i="7"/>
  <c r="BY107" i="7"/>
  <c r="BZ107" i="7"/>
  <c r="BY105" i="7"/>
  <c r="BZ105" i="7"/>
  <c r="BW107" i="7"/>
  <c r="BX107" i="7"/>
  <c r="BW105" i="7"/>
  <c r="BX105" i="7"/>
  <c r="BW97" i="7"/>
  <c r="BX97" i="7"/>
  <c r="BU97" i="7"/>
  <c r="BV97" i="7"/>
  <c r="BU107" i="7"/>
  <c r="BV107" i="7"/>
  <c r="BU105" i="7"/>
  <c r="BV105" i="7"/>
  <c r="BT97" i="7"/>
  <c r="CA97" i="7" s="1"/>
  <c r="BT105" i="7"/>
  <c r="CA105" i="7" s="1"/>
  <c r="BT107" i="7"/>
  <c r="CA107" i="7" s="1"/>
  <c r="CE85" i="7"/>
  <c r="C533" i="10" s="1"/>
  <c r="CD98" i="7"/>
  <c r="C433" i="10" s="1"/>
  <c r="CF82" i="7"/>
  <c r="C643" i="10" s="1"/>
  <c r="CC99" i="7"/>
  <c r="C321" i="10" s="1"/>
  <c r="CE93" i="7"/>
  <c r="CD88" i="7"/>
  <c r="C423" i="10" s="1"/>
  <c r="CF92" i="7"/>
  <c r="C653" i="10" s="1"/>
  <c r="CC101" i="7"/>
  <c r="C323" i="10" s="1"/>
  <c r="CB94" i="7"/>
  <c r="CD96" i="7"/>
  <c r="CG87" i="7"/>
  <c r="C761" i="10" s="1"/>
  <c r="CB102" i="7"/>
  <c r="CG89" i="7"/>
  <c r="C763" i="10" s="1"/>
  <c r="CB104" i="7"/>
  <c r="C213" i="10" s="1"/>
  <c r="CG79" i="7"/>
  <c r="CC91" i="7"/>
  <c r="CE95" i="7"/>
  <c r="C543" i="10" s="1"/>
  <c r="CF90" i="7"/>
  <c r="AV110" i="7"/>
  <c r="AV100" i="7"/>
  <c r="AV108" i="7"/>
  <c r="C268" i="10" l="1"/>
  <c r="C211" i="10"/>
  <c r="C686" i="10"/>
  <c r="C101" i="10"/>
  <c r="C37" i="10"/>
  <c r="C431" i="10"/>
  <c r="C297" i="10"/>
  <c r="C651" i="10"/>
  <c r="C196" i="10"/>
  <c r="C541" i="10"/>
  <c r="C141" i="10"/>
  <c r="C251" i="10"/>
  <c r="C535" i="10"/>
  <c r="C585" i="10"/>
  <c r="C390" i="10"/>
  <c r="C591" i="10"/>
  <c r="C71" i="10"/>
  <c r="C45" i="10"/>
  <c r="C395" i="10"/>
  <c r="C370" i="10"/>
  <c r="C385" i="10"/>
  <c r="C613" i="10"/>
  <c r="BY100" i="7"/>
  <c r="BZ100" i="7"/>
  <c r="BY108" i="7"/>
  <c r="BZ108" i="7"/>
  <c r="BY110" i="7"/>
  <c r="BZ110" i="7"/>
  <c r="BW100" i="7"/>
  <c r="BX100" i="7"/>
  <c r="BW110" i="7"/>
  <c r="BX110" i="7"/>
  <c r="BW108" i="7"/>
  <c r="BX108" i="7"/>
  <c r="BU108" i="7"/>
  <c r="BV108" i="7"/>
  <c r="BU100" i="7"/>
  <c r="BV100" i="7"/>
  <c r="BU110" i="7"/>
  <c r="BV110" i="7"/>
  <c r="BT100" i="7"/>
  <c r="CA100" i="7" s="1"/>
  <c r="C96" i="10" s="1"/>
  <c r="BT108" i="7"/>
  <c r="CA108" i="7" s="1"/>
  <c r="BT110" i="7"/>
  <c r="CA110" i="7" s="1"/>
  <c r="C106" i="10" s="1"/>
  <c r="CC104" i="7"/>
  <c r="C326" i="10" s="1"/>
  <c r="CD91" i="7"/>
  <c r="C426" i="10" s="1"/>
  <c r="CG90" i="7"/>
  <c r="C764" i="10" s="1"/>
  <c r="CC102" i="7"/>
  <c r="C324" i="10" s="1"/>
  <c r="CB97" i="7"/>
  <c r="C206" i="10" s="1"/>
  <c r="CG82" i="7"/>
  <c r="C756" i="10" s="1"/>
  <c r="CG85" i="7"/>
  <c r="C759" i="10" s="1"/>
  <c r="CF85" i="7"/>
  <c r="C646" i="10" s="1"/>
  <c r="CD101" i="7"/>
  <c r="C436" i="10" s="1"/>
  <c r="CE88" i="7"/>
  <c r="C536" i="10" s="1"/>
  <c r="CF93" i="7"/>
  <c r="C654" i="10" s="1"/>
  <c r="CG93" i="7"/>
  <c r="C767" i="10" s="1"/>
  <c r="CF95" i="7"/>
  <c r="C656" i="10" s="1"/>
  <c r="CB107" i="7"/>
  <c r="C216" i="10" s="1"/>
  <c r="CC94" i="7"/>
  <c r="C316" i="10" s="1"/>
  <c r="CE98" i="7"/>
  <c r="C546" i="10" s="1"/>
  <c r="CB105" i="7"/>
  <c r="CE96" i="7"/>
  <c r="CG92" i="7"/>
  <c r="CD99" i="7"/>
  <c r="C154" i="10" s="1"/>
  <c r="AV116" i="7"/>
  <c r="AV113" i="7"/>
  <c r="AV103" i="7"/>
  <c r="AV111" i="7"/>
  <c r="C766" i="10" l="1"/>
  <c r="C408" i="10"/>
  <c r="C214" i="10"/>
  <c r="C30" i="10"/>
  <c r="C544" i="10"/>
  <c r="C277" i="10"/>
  <c r="C739" i="10"/>
  <c r="C380" i="10"/>
  <c r="C617" i="10"/>
  <c r="C74" i="10"/>
  <c r="C117" i="10"/>
  <c r="C272" i="10"/>
  <c r="C285" i="10"/>
  <c r="C21" i="10"/>
  <c r="C246" i="10"/>
  <c r="C367" i="10"/>
  <c r="C32" i="10"/>
  <c r="C483" i="10"/>
  <c r="C525" i="10"/>
  <c r="C121" i="10"/>
  <c r="BY111" i="7"/>
  <c r="BZ111" i="7"/>
  <c r="BY103" i="7"/>
  <c r="BZ103" i="7"/>
  <c r="BY113" i="7"/>
  <c r="BZ113" i="7"/>
  <c r="BY116" i="7"/>
  <c r="BZ116" i="7"/>
  <c r="BW103" i="7"/>
  <c r="BX103" i="7"/>
  <c r="BW113" i="7"/>
  <c r="BX113" i="7"/>
  <c r="BW116" i="7"/>
  <c r="BX116" i="7"/>
  <c r="BW111" i="7"/>
  <c r="BX111" i="7"/>
  <c r="BU116" i="7"/>
  <c r="BV116" i="7"/>
  <c r="BU113" i="7"/>
  <c r="BV113" i="7"/>
  <c r="BU111" i="7"/>
  <c r="BV111" i="7"/>
  <c r="BU103" i="7"/>
  <c r="BV103" i="7"/>
  <c r="BT113" i="7"/>
  <c r="CA113" i="7" s="1"/>
  <c r="BT116" i="7"/>
  <c r="CA116" i="7" s="1"/>
  <c r="C112" i="10" s="1"/>
  <c r="BT111" i="7"/>
  <c r="CA111" i="7" s="1"/>
  <c r="BT103" i="7"/>
  <c r="CA103" i="7" s="1"/>
  <c r="CC107" i="7"/>
  <c r="C329" i="10" s="1"/>
  <c r="CC97" i="7"/>
  <c r="C319" i="10" s="1"/>
  <c r="CF98" i="7"/>
  <c r="CB108" i="7"/>
  <c r="C583" i="10" s="1"/>
  <c r="CE91" i="7"/>
  <c r="C539" i="10" s="1"/>
  <c r="CE101" i="7"/>
  <c r="C549" i="10" s="1"/>
  <c r="CF96" i="7"/>
  <c r="CG96" i="7"/>
  <c r="C770" i="10" s="1"/>
  <c r="CD102" i="7"/>
  <c r="C437" i="10" s="1"/>
  <c r="CC105" i="7"/>
  <c r="CG88" i="7"/>
  <c r="C762" i="10" s="1"/>
  <c r="CF88" i="7"/>
  <c r="C649" i="10" s="1"/>
  <c r="CG95" i="7"/>
  <c r="C769" i="10" s="1"/>
  <c r="CB100" i="7"/>
  <c r="CE99" i="7"/>
  <c r="C547" i="10" s="1"/>
  <c r="CD104" i="7"/>
  <c r="C439" i="10" s="1"/>
  <c r="CB110" i="7"/>
  <c r="C219" i="10" s="1"/>
  <c r="CD94" i="7"/>
  <c r="C429" i="10" s="1"/>
  <c r="AV106" i="7"/>
  <c r="AV117" i="7"/>
  <c r="AV114" i="7"/>
  <c r="C425" i="10" l="1"/>
  <c r="C327" i="10"/>
  <c r="C70" i="10"/>
  <c r="C657" i="10"/>
  <c r="C721" i="10"/>
  <c r="C170" i="10"/>
  <c r="C109" i="10"/>
  <c r="C298" i="10"/>
  <c r="C260" i="10"/>
  <c r="C209" i="10"/>
  <c r="C26" i="10"/>
  <c r="C282" i="10"/>
  <c r="C683" i="10"/>
  <c r="C343" i="10"/>
  <c r="C167" i="10"/>
  <c r="C77" i="10"/>
  <c r="C692" i="10"/>
  <c r="C531" i="10"/>
  <c r="C502" i="10"/>
  <c r="C359" i="10"/>
  <c r="C42" i="10"/>
  <c r="C75" i="10"/>
  <c r="BY114" i="7"/>
  <c r="BZ114" i="7"/>
  <c r="BY117" i="7"/>
  <c r="BZ117" i="7"/>
  <c r="BY106" i="7"/>
  <c r="BZ106" i="7"/>
  <c r="BW106" i="7"/>
  <c r="BX106" i="7"/>
  <c r="BW114" i="7"/>
  <c r="BX114" i="7"/>
  <c r="BW117" i="7"/>
  <c r="BX117" i="7"/>
  <c r="BU106" i="7"/>
  <c r="BV106" i="7"/>
  <c r="BU117" i="7"/>
  <c r="BV117" i="7"/>
  <c r="BU114" i="7"/>
  <c r="BV114" i="7"/>
  <c r="BT114" i="7"/>
  <c r="CA114" i="7" s="1"/>
  <c r="C750" i="10" s="1"/>
  <c r="BT117" i="7"/>
  <c r="CA117" i="7" s="1"/>
  <c r="C113" i="10" s="1"/>
  <c r="BT106" i="7"/>
  <c r="CA106" i="7" s="1"/>
  <c r="C102" i="10" s="1"/>
  <c r="CE102" i="7"/>
  <c r="C550" i="10" s="1"/>
  <c r="CE104" i="7"/>
  <c r="C552" i="10" s="1"/>
  <c r="CG99" i="7"/>
  <c r="C773" i="10" s="1"/>
  <c r="CF99" i="7"/>
  <c r="CD107" i="7"/>
  <c r="C442" i="10" s="1"/>
  <c r="CG98" i="7"/>
  <c r="C772" i="10" s="1"/>
  <c r="CC110" i="7"/>
  <c r="C332" i="10" s="1"/>
  <c r="CF91" i="7"/>
  <c r="C652" i="10" s="1"/>
  <c r="CF101" i="7"/>
  <c r="C662" i="10" s="1"/>
  <c r="CC100" i="7"/>
  <c r="C322" i="10" s="1"/>
  <c r="CD105" i="7"/>
  <c r="C440" i="10" s="1"/>
  <c r="CC108" i="7"/>
  <c r="CB113" i="7"/>
  <c r="C222" i="10" s="1"/>
  <c r="CB111" i="7"/>
  <c r="C220" i="10" s="1"/>
  <c r="CE94" i="7"/>
  <c r="C542" i="10" s="1"/>
  <c r="CD97" i="7"/>
  <c r="CB103" i="7"/>
  <c r="C212" i="10" s="1"/>
  <c r="CB116" i="7"/>
  <c r="C225" i="10" s="1"/>
  <c r="AV109" i="7"/>
  <c r="C421" i="10" l="1"/>
  <c r="C330" i="10"/>
  <c r="C57" i="10"/>
  <c r="C660" i="10"/>
  <c r="C269" i="10"/>
  <c r="C202" i="10"/>
  <c r="C86" i="10"/>
  <c r="C174" i="10"/>
  <c r="C151" i="10"/>
  <c r="C526" i="10"/>
  <c r="C614" i="10"/>
  <c r="C295" i="10"/>
  <c r="C207" i="10"/>
  <c r="C104" i="10"/>
  <c r="C682" i="10"/>
  <c r="C304" i="10"/>
  <c r="C186" i="10"/>
  <c r="C80" i="10"/>
  <c r="C430" i="10"/>
  <c r="C177" i="10"/>
  <c r="BY109" i="7"/>
  <c r="BZ109" i="7"/>
  <c r="BW109" i="7"/>
  <c r="BX109" i="7"/>
  <c r="BU109" i="7"/>
  <c r="BV109" i="7"/>
  <c r="BT109" i="7"/>
  <c r="CA109" i="7" s="1"/>
  <c r="C105" i="10" s="1"/>
  <c r="CE97" i="7"/>
  <c r="C545" i="10" s="1"/>
  <c r="CC111" i="7"/>
  <c r="C333" i="10" s="1"/>
  <c r="CG101" i="7"/>
  <c r="C775" i="10" s="1"/>
  <c r="CE107" i="7"/>
  <c r="C555" i="10" s="1"/>
  <c r="CF104" i="7"/>
  <c r="C665" i="10" s="1"/>
  <c r="CC116" i="7"/>
  <c r="C338" i="10" s="1"/>
  <c r="CD108" i="7"/>
  <c r="C443" i="10" s="1"/>
  <c r="CB106" i="7"/>
  <c r="C215" i="10" s="1"/>
  <c r="CC113" i="7"/>
  <c r="CE105" i="7"/>
  <c r="CG91" i="7"/>
  <c r="C765" i="10" s="1"/>
  <c r="CF102" i="7"/>
  <c r="CC103" i="7"/>
  <c r="C325" i="10" s="1"/>
  <c r="CD100" i="7"/>
  <c r="C435" i="10" s="1"/>
  <c r="CB114" i="7"/>
  <c r="CD110" i="7"/>
  <c r="C445" i="10" s="1"/>
  <c r="CB117" i="7"/>
  <c r="C226" i="10" s="1"/>
  <c r="CG94" i="7"/>
  <c r="C768" i="10" s="1"/>
  <c r="CF94" i="7"/>
  <c r="C655" i="10" s="1"/>
  <c r="AV112" i="7"/>
  <c r="C129" i="10" l="1"/>
  <c r="C553" i="10"/>
  <c r="C56" i="10"/>
  <c r="C663" i="10"/>
  <c r="C632" i="10"/>
  <c r="C223" i="10"/>
  <c r="C279" i="10"/>
  <c r="C179" i="10"/>
  <c r="C95" i="10"/>
  <c r="C116" i="10"/>
  <c r="C586" i="10"/>
  <c r="C754" i="10"/>
  <c r="C178" i="10"/>
  <c r="C143" i="10"/>
  <c r="C335" i="10"/>
  <c r="C522" i="10"/>
  <c r="C644" i="10"/>
  <c r="C265" i="10"/>
  <c r="C88" i="10"/>
  <c r="C171" i="10"/>
  <c r="C180" i="10"/>
  <c r="C166" i="10"/>
  <c r="C254" i="10"/>
  <c r="C139" i="10"/>
  <c r="BY112" i="7"/>
  <c r="BZ112" i="7"/>
  <c r="BW112" i="7"/>
  <c r="BX112" i="7"/>
  <c r="BU112" i="7"/>
  <c r="BV112" i="7"/>
  <c r="BT112" i="7"/>
  <c r="CA112" i="7" s="1"/>
  <c r="C108" i="10" s="1"/>
  <c r="CG104" i="7"/>
  <c r="C778" i="10" s="1"/>
  <c r="CF105" i="7"/>
  <c r="C666" i="10" s="1"/>
  <c r="CD111" i="7"/>
  <c r="CE110" i="7"/>
  <c r="C558" i="10" s="1"/>
  <c r="CE100" i="7"/>
  <c r="C548" i="10" s="1"/>
  <c r="CG102" i="7"/>
  <c r="CE108" i="7"/>
  <c r="C556" i="10" s="1"/>
  <c r="CF107" i="7"/>
  <c r="C668" i="10" s="1"/>
  <c r="CD113" i="7"/>
  <c r="C448" i="10" s="1"/>
  <c r="CD103" i="7"/>
  <c r="C438" i="10" s="1"/>
  <c r="CD116" i="7"/>
  <c r="C451" i="10" s="1"/>
  <c r="CG97" i="7"/>
  <c r="C771" i="10" s="1"/>
  <c r="CF97" i="7"/>
  <c r="C658" i="10" s="1"/>
  <c r="CB109" i="7"/>
  <c r="C218" i="10" s="1"/>
  <c r="CC117" i="7"/>
  <c r="C339" i="10" s="1"/>
  <c r="CC114" i="7"/>
  <c r="CC106" i="7"/>
  <c r="C328" i="10" s="1"/>
  <c r="AV118" i="7"/>
  <c r="AV115" i="7"/>
  <c r="C84" i="10" l="1"/>
  <c r="C776" i="10"/>
  <c r="C195" i="10"/>
  <c r="C446" i="10"/>
  <c r="C317" i="10"/>
  <c r="C336" i="10"/>
  <c r="C142" i="10"/>
  <c r="C128" i="10"/>
  <c r="C296" i="10"/>
  <c r="C434" i="10"/>
  <c r="C753" i="10"/>
  <c r="C746" i="10"/>
  <c r="C313" i="10"/>
  <c r="C606" i="10"/>
  <c r="C257" i="10"/>
  <c r="C55" i="10"/>
  <c r="C188" i="10"/>
  <c r="C140" i="10"/>
  <c r="C78" i="10"/>
  <c r="C156" i="10"/>
  <c r="C47" i="10"/>
  <c r="C72" i="10"/>
  <c r="C465" i="10"/>
  <c r="BY115" i="7"/>
  <c r="BZ115" i="7"/>
  <c r="BY118" i="7"/>
  <c r="BZ118" i="7"/>
  <c r="BW118" i="7"/>
  <c r="BX118" i="7"/>
  <c r="BW115" i="7"/>
  <c r="BX115" i="7"/>
  <c r="BU115" i="7"/>
  <c r="BV115" i="7"/>
  <c r="BU118" i="7"/>
  <c r="BV118" i="7"/>
  <c r="BT118" i="7"/>
  <c r="CA118" i="7" s="1"/>
  <c r="C114" i="10" s="1"/>
  <c r="BT115" i="7"/>
  <c r="CA115" i="7" s="1"/>
  <c r="CG107" i="7"/>
  <c r="C781" i="10" s="1"/>
  <c r="CE103" i="7"/>
  <c r="C551" i="10" s="1"/>
  <c r="CE111" i="7"/>
  <c r="C120" i="10" s="1"/>
  <c r="CB112" i="7"/>
  <c r="C221" i="10" s="1"/>
  <c r="CF100" i="7"/>
  <c r="C661" i="10" s="1"/>
  <c r="CD114" i="7"/>
  <c r="C449" i="10" s="1"/>
  <c r="CE116" i="7"/>
  <c r="C564" i="10" s="1"/>
  <c r="CG105" i="7"/>
  <c r="CF108" i="7"/>
  <c r="CG108" i="7"/>
  <c r="C782" i="10" s="1"/>
  <c r="CD106" i="7"/>
  <c r="C441" i="10" s="1"/>
  <c r="CD117" i="7"/>
  <c r="C452" i="10" s="1"/>
  <c r="CC109" i="7"/>
  <c r="C331" i="10" s="1"/>
  <c r="CE113" i="7"/>
  <c r="C561" i="10" s="1"/>
  <c r="CF110" i="7"/>
  <c r="C671" i="10" s="1"/>
  <c r="CG110" i="7"/>
  <c r="C784" i="10" s="1"/>
  <c r="C115" i="10" l="1"/>
  <c r="C779" i="10"/>
  <c r="C161" i="10"/>
  <c r="C669" i="10"/>
  <c r="C559" i="10"/>
  <c r="C354" i="10"/>
  <c r="C162" i="10"/>
  <c r="C293" i="10"/>
  <c r="C24" i="10"/>
  <c r="C48" i="10"/>
  <c r="C299" i="10"/>
  <c r="C342" i="10"/>
  <c r="C201" i="10"/>
  <c r="C357" i="10"/>
  <c r="C402" i="10"/>
  <c r="C659" i="10"/>
  <c r="C136" i="10"/>
  <c r="C371" i="10"/>
  <c r="C530" i="10"/>
  <c r="CF103" i="7"/>
  <c r="C664" i="10" s="1"/>
  <c r="CG103" i="7"/>
  <c r="C777" i="10" s="1"/>
  <c r="CE106" i="7"/>
  <c r="C554" i="10" s="1"/>
  <c r="CD109" i="7"/>
  <c r="C444" i="10" s="1"/>
  <c r="CF116" i="7"/>
  <c r="C677" i="10" s="1"/>
  <c r="CG100" i="7"/>
  <c r="C774" i="10" s="1"/>
  <c r="CB115" i="7"/>
  <c r="C224" i="10" s="1"/>
  <c r="CB118" i="7"/>
  <c r="C227" i="10" s="1"/>
  <c r="CE114" i="7"/>
  <c r="C562" i="10" s="1"/>
  <c r="CG111" i="7"/>
  <c r="CF111" i="7"/>
  <c r="CE117" i="7"/>
  <c r="C565" i="10" s="1"/>
  <c r="CF113" i="7"/>
  <c r="C674" i="10" s="1"/>
  <c r="CC112" i="7"/>
  <c r="C334" i="10" s="1"/>
  <c r="C18" i="10" l="1"/>
  <c r="C785" i="10"/>
  <c r="C228" i="10"/>
  <c r="C672" i="10"/>
  <c r="C150" i="10"/>
  <c r="C271" i="10"/>
  <c r="C126" i="10"/>
  <c r="C191" i="10"/>
  <c r="C66" i="10"/>
  <c r="C44" i="10"/>
  <c r="C609" i="10"/>
  <c r="C375" i="10"/>
  <c r="C36" i="10"/>
  <c r="C51" i="10"/>
  <c r="C432" i="10"/>
  <c r="C479" i="10"/>
  <c r="C384" i="10"/>
  <c r="C13" i="10"/>
  <c r="C20" i="10"/>
  <c r="C519" i="10"/>
  <c r="C301" i="10"/>
  <c r="CE109" i="7"/>
  <c r="C557" i="10" s="1"/>
  <c r="CC118" i="7"/>
  <c r="C340" i="10" s="1"/>
  <c r="CG113" i="7"/>
  <c r="C787" i="10" s="1"/>
  <c r="CG116" i="7"/>
  <c r="C790" i="10" s="1"/>
  <c r="CF117" i="7"/>
  <c r="C678" i="10" s="1"/>
  <c r="CG117" i="7"/>
  <c r="C791" i="10" s="1"/>
  <c r="CG106" i="7"/>
  <c r="C780" i="10" s="1"/>
  <c r="CF106" i="7"/>
  <c r="C667" i="10" s="1"/>
  <c r="CF114" i="7"/>
  <c r="C675" i="10" s="1"/>
  <c r="CD112" i="7"/>
  <c r="C447" i="10" s="1"/>
  <c r="CC115" i="7"/>
  <c r="C337" i="10" s="1"/>
  <c r="C110" i="10" l="1"/>
  <c r="C152" i="10"/>
  <c r="C153" i="10"/>
  <c r="C82" i="10"/>
  <c r="C98" i="10"/>
  <c r="C372" i="10"/>
  <c r="C480" i="10"/>
  <c r="C620" i="10"/>
  <c r="C203" i="10"/>
  <c r="C309" i="10"/>
  <c r="C383" i="10"/>
  <c r="C386" i="10"/>
  <c r="C87" i="10"/>
  <c r="C284" i="10"/>
  <c r="C181" i="10"/>
  <c r="CE112" i="7"/>
  <c r="C560" i="10" s="1"/>
  <c r="CG114" i="7"/>
  <c r="CD118" i="7"/>
  <c r="C453" i="10" s="1"/>
  <c r="CD115" i="7"/>
  <c r="C450" i="10" s="1"/>
  <c r="CG109" i="7"/>
  <c r="C783" i="10" s="1"/>
  <c r="CF109" i="7"/>
  <c r="C670" i="10" s="1"/>
  <c r="C89" i="10" l="1"/>
  <c r="C788" i="10"/>
  <c r="C464" i="10"/>
  <c r="C217" i="10"/>
  <c r="C93" i="10"/>
  <c r="C409" i="10"/>
  <c r="C261" i="10"/>
  <c r="C270" i="10"/>
  <c r="C239" i="10"/>
  <c r="C160" i="10"/>
  <c r="C54" i="10"/>
  <c r="C149" i="10"/>
  <c r="CE118" i="7"/>
  <c r="C566" i="10" s="1"/>
  <c r="CE115" i="7"/>
  <c r="C563" i="10" s="1"/>
  <c r="CG112" i="7"/>
  <c r="C786" i="10" s="1"/>
  <c r="CF112" i="7"/>
  <c r="C673" i="10" s="1"/>
  <c r="C302" i="10" l="1"/>
  <c r="C99" i="10"/>
  <c r="C107" i="10"/>
  <c r="C132" i="10"/>
  <c r="C22" i="10"/>
  <c r="C58" i="10"/>
  <c r="C172" i="10"/>
  <c r="C190" i="10"/>
  <c r="CG115" i="7"/>
  <c r="C789" i="10" s="1"/>
  <c r="CF115" i="7"/>
  <c r="C676" i="10" s="1"/>
  <c r="CF118" i="7"/>
  <c r="C679" i="10" s="1"/>
  <c r="C123" i="10" l="1"/>
  <c r="C7" i="10"/>
  <c r="C103" i="10"/>
  <c r="C111" i="10"/>
  <c r="C205" i="10"/>
  <c r="C61" i="10"/>
  <c r="CG118" i="7"/>
  <c r="C792" i="10" s="1"/>
  <c r="L18" i="10" l="1"/>
  <c r="C81" i="10"/>
  <c r="J65" i="10" s="1"/>
  <c r="B64" i="11" s="1"/>
  <c r="L81" i="10" l="1"/>
  <c r="L9" i="10"/>
  <c r="L35" i="10"/>
  <c r="L13" i="10"/>
  <c r="L82" i="10"/>
  <c r="L74" i="10"/>
  <c r="L62" i="10"/>
  <c r="L67" i="10"/>
  <c r="L22" i="10"/>
  <c r="L80" i="10"/>
  <c r="L33" i="10"/>
  <c r="L58" i="10"/>
  <c r="L49" i="10"/>
  <c r="L25" i="10"/>
  <c r="L75" i="10"/>
  <c r="L39" i="10"/>
  <c r="L51" i="10"/>
  <c r="L32" i="10"/>
  <c r="L55" i="10"/>
  <c r="L85" i="10"/>
  <c r="L20" i="10"/>
  <c r="L12" i="10"/>
  <c r="L45" i="10"/>
  <c r="L28" i="10"/>
  <c r="L38" i="10"/>
  <c r="L10" i="10"/>
  <c r="L71" i="10"/>
  <c r="L29" i="10"/>
  <c r="L78" i="10"/>
  <c r="L44" i="10"/>
  <c r="L56" i="10"/>
  <c r="L40" i="10"/>
  <c r="L70" i="10"/>
  <c r="L68" i="10"/>
  <c r="L63" i="10"/>
  <c r="L21" i="10"/>
  <c r="L61" i="10"/>
  <c r="L76" i="10"/>
  <c r="L8" i="10"/>
  <c r="L26" i="10"/>
  <c r="L23" i="10"/>
  <c r="L59" i="10"/>
  <c r="L30" i="10"/>
  <c r="L36" i="10"/>
  <c r="L53" i="10"/>
  <c r="L7" i="10"/>
  <c r="L11" i="10"/>
  <c r="L14" i="10"/>
  <c r="L79" i="10"/>
  <c r="L37" i="10"/>
  <c r="L34" i="10"/>
  <c r="L83" i="10"/>
  <c r="L41" i="10"/>
  <c r="L64" i="10"/>
  <c r="L72" i="10"/>
  <c r="L24" i="10"/>
  <c r="L46" i="10"/>
  <c r="L84" i="10"/>
  <c r="L69" i="10"/>
  <c r="L54" i="10"/>
  <c r="L43" i="10"/>
  <c r="L66" i="10"/>
  <c r="L65" i="10"/>
  <c r="L73" i="10"/>
  <c r="L31" i="10"/>
  <c r="L52" i="10"/>
  <c r="L50" i="10"/>
  <c r="L48" i="10"/>
  <c r="L57" i="10"/>
  <c r="L15" i="10"/>
  <c r="L17" i="10"/>
  <c r="L77" i="10"/>
  <c r="L19" i="10"/>
  <c r="L27" i="10"/>
  <c r="L42" i="10"/>
  <c r="L60" i="10"/>
  <c r="L6" i="10"/>
  <c r="L16" i="10"/>
  <c r="L47" i="10"/>
  <c r="L5" i="10"/>
  <c r="L4" i="10"/>
  <c r="J10" i="10"/>
  <c r="B9" i="11" s="1"/>
  <c r="J3" i="10"/>
  <c r="B2" i="11" s="1"/>
  <c r="L3" i="10"/>
  <c r="J40" i="10"/>
  <c r="J74" i="10"/>
  <c r="S74" i="10" s="1"/>
  <c r="J38" i="10"/>
  <c r="J42" i="10"/>
  <c r="J49" i="10"/>
  <c r="J66" i="10"/>
  <c r="J55" i="10"/>
  <c r="J4" i="10"/>
  <c r="J71" i="10"/>
  <c r="J18" i="10"/>
  <c r="J30" i="10"/>
  <c r="J34" i="10"/>
  <c r="J9" i="10"/>
  <c r="J19" i="10"/>
  <c r="J26" i="10"/>
  <c r="O65" i="10"/>
  <c r="S65" i="10"/>
  <c r="J58" i="10"/>
  <c r="B57" i="11" s="1"/>
  <c r="J25" i="10"/>
  <c r="B24" i="11" s="1"/>
  <c r="J28" i="10"/>
  <c r="B27" i="11" s="1"/>
  <c r="J77" i="10"/>
  <c r="B76" i="11" s="1"/>
  <c r="J31" i="10"/>
  <c r="B30" i="11" s="1"/>
  <c r="J62" i="10"/>
  <c r="B61" i="11" s="1"/>
  <c r="J75" i="10"/>
  <c r="B74" i="11" s="1"/>
  <c r="J53" i="10"/>
  <c r="B52" i="11" s="1"/>
  <c r="J72" i="10"/>
  <c r="B71" i="11" s="1"/>
  <c r="J73" i="10"/>
  <c r="B72" i="11" s="1"/>
  <c r="J63" i="10"/>
  <c r="B62" i="11" s="1"/>
  <c r="J24" i="10"/>
  <c r="B23" i="11" s="1"/>
  <c r="J13" i="10"/>
  <c r="B12" i="11" s="1"/>
  <c r="J48" i="10"/>
  <c r="B47" i="11" s="1"/>
  <c r="J79" i="10"/>
  <c r="B78" i="11" s="1"/>
  <c r="J11" i="10"/>
  <c r="B10" i="11" s="1"/>
  <c r="J36" i="10"/>
  <c r="B35" i="11" s="1"/>
  <c r="J6" i="10"/>
  <c r="B5" i="11" s="1"/>
  <c r="J52" i="10"/>
  <c r="B51" i="11" s="1"/>
  <c r="J56" i="10"/>
  <c r="B55" i="11" s="1"/>
  <c r="J59" i="10"/>
  <c r="B58" i="11" s="1"/>
  <c r="J60" i="10"/>
  <c r="B59" i="11" s="1"/>
  <c r="J51" i="10"/>
  <c r="B50" i="11" s="1"/>
  <c r="J43" i="10"/>
  <c r="B42" i="11" s="1"/>
  <c r="J41" i="10"/>
  <c r="B40" i="11" s="1"/>
  <c r="J84" i="10"/>
  <c r="B83" i="11" s="1"/>
  <c r="J54" i="10"/>
  <c r="B53" i="11" s="1"/>
  <c r="J8" i="10"/>
  <c r="B7" i="11" s="1"/>
  <c r="J69" i="10"/>
  <c r="B68" i="11" s="1"/>
  <c r="J5" i="10"/>
  <c r="B4" i="11" s="1"/>
  <c r="J16" i="10"/>
  <c r="B15" i="11" s="1"/>
  <c r="J70" i="10"/>
  <c r="B69" i="11" s="1"/>
  <c r="J68" i="10"/>
  <c r="B67" i="11" s="1"/>
  <c r="J21" i="10"/>
  <c r="B20" i="11" s="1"/>
  <c r="J44" i="10"/>
  <c r="B43" i="11" s="1"/>
  <c r="J32" i="10"/>
  <c r="B31" i="11" s="1"/>
  <c r="J35" i="10"/>
  <c r="B34" i="11" s="1"/>
  <c r="J81" i="10"/>
  <c r="B80" i="11" s="1"/>
  <c r="J57" i="10"/>
  <c r="B56" i="11" s="1"/>
  <c r="J67" i="10"/>
  <c r="B66" i="11" s="1"/>
  <c r="J27" i="10"/>
  <c r="B26" i="11" s="1"/>
  <c r="J14" i="10"/>
  <c r="B13" i="11" s="1"/>
  <c r="J80" i="10"/>
  <c r="B79" i="11" s="1"/>
  <c r="J45" i="10"/>
  <c r="B44" i="11" s="1"/>
  <c r="J61" i="10"/>
  <c r="B60" i="11" s="1"/>
  <c r="J33" i="10"/>
  <c r="B32" i="11" s="1"/>
  <c r="J47" i="10"/>
  <c r="B46" i="11" s="1"/>
  <c r="J64" i="10"/>
  <c r="B63" i="11" s="1"/>
  <c r="J29" i="10"/>
  <c r="B28" i="11" s="1"/>
  <c r="J83" i="10"/>
  <c r="B82" i="11" s="1"/>
  <c r="J85" i="10"/>
  <c r="B84" i="11" s="1"/>
  <c r="J12" i="10"/>
  <c r="B11" i="11" s="1"/>
  <c r="J50" i="10"/>
  <c r="B49" i="11" s="1"/>
  <c r="J23" i="10"/>
  <c r="B22" i="11" s="1"/>
  <c r="J20" i="10"/>
  <c r="B19" i="11" s="1"/>
  <c r="J15" i="10"/>
  <c r="B14" i="11" s="1"/>
  <c r="J37" i="10"/>
  <c r="B36" i="11" s="1"/>
  <c r="J22" i="10"/>
  <c r="B21" i="11" s="1"/>
  <c r="J82" i="10"/>
  <c r="B81" i="11" s="1"/>
  <c r="J78" i="10"/>
  <c r="B77" i="11" s="1"/>
  <c r="J46" i="10"/>
  <c r="B45" i="11" s="1"/>
  <c r="J39" i="10"/>
  <c r="B38" i="11" s="1"/>
  <c r="J17" i="10"/>
  <c r="B16" i="11" s="1"/>
  <c r="J76" i="10"/>
  <c r="B75" i="11" s="1"/>
  <c r="J7" i="10"/>
  <c r="B6" i="11" s="1"/>
  <c r="O26" i="10" l="1"/>
  <c r="B25" i="11"/>
  <c r="O55" i="10"/>
  <c r="B54" i="11"/>
  <c r="O19" i="10"/>
  <c r="B18" i="11"/>
  <c r="S66" i="10"/>
  <c r="B65" i="11"/>
  <c r="S49" i="10"/>
  <c r="B48" i="11"/>
  <c r="O34" i="10"/>
  <c r="B33" i="11"/>
  <c r="O42" i="10"/>
  <c r="B41" i="11"/>
  <c r="O30" i="10"/>
  <c r="B29" i="11"/>
  <c r="S38" i="10"/>
  <c r="B37" i="11"/>
  <c r="O18" i="10"/>
  <c r="B17" i="11"/>
  <c r="O74" i="10"/>
  <c r="B73" i="11"/>
  <c r="O71" i="10"/>
  <c r="B70" i="11"/>
  <c r="O40" i="10"/>
  <c r="B39" i="11"/>
  <c r="O4" i="10"/>
  <c r="P4" i="10" s="1"/>
  <c r="B3" i="11"/>
  <c r="O9" i="10"/>
  <c r="B8" i="11"/>
  <c r="S40" i="10"/>
  <c r="O66" i="10"/>
  <c r="S71" i="10"/>
  <c r="O38" i="10"/>
  <c r="S55" i="10"/>
  <c r="S34" i="10"/>
  <c r="S42" i="10"/>
  <c r="O49" i="10"/>
  <c r="S4" i="10"/>
  <c r="S18" i="10"/>
  <c r="S30" i="10"/>
  <c r="S26" i="10"/>
  <c r="S19" i="10"/>
  <c r="S9" i="10"/>
  <c r="O23" i="10"/>
  <c r="S23" i="10"/>
  <c r="O60" i="10"/>
  <c r="S60" i="10"/>
  <c r="O75" i="10"/>
  <c r="S75" i="10"/>
  <c r="O46" i="10"/>
  <c r="S46" i="10"/>
  <c r="O50" i="10"/>
  <c r="S50" i="10"/>
  <c r="O61" i="10"/>
  <c r="S61" i="10"/>
  <c r="O35" i="10"/>
  <c r="S35" i="10"/>
  <c r="O69" i="10"/>
  <c r="S69" i="10"/>
  <c r="O59" i="10"/>
  <c r="S59" i="10"/>
  <c r="O48" i="10"/>
  <c r="S48" i="10"/>
  <c r="O62" i="10"/>
  <c r="S62" i="10"/>
  <c r="O81" i="10"/>
  <c r="S81" i="10"/>
  <c r="O79" i="10"/>
  <c r="S79" i="10"/>
  <c r="O78" i="10"/>
  <c r="S78" i="10"/>
  <c r="O45" i="10"/>
  <c r="S45" i="10"/>
  <c r="O32" i="10"/>
  <c r="S32" i="10"/>
  <c r="O8" i="10"/>
  <c r="S8" i="10"/>
  <c r="O56" i="10"/>
  <c r="S56" i="10"/>
  <c r="O13" i="10"/>
  <c r="S13" i="10"/>
  <c r="O31" i="10"/>
  <c r="S31" i="10"/>
  <c r="O17" i="10"/>
  <c r="S17" i="10"/>
  <c r="O5" i="10"/>
  <c r="S5" i="10"/>
  <c r="O12" i="10"/>
  <c r="S12" i="10"/>
  <c r="O82" i="10"/>
  <c r="S82" i="10"/>
  <c r="O85" i="10"/>
  <c r="S85" i="10"/>
  <c r="O80" i="10"/>
  <c r="S80" i="10"/>
  <c r="O44" i="10"/>
  <c r="S44" i="10"/>
  <c r="O54" i="10"/>
  <c r="S54" i="10"/>
  <c r="O24" i="10"/>
  <c r="S24" i="10"/>
  <c r="O77" i="10"/>
  <c r="S77" i="10"/>
  <c r="O33" i="10"/>
  <c r="S33" i="10"/>
  <c r="O22" i="10"/>
  <c r="S22" i="10"/>
  <c r="O83" i="10"/>
  <c r="S83" i="10"/>
  <c r="O14" i="10"/>
  <c r="S14" i="10"/>
  <c r="O21" i="10"/>
  <c r="S21" i="10"/>
  <c r="O84" i="10"/>
  <c r="S84" i="10"/>
  <c r="O52" i="10"/>
  <c r="S52" i="10"/>
  <c r="O63" i="10"/>
  <c r="S63" i="10"/>
  <c r="O28" i="10"/>
  <c r="S28" i="10"/>
  <c r="O7" i="10"/>
  <c r="S7" i="10"/>
  <c r="O37" i="10"/>
  <c r="S37" i="10"/>
  <c r="O29" i="10"/>
  <c r="S29" i="10"/>
  <c r="O27" i="10"/>
  <c r="S27" i="10"/>
  <c r="O68" i="10"/>
  <c r="S68" i="10"/>
  <c r="O41" i="10"/>
  <c r="S41" i="10"/>
  <c r="O6" i="10"/>
  <c r="S6" i="10"/>
  <c r="O73" i="10"/>
  <c r="S73" i="10"/>
  <c r="O10" i="10"/>
  <c r="S10" i="10"/>
  <c r="O39" i="10"/>
  <c r="S39" i="10"/>
  <c r="O76" i="10"/>
  <c r="S76" i="10"/>
  <c r="O15" i="10"/>
  <c r="S15" i="10"/>
  <c r="O64" i="10"/>
  <c r="S64" i="10"/>
  <c r="O67" i="10"/>
  <c r="S67" i="10"/>
  <c r="O70" i="10"/>
  <c r="S70" i="10"/>
  <c r="O43" i="10"/>
  <c r="S43" i="10"/>
  <c r="O36" i="10"/>
  <c r="S36" i="10"/>
  <c r="O72" i="10"/>
  <c r="S72" i="10"/>
  <c r="O25" i="10"/>
  <c r="S25" i="10"/>
  <c r="O20" i="10"/>
  <c r="S20" i="10"/>
  <c r="O47" i="10"/>
  <c r="S47" i="10"/>
  <c r="O57" i="10"/>
  <c r="S57" i="10"/>
  <c r="O16" i="10"/>
  <c r="S16" i="10"/>
  <c r="O51" i="10"/>
  <c r="S51" i="10"/>
  <c r="O11" i="10"/>
  <c r="S11" i="10"/>
  <c r="O53" i="10"/>
  <c r="S53" i="10"/>
  <c r="O58" i="10"/>
  <c r="S58" i="10"/>
  <c r="T4" i="10" l="1"/>
  <c r="P5" i="10"/>
  <c r="T5" i="10" l="1"/>
  <c r="P6" i="10"/>
  <c r="P7" i="10" l="1"/>
  <c r="T6" i="10"/>
  <c r="T7" i="10" s="1"/>
  <c r="P8" i="10" l="1"/>
  <c r="T8" i="10" s="1"/>
  <c r="P9" i="10" l="1"/>
  <c r="P10" i="10" s="1"/>
  <c r="P11" i="10" l="1"/>
  <c r="T9" i="10"/>
  <c r="P12" i="10" l="1"/>
  <c r="T10" i="10"/>
  <c r="T11" i="10" s="1"/>
  <c r="P13" i="10" l="1"/>
  <c r="P14" i="10" s="1"/>
  <c r="T12" i="10"/>
  <c r="T13" i="10" l="1"/>
  <c r="P15" i="10"/>
  <c r="T14" i="10" l="1"/>
  <c r="P16" i="10"/>
  <c r="T15" i="10" l="1"/>
  <c r="T16" i="10" s="1"/>
  <c r="P17" i="10"/>
  <c r="P18" i="10" l="1"/>
  <c r="T17" i="10"/>
  <c r="T18" i="10" l="1"/>
  <c r="P19" i="10"/>
  <c r="T19" i="10" l="1"/>
  <c r="P20" i="10"/>
  <c r="T20" i="10" l="1"/>
  <c r="P21" i="10"/>
  <c r="T21" i="10" l="1"/>
  <c r="P22" i="10"/>
  <c r="T22" i="10" l="1"/>
  <c r="P23" i="10"/>
  <c r="T23" i="10" l="1"/>
  <c r="P24" i="10"/>
  <c r="T24" i="10" l="1"/>
  <c r="P25" i="10"/>
  <c r="T25" i="10" l="1"/>
  <c r="P26" i="10"/>
  <c r="T26" i="10" l="1"/>
  <c r="P27" i="10"/>
  <c r="T27" i="10" l="1"/>
  <c r="P28" i="10"/>
  <c r="T28" i="10" l="1"/>
  <c r="P29" i="10"/>
  <c r="T29" i="10" l="1"/>
  <c r="P30" i="10"/>
  <c r="T30" i="10" l="1"/>
  <c r="P31" i="10"/>
  <c r="T31" i="10" l="1"/>
  <c r="P32" i="10"/>
  <c r="T32" i="10" l="1"/>
  <c r="P33" i="10"/>
  <c r="T33" i="10" l="1"/>
  <c r="P34" i="10"/>
  <c r="T34" i="10" l="1"/>
  <c r="P35" i="10"/>
  <c r="T35" i="10" l="1"/>
  <c r="P36" i="10"/>
  <c r="T36" i="10" l="1"/>
  <c r="P37" i="10"/>
  <c r="T37" i="10" l="1"/>
  <c r="P38" i="10"/>
  <c r="T38" i="10" l="1"/>
  <c r="P39" i="10"/>
  <c r="T39" i="10" l="1"/>
  <c r="P40" i="10"/>
  <c r="T40" i="10" l="1"/>
  <c r="P41" i="10"/>
  <c r="T41" i="10" l="1"/>
  <c r="P42" i="10"/>
  <c r="T42" i="10" l="1"/>
  <c r="P43" i="10"/>
  <c r="T43" i="10" l="1"/>
  <c r="P44" i="10"/>
  <c r="T44" i="10" l="1"/>
  <c r="P45" i="10"/>
  <c r="T45" i="10" l="1"/>
  <c r="P46" i="10"/>
  <c r="T46" i="10" l="1"/>
  <c r="P47" i="10"/>
  <c r="T47" i="10" l="1"/>
  <c r="P48" i="10"/>
  <c r="T48" i="10" l="1"/>
  <c r="P49" i="10"/>
  <c r="T49" i="10" l="1"/>
  <c r="P50" i="10"/>
  <c r="T50" i="10" l="1"/>
  <c r="P51" i="10"/>
  <c r="T51" i="10" l="1"/>
  <c r="P52" i="10"/>
  <c r="T52" i="10" l="1"/>
  <c r="P53" i="10"/>
  <c r="T53" i="10" l="1"/>
  <c r="P54" i="10"/>
  <c r="T54" i="10" l="1"/>
  <c r="P55" i="10"/>
  <c r="T55" i="10" l="1"/>
  <c r="P56" i="10"/>
  <c r="T56" i="10" l="1"/>
  <c r="P57" i="10"/>
  <c r="T57" i="10" l="1"/>
  <c r="P58" i="10"/>
  <c r="T58" i="10" l="1"/>
  <c r="P59" i="10"/>
  <c r="T59" i="10" l="1"/>
  <c r="P60" i="10"/>
  <c r="T60" i="10" l="1"/>
  <c r="P61" i="10"/>
  <c r="T61" i="10" l="1"/>
  <c r="P62" i="10"/>
  <c r="T62" i="10" l="1"/>
  <c r="P63" i="10"/>
  <c r="T63" i="10" l="1"/>
  <c r="P64" i="10"/>
  <c r="T64" i="10" l="1"/>
  <c r="P65" i="10"/>
  <c r="T65" i="10" l="1"/>
  <c r="P66" i="10"/>
  <c r="T66" i="10" l="1"/>
  <c r="P67" i="10"/>
  <c r="T67" i="10" l="1"/>
  <c r="P68" i="10"/>
  <c r="T68" i="10" l="1"/>
  <c r="P69" i="10"/>
  <c r="T69" i="10" l="1"/>
  <c r="P70" i="10"/>
  <c r="T70" i="10" l="1"/>
  <c r="P71" i="10"/>
  <c r="T71" i="10" l="1"/>
  <c r="P72" i="10"/>
  <c r="T72" i="10" l="1"/>
  <c r="P73" i="10"/>
  <c r="T73" i="10" l="1"/>
  <c r="P74" i="10"/>
  <c r="T74" i="10" l="1"/>
  <c r="P75" i="10"/>
  <c r="T75" i="10" l="1"/>
  <c r="P76" i="10"/>
  <c r="T76" i="10" l="1"/>
  <c r="P77" i="10"/>
  <c r="T77" i="10" l="1"/>
  <c r="P78" i="10"/>
  <c r="T78" i="10" l="1"/>
  <c r="P79" i="10"/>
  <c r="T79" i="10" l="1"/>
  <c r="P80" i="10"/>
  <c r="T80" i="10" l="1"/>
  <c r="P81" i="10"/>
  <c r="T81" i="10" l="1"/>
  <c r="P82" i="10"/>
  <c r="T82" i="10" l="1"/>
  <c r="P83" i="10"/>
  <c r="T83" i="10" l="1"/>
  <c r="P84" i="10"/>
  <c r="P85" i="10" l="1"/>
  <c r="T84" i="10"/>
  <c r="T85" i="10" s="1"/>
</calcChain>
</file>

<file path=xl/comments1.xml><?xml version="1.0" encoding="utf-8"?>
<comments xmlns="http://schemas.openxmlformats.org/spreadsheetml/2006/main">
  <authors>
    <author>STR</author>
  </authors>
  <commentList>
    <comment ref="R13" authorId="0" shapeId="0">
      <text>
        <r>
          <rPr>
            <sz val="10"/>
            <rFont val="Arial"/>
            <family val="2"/>
          </rPr>
          <t>SW</t>
        </r>
      </text>
    </comment>
    <comment ref="BE13" authorId="0" shapeId="0">
      <text>
        <r>
          <rPr>
            <sz val="10"/>
            <rFont val="Arial"/>
            <family val="2"/>
          </rPr>
          <t>SW</t>
        </r>
      </text>
    </comment>
    <comment ref="O14" authorId="0" shapeId="0">
      <text>
        <r>
          <rPr>
            <sz val="10"/>
            <rFont val="Arial"/>
            <family val="2"/>
          </rPr>
          <t>SW</t>
        </r>
      </text>
    </comment>
    <comment ref="AR14" authorId="0" shapeId="0">
      <text>
        <r>
          <rPr>
            <sz val="10"/>
            <rFont val="Arial"/>
            <family val="2"/>
          </rPr>
          <t>SW</t>
        </r>
      </text>
    </comment>
    <comment ref="AT14" authorId="0" shapeId="0">
      <text>
        <r>
          <rPr>
            <sz val="10"/>
            <rFont val="Arial"/>
            <family val="2"/>
          </rPr>
          <t>SW</t>
        </r>
      </text>
    </comment>
    <comment ref="AU14" authorId="0" shapeId="0">
      <text>
        <r>
          <rPr>
            <sz val="10"/>
            <rFont val="Arial"/>
            <family val="2"/>
          </rPr>
          <t>SW</t>
        </r>
      </text>
    </comment>
    <comment ref="AW14" authorId="0" shapeId="0">
      <text>
        <r>
          <rPr>
            <sz val="10"/>
            <rFont val="Arial"/>
            <family val="2"/>
          </rPr>
          <t>SW</t>
        </r>
      </text>
    </comment>
    <comment ref="AX14" authorId="0" shapeId="0">
      <text>
        <r>
          <rPr>
            <sz val="10"/>
            <rFont val="Arial"/>
            <family val="2"/>
          </rPr>
          <t>SW</t>
        </r>
      </text>
    </comment>
    <comment ref="BB14" authorId="0" shapeId="0">
      <text>
        <r>
          <rPr>
            <sz val="10"/>
            <rFont val="Arial"/>
            <family val="2"/>
          </rPr>
          <t>SW</t>
        </r>
      </text>
    </comment>
    <comment ref="Q15" authorId="0" shapeId="0">
      <text>
        <r>
          <rPr>
            <sz val="10"/>
            <rFont val="Arial"/>
            <family val="2"/>
          </rPr>
          <t>SW</t>
        </r>
      </text>
    </comment>
    <comment ref="AX15" authorId="0" shapeId="0">
      <text>
        <r>
          <rPr>
            <sz val="10"/>
            <rFont val="Arial"/>
            <family val="2"/>
          </rPr>
          <t>SW</t>
        </r>
      </text>
    </comment>
    <comment ref="BD15" authorId="0" shapeId="0">
      <text>
        <r>
          <rPr>
            <sz val="10"/>
            <rFont val="Arial"/>
            <family val="2"/>
          </rPr>
          <t>SW</t>
        </r>
      </text>
    </comment>
    <comment ref="AX16" authorId="0" shapeId="0">
      <text>
        <r>
          <rPr>
            <sz val="10"/>
            <rFont val="Arial"/>
            <family val="2"/>
          </rPr>
          <t>SW</t>
        </r>
      </text>
    </comment>
    <comment ref="P17" authorId="0" shapeId="0">
      <text>
        <r>
          <rPr>
            <sz val="10"/>
            <rFont val="Arial"/>
            <family val="2"/>
          </rPr>
          <t>SW</t>
        </r>
      </text>
    </comment>
    <comment ref="AX17" authorId="0" shapeId="0">
      <text>
        <r>
          <rPr>
            <sz val="10"/>
            <rFont val="Arial"/>
            <family val="2"/>
          </rPr>
          <t>SW</t>
        </r>
      </text>
    </comment>
    <comment ref="BC17" authorId="0" shapeId="0">
      <text>
        <r>
          <rPr>
            <sz val="10"/>
            <rFont val="Arial"/>
            <family val="2"/>
          </rPr>
          <t>SW</t>
        </r>
      </text>
    </comment>
    <comment ref="R18" authorId="0" shapeId="0">
      <text>
        <r>
          <rPr>
            <sz val="10"/>
            <rFont val="Arial"/>
            <family val="2"/>
          </rPr>
          <t>SW</t>
        </r>
      </text>
    </comment>
    <comment ref="AX18" authorId="0" shapeId="0">
      <text>
        <r>
          <rPr>
            <sz val="10"/>
            <rFont val="Arial"/>
            <family val="2"/>
          </rPr>
          <t>SW</t>
        </r>
      </text>
    </comment>
    <comment ref="BE18" authorId="0" shapeId="0">
      <text>
        <r>
          <rPr>
            <sz val="10"/>
            <rFont val="Arial"/>
            <family val="2"/>
          </rPr>
          <t>SW</t>
        </r>
      </text>
    </comment>
    <comment ref="Q19" authorId="0" shapeId="0">
      <text>
        <r>
          <rPr>
            <sz val="10"/>
            <rFont val="Arial"/>
            <family val="2"/>
          </rPr>
          <t>SW</t>
        </r>
      </text>
    </comment>
    <comment ref="BD19" authorId="0" shapeId="0">
      <text>
        <r>
          <rPr>
            <sz val="10"/>
            <rFont val="Arial"/>
            <family val="2"/>
          </rPr>
          <t>SW</t>
        </r>
      </text>
    </comment>
    <comment ref="Q20" authorId="0" shapeId="0">
      <text>
        <r>
          <rPr>
            <sz val="10"/>
            <rFont val="Arial"/>
            <family val="2"/>
          </rPr>
          <t>SW</t>
        </r>
      </text>
    </comment>
    <comment ref="AX20" authorId="0" shapeId="0">
      <text>
        <r>
          <rPr>
            <sz val="10"/>
            <rFont val="Arial"/>
            <family val="2"/>
          </rPr>
          <t>SW</t>
        </r>
      </text>
    </comment>
    <comment ref="BD20" authorId="0" shapeId="0">
      <text>
        <r>
          <rPr>
            <sz val="10"/>
            <rFont val="Arial"/>
            <family val="2"/>
          </rPr>
          <t>SW</t>
        </r>
      </text>
    </comment>
    <comment ref="R21" authorId="0" shapeId="0">
      <text>
        <r>
          <rPr>
            <sz val="10"/>
            <rFont val="Arial"/>
            <family val="2"/>
          </rPr>
          <t>SW</t>
        </r>
      </text>
    </comment>
    <comment ref="BE21" authorId="0" shapeId="0">
      <text>
        <r>
          <rPr>
            <sz val="10"/>
            <rFont val="Arial"/>
            <family val="2"/>
          </rPr>
          <t>SW</t>
        </r>
      </text>
    </comment>
    <comment ref="AX24" authorId="0" shapeId="0">
      <text>
        <r>
          <rPr>
            <sz val="10"/>
            <rFont val="Arial"/>
            <family val="2"/>
          </rPr>
          <t>SW</t>
        </r>
      </text>
    </comment>
    <comment ref="AX25" authorId="0" shapeId="0">
      <text>
        <r>
          <rPr>
            <sz val="10"/>
            <rFont val="Arial"/>
            <family val="2"/>
          </rPr>
          <t>SW</t>
        </r>
      </text>
    </comment>
    <comment ref="R27" authorId="0" shapeId="0">
      <text>
        <r>
          <rPr>
            <sz val="10"/>
            <rFont val="Arial"/>
            <family val="2"/>
          </rPr>
          <t>SW</t>
        </r>
      </text>
    </comment>
    <comment ref="BE27" authorId="0" shapeId="0">
      <text>
        <r>
          <rPr>
            <sz val="10"/>
            <rFont val="Arial"/>
            <family val="2"/>
          </rPr>
          <t>SW</t>
        </r>
      </text>
    </comment>
    <comment ref="AX29" authorId="0" shapeId="0">
      <text>
        <r>
          <rPr>
            <sz val="10"/>
            <rFont val="Arial"/>
            <family val="2"/>
          </rPr>
          <t>SW</t>
        </r>
      </text>
    </comment>
    <comment ref="R30" authorId="0" shapeId="0">
      <text>
        <r>
          <rPr>
            <sz val="10"/>
            <rFont val="Arial"/>
            <family val="2"/>
          </rPr>
          <t>SW</t>
        </r>
      </text>
    </comment>
    <comment ref="BE30" authorId="0" shapeId="0">
      <text>
        <r>
          <rPr>
            <sz val="10"/>
            <rFont val="Arial"/>
            <family val="2"/>
          </rPr>
          <t>SW</t>
        </r>
      </text>
    </comment>
    <comment ref="AX31" authorId="0" shapeId="0">
      <text>
        <r>
          <rPr>
            <sz val="10"/>
            <rFont val="Arial"/>
            <family val="2"/>
          </rPr>
          <t>SW</t>
        </r>
      </text>
    </comment>
    <comment ref="AW34" authorId="0" shapeId="0">
      <text>
        <r>
          <rPr>
            <sz val="10"/>
            <rFont val="Arial"/>
            <family val="2"/>
          </rPr>
          <t>SW</t>
        </r>
      </text>
    </comment>
    <comment ref="AX34" authorId="0" shapeId="0">
      <text>
        <r>
          <rPr>
            <sz val="10"/>
            <rFont val="Arial"/>
            <family val="2"/>
          </rPr>
          <t>SW</t>
        </r>
      </text>
    </comment>
    <comment ref="R35" authorId="0" shapeId="0">
      <text>
        <r>
          <rPr>
            <sz val="10"/>
            <rFont val="Arial"/>
            <family val="2"/>
          </rPr>
          <t>SW</t>
        </r>
      </text>
    </comment>
    <comment ref="BE35" authorId="0" shapeId="0">
      <text>
        <r>
          <rPr>
            <sz val="10"/>
            <rFont val="Arial"/>
            <family val="2"/>
          </rPr>
          <t>SW</t>
        </r>
      </text>
    </comment>
    <comment ref="R36" authorId="0" shapeId="0">
      <text>
        <r>
          <rPr>
            <sz val="10"/>
            <rFont val="Arial"/>
            <family val="2"/>
          </rPr>
          <t>SW</t>
        </r>
      </text>
    </comment>
    <comment ref="BE36" authorId="0" shapeId="0">
      <text>
        <r>
          <rPr>
            <sz val="10"/>
            <rFont val="Arial"/>
            <family val="2"/>
          </rPr>
          <t>SW</t>
        </r>
      </text>
    </comment>
    <comment ref="R37" authorId="0" shapeId="0">
      <text>
        <r>
          <rPr>
            <sz val="10"/>
            <rFont val="Arial"/>
            <family val="2"/>
          </rPr>
          <t>SW</t>
        </r>
      </text>
    </comment>
    <comment ref="BE37" authorId="0" shapeId="0">
      <text>
        <r>
          <rPr>
            <sz val="10"/>
            <rFont val="Arial"/>
            <family val="2"/>
          </rPr>
          <t>SW</t>
        </r>
      </text>
    </comment>
    <comment ref="Q40" authorId="0" shapeId="0">
      <text>
        <r>
          <rPr>
            <sz val="10"/>
            <rFont val="Arial"/>
            <family val="2"/>
          </rPr>
          <t>SW</t>
        </r>
      </text>
    </comment>
    <comment ref="BD40" authorId="0" shapeId="0">
      <text>
        <r>
          <rPr>
            <sz val="10"/>
            <rFont val="Arial"/>
            <family val="2"/>
          </rPr>
          <t>SW</t>
        </r>
      </text>
    </comment>
    <comment ref="R43" authorId="0" shapeId="0">
      <text>
        <r>
          <rPr>
            <sz val="10"/>
            <rFont val="Arial"/>
            <family val="2"/>
          </rPr>
          <t>SW</t>
        </r>
      </text>
    </comment>
    <comment ref="BE43" authorId="0" shapeId="0">
      <text>
        <r>
          <rPr>
            <sz val="10"/>
            <rFont val="Arial"/>
            <family val="2"/>
          </rPr>
          <t>SW</t>
        </r>
      </text>
    </comment>
    <comment ref="Q44" authorId="0" shapeId="0">
      <text>
        <r>
          <rPr>
            <sz val="10"/>
            <rFont val="Arial"/>
            <family val="2"/>
          </rPr>
          <t>SW</t>
        </r>
      </text>
    </comment>
    <comment ref="AX44" authorId="0" shapeId="0">
      <text>
        <r>
          <rPr>
            <sz val="10"/>
            <rFont val="Arial"/>
            <family val="2"/>
          </rPr>
          <t>SW</t>
        </r>
      </text>
    </comment>
    <comment ref="BD44" authorId="0" shapeId="0">
      <text>
        <r>
          <rPr>
            <sz val="10"/>
            <rFont val="Arial"/>
            <family val="2"/>
          </rPr>
          <t>SW</t>
        </r>
      </text>
    </comment>
    <comment ref="R48" authorId="0" shapeId="0">
      <text>
        <r>
          <rPr>
            <sz val="10"/>
            <rFont val="Arial"/>
            <family val="2"/>
          </rPr>
          <t>SW</t>
        </r>
      </text>
    </comment>
    <comment ref="BE48" authorId="0" shapeId="0">
      <text>
        <r>
          <rPr>
            <sz val="10"/>
            <rFont val="Arial"/>
            <family val="2"/>
          </rPr>
          <t>SW</t>
        </r>
      </text>
    </comment>
    <comment ref="R49" authorId="0" shapeId="0">
      <text>
        <r>
          <rPr>
            <sz val="10"/>
            <rFont val="Arial"/>
            <family val="2"/>
          </rPr>
          <t>SW</t>
        </r>
      </text>
    </comment>
    <comment ref="BE49" authorId="0" shapeId="0">
      <text>
        <r>
          <rPr>
            <sz val="10"/>
            <rFont val="Arial"/>
            <family val="2"/>
          </rPr>
          <t>SW</t>
        </r>
      </text>
    </comment>
    <comment ref="P53" authorId="0" shapeId="0">
      <text>
        <r>
          <rPr>
            <sz val="10"/>
            <rFont val="Arial"/>
            <family val="2"/>
          </rPr>
          <t>SW</t>
        </r>
      </text>
    </comment>
    <comment ref="Q53" authorId="0" shapeId="0">
      <text>
        <r>
          <rPr>
            <sz val="10"/>
            <rFont val="Arial"/>
            <family val="2"/>
          </rPr>
          <t>SW</t>
        </r>
      </text>
    </comment>
    <comment ref="BC53" authorId="0" shapeId="0">
      <text>
        <r>
          <rPr>
            <sz val="10"/>
            <rFont val="Arial"/>
            <family val="2"/>
          </rPr>
          <t>SW</t>
        </r>
      </text>
    </comment>
    <comment ref="BD53" authorId="0" shapeId="0">
      <text>
        <r>
          <rPr>
            <sz val="10"/>
            <rFont val="Arial"/>
            <family val="2"/>
          </rPr>
          <t>SW</t>
        </r>
      </text>
    </comment>
    <comment ref="R55" authorId="0" shapeId="0">
      <text>
        <r>
          <rPr>
            <sz val="10"/>
            <rFont val="Arial"/>
            <family val="2"/>
          </rPr>
          <t>SW</t>
        </r>
      </text>
    </comment>
    <comment ref="BE55" authorId="0" shapeId="0">
      <text>
        <r>
          <rPr>
            <sz val="10"/>
            <rFont val="Arial"/>
            <family val="2"/>
          </rPr>
          <t>SW</t>
        </r>
      </text>
    </comment>
    <comment ref="Q56" authorId="0" shapeId="0">
      <text>
        <r>
          <rPr>
            <sz val="10"/>
            <rFont val="Arial"/>
            <family val="2"/>
          </rPr>
          <t>SW</t>
        </r>
      </text>
    </comment>
    <comment ref="BD56" authorId="0" shapeId="0">
      <text>
        <r>
          <rPr>
            <sz val="10"/>
            <rFont val="Arial"/>
            <family val="2"/>
          </rPr>
          <t>SW</t>
        </r>
      </text>
    </comment>
    <comment ref="R67" authorId="0" shapeId="0">
      <text>
        <r>
          <rPr>
            <sz val="10"/>
            <rFont val="Arial"/>
            <family val="2"/>
          </rPr>
          <t>SW</t>
        </r>
      </text>
    </comment>
    <comment ref="BE67" authorId="0" shapeId="0">
      <text>
        <r>
          <rPr>
            <sz val="10"/>
            <rFont val="Arial"/>
            <family val="2"/>
          </rPr>
          <t>SW</t>
        </r>
      </text>
    </comment>
    <comment ref="Q69" authorId="0" shapeId="0">
      <text>
        <r>
          <rPr>
            <sz val="10"/>
            <rFont val="Arial"/>
            <family val="2"/>
          </rPr>
          <t>SW</t>
        </r>
      </text>
    </comment>
    <comment ref="BD69" authorId="0" shapeId="0">
      <text>
        <r>
          <rPr>
            <sz val="10"/>
            <rFont val="Arial"/>
            <family val="2"/>
          </rPr>
          <t>SW</t>
        </r>
      </text>
    </comment>
    <comment ref="AX72" authorId="0" shapeId="0">
      <text>
        <r>
          <rPr>
            <sz val="10"/>
            <rFont val="Arial"/>
            <family val="2"/>
          </rPr>
          <t>SW</t>
        </r>
      </text>
    </comment>
    <comment ref="R73" authorId="0" shapeId="0">
      <text>
        <r>
          <rPr>
            <sz val="10"/>
            <rFont val="Arial"/>
            <family val="2"/>
          </rPr>
          <t>SW</t>
        </r>
      </text>
    </comment>
    <comment ref="BE73" authorId="0" shapeId="0">
      <text>
        <r>
          <rPr>
            <sz val="10"/>
            <rFont val="Arial"/>
            <family val="2"/>
          </rPr>
          <t>SW</t>
        </r>
      </text>
    </comment>
    <comment ref="R76" authorId="0" shapeId="0">
      <text>
        <r>
          <rPr>
            <sz val="10"/>
            <rFont val="Arial"/>
            <family val="2"/>
          </rPr>
          <t>SW</t>
        </r>
      </text>
    </comment>
    <comment ref="BE76" authorId="0" shapeId="0">
      <text>
        <r>
          <rPr>
            <sz val="10"/>
            <rFont val="Arial"/>
            <family val="2"/>
          </rPr>
          <t>SW</t>
        </r>
      </text>
    </comment>
    <comment ref="Q79" authorId="0" shapeId="0">
      <text>
        <r>
          <rPr>
            <sz val="10"/>
            <rFont val="Arial"/>
            <family val="2"/>
          </rPr>
          <t>SW</t>
        </r>
      </text>
    </comment>
    <comment ref="AX79" authorId="0" shapeId="0">
      <text>
        <r>
          <rPr>
            <sz val="10"/>
            <rFont val="Arial"/>
            <family val="2"/>
          </rPr>
          <t>SW</t>
        </r>
      </text>
    </comment>
    <comment ref="BD79" authorId="0" shapeId="0">
      <text>
        <r>
          <rPr>
            <sz val="10"/>
            <rFont val="Arial"/>
            <family val="2"/>
          </rPr>
          <t>SW</t>
        </r>
      </text>
    </comment>
    <comment ref="R83" authorId="0" shapeId="0">
      <text>
        <r>
          <rPr>
            <sz val="10"/>
            <rFont val="Arial"/>
            <family val="2"/>
          </rPr>
          <t>SW</t>
        </r>
      </text>
    </comment>
    <comment ref="BE83" authorId="0" shapeId="0">
      <text>
        <r>
          <rPr>
            <sz val="10"/>
            <rFont val="Arial"/>
            <family val="2"/>
          </rPr>
          <t>SW</t>
        </r>
      </text>
    </comment>
    <comment ref="AX84" authorId="0" shapeId="0">
      <text>
        <r>
          <rPr>
            <sz val="10"/>
            <rFont val="Arial"/>
            <family val="2"/>
          </rPr>
          <t>SW</t>
        </r>
      </text>
    </comment>
    <comment ref="Q85" authorId="0" shapeId="0">
      <text>
        <r>
          <rPr>
            <sz val="10"/>
            <rFont val="Arial"/>
            <family val="2"/>
          </rPr>
          <t>SW</t>
        </r>
      </text>
    </comment>
    <comment ref="BD85" authorId="0" shapeId="0">
      <text>
        <r>
          <rPr>
            <sz val="10"/>
            <rFont val="Arial"/>
            <family val="2"/>
          </rPr>
          <t>SW</t>
        </r>
      </text>
    </comment>
    <comment ref="R86" authorId="0" shapeId="0">
      <text>
        <r>
          <rPr>
            <sz val="10"/>
            <rFont val="Arial"/>
            <family val="2"/>
          </rPr>
          <t>SW</t>
        </r>
      </text>
    </comment>
    <comment ref="BE86" authorId="0" shapeId="0">
      <text>
        <r>
          <rPr>
            <sz val="10"/>
            <rFont val="Arial"/>
            <family val="2"/>
          </rPr>
          <t>SW</t>
        </r>
      </text>
    </comment>
    <comment ref="R88" authorId="0" shapeId="0">
      <text>
        <r>
          <rPr>
            <sz val="10"/>
            <rFont val="Arial"/>
            <family val="2"/>
          </rPr>
          <t>SW</t>
        </r>
      </text>
    </comment>
    <comment ref="BE88" authorId="0" shapeId="0">
      <text>
        <r>
          <rPr>
            <sz val="10"/>
            <rFont val="Arial"/>
            <family val="2"/>
          </rPr>
          <t>SW</t>
        </r>
      </text>
    </comment>
    <comment ref="R89" authorId="0" shapeId="0">
      <text>
        <r>
          <rPr>
            <sz val="10"/>
            <rFont val="Arial"/>
            <family val="2"/>
          </rPr>
          <t>SW</t>
        </r>
      </text>
    </comment>
    <comment ref="BE89" authorId="0" shapeId="0">
      <text>
        <r>
          <rPr>
            <sz val="10"/>
            <rFont val="Arial"/>
            <family val="2"/>
          </rPr>
          <t>SW</t>
        </r>
      </text>
    </comment>
    <comment ref="R93" authorId="0" shapeId="0">
      <text>
        <r>
          <rPr>
            <sz val="10"/>
            <rFont val="Arial"/>
            <family val="2"/>
          </rPr>
          <t>SW</t>
        </r>
      </text>
    </comment>
    <comment ref="BE93" authorId="0" shapeId="0">
      <text>
        <r>
          <rPr>
            <sz val="10"/>
            <rFont val="Arial"/>
            <family val="2"/>
          </rPr>
          <t>SW</t>
        </r>
      </text>
    </comment>
    <comment ref="AX94" authorId="0" shapeId="0">
      <text>
        <r>
          <rPr>
            <sz val="10"/>
            <rFont val="Arial"/>
            <family val="2"/>
          </rPr>
          <t>SW</t>
        </r>
      </text>
    </comment>
    <comment ref="P95" authorId="0" shapeId="0">
      <text>
        <r>
          <rPr>
            <sz val="10"/>
            <rFont val="Arial"/>
            <family val="2"/>
          </rPr>
          <t>SW</t>
        </r>
      </text>
    </comment>
    <comment ref="Q95" authorId="0" shapeId="0">
      <text>
        <r>
          <rPr>
            <sz val="10"/>
            <rFont val="Arial"/>
            <family val="2"/>
          </rPr>
          <t>SW</t>
        </r>
      </text>
    </comment>
    <comment ref="AX95" authorId="0" shapeId="0">
      <text>
        <r>
          <rPr>
            <sz val="10"/>
            <rFont val="Arial"/>
            <family val="2"/>
          </rPr>
          <t>SW</t>
        </r>
      </text>
    </comment>
    <comment ref="BC95" authorId="0" shapeId="0">
      <text>
        <r>
          <rPr>
            <sz val="10"/>
            <rFont val="Arial"/>
            <family val="2"/>
          </rPr>
          <t>SW</t>
        </r>
      </text>
    </comment>
    <comment ref="BD95" authorId="0" shapeId="0">
      <text>
        <r>
          <rPr>
            <sz val="10"/>
            <rFont val="Arial"/>
            <family val="2"/>
          </rPr>
          <t>SW</t>
        </r>
      </text>
    </comment>
    <comment ref="R96" authorId="0" shapeId="0">
      <text>
        <r>
          <rPr>
            <sz val="10"/>
            <rFont val="Arial"/>
            <family val="2"/>
          </rPr>
          <t>SW</t>
        </r>
      </text>
    </comment>
    <comment ref="BE96" authorId="0" shapeId="0">
      <text>
        <r>
          <rPr>
            <sz val="10"/>
            <rFont val="Arial"/>
            <family val="2"/>
          </rPr>
          <t>SW</t>
        </r>
      </text>
    </comment>
    <comment ref="R97" authorId="0" shapeId="0">
      <text>
        <r>
          <rPr>
            <sz val="10"/>
            <rFont val="Arial"/>
            <family val="2"/>
          </rPr>
          <t>SW</t>
        </r>
      </text>
    </comment>
    <comment ref="BE97" authorId="0" shapeId="0">
      <text>
        <r>
          <rPr>
            <sz val="10"/>
            <rFont val="Arial"/>
            <family val="2"/>
          </rPr>
          <t>SW</t>
        </r>
      </text>
    </comment>
    <comment ref="R106" authorId="0" shapeId="0">
      <text>
        <r>
          <rPr>
            <sz val="10"/>
            <rFont val="Arial"/>
            <family val="2"/>
          </rPr>
          <t>SW</t>
        </r>
      </text>
    </comment>
    <comment ref="BE106" authorId="0" shapeId="0">
      <text>
        <r>
          <rPr>
            <sz val="10"/>
            <rFont val="Arial"/>
            <family val="2"/>
          </rPr>
          <t>SW</t>
        </r>
      </text>
    </comment>
    <comment ref="R107" authorId="0" shapeId="0">
      <text>
        <r>
          <rPr>
            <sz val="10"/>
            <rFont val="Arial"/>
            <family val="2"/>
          </rPr>
          <t>SW</t>
        </r>
      </text>
    </comment>
    <comment ref="BE107" authorId="0" shapeId="0">
      <text>
        <r>
          <rPr>
            <sz val="10"/>
            <rFont val="Arial"/>
            <family val="2"/>
          </rPr>
          <t>SW</t>
        </r>
      </text>
    </comment>
    <comment ref="R113" authorId="0" shapeId="0">
      <text>
        <r>
          <rPr>
            <sz val="10"/>
            <rFont val="Arial"/>
            <family val="2"/>
          </rPr>
          <t>SW</t>
        </r>
      </text>
    </comment>
    <comment ref="BE113" authorId="0" shapeId="0">
      <text>
        <r>
          <rPr>
            <sz val="10"/>
            <rFont val="Arial"/>
            <family val="2"/>
          </rPr>
          <t>SW</t>
        </r>
      </text>
    </comment>
    <comment ref="R114" authorId="0" shapeId="0">
      <text>
        <r>
          <rPr>
            <sz val="10"/>
            <rFont val="Arial"/>
            <family val="2"/>
          </rPr>
          <t>SW</t>
        </r>
      </text>
    </comment>
    <comment ref="BE114" authorId="0" shapeId="0">
      <text>
        <r>
          <rPr>
            <sz val="10"/>
            <rFont val="Arial"/>
            <family val="2"/>
          </rPr>
          <t>SW</t>
        </r>
      </text>
    </comment>
    <comment ref="R115" authorId="0" shapeId="0">
      <text>
        <r>
          <rPr>
            <sz val="10"/>
            <rFont val="Arial"/>
            <family val="2"/>
          </rPr>
          <t>SW</t>
        </r>
      </text>
    </comment>
    <comment ref="BE115" authorId="0" shapeId="0">
      <text>
        <r>
          <rPr>
            <sz val="10"/>
            <rFont val="Arial"/>
            <family val="2"/>
          </rPr>
          <t>SW</t>
        </r>
      </text>
    </comment>
    <comment ref="R116" authorId="0" shapeId="0">
      <text>
        <r>
          <rPr>
            <sz val="10"/>
            <rFont val="Arial"/>
            <family val="2"/>
          </rPr>
          <t>SW</t>
        </r>
      </text>
    </comment>
    <comment ref="BE116" authorId="0" shapeId="0">
      <text>
        <r>
          <rPr>
            <sz val="10"/>
            <rFont val="Arial"/>
            <family val="2"/>
          </rPr>
          <t>SW</t>
        </r>
      </text>
    </comment>
    <comment ref="R117" authorId="0" shapeId="0">
      <text>
        <r>
          <rPr>
            <sz val="10"/>
            <rFont val="Arial"/>
            <family val="2"/>
          </rPr>
          <t>SW</t>
        </r>
      </text>
    </comment>
    <comment ref="BE117" authorId="0" shapeId="0">
      <text>
        <r>
          <rPr>
            <sz val="10"/>
            <rFont val="Arial"/>
            <family val="2"/>
          </rPr>
          <t>SW</t>
        </r>
      </text>
    </comment>
    <comment ref="R118" authorId="0" shapeId="0">
      <text>
        <r>
          <rPr>
            <sz val="10"/>
            <rFont val="Arial"/>
            <family val="2"/>
          </rPr>
          <t>SW</t>
        </r>
      </text>
    </comment>
    <comment ref="BE118" authorId="0" shapeId="0">
      <text>
        <r>
          <rPr>
            <sz val="10"/>
            <rFont val="Arial"/>
            <family val="2"/>
          </rPr>
          <t>SW</t>
        </r>
      </text>
    </comment>
    <comment ref="R119" authorId="0" shapeId="0">
      <text>
        <r>
          <rPr>
            <sz val="10"/>
            <rFont val="Arial"/>
            <family val="2"/>
          </rPr>
          <t>SW</t>
        </r>
      </text>
    </comment>
    <comment ref="BE119" authorId="0" shapeId="0">
      <text>
        <r>
          <rPr>
            <sz val="10"/>
            <rFont val="Arial"/>
            <family val="2"/>
          </rPr>
          <t>SW</t>
        </r>
      </text>
    </comment>
    <comment ref="R123" authorId="0" shapeId="0">
      <text>
        <r>
          <rPr>
            <sz val="10"/>
            <rFont val="Arial"/>
            <family val="2"/>
          </rPr>
          <t>SW</t>
        </r>
      </text>
    </comment>
    <comment ref="BE123" authorId="0" shapeId="0">
      <text>
        <r>
          <rPr>
            <sz val="10"/>
            <rFont val="Arial"/>
            <family val="2"/>
          </rPr>
          <t>SW</t>
        </r>
      </text>
    </comment>
    <comment ref="R124" authorId="0" shapeId="0">
      <text>
        <r>
          <rPr>
            <sz val="10"/>
            <rFont val="Arial"/>
            <family val="2"/>
          </rPr>
          <t>SW</t>
        </r>
      </text>
    </comment>
    <comment ref="BE124" authorId="0" shapeId="0">
      <text>
        <r>
          <rPr>
            <sz val="10"/>
            <rFont val="Arial"/>
            <family val="2"/>
          </rPr>
          <t>SW</t>
        </r>
      </text>
    </comment>
    <comment ref="R125" authorId="0" shapeId="0">
      <text>
        <r>
          <rPr>
            <sz val="10"/>
            <rFont val="Arial"/>
            <family val="2"/>
          </rPr>
          <t>SW</t>
        </r>
      </text>
    </comment>
    <comment ref="BE125" authorId="0" shapeId="0">
      <text>
        <r>
          <rPr>
            <sz val="10"/>
            <rFont val="Arial"/>
            <family val="2"/>
          </rPr>
          <t>SW</t>
        </r>
      </text>
    </comment>
    <comment ref="R126" authorId="0" shapeId="0">
      <text>
        <r>
          <rPr>
            <sz val="10"/>
            <rFont val="Arial"/>
            <family val="2"/>
          </rPr>
          <t>SW</t>
        </r>
      </text>
    </comment>
    <comment ref="BE126" authorId="0" shapeId="0">
      <text>
        <r>
          <rPr>
            <sz val="10"/>
            <rFont val="Arial"/>
            <family val="2"/>
          </rPr>
          <t>SW</t>
        </r>
      </text>
    </comment>
    <comment ref="R127" authorId="0" shapeId="0">
      <text>
        <r>
          <rPr>
            <sz val="10"/>
            <rFont val="Arial"/>
            <family val="2"/>
          </rPr>
          <t>SW</t>
        </r>
      </text>
    </comment>
    <comment ref="BE127" authorId="0" shapeId="0">
      <text>
        <r>
          <rPr>
            <sz val="10"/>
            <rFont val="Arial"/>
            <family val="2"/>
          </rPr>
          <t>SW</t>
        </r>
      </text>
    </comment>
    <comment ref="R129" authorId="0" shapeId="0">
      <text>
        <r>
          <rPr>
            <sz val="10"/>
            <rFont val="Arial"/>
            <family val="2"/>
          </rPr>
          <t>SW</t>
        </r>
      </text>
    </comment>
    <comment ref="BE129" authorId="0" shapeId="0">
      <text>
        <r>
          <rPr>
            <sz val="10"/>
            <rFont val="Arial"/>
            <family val="2"/>
          </rPr>
          <t>SW</t>
        </r>
      </text>
    </comment>
  </commentList>
</comments>
</file>

<file path=xl/comments2.xml><?xml version="1.0" encoding="utf-8"?>
<comments xmlns="http://schemas.openxmlformats.org/spreadsheetml/2006/main">
  <authors>
    <author>Simon Schneider</author>
    <author>STR</author>
  </authors>
  <commentList>
    <comment ref="AK3" authorId="0" shapeId="0">
      <text>
        <r>
          <rPr>
            <b/>
            <sz val="9"/>
            <color indexed="81"/>
            <rFont val="Segoe UI"/>
            <family val="2"/>
          </rPr>
          <t>Simon Schneider:</t>
        </r>
        <r>
          <rPr>
            <sz val="9"/>
            <color indexed="81"/>
            <rFont val="Segoe UI"/>
            <family val="2"/>
          </rPr>
          <t xml:space="preserve">
faktor Bebaute Fläche zu durchschnittlicher Geschoßfläche</t>
        </r>
      </text>
    </comment>
    <comment ref="J6" authorId="1" shapeId="0">
      <text>
        <r>
          <rPr>
            <sz val="10"/>
            <rFont val="Arial"/>
            <family val="2"/>
          </rPr>
          <t>SW</t>
        </r>
      </text>
    </comment>
    <comment ref="G7" authorId="1" shapeId="0">
      <text>
        <r>
          <rPr>
            <sz val="10"/>
            <rFont val="Arial"/>
            <family val="2"/>
          </rPr>
          <t>SW</t>
        </r>
      </text>
    </comment>
    <comment ref="I8" authorId="1" shapeId="0">
      <text>
        <r>
          <rPr>
            <sz val="10"/>
            <rFont val="Arial"/>
            <family val="2"/>
          </rPr>
          <t>SW</t>
        </r>
      </text>
    </comment>
    <comment ref="H10" authorId="1" shapeId="0">
      <text>
        <r>
          <rPr>
            <sz val="10"/>
            <rFont val="Arial"/>
            <family val="2"/>
          </rPr>
          <t>SW</t>
        </r>
      </text>
    </comment>
    <comment ref="J11" authorId="1" shapeId="0">
      <text>
        <r>
          <rPr>
            <sz val="10"/>
            <rFont val="Arial"/>
            <family val="2"/>
          </rPr>
          <t>SW</t>
        </r>
      </text>
    </comment>
    <comment ref="I12" authorId="1" shapeId="0">
      <text>
        <r>
          <rPr>
            <sz val="10"/>
            <rFont val="Arial"/>
            <family val="2"/>
          </rPr>
          <t>SW</t>
        </r>
      </text>
    </comment>
    <comment ref="I13" authorId="1" shapeId="0">
      <text>
        <r>
          <rPr>
            <sz val="10"/>
            <rFont val="Arial"/>
            <family val="2"/>
          </rPr>
          <t>SW</t>
        </r>
      </text>
    </comment>
    <comment ref="J14" authorId="1" shapeId="0">
      <text>
        <r>
          <rPr>
            <sz val="10"/>
            <rFont val="Arial"/>
            <family val="2"/>
          </rPr>
          <t>SW</t>
        </r>
      </text>
    </comment>
    <comment ref="J20" authorId="1" shapeId="0">
      <text>
        <r>
          <rPr>
            <sz val="10"/>
            <rFont val="Arial"/>
            <family val="2"/>
          </rPr>
          <t>SW</t>
        </r>
      </text>
    </comment>
    <comment ref="J23" authorId="1" shapeId="0">
      <text>
        <r>
          <rPr>
            <sz val="10"/>
            <rFont val="Arial"/>
            <family val="2"/>
          </rPr>
          <t>SW</t>
        </r>
      </text>
    </comment>
    <comment ref="J28" authorId="1" shapeId="0">
      <text>
        <r>
          <rPr>
            <sz val="10"/>
            <rFont val="Arial"/>
            <family val="2"/>
          </rPr>
          <t>SW</t>
        </r>
      </text>
    </comment>
    <comment ref="J29" authorId="1" shapeId="0">
      <text>
        <r>
          <rPr>
            <sz val="10"/>
            <rFont val="Arial"/>
            <family val="2"/>
          </rPr>
          <t>SW</t>
        </r>
      </text>
    </comment>
    <comment ref="J30" authorId="1" shapeId="0">
      <text>
        <r>
          <rPr>
            <sz val="10"/>
            <rFont val="Arial"/>
            <family val="2"/>
          </rPr>
          <t>SW</t>
        </r>
      </text>
    </comment>
    <comment ref="I33" authorId="1" shapeId="0">
      <text>
        <r>
          <rPr>
            <sz val="10"/>
            <rFont val="Arial"/>
            <family val="2"/>
          </rPr>
          <t>SW</t>
        </r>
      </text>
    </comment>
    <comment ref="J36" authorId="1" shapeId="0">
      <text>
        <r>
          <rPr>
            <sz val="10"/>
            <rFont val="Arial"/>
            <family val="2"/>
          </rPr>
          <t>SW</t>
        </r>
      </text>
    </comment>
    <comment ref="I37" authorId="1" shapeId="0">
      <text>
        <r>
          <rPr>
            <sz val="10"/>
            <rFont val="Arial"/>
            <family val="2"/>
          </rPr>
          <t>SW</t>
        </r>
      </text>
    </comment>
    <comment ref="J41" authorId="1" shapeId="0">
      <text>
        <r>
          <rPr>
            <sz val="10"/>
            <rFont val="Arial"/>
            <family val="2"/>
          </rPr>
          <t>SW</t>
        </r>
      </text>
    </comment>
    <comment ref="J42" authorId="1" shapeId="0">
      <text>
        <r>
          <rPr>
            <sz val="10"/>
            <rFont val="Arial"/>
            <family val="2"/>
          </rPr>
          <t>SW</t>
        </r>
      </text>
    </comment>
    <comment ref="H46" authorId="1" shapeId="0">
      <text>
        <r>
          <rPr>
            <sz val="10"/>
            <rFont val="Arial"/>
            <family val="2"/>
          </rPr>
          <t>SW</t>
        </r>
      </text>
    </comment>
    <comment ref="I46" authorId="1" shapeId="0">
      <text>
        <r>
          <rPr>
            <sz val="10"/>
            <rFont val="Arial"/>
            <family val="2"/>
          </rPr>
          <t>SW</t>
        </r>
      </text>
    </comment>
    <comment ref="J48" authorId="1" shapeId="0">
      <text>
        <r>
          <rPr>
            <sz val="10"/>
            <rFont val="Arial"/>
            <family val="2"/>
          </rPr>
          <t>SW</t>
        </r>
      </text>
    </comment>
    <comment ref="I49" authorId="1" shapeId="0">
      <text>
        <r>
          <rPr>
            <sz val="10"/>
            <rFont val="Arial"/>
            <family val="2"/>
          </rPr>
          <t>SW</t>
        </r>
      </text>
    </comment>
    <comment ref="J60" authorId="1" shapeId="0">
      <text>
        <r>
          <rPr>
            <sz val="10"/>
            <rFont val="Arial"/>
            <family val="2"/>
          </rPr>
          <t>SW</t>
        </r>
      </text>
    </comment>
    <comment ref="I62" authorId="1" shapeId="0">
      <text>
        <r>
          <rPr>
            <sz val="10"/>
            <rFont val="Arial"/>
            <family val="2"/>
          </rPr>
          <t>SW</t>
        </r>
      </text>
    </comment>
    <comment ref="J66" authorId="1" shapeId="0">
      <text>
        <r>
          <rPr>
            <sz val="10"/>
            <rFont val="Arial"/>
            <family val="2"/>
          </rPr>
          <t>SW</t>
        </r>
      </text>
    </comment>
    <comment ref="J69" authorId="1" shapeId="0">
      <text>
        <r>
          <rPr>
            <sz val="10"/>
            <rFont val="Arial"/>
            <family val="2"/>
          </rPr>
          <t>SW</t>
        </r>
      </text>
    </comment>
    <comment ref="I72" authorId="1" shapeId="0">
      <text>
        <r>
          <rPr>
            <sz val="10"/>
            <rFont val="Arial"/>
            <family val="2"/>
          </rPr>
          <t>SW</t>
        </r>
      </text>
    </comment>
    <comment ref="J75" authorId="1" shapeId="0">
      <text>
        <r>
          <rPr>
            <sz val="10"/>
            <rFont val="Arial"/>
            <family val="2"/>
          </rPr>
          <t>SW</t>
        </r>
      </text>
    </comment>
    <comment ref="J76" authorId="1" shapeId="0">
      <text>
        <r>
          <rPr>
            <sz val="10"/>
            <rFont val="Arial"/>
            <family val="2"/>
          </rPr>
          <t>SW</t>
        </r>
      </text>
    </comment>
    <comment ref="J81" authorId="1" shapeId="0">
      <text>
        <r>
          <rPr>
            <sz val="10"/>
            <rFont val="Arial"/>
            <family val="2"/>
          </rPr>
          <t>SW</t>
        </r>
      </text>
    </comment>
    <comment ref="J82" authorId="1" shapeId="0">
      <text>
        <r>
          <rPr>
            <sz val="10"/>
            <rFont val="Arial"/>
            <family val="2"/>
          </rPr>
          <t>SW</t>
        </r>
      </text>
    </comment>
    <comment ref="J91" authorId="1" shapeId="0">
      <text>
        <r>
          <rPr>
            <sz val="10"/>
            <rFont val="Arial"/>
            <family val="2"/>
          </rPr>
          <t>SW</t>
        </r>
      </text>
    </comment>
    <comment ref="J92" authorId="1" shapeId="0">
      <text>
        <r>
          <rPr>
            <sz val="10"/>
            <rFont val="Arial"/>
            <family val="2"/>
          </rPr>
          <t>SW</t>
        </r>
      </text>
    </comment>
    <comment ref="J98" authorId="1" shapeId="0">
      <text>
        <r>
          <rPr>
            <sz val="10"/>
            <rFont val="Arial"/>
            <family val="2"/>
          </rPr>
          <t>SW</t>
        </r>
      </text>
    </comment>
    <comment ref="J99" authorId="1" shapeId="0">
      <text>
        <r>
          <rPr>
            <sz val="10"/>
            <rFont val="Arial"/>
            <family val="2"/>
          </rPr>
          <t>SW</t>
        </r>
      </text>
    </comment>
    <comment ref="J100" authorId="1" shapeId="0">
      <text>
        <r>
          <rPr>
            <sz val="10"/>
            <rFont val="Arial"/>
            <family val="2"/>
          </rPr>
          <t>SW</t>
        </r>
      </text>
    </comment>
    <comment ref="J101" authorId="1" shapeId="0">
      <text>
        <r>
          <rPr>
            <sz val="10"/>
            <rFont val="Arial"/>
            <family val="2"/>
          </rPr>
          <t>SW</t>
        </r>
      </text>
    </comment>
    <comment ref="J102" authorId="1" shapeId="0">
      <text>
        <r>
          <rPr>
            <sz val="10"/>
            <rFont val="Arial"/>
            <family val="2"/>
          </rPr>
          <t>SW</t>
        </r>
      </text>
    </comment>
    <comment ref="J103" authorId="1" shapeId="0">
      <text>
        <r>
          <rPr>
            <sz val="10"/>
            <rFont val="Arial"/>
            <family val="2"/>
          </rPr>
          <t>SW</t>
        </r>
      </text>
    </comment>
    <comment ref="J104" authorId="1" shapeId="0">
      <text>
        <r>
          <rPr>
            <sz val="10"/>
            <rFont val="Arial"/>
            <family val="2"/>
          </rPr>
          <t>SW</t>
        </r>
      </text>
    </comment>
    <comment ref="J108" authorId="1" shapeId="0">
      <text>
        <r>
          <rPr>
            <sz val="10"/>
            <rFont val="Arial"/>
            <family val="2"/>
          </rPr>
          <t>SW</t>
        </r>
      </text>
    </comment>
    <comment ref="J109" authorId="1" shapeId="0">
      <text>
        <r>
          <rPr>
            <sz val="10"/>
            <rFont val="Arial"/>
            <family val="2"/>
          </rPr>
          <t>SW</t>
        </r>
      </text>
    </comment>
    <comment ref="J110" authorId="1" shapeId="0">
      <text>
        <r>
          <rPr>
            <sz val="10"/>
            <rFont val="Arial"/>
            <family val="2"/>
          </rPr>
          <t>SW</t>
        </r>
      </text>
    </comment>
    <comment ref="J111" authorId="1" shapeId="0">
      <text>
        <r>
          <rPr>
            <sz val="10"/>
            <rFont val="Arial"/>
            <family val="2"/>
          </rPr>
          <t>SW</t>
        </r>
      </text>
    </comment>
    <comment ref="J112" authorId="1" shapeId="0">
      <text>
        <r>
          <rPr>
            <sz val="10"/>
            <rFont val="Arial"/>
            <family val="2"/>
          </rPr>
          <t>SW</t>
        </r>
      </text>
    </comment>
    <comment ref="J114" authorId="1" shapeId="0">
      <text>
        <r>
          <rPr>
            <sz val="10"/>
            <rFont val="Arial"/>
            <family val="2"/>
          </rPr>
          <t>SW</t>
        </r>
      </text>
    </comment>
  </commentList>
</comments>
</file>

<file path=xl/sharedStrings.xml><?xml version="1.0" encoding="utf-8"?>
<sst xmlns="http://schemas.openxmlformats.org/spreadsheetml/2006/main" count="2142" uniqueCount="462">
  <si>
    <t>heading</t>
  </si>
  <si>
    <t>row field</t>
  </si>
  <si>
    <t>cells</t>
  </si>
  <si>
    <t>footer</t>
  </si>
  <si>
    <t xml:space="preserve">column field </t>
  </si>
  <si>
    <t>field names</t>
  </si>
  <si>
    <t>#TABLE#</t>
  </si>
  <si>
    <t>RSE Data Format:</t>
  </si>
  <si>
    <t>Comment Author:</t>
  </si>
  <si>
    <t>STR</t>
  </si>
  <si>
    <t>© Copyright Statistics Austria</t>
  </si>
  <si>
    <t>Tabelle 1</t>
  </si>
  <si>
    <t>Filter:</t>
  </si>
  <si>
    <t>Bundesland</t>
  </si>
  <si>
    <t>Symbol</t>
  </si>
  <si>
    <t>Beschreibung</t>
  </si>
  <si>
    <t>Q</t>
  </si>
  <si>
    <t>STATcube – Statistische Datenbank von STATISTIK AUSTRIA</t>
  </si>
  <si>
    <t>Burgenland</t>
  </si>
  <si>
    <t>Kärnten</t>
  </si>
  <si>
    <t>Niederösterreich</t>
  </si>
  <si>
    <t>Oberösterreich</t>
  </si>
  <si>
    <t>Salzburg</t>
  </si>
  <si>
    <t>Steiermark</t>
  </si>
  <si>
    <t>Tirol</t>
  </si>
  <si>
    <t>Vorarlberg</t>
  </si>
  <si>
    <t>Wien</t>
  </si>
  <si>
    <t>Unter 200 Quadratmeter</t>
  </si>
  <si>
    <t>200 bis unter 300 Quadratmeter</t>
  </si>
  <si>
    <t>300 bis unter 500 Quadratmeter</t>
  </si>
  <si>
    <t>500 bis unter 1.000 Quadratmeter</t>
  </si>
  <si>
    <t>1.000 Quadratmeter und mehr</t>
  </si>
  <si>
    <t xml:space="preserve"> Nettogrundfläche in Quadratmetern</t>
  </si>
  <si>
    <t>Registerzählung 2011 - GWZ: Gebäude (Q)</t>
  </si>
  <si>
    <t>Nettogrundfläche in Quadratmetern nach Region (Ebene +1) nach Nettogrundfläche in Quadratmetern (in Klassen)</t>
  </si>
  <si>
    <t>Zählt: Nettogrundfläche in Quadratmetern</t>
  </si>
  <si>
    <t>Nettogrundfläche in Quadratmetern (in Klassen)</t>
  </si>
  <si>
    <t>Unter 100 Quadratmeter</t>
  </si>
  <si>
    <t>100 bis unter 200 Quadratmeter</t>
  </si>
  <si>
    <t>300 bis unter 400 Quadratmeter</t>
  </si>
  <si>
    <t>400 bis unter 500 Quadratmeter</t>
  </si>
  <si>
    <t>500 bis unter 600 Quadratmeter</t>
  </si>
  <si>
    <t>600 bis unter 700 Quadratmeter</t>
  </si>
  <si>
    <t>700 bis unter 800 Quadratmeter</t>
  </si>
  <si>
    <t>800 bis unter 900 Quadratmeter</t>
  </si>
  <si>
    <t>900 bis unter 1.000 Quadratmeter</t>
  </si>
  <si>
    <t>1.000 bis unter 1.500 Quadratmeter</t>
  </si>
  <si>
    <t>1.500 bis unter 2.000 Quadratmeter</t>
  </si>
  <si>
    <t>2.000 bis unter 3.000 Quadratmeter</t>
  </si>
  <si>
    <t>3.000 bis unter 5.000 Quadratmeter</t>
  </si>
  <si>
    <t>5.000 bis unter 10.000 Quadratmeter</t>
  </si>
  <si>
    <t>10.000 Quadratmeter und mehr</t>
  </si>
  <si>
    <t xml:space="preserve">Eisenstadt (Stadt) </t>
  </si>
  <si>
    <t xml:space="preserve">Rust (Stadt) </t>
  </si>
  <si>
    <t>-</t>
  </si>
  <si>
    <t xml:space="preserve">Eisenstadt-Umgebung </t>
  </si>
  <si>
    <t xml:space="preserve">Güssing </t>
  </si>
  <si>
    <t xml:space="preserve">Jennersdorf </t>
  </si>
  <si>
    <t xml:space="preserve">Mattersburg </t>
  </si>
  <si>
    <t xml:space="preserve">Neusiedl am See </t>
  </si>
  <si>
    <t xml:space="preserve">Oberpullendorf </t>
  </si>
  <si>
    <t xml:space="preserve">Oberwart </t>
  </si>
  <si>
    <t xml:space="preserve">Klagenfurt (Stadt) </t>
  </si>
  <si>
    <t xml:space="preserve">Villach (Stadt) </t>
  </si>
  <si>
    <t xml:space="preserve">Hermagor </t>
  </si>
  <si>
    <t xml:space="preserve">Klagenfurt Land </t>
  </si>
  <si>
    <t xml:space="preserve">Sankt Veit an der Glan </t>
  </si>
  <si>
    <t xml:space="preserve">Spittal an der Drau </t>
  </si>
  <si>
    <t xml:space="preserve">Villach Land </t>
  </si>
  <si>
    <t xml:space="preserve">Völkermarkt </t>
  </si>
  <si>
    <t xml:space="preserve">Wolfsberg </t>
  </si>
  <si>
    <t xml:space="preserve">Feldkirchen </t>
  </si>
  <si>
    <t xml:space="preserve">Krems an der Donau (Stadt) </t>
  </si>
  <si>
    <t xml:space="preserve">Sankt Pölten (Stadt) </t>
  </si>
  <si>
    <t xml:space="preserve">Waidhofen an der Ybbs (Stadt) </t>
  </si>
  <si>
    <t xml:space="preserve">Wiener Neustadt (Stadt) </t>
  </si>
  <si>
    <t xml:space="preserve">Amstetten </t>
  </si>
  <si>
    <t xml:space="preserve">Baden </t>
  </si>
  <si>
    <t xml:space="preserve">Bruck an der Leitha </t>
  </si>
  <si>
    <t xml:space="preserve">Gänserndorf </t>
  </si>
  <si>
    <t xml:space="preserve">Gmünd </t>
  </si>
  <si>
    <t xml:space="preserve">Hollabrunn </t>
  </si>
  <si>
    <t xml:space="preserve">Horn </t>
  </si>
  <si>
    <t xml:space="preserve">Korneuburg </t>
  </si>
  <si>
    <t xml:space="preserve">Krems(Land) </t>
  </si>
  <si>
    <t xml:space="preserve">Lilienfeld </t>
  </si>
  <si>
    <t xml:space="preserve">Melk </t>
  </si>
  <si>
    <t xml:space="preserve">Mistelbach </t>
  </si>
  <si>
    <t xml:space="preserve">Mödling </t>
  </si>
  <si>
    <t xml:space="preserve">Neunkirchen </t>
  </si>
  <si>
    <t xml:space="preserve">Sankt Pölten(Land) </t>
  </si>
  <si>
    <t xml:space="preserve">Scheibbs </t>
  </si>
  <si>
    <t xml:space="preserve">Tulln </t>
  </si>
  <si>
    <t xml:space="preserve">Waidhofen an der Thaya </t>
  </si>
  <si>
    <t xml:space="preserve">Wiener Neustadt(Land) </t>
  </si>
  <si>
    <t xml:space="preserve">Wien-Umgebung </t>
  </si>
  <si>
    <t xml:space="preserve">Zwettl </t>
  </si>
  <si>
    <t xml:space="preserve">Linz (Stadt) </t>
  </si>
  <si>
    <t xml:space="preserve">Steyr (Stadt) </t>
  </si>
  <si>
    <t xml:space="preserve">Wels (Stadt) </t>
  </si>
  <si>
    <t xml:space="preserve">Braunau am Inn </t>
  </si>
  <si>
    <t xml:space="preserve">Eferding </t>
  </si>
  <si>
    <t xml:space="preserve">Freistadt </t>
  </si>
  <si>
    <t xml:space="preserve">Gmunden </t>
  </si>
  <si>
    <t xml:space="preserve">Grieskirchen </t>
  </si>
  <si>
    <t xml:space="preserve">Kirchdorf an der Krems </t>
  </si>
  <si>
    <t xml:space="preserve">Linz-Land </t>
  </si>
  <si>
    <t xml:space="preserve">Perg </t>
  </si>
  <si>
    <t xml:space="preserve">Ried im Innkreis </t>
  </si>
  <si>
    <t xml:space="preserve">Rohrbach </t>
  </si>
  <si>
    <t xml:space="preserve">Schärding </t>
  </si>
  <si>
    <t xml:space="preserve">Steyr-Land </t>
  </si>
  <si>
    <t xml:space="preserve">Urfahr-Umgebung </t>
  </si>
  <si>
    <t xml:space="preserve">Vöcklabruck </t>
  </si>
  <si>
    <t xml:space="preserve">Wels-Land </t>
  </si>
  <si>
    <t xml:space="preserve">Salzburg (Stadt) </t>
  </si>
  <si>
    <t xml:space="preserve">Hallein </t>
  </si>
  <si>
    <t xml:space="preserve">Salzburg-Umgebung </t>
  </si>
  <si>
    <t xml:space="preserve">Sankt Johann im Pongau </t>
  </si>
  <si>
    <t xml:space="preserve">Tamsweg </t>
  </si>
  <si>
    <t xml:space="preserve">Zell am See </t>
  </si>
  <si>
    <t xml:space="preserve">Graz (Stadt) </t>
  </si>
  <si>
    <t xml:space="preserve">Bruck an der Mur </t>
  </si>
  <si>
    <t xml:space="preserve">Deutschlandsberg </t>
  </si>
  <si>
    <t xml:space="preserve">Feldbach </t>
  </si>
  <si>
    <t xml:space="preserve">Fürstenfeld </t>
  </si>
  <si>
    <t xml:space="preserve">Graz-Umgebung </t>
  </si>
  <si>
    <t xml:space="preserve">Hartberg </t>
  </si>
  <si>
    <t xml:space="preserve">Judenburg </t>
  </si>
  <si>
    <t xml:space="preserve">Knittelfeld </t>
  </si>
  <si>
    <t xml:space="preserve">Leibnitz </t>
  </si>
  <si>
    <t xml:space="preserve">Leoben </t>
  </si>
  <si>
    <t xml:space="preserve">Liezen </t>
  </si>
  <si>
    <t xml:space="preserve">Mürzzuschlag </t>
  </si>
  <si>
    <t xml:space="preserve">Murau </t>
  </si>
  <si>
    <t xml:space="preserve">Radkersburg </t>
  </si>
  <si>
    <t xml:space="preserve">Voitsberg </t>
  </si>
  <si>
    <t xml:space="preserve">Weiz </t>
  </si>
  <si>
    <t xml:space="preserve">Innsbruck-Stadt </t>
  </si>
  <si>
    <t xml:space="preserve">Imst </t>
  </si>
  <si>
    <t xml:space="preserve">Innsbruck-Land </t>
  </si>
  <si>
    <t xml:space="preserve">Kitzbühel </t>
  </si>
  <si>
    <t xml:space="preserve">Kufstein </t>
  </si>
  <si>
    <t xml:space="preserve">Landeck </t>
  </si>
  <si>
    <t xml:space="preserve">Lienz </t>
  </si>
  <si>
    <t xml:space="preserve">Reutte </t>
  </si>
  <si>
    <t xml:space="preserve">Schwaz </t>
  </si>
  <si>
    <t xml:space="preserve">Bludenz </t>
  </si>
  <si>
    <t xml:space="preserve">Bregenz </t>
  </si>
  <si>
    <t xml:space="preserve">Dornbirn </t>
  </si>
  <si>
    <t xml:space="preserve">Feldkirch </t>
  </si>
  <si>
    <t xml:space="preserve">Wien-Innere Stadt </t>
  </si>
  <si>
    <t xml:space="preserve">Wien-Leopoldstadt </t>
  </si>
  <si>
    <t xml:space="preserve">Wien-Landstraße </t>
  </si>
  <si>
    <t xml:space="preserve">Wien-Wieden </t>
  </si>
  <si>
    <t xml:space="preserve">Wien-Margareten </t>
  </si>
  <si>
    <t xml:space="preserve">Wien-Mariahilf </t>
  </si>
  <si>
    <t xml:space="preserve">Wien-Neubau </t>
  </si>
  <si>
    <t xml:space="preserve">Wien-Josefstadt </t>
  </si>
  <si>
    <t xml:space="preserve">Wien-Alsergrund </t>
  </si>
  <si>
    <t xml:space="preserve">Wien-Favoriten </t>
  </si>
  <si>
    <t xml:space="preserve">Wien-Simmering </t>
  </si>
  <si>
    <t xml:space="preserve">Wien-Meidling </t>
  </si>
  <si>
    <t xml:space="preserve">Wien-Hietzing </t>
  </si>
  <si>
    <t xml:space="preserve">Wien-Penzing </t>
  </si>
  <si>
    <t xml:space="preserve">Wien-Rudolfsheim-Fünfhaus </t>
  </si>
  <si>
    <t xml:space="preserve">Wien-Ottakring </t>
  </si>
  <si>
    <t xml:space="preserve">Wien-Hernals </t>
  </si>
  <si>
    <t xml:space="preserve">Wien-Währing </t>
  </si>
  <si>
    <t xml:space="preserve">Wien-Döbling </t>
  </si>
  <si>
    <t xml:space="preserve">Wien-Brigittenau </t>
  </si>
  <si>
    <t xml:space="preserve">Wien-Floridsdorf </t>
  </si>
  <si>
    <t xml:space="preserve">Wien-Donaustadt </t>
  </si>
  <si>
    <t xml:space="preserve">Wien-Liesing </t>
  </si>
  <si>
    <t xml:space="preserve">Definiert als die Summe der zwischen den aufgehenden Bauteilen befindlichen 
Bodenflächen aller Grundrissebenen eines Bauwerkes.
</t>
  </si>
  <si>
    <t>Region [teilw. ABO]</t>
  </si>
  <si>
    <t xml:space="preserve">Bezeichnet den Standort des Gebäudes in der am Stichtag 31.10.2011 
gültigen administrativen Gliederung Österreichs.
</t>
  </si>
  <si>
    <t>Registerzählung 2011 - GWZ: Gebäude</t>
  </si>
  <si>
    <t xml:space="preserve">Die Gebäude- und Wohnungszählung im Rahmen der Registerzählung stellt eine Vollerhebung der Gebäude und Wohnungen 
sowie ihrer Merkmale zum Stichtag 31.10.2011 dar. 
Die Registerzählung wurde mittels Auswertung von Verwaltungs- und Registerdaten durchgeführt. 
Grundlage der Gebäude- und Wohnungszählung ist das Gebäude- und Wohnungsregister (GWR) der Statistik Austria. 
Das inhaltliche Konzept der Registerzählung 2011 richtet sich nach der EU-Verordnung für Volks- und Wohnungszählungen 
sowie dem nationalen österreichischen Registerzählungsgesetz (BGBl. I. Nr. 33/2006). 
Für eine detaillierte methodische Beschreibung und weitere Informationen siehe: 
http://www.statistik.at/web_de/statistiken/menschen_und_gesellschaft/wohnen/wohnungs_und_gebaeudebestand/index.html
Dieser Datenwürfel enthält die Ergebnisse für Gebäude. 
Gebäude sind Bauwerke, die eine oder mehrere Wohnungen oder andere Nutzungseinheiten enthalten, die mit 
einem Dach und Außenmauern (bei freistehender Bauweise) bzw. bei geschlossener Bauweise durch eine 
Brandschutzmauer vom Dach bis zum Keller ausgestattet sind und die Wohnzwecken sowie 
anderen wirtschaftlichen Zwecken dienen. 
Gebietsstand 2011.
.) Aktualisierung:  
Abgeschlossen
Letzte Änderung des Würfels: [03.12.2015]
.) Bearbeitungsnachweis:
Abteilung Register, Klassifikationen und Geoinformation - Registerzählung
Für allgemeine Anfragen: +43 (1) 71128-7070
Bei Spezialanfragen wenden Sie sich bitte schriftlich an registerzaehlung@statistik.gv.at
.) Wichtiger Hinweis:
Aus Datenschutzgründen wurde mit der Methode „Target Swapping“ ein Teil der Daten verschmutzt. 
Daher sind insbesondere bei Zellbesetzungen &lt;= 5 keine zuverlässigen Aussagen möglich.
.) ABO:
Gemeindedaten können im ABO abgerufen werden.
Gastuser: Es können max. 5 Merkmale in eine Auswertung übernommen werden.
ABO-Benutzer: Es können max. 6 Merkmale in eine Auswertung übernommen werden.
</t>
  </si>
  <si>
    <t xml:space="preserve"> Gebäude</t>
  </si>
  <si>
    <t>Anzahl der oberirdischen Geschoße (in Klassen) (Ebene +1)</t>
  </si>
  <si>
    <t>1 Geschoß</t>
  </si>
  <si>
    <t>2 Geschoße</t>
  </si>
  <si>
    <t>3 Geschoße</t>
  </si>
  <si>
    <t>4 Geschoße</t>
  </si>
  <si>
    <t>5 Geschoße</t>
  </si>
  <si>
    <t>6 bis 10 Geschoße</t>
  </si>
  <si>
    <t>11 und mehr Geschoße</t>
  </si>
  <si>
    <t>Werte</t>
  </si>
  <si>
    <t>Nettogrundfläche in Quadratmetern</t>
  </si>
  <si>
    <t>Nettogrundfläche in Quadratmetern (in Klassen) (Ebene +1)</t>
  </si>
  <si>
    <t>durchschnittliche NGF</t>
  </si>
  <si>
    <t>Bebaute Fläche</t>
  </si>
  <si>
    <t>NGF / BGF</t>
  </si>
  <si>
    <t>Bauland NETTO - ohne Verkehrsflächen [km²]</t>
  </si>
  <si>
    <t xml:space="preserve">ÖROK-Prognose 2014: Gesamtbevölkerung </t>
  </si>
  <si>
    <t>Indikator II: bebautes Bauland [m2] je EW</t>
  </si>
  <si>
    <t>Indikator III: gewidmetes Bauland [m2] je EW</t>
  </si>
  <si>
    <t>PB</t>
  </si>
  <si>
    <t>Bezirk</t>
  </si>
  <si>
    <t>GESAMT</t>
  </si>
  <si>
    <t>nicht bebaut</t>
  </si>
  <si>
    <t>bebaut</t>
  </si>
  <si>
    <t>Eisenstadt (Stadt)*</t>
  </si>
  <si>
    <t>Eisenstadt-Umgebung / Rust</t>
  </si>
  <si>
    <t>Güssing</t>
  </si>
  <si>
    <t>Jennersdorf</t>
  </si>
  <si>
    <t>Mattersburg</t>
  </si>
  <si>
    <t>Neusiedl am See</t>
  </si>
  <si>
    <t>Oberpullendorf</t>
  </si>
  <si>
    <t>Oberwart</t>
  </si>
  <si>
    <t>Klagenfurt(Stadt)*</t>
  </si>
  <si>
    <t>Villach(Stadt)</t>
  </si>
  <si>
    <t>Hermagor</t>
  </si>
  <si>
    <t>Klagenfurt Land**</t>
  </si>
  <si>
    <t>Sankt Veit an der Glan**</t>
  </si>
  <si>
    <t>Spittal an der Drau**</t>
  </si>
  <si>
    <t>Villach Land**</t>
  </si>
  <si>
    <t>Völkermarkt</t>
  </si>
  <si>
    <t>Wolfsberg**</t>
  </si>
  <si>
    <t>Feldkirchen</t>
  </si>
  <si>
    <t>Krems an der Donau(Stadt)</t>
  </si>
  <si>
    <t>Sankt Pölten(Stadt)*</t>
  </si>
  <si>
    <t>Waidhofen an der Ybbs</t>
  </si>
  <si>
    <t>Wiener Neustadt(Stadt)</t>
  </si>
  <si>
    <t>Amstetten</t>
  </si>
  <si>
    <t>Baden</t>
  </si>
  <si>
    <t>Bruck an der Leitha</t>
  </si>
  <si>
    <t>Gänserndorf</t>
  </si>
  <si>
    <t>Gmünd</t>
  </si>
  <si>
    <t>Hollabrunn</t>
  </si>
  <si>
    <t>Horn</t>
  </si>
  <si>
    <t>Korneuburg</t>
  </si>
  <si>
    <t>Krems(Land)</t>
  </si>
  <si>
    <t>Lilienfeld</t>
  </si>
  <si>
    <t>Melk</t>
  </si>
  <si>
    <t>Mistelbach</t>
  </si>
  <si>
    <t>Mödling</t>
  </si>
  <si>
    <t>Neunkirchen</t>
  </si>
  <si>
    <t>Sankt Pölten(Land)</t>
  </si>
  <si>
    <t>Scheibbs</t>
  </si>
  <si>
    <t>Tulln</t>
  </si>
  <si>
    <t>Waidhofen an der Thaya</t>
  </si>
  <si>
    <t>Wiener Neustadt(Land)</t>
  </si>
  <si>
    <t>Wien Umgebung</t>
  </si>
  <si>
    <t>Zwettl</t>
  </si>
  <si>
    <t>Linz(Stadt)*</t>
  </si>
  <si>
    <t>Steyr(Stadt)</t>
  </si>
  <si>
    <t>Wels(Stadt)</t>
  </si>
  <si>
    <t>Braunau am Inn</t>
  </si>
  <si>
    <t>Eferding</t>
  </si>
  <si>
    <t>Freistadt</t>
  </si>
  <si>
    <t>Gmunden</t>
  </si>
  <si>
    <t>Grieskirchen**</t>
  </si>
  <si>
    <t>Kirchdorf an der Krems**</t>
  </si>
  <si>
    <t>Linz-Land</t>
  </si>
  <si>
    <t>Perg**</t>
  </si>
  <si>
    <t>Ried im Innkreis</t>
  </si>
  <si>
    <t>Rohrbach**</t>
  </si>
  <si>
    <t>Schärding</t>
  </si>
  <si>
    <t>Steyr-Land</t>
  </si>
  <si>
    <t>Urfahr-Umgebung</t>
  </si>
  <si>
    <t>Vöcklabruck**</t>
  </si>
  <si>
    <t>Wels-Land</t>
  </si>
  <si>
    <t>Salzburg(Stadt)*</t>
  </si>
  <si>
    <t>Hallein</t>
  </si>
  <si>
    <t>Salzburg-Umgebung</t>
  </si>
  <si>
    <t>Sankt Johann im Pongau</t>
  </si>
  <si>
    <t>Tamsweg</t>
  </si>
  <si>
    <t>Zell am See</t>
  </si>
  <si>
    <t>Graz(Stadt)*</t>
  </si>
  <si>
    <t>Deutschlandsberg</t>
  </si>
  <si>
    <t>Graz-Umgebung</t>
  </si>
  <si>
    <t>Leibnitz</t>
  </si>
  <si>
    <t>Leoben</t>
  </si>
  <si>
    <t>Liezen</t>
  </si>
  <si>
    <t>Murau</t>
  </si>
  <si>
    <t>Voitsberg</t>
  </si>
  <si>
    <t>Weiz</t>
  </si>
  <si>
    <t>Murtal</t>
  </si>
  <si>
    <t>Bruck-Mürzzuschlag</t>
  </si>
  <si>
    <t>Hartberg-Fürstenfeld</t>
  </si>
  <si>
    <t>Südoststeiermark</t>
  </si>
  <si>
    <t>Innsbruck-Stadt*</t>
  </si>
  <si>
    <t>Imst</t>
  </si>
  <si>
    <t>Innsbruck-Land</t>
  </si>
  <si>
    <t>Kitzbühel</t>
  </si>
  <si>
    <t>Kufstein</t>
  </si>
  <si>
    <t>Landeck</t>
  </si>
  <si>
    <t>Lienz</t>
  </si>
  <si>
    <t>Reutte</t>
  </si>
  <si>
    <t>Schwaz</t>
  </si>
  <si>
    <t>Bludenz</t>
  </si>
  <si>
    <t>Bregenz*</t>
  </si>
  <si>
    <t>Dornbirn</t>
  </si>
  <si>
    <t>Feldkirch</t>
  </si>
  <si>
    <t>Wien  1., Innere Stadt*</t>
  </si>
  <si>
    <t>Wien  2., Leopoldstadt*</t>
  </si>
  <si>
    <t>Wien  3., Landstraße*</t>
  </si>
  <si>
    <t>Wien  4., Wieden*</t>
  </si>
  <si>
    <t>Wien  5., Margareten*</t>
  </si>
  <si>
    <t>Wien  6., Mariahilf*</t>
  </si>
  <si>
    <t>Wien  7., Neubau*</t>
  </si>
  <si>
    <t>Wien  8., Josefstadt*</t>
  </si>
  <si>
    <t>Wien  9., Alsergrund*</t>
  </si>
  <si>
    <t>Wien  10., Favoriten*</t>
  </si>
  <si>
    <t>Wien  11., Simmering*</t>
  </si>
  <si>
    <t>Wien  12., Meidling*</t>
  </si>
  <si>
    <t>Wien  13., Hietzing*</t>
  </si>
  <si>
    <t>Wien  14., Penzing*</t>
  </si>
  <si>
    <t>Wien  15., Rudolfsheim-Fünfhaus*</t>
  </si>
  <si>
    <t>Wien  16., Ottakring*</t>
  </si>
  <si>
    <t>Wien  17., Hernals*</t>
  </si>
  <si>
    <t>Wien  18., Währing*</t>
  </si>
  <si>
    <t>Wien  19., Döbling*</t>
  </si>
  <si>
    <t>Wien  20., Brigittenau*</t>
  </si>
  <si>
    <t>Wien  21., Floridsdorf*</t>
  </si>
  <si>
    <t>Wien  22., Donaustadt*</t>
  </si>
  <si>
    <t>Wien  23., Liesing*</t>
  </si>
  <si>
    <t>*) Werte zur Flächenwidmung übermittelt vom jeweiligen Magistrat der Landeshauptstadt</t>
  </si>
  <si>
    <t>**) Bezirke, die nicht vollständig von digitalen Flächenwidmungsplänen erfasst sind (vgl. Kapitel 3.1.1)</t>
  </si>
  <si>
    <t>Bauland</t>
  </si>
  <si>
    <t>Bauland NETTO - ohne DKM-Verkehrsflächen [km²]</t>
  </si>
  <si>
    <t>Indikator I: Anteil des gewidmeten, nicht bebauten Baulandes [%] am</t>
  </si>
  <si>
    <t>Überwiegende Wohnnutzung [km²]</t>
  </si>
  <si>
    <t>Überwiegend gemischte Nutzung [km²]</t>
  </si>
  <si>
    <t>Überwiegend betriebliche Nutzung [km²]</t>
  </si>
  <si>
    <t>Sonstige Nutzung [km²]</t>
  </si>
  <si>
    <t>Brutto inkl. DKM-
Verkehrsflächen [km²]</t>
  </si>
  <si>
    <t>nicht
bebaut</t>
  </si>
  <si>
    <t>Bauland
insgesamt</t>
  </si>
  <si>
    <t>Rust(Stadt)</t>
  </si>
  <si>
    <t>Eisenstadt-Umgebung</t>
  </si>
  <si>
    <t>Klagenfurt Land</t>
  </si>
  <si>
    <t>*) Werte übermittelt vom jeweiligen Magistrat der Landeshauptstadt</t>
  </si>
  <si>
    <t>BebFl G1</t>
  </si>
  <si>
    <t>BebFl G2</t>
  </si>
  <si>
    <t>BebFl G3</t>
  </si>
  <si>
    <t>BebFl G4</t>
  </si>
  <si>
    <t>BebFl G5</t>
  </si>
  <si>
    <t>BebFl G6</t>
  </si>
  <si>
    <t>BebFl G11</t>
  </si>
  <si>
    <t>Anzahl geb</t>
  </si>
  <si>
    <t>#1</t>
  </si>
  <si>
    <t>#2</t>
  </si>
  <si>
    <t>#3</t>
  </si>
  <si>
    <t>#4</t>
  </si>
  <si>
    <t>#5</t>
  </si>
  <si>
    <t>#6</t>
  </si>
  <si>
    <t>#11</t>
  </si>
  <si>
    <t>NGF1</t>
  </si>
  <si>
    <t>NGF2</t>
  </si>
  <si>
    <t>NGF3</t>
  </si>
  <si>
    <t>NGF4</t>
  </si>
  <si>
    <t>NGF5</t>
  </si>
  <si>
    <t>NGF6</t>
  </si>
  <si>
    <t>NGF11</t>
  </si>
  <si>
    <t>GFZ1</t>
  </si>
  <si>
    <t>GFZ2</t>
  </si>
  <si>
    <t>GFZ3</t>
  </si>
  <si>
    <t>GFZ4</t>
  </si>
  <si>
    <t>GFZ5</t>
  </si>
  <si>
    <t>GFZ6</t>
  </si>
  <si>
    <t>GFZ11</t>
  </si>
  <si>
    <t>BGF1</t>
  </si>
  <si>
    <t>BGF2</t>
  </si>
  <si>
    <t>BGF3</t>
  </si>
  <si>
    <t>BGF4</t>
  </si>
  <si>
    <t>BGF5</t>
  </si>
  <si>
    <t>BGF6</t>
  </si>
  <si>
    <t>BGF11</t>
  </si>
  <si>
    <t>BGF</t>
  </si>
  <si>
    <t>GFZ</t>
  </si>
  <si>
    <t>Zeilenbeschriftungen</t>
  </si>
  <si>
    <t>Gesamtergebnis</t>
  </si>
  <si>
    <t>Aus Statistik Austria</t>
  </si>
  <si>
    <t>Beaufschlagung mit einem Faktor zur Schätzung der BGF</t>
  </si>
  <si>
    <t>Anzahl Geschoße</t>
  </si>
  <si>
    <t>Durchschnittliche bebaute Fläche</t>
  </si>
  <si>
    <t>= BGF / Anzahl / Geschoße</t>
  </si>
  <si>
    <t>Insg</t>
  </si>
  <si>
    <t>Summe Nettogrundfläche</t>
  </si>
  <si>
    <t>= Summe Nettogrundfläche / Anzahl Geb / NGFzuBGF schlüssel</t>
  </si>
  <si>
    <t>Bebautes Bauland NETTO - ohne DKM-Verkehrsflächen [m²]</t>
  </si>
  <si>
    <t>Insgesamte Bebaute Fläche</t>
  </si>
  <si>
    <t>BGF_insg 1</t>
  </si>
  <si>
    <t>BGF_insg 2</t>
  </si>
  <si>
    <t>BGF_insg 3</t>
  </si>
  <si>
    <t>BGF_insg 4</t>
  </si>
  <si>
    <t>BGF_insg 5</t>
  </si>
  <si>
    <t>BGF_insg 6</t>
  </si>
  <si>
    <t>BGF_insg 7</t>
  </si>
  <si>
    <t>BGF_Summe</t>
  </si>
  <si>
    <t xml:space="preserve"> Durchschnittliche BGF pro Gebäude (m²)</t>
  </si>
  <si>
    <t>Sume BGF pro Geschoßanzahl (m²)</t>
  </si>
  <si>
    <t>BebFl_Summe</t>
  </si>
  <si>
    <t>6,7,8,9,10</t>
  </si>
  <si>
    <t>11+</t>
  </si>
  <si>
    <t>Quelle_ ÖROK 2013 (UBA)</t>
  </si>
  <si>
    <t>GF_1</t>
  </si>
  <si>
    <t>GF_2</t>
  </si>
  <si>
    <t>GF_3</t>
  </si>
  <si>
    <t>GF_4</t>
  </si>
  <si>
    <t>GF_5</t>
  </si>
  <si>
    <t>GF_6</t>
  </si>
  <si>
    <t>GF_7</t>
  </si>
  <si>
    <t>Faktor</t>
  </si>
  <si>
    <t>BebFl_summe 1</t>
  </si>
  <si>
    <t>BebFl_summe 2</t>
  </si>
  <si>
    <t>BebFl_summe 3</t>
  </si>
  <si>
    <t>BebFl_summe 4</t>
  </si>
  <si>
    <t>BebFl_summe 5</t>
  </si>
  <si>
    <t>BebFl_summe 6</t>
  </si>
  <si>
    <t>BebFl_summe 7</t>
  </si>
  <si>
    <t>BebFl_summe 8</t>
  </si>
  <si>
    <t>BebFl_summe 9</t>
  </si>
  <si>
    <t>BebFl_summe 10</t>
  </si>
  <si>
    <t>BebFl_summe 11</t>
  </si>
  <si>
    <t>BebFl_summe 12</t>
  </si>
  <si>
    <t>BebFl_summe 13</t>
  </si>
  <si>
    <t>BebFl_summe 14</t>
  </si>
  <si>
    <t>GRZ durchschnitt</t>
  </si>
  <si>
    <t>Aufteilung der  bebauten Grundstückfläche aller Gebäudeklassen aliquot nach ihrem Anteil an den bebauten Flächen, die GRZ wird als konstant angenommen</t>
  </si>
  <si>
    <t>Bezirkscode</t>
  </si>
  <si>
    <t>Geschoßklasse</t>
  </si>
  <si>
    <t>Summe von BGF</t>
  </si>
  <si>
    <t xml:space="preserve">GFZ Klasse </t>
  </si>
  <si>
    <t>Summe BGF</t>
  </si>
  <si>
    <t>Gewichtung</t>
  </si>
  <si>
    <t>GFZ19</t>
  </si>
  <si>
    <t>GF_12</t>
  </si>
  <si>
    <t>GF_23</t>
  </si>
  <si>
    <t>GF_34</t>
  </si>
  <si>
    <t>GF_45</t>
  </si>
  <si>
    <t>GF_56</t>
  </si>
  <si>
    <t>GF_67</t>
  </si>
  <si>
    <t>GF_78</t>
  </si>
  <si>
    <t>GFZ210</t>
  </si>
  <si>
    <t>GFZ311</t>
  </si>
  <si>
    <t>GFZ412</t>
  </si>
  <si>
    <t>GFZ513</t>
  </si>
  <si>
    <t>GFZ614</t>
  </si>
  <si>
    <t>GFZ1115</t>
  </si>
  <si>
    <t>PJ/a</t>
  </si>
  <si>
    <t>PEQ kurve</t>
  </si>
  <si>
    <t>m² bebFl.</t>
  </si>
  <si>
    <t>Relative GRZ</t>
  </si>
  <si>
    <t>Aufteilung der  bebauten Grundstückfläche aller Gebäudeklassen aliquot nach ihrem Anteil an den bebauten Flächen, die GRZ variiert je Geschoßklasse vom Mittelwert (Spalten AW-BC)</t>
  </si>
  <si>
    <t>Same</t>
  </si>
  <si>
    <t>Variable</t>
  </si>
  <si>
    <t>Wert</t>
  </si>
  <si>
    <t>PVStrom national</t>
  </si>
  <si>
    <t>Einheit</t>
  </si>
  <si>
    <t>Gebäudesektor</t>
  </si>
  <si>
    <t>EW 2050</t>
  </si>
  <si>
    <t>kWh/Pers/a</t>
  </si>
  <si>
    <t>Gutschrift PE</t>
  </si>
  <si>
    <t>Personen</t>
  </si>
  <si>
    <t>Sektorkopplung Effortsharing</t>
  </si>
  <si>
    <t>TJ/a</t>
  </si>
  <si>
    <t>TJEE/a</t>
  </si>
  <si>
    <t>Gebäudesektor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</si>
</sst>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
    <numFmt numFmtId="165" formatCode="#,##0.0"/>
    <numFmt numFmtId="166" formatCode="#,##0.000"/>
    <numFmt numFmtId="167" formatCode="0.000"/>
  </numFmts>
  <fonts count="18" x14ac:knownFonts="1">
    <font>
      <sz val="10"/>
      <name val="Arial"/>
    </font>
    <font>
      <sz val="10"/>
      <name val="Arial"/>
      <family val="2"/>
    </font>
    <font>
      <b/>
      <sz val="10"/>
      <name val="Arial"/>
      <family val="2"/>
    </font>
    <font>
      <sz val="8"/>
      <name val="Arial"/>
      <family val="2"/>
    </font>
    <font>
      <b/>
      <sz val="14"/>
      <name val="Arial"/>
      <family val="2"/>
    </font>
    <font>
      <sz val="10"/>
      <name val="Arial"/>
      <family val="2"/>
    </font>
    <font>
      <b/>
      <sz val="14"/>
      <name val="Arial"/>
      <family val="2"/>
    </font>
    <font>
      <b/>
      <sz val="10"/>
      <name val="Arial"/>
      <family val="2"/>
    </font>
    <font>
      <b/>
      <sz val="15"/>
      <color theme="3"/>
      <name val="Calibri"/>
      <family val="2"/>
      <scheme val="minor"/>
    </font>
    <font>
      <sz val="11"/>
      <color rgb="FF3F3F76"/>
      <name val="Calibri"/>
      <family val="2"/>
      <scheme val="minor"/>
    </font>
    <font>
      <b/>
      <sz val="11"/>
      <color theme="1"/>
      <name val="Calibri"/>
      <family val="2"/>
      <scheme val="minor"/>
    </font>
    <font>
      <i/>
      <sz val="9"/>
      <name val="Calibri"/>
      <family val="2"/>
      <scheme val="minor"/>
    </font>
    <font>
      <sz val="11"/>
      <name val="Calibri"/>
      <family val="2"/>
      <scheme val="minor"/>
    </font>
    <font>
      <b/>
      <sz val="11"/>
      <name val="Calibri"/>
      <family val="2"/>
      <scheme val="minor"/>
    </font>
    <font>
      <b/>
      <sz val="11"/>
      <color rgb="FFFF0000"/>
      <name val="Calibri"/>
      <family val="2"/>
      <scheme val="minor"/>
    </font>
    <font>
      <b/>
      <sz val="10"/>
      <color rgb="FFFF0000"/>
      <name val="Arial"/>
      <family val="2"/>
    </font>
    <font>
      <sz val="9"/>
      <color indexed="81"/>
      <name val="Segoe UI"/>
      <family val="2"/>
    </font>
    <font>
      <b/>
      <sz val="9"/>
      <color indexed="81"/>
      <name val="Segoe UI"/>
      <family val="2"/>
    </font>
  </fonts>
  <fills count="37">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indexed="2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CC99"/>
      </patternFill>
    </fill>
    <fill>
      <patternFill patternType="solid">
        <fgColor theme="6" tint="0.79998168889431442"/>
        <bgColor indexed="64"/>
      </patternFill>
    </fill>
    <fill>
      <patternFill patternType="solid">
        <fgColor theme="6"/>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tint="0.59999389629810485"/>
        <bgColor theme="4" tint="0.79998168889431442"/>
      </patternFill>
    </fill>
    <fill>
      <patternFill patternType="solid">
        <fgColor theme="5" tint="0.59999389629810485"/>
        <bgColor theme="4" tint="0.79998168889431442"/>
      </patternFill>
    </fill>
    <fill>
      <patternFill patternType="solid">
        <fgColor theme="7" tint="0.79998168889431442"/>
        <bgColor theme="4" tint="0.79998168889431442"/>
      </patternFill>
    </fill>
    <fill>
      <patternFill patternType="solid">
        <fgColor rgb="FFFFFF99"/>
        <bgColor theme="4" tint="0.79998168889431442"/>
      </patternFill>
    </fill>
    <fill>
      <patternFill patternType="solid">
        <fgColor theme="9" tint="0.59999389629810485"/>
        <bgColor theme="0" tint="-0.14999847407452621"/>
      </patternFill>
    </fill>
    <fill>
      <patternFill patternType="solid">
        <fgColor theme="5" tint="0.59999389629810485"/>
        <bgColor theme="0" tint="-0.14999847407452621"/>
      </patternFill>
    </fill>
    <fill>
      <patternFill patternType="solid">
        <fgColor theme="7" tint="0.79998168889431442"/>
        <bgColor theme="0" tint="-0.14999847407452621"/>
      </patternFill>
    </fill>
    <fill>
      <patternFill patternType="solid">
        <fgColor rgb="FFFFFF99"/>
        <bgColor theme="0" tint="-0.14999847407452621"/>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rgb="FFFFFF99"/>
        <bgColor indexed="64"/>
      </patternFill>
    </fill>
    <fill>
      <patternFill patternType="solid">
        <fgColor rgb="FFFFFF00"/>
        <bgColor indexed="64"/>
      </patternFill>
    </fill>
    <fill>
      <patternFill patternType="solid">
        <fgColor rgb="FF92D05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79998168889431442"/>
        <bgColor indexed="64"/>
      </patternFill>
    </fill>
  </fills>
  <borders count="62">
    <border>
      <left/>
      <right/>
      <top/>
      <bottom/>
      <diagonal/>
    </border>
    <border>
      <left style="thin">
        <color indexed="64"/>
      </left>
      <right style="thin">
        <color indexed="64"/>
      </right>
      <top/>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top/>
      <bottom style="medium">
        <color indexed="64"/>
      </bottom>
      <diagonal/>
    </border>
    <border>
      <left style="thin">
        <color indexed="64"/>
      </left>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auto="1"/>
      </right>
      <top/>
      <bottom/>
      <diagonal/>
    </border>
    <border>
      <left style="thin">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ck">
        <color rgb="FFFF0000"/>
      </left>
      <right/>
      <top/>
      <bottom/>
      <diagonal/>
    </border>
    <border>
      <left/>
      <right style="thin">
        <color rgb="FF7F7F7F"/>
      </right>
      <top/>
      <bottom/>
      <diagonal/>
    </border>
    <border>
      <left style="medium">
        <color indexed="64"/>
      </left>
      <right/>
      <top/>
      <bottom/>
      <diagonal/>
    </border>
  </borders>
  <cellStyleXfs count="20">
    <xf numFmtId="0" fontId="0" fillId="0" borderId="0">
      <protection locked="0"/>
    </xf>
    <xf numFmtId="0" fontId="1" fillId="2" borderId="0">
      <protection locked="0"/>
    </xf>
    <xf numFmtId="0" fontId="1" fillId="3" borderId="1">
      <alignment horizontal="center" vertical="center"/>
      <protection locked="0"/>
    </xf>
    <xf numFmtId="0" fontId="1" fillId="4" borderId="0">
      <protection locked="0"/>
    </xf>
    <xf numFmtId="0" fontId="2" fillId="3" borderId="0">
      <alignment vertical="center"/>
      <protection locked="0"/>
    </xf>
    <xf numFmtId="0" fontId="2" fillId="0" borderId="0">
      <protection locked="0"/>
    </xf>
    <xf numFmtId="0" fontId="4" fillId="0" borderId="0">
      <protection locked="0"/>
    </xf>
    <xf numFmtId="0" fontId="1" fillId="3" borderId="2">
      <alignment vertical="center"/>
      <protection locked="0"/>
    </xf>
    <xf numFmtId="0" fontId="1" fillId="2" borderId="0">
      <protection locked="0"/>
    </xf>
    <xf numFmtId="0" fontId="7" fillId="3" borderId="0">
      <alignment vertical="center"/>
      <protection locked="0"/>
    </xf>
    <xf numFmtId="0" fontId="6" fillId="0" borderId="0">
      <protection locked="0"/>
    </xf>
    <xf numFmtId="0" fontId="5" fillId="0" borderId="0">
      <protection locked="0"/>
    </xf>
    <xf numFmtId="0" fontId="5" fillId="3" borderId="1">
      <alignment horizontal="center" vertical="center"/>
      <protection locked="0"/>
    </xf>
    <xf numFmtId="0" fontId="5" fillId="3" borderId="2">
      <alignment vertical="center"/>
      <protection locked="0"/>
    </xf>
    <xf numFmtId="0" fontId="5" fillId="2" borderId="0">
      <protection locked="0"/>
    </xf>
    <xf numFmtId="0" fontId="7" fillId="0" borderId="0">
      <protection locked="0"/>
    </xf>
    <xf numFmtId="0" fontId="8" fillId="0" borderId="15" applyNumberFormat="0" applyFill="0" applyAlignment="0" applyProtection="0"/>
    <xf numFmtId="0" fontId="9" fillId="13" borderId="16" applyNumberFormat="0" applyAlignment="0" applyProtection="0"/>
    <xf numFmtId="43" fontId="1" fillId="0" borderId="0" applyFont="0" applyFill="0" applyBorder="0" applyAlignment="0" applyProtection="0"/>
    <xf numFmtId="9" fontId="1" fillId="0" borderId="0" applyFont="0" applyFill="0" applyBorder="0" applyAlignment="0" applyProtection="0"/>
  </cellStyleXfs>
  <cellXfs count="384">
    <xf numFmtId="0" fontId="0" fillId="0" borderId="0" xfId="0">
      <protection locked="0"/>
    </xf>
    <xf numFmtId="0" fontId="4" fillId="0" borderId="0" xfId="6">
      <protection locked="0"/>
    </xf>
    <xf numFmtId="10" fontId="0" fillId="0" borderId="0" xfId="0" applyNumberFormat="1">
      <protection locked="0"/>
    </xf>
    <xf numFmtId="0" fontId="1" fillId="7" borderId="3" xfId="2" applyFill="1" applyBorder="1" applyAlignment="1">
      <alignment horizontal="center" vertical="center" wrapText="1"/>
      <protection locked="0"/>
    </xf>
    <xf numFmtId="0" fontId="2" fillId="8" borderId="3" xfId="4" applyFill="1" applyBorder="1" applyAlignment="1">
      <alignment vertical="center" wrapText="1"/>
      <protection locked="0"/>
    </xf>
    <xf numFmtId="0" fontId="1" fillId="6" borderId="3" xfId="7" applyFill="1" applyBorder="1" applyAlignment="1">
      <alignment vertical="center" wrapText="1"/>
      <protection locked="0"/>
    </xf>
    <xf numFmtId="0" fontId="1" fillId="5" borderId="3" xfId="1" applyFill="1" applyBorder="1">
      <protection locked="0"/>
    </xf>
    <xf numFmtId="0" fontId="5" fillId="0" borderId="0" xfId="5" applyFont="1">
      <protection locked="0"/>
    </xf>
    <xf numFmtId="0" fontId="0" fillId="0" borderId="0" xfId="0" applyAlignment="1">
      <protection locked="0"/>
    </xf>
    <xf numFmtId="0" fontId="5" fillId="0" borderId="0" xfId="11">
      <protection locked="0"/>
    </xf>
    <xf numFmtId="0" fontId="7" fillId="8" borderId="3" xfId="9" applyFill="1" applyBorder="1" applyAlignment="1">
      <alignment vertical="center" wrapText="1"/>
      <protection locked="0"/>
    </xf>
    <xf numFmtId="0" fontId="6" fillId="0" borderId="0" xfId="10">
      <protection locked="0"/>
    </xf>
    <xf numFmtId="0" fontId="0" fillId="0" borderId="0" xfId="0">
      <protection locked="0"/>
    </xf>
    <xf numFmtId="0" fontId="5" fillId="7" borderId="3" xfId="12" applyFill="1" applyBorder="1" applyAlignment="1">
      <alignment horizontal="center" vertical="center" wrapText="1"/>
      <protection locked="0"/>
    </xf>
    <xf numFmtId="0" fontId="7" fillId="8" borderId="0" xfId="9" applyFill="1" applyBorder="1" applyAlignment="1">
      <alignment vertical="center" wrapText="1"/>
      <protection locked="0"/>
    </xf>
    <xf numFmtId="0" fontId="5" fillId="6" borderId="3" xfId="13" applyFill="1" applyBorder="1" applyAlignment="1">
      <alignment vertical="center" wrapText="1"/>
      <protection locked="0"/>
    </xf>
    <xf numFmtId="0" fontId="5" fillId="6" borderId="3" xfId="13" applyFont="1" applyFill="1" applyBorder="1" applyAlignment="1">
      <alignment vertical="center" wrapText="1"/>
      <protection locked="0"/>
    </xf>
    <xf numFmtId="164" fontId="5" fillId="5" borderId="3" xfId="14" applyNumberFormat="1" applyFill="1" applyBorder="1" applyAlignment="1">
      <alignment horizontal="right"/>
      <protection locked="0"/>
    </xf>
    <xf numFmtId="0" fontId="5" fillId="0" borderId="0" xfId="15" applyFont="1">
      <protection locked="0"/>
    </xf>
    <xf numFmtId="0" fontId="7" fillId="8" borderId="3" xfId="9" applyFill="1" applyBorder="1" applyAlignment="1">
      <alignment vertical="center"/>
      <protection locked="0"/>
    </xf>
    <xf numFmtId="164" fontId="5" fillId="9" borderId="3" xfId="14" applyNumberFormat="1" applyFill="1" applyBorder="1" applyAlignment="1">
      <alignment horizontal="right"/>
      <protection locked="0"/>
    </xf>
    <xf numFmtId="164" fontId="5" fillId="10" borderId="3" xfId="14" applyNumberFormat="1" applyFill="1" applyBorder="1" applyAlignment="1">
      <alignment horizontal="right"/>
      <protection locked="0"/>
    </xf>
    <xf numFmtId="0" fontId="5" fillId="0" borderId="0" xfId="11" applyAlignment="1">
      <protection locked="0"/>
    </xf>
    <xf numFmtId="0" fontId="5" fillId="7" borderId="3" xfId="12" applyFill="1" applyBorder="1" applyAlignment="1">
      <alignment horizontal="center" vertical="center"/>
      <protection locked="0"/>
    </xf>
    <xf numFmtId="164" fontId="5" fillId="11" borderId="3" xfId="14" applyNumberFormat="1" applyFill="1" applyBorder="1" applyAlignment="1">
      <alignment horizontal="right"/>
      <protection locked="0"/>
    </xf>
    <xf numFmtId="164" fontId="5" fillId="12" borderId="3" xfId="14" applyNumberFormat="1" applyFill="1" applyBorder="1" applyAlignment="1">
      <alignment horizontal="right"/>
      <protection locked="0"/>
    </xf>
    <xf numFmtId="0" fontId="5" fillId="7" borderId="3" xfId="12" applyFill="1" applyBorder="1" applyAlignment="1">
      <alignment horizontal="center" vertical="center" wrapText="1"/>
      <protection locked="0"/>
    </xf>
    <xf numFmtId="164" fontId="5" fillId="14" borderId="3" xfId="14" applyNumberFormat="1" applyFill="1" applyBorder="1" applyAlignment="1">
      <alignment horizontal="right"/>
      <protection locked="0"/>
    </xf>
    <xf numFmtId="164" fontId="5" fillId="15" borderId="3" xfId="14" applyNumberFormat="1" applyFill="1" applyBorder="1" applyAlignment="1">
      <alignment horizontal="right"/>
      <protection locked="0"/>
    </xf>
    <xf numFmtId="0" fontId="0" fillId="0" borderId="0" xfId="0" applyFill="1" applyBorder="1" applyAlignment="1">
      <protection locked="0"/>
    </xf>
    <xf numFmtId="9" fontId="9" fillId="13" borderId="16" xfId="17" applyNumberFormat="1" applyProtection="1">
      <protection locked="0"/>
    </xf>
    <xf numFmtId="0" fontId="0" fillId="0" borderId="0" xfId="0">
      <protection locked="0"/>
    </xf>
    <xf numFmtId="0" fontId="10" fillId="5" borderId="17" xfId="0" applyFont="1" applyFill="1" applyBorder="1" applyAlignment="1" applyProtection="1">
      <alignment horizontal="left" vertical="center" wrapText="1"/>
    </xf>
    <xf numFmtId="0" fontId="10" fillId="5" borderId="18" xfId="0" applyFont="1" applyFill="1" applyBorder="1" applyAlignment="1" applyProtection="1">
      <alignment vertical="center" wrapText="1"/>
    </xf>
    <xf numFmtId="0" fontId="10" fillId="5" borderId="19" xfId="0" applyFont="1" applyFill="1" applyBorder="1" applyAlignment="1" applyProtection="1">
      <alignment vertical="center" wrapText="1"/>
    </xf>
    <xf numFmtId="0" fontId="10" fillId="18" borderId="23" xfId="0" applyFont="1" applyFill="1" applyBorder="1" applyAlignment="1" applyProtection="1">
      <alignment horizontal="center" vertical="center" wrapText="1"/>
    </xf>
    <xf numFmtId="0" fontId="10" fillId="11" borderId="23" xfId="0" applyFont="1" applyFill="1" applyBorder="1" applyAlignment="1" applyProtection="1">
      <alignment horizontal="center" vertical="center" wrapText="1"/>
    </xf>
    <xf numFmtId="0" fontId="10" fillId="5" borderId="24" xfId="0" applyFont="1" applyFill="1" applyBorder="1" applyAlignment="1" applyProtection="1">
      <alignment horizontal="left" vertical="center"/>
    </xf>
    <xf numFmtId="0" fontId="10" fillId="5" borderId="25" xfId="0" applyFont="1" applyFill="1" applyBorder="1" applyAlignment="1" applyProtection="1">
      <alignment vertical="center"/>
    </xf>
    <xf numFmtId="0" fontId="10" fillId="5" borderId="26" xfId="0" applyFont="1" applyFill="1" applyBorder="1" applyAlignment="1" applyProtection="1">
      <alignment horizontal="left" vertical="center"/>
    </xf>
    <xf numFmtId="165" fontId="10" fillId="16" borderId="27" xfId="0" applyNumberFormat="1" applyFont="1" applyFill="1" applyBorder="1" applyAlignment="1" applyProtection="1">
      <alignment horizontal="left" vertical="center"/>
    </xf>
    <xf numFmtId="165" fontId="10" fillId="16" borderId="25" xfId="0" applyNumberFormat="1" applyFont="1" applyFill="1" applyBorder="1" applyAlignment="1" applyProtection="1">
      <alignment horizontal="left" vertical="center"/>
    </xf>
    <xf numFmtId="1" fontId="10" fillId="17" borderId="28" xfId="0" applyNumberFormat="1" applyFont="1" applyFill="1" applyBorder="1" applyAlignment="1" applyProtection="1">
      <alignment horizontal="center" vertical="center" wrapText="1"/>
    </xf>
    <xf numFmtId="1" fontId="10" fillId="17" borderId="29" xfId="0" applyNumberFormat="1" applyFont="1" applyFill="1" applyBorder="1" applyAlignment="1" applyProtection="1">
      <alignment horizontal="center" vertical="center" wrapText="1"/>
    </xf>
    <xf numFmtId="1" fontId="10" fillId="18" borderId="30" xfId="0" applyNumberFormat="1" applyFont="1" applyFill="1" applyBorder="1" applyAlignment="1" applyProtection="1">
      <alignment horizontal="center" vertical="center"/>
    </xf>
    <xf numFmtId="1" fontId="10" fillId="11" borderId="30" xfId="0" applyNumberFormat="1" applyFont="1" applyFill="1" applyBorder="1" applyAlignment="1" applyProtection="1">
      <alignment horizontal="center" vertical="center"/>
    </xf>
    <xf numFmtId="0" fontId="0" fillId="5" borderId="31" xfId="0" applyFill="1" applyBorder="1" applyAlignment="1" applyProtection="1">
      <alignment horizontal="left"/>
    </xf>
    <xf numFmtId="0" fontId="0" fillId="5" borderId="32" xfId="0" applyFill="1" applyBorder="1" applyProtection="1"/>
    <xf numFmtId="0" fontId="0" fillId="5" borderId="33" xfId="0" applyFill="1" applyBorder="1" applyProtection="1"/>
    <xf numFmtId="165" fontId="0" fillId="16" borderId="34" xfId="0" applyNumberFormat="1" applyFill="1" applyBorder="1" applyProtection="1"/>
    <xf numFmtId="165" fontId="0" fillId="16" borderId="5" xfId="0" applyNumberFormat="1" applyFill="1" applyBorder="1" applyProtection="1"/>
    <xf numFmtId="3" fontId="0" fillId="17" borderId="20" xfId="0" applyNumberFormat="1" applyFill="1" applyBorder="1" applyProtection="1"/>
    <xf numFmtId="3" fontId="0" fillId="17" borderId="35" xfId="0" applyNumberFormat="1" applyFill="1" applyBorder="1" applyProtection="1"/>
    <xf numFmtId="3" fontId="0" fillId="18" borderId="36" xfId="0" applyNumberFormat="1" applyFill="1" applyBorder="1" applyProtection="1"/>
    <xf numFmtId="3" fontId="0" fillId="11" borderId="36" xfId="0" applyNumberFormat="1" applyFill="1" applyBorder="1" applyProtection="1"/>
    <xf numFmtId="0" fontId="0" fillId="5" borderId="7" xfId="0" applyFill="1" applyBorder="1" applyAlignment="1" applyProtection="1">
      <alignment horizontal="left"/>
    </xf>
    <xf numFmtId="0" fontId="0" fillId="5" borderId="3" xfId="0" applyFill="1" applyBorder="1" applyProtection="1"/>
    <xf numFmtId="0" fontId="0" fillId="5" borderId="8" xfId="0" applyFill="1" applyBorder="1" applyProtection="1"/>
    <xf numFmtId="165" fontId="0" fillId="16" borderId="37" xfId="0" applyNumberFormat="1" applyFill="1" applyBorder="1" applyProtection="1"/>
    <xf numFmtId="165" fontId="0" fillId="16" borderId="3" xfId="0" applyNumberFormat="1" applyFill="1" applyBorder="1" applyProtection="1"/>
    <xf numFmtId="3" fontId="0" fillId="17" borderId="38" xfId="0" applyNumberFormat="1" applyFill="1" applyBorder="1" applyProtection="1"/>
    <xf numFmtId="3" fontId="0" fillId="17" borderId="4" xfId="0" applyNumberFormat="1" applyFill="1" applyBorder="1" applyProtection="1"/>
    <xf numFmtId="3" fontId="0" fillId="18" borderId="39" xfId="0" applyNumberFormat="1" applyFill="1" applyBorder="1" applyProtection="1"/>
    <xf numFmtId="3" fontId="0" fillId="11" borderId="39" xfId="0" applyNumberFormat="1" applyFill="1" applyBorder="1" applyProtection="1"/>
    <xf numFmtId="0" fontId="0" fillId="5" borderId="9" xfId="0" applyFill="1" applyBorder="1" applyAlignment="1" applyProtection="1">
      <alignment horizontal="left"/>
    </xf>
    <xf numFmtId="0" fontId="0" fillId="5" borderId="10" xfId="0" applyFill="1" applyBorder="1" applyProtection="1"/>
    <xf numFmtId="0" fontId="0" fillId="5" borderId="11" xfId="0" applyFill="1" applyBorder="1" applyProtection="1"/>
    <xf numFmtId="165" fontId="0" fillId="16" borderId="40" xfId="0" applyNumberFormat="1" applyFill="1" applyBorder="1" applyProtection="1"/>
    <xf numFmtId="165" fontId="0" fillId="16" borderId="10" xfId="0" applyNumberFormat="1" applyFill="1" applyBorder="1" applyProtection="1"/>
    <xf numFmtId="3" fontId="0" fillId="17" borderId="41" xfId="0" applyNumberFormat="1" applyFill="1" applyBorder="1" applyProtection="1"/>
    <xf numFmtId="3" fontId="0" fillId="17" borderId="42" xfId="0" applyNumberFormat="1" applyFill="1" applyBorder="1" applyProtection="1"/>
    <xf numFmtId="3" fontId="0" fillId="18" borderId="30" xfId="0" applyNumberFormat="1" applyFill="1" applyBorder="1" applyProtection="1"/>
    <xf numFmtId="3" fontId="0" fillId="11" borderId="30" xfId="0" applyNumberFormat="1" applyFill="1" applyBorder="1" applyProtection="1"/>
    <xf numFmtId="0" fontId="0" fillId="5" borderId="43" xfId="0" applyFill="1" applyBorder="1" applyAlignment="1" applyProtection="1">
      <alignment horizontal="left"/>
    </xf>
    <xf numFmtId="0" fontId="0" fillId="5" borderId="5" xfId="0" applyFill="1" applyBorder="1" applyProtection="1"/>
    <xf numFmtId="0" fontId="0" fillId="5" borderId="6" xfId="0" applyFill="1" applyBorder="1" applyProtection="1"/>
    <xf numFmtId="3" fontId="0" fillId="18" borderId="23" xfId="0" applyNumberFormat="1" applyFill="1" applyBorder="1" applyProtection="1"/>
    <xf numFmtId="3" fontId="0" fillId="11" borderId="23" xfId="0" applyNumberFormat="1" applyFill="1" applyBorder="1" applyProtection="1"/>
    <xf numFmtId="0" fontId="0" fillId="5" borderId="44" xfId="0" applyFill="1" applyBorder="1" applyAlignment="1" applyProtection="1">
      <alignment horizontal="left"/>
    </xf>
    <xf numFmtId="0" fontId="0" fillId="5" borderId="45" xfId="0" applyFill="1" applyBorder="1" applyProtection="1"/>
    <xf numFmtId="0" fontId="0" fillId="5" borderId="46" xfId="0" applyFill="1" applyBorder="1" applyProtection="1"/>
    <xf numFmtId="165" fontId="0" fillId="16" borderId="47" xfId="0" applyNumberFormat="1" applyFill="1" applyBorder="1" applyProtection="1"/>
    <xf numFmtId="165" fontId="0" fillId="16" borderId="45" xfId="0" applyNumberFormat="1" applyFill="1" applyBorder="1" applyProtection="1"/>
    <xf numFmtId="165" fontId="0" fillId="16" borderId="43" xfId="0" applyNumberFormat="1" applyFill="1" applyBorder="1" applyProtection="1"/>
    <xf numFmtId="3" fontId="0" fillId="17" borderId="21" xfId="0" applyNumberFormat="1" applyFill="1" applyBorder="1" applyProtection="1"/>
    <xf numFmtId="165" fontId="0" fillId="16" borderId="7" xfId="0" applyNumberFormat="1" applyFill="1" applyBorder="1" applyProtection="1"/>
    <xf numFmtId="3" fontId="0" fillId="17" borderId="2" xfId="0" applyNumberFormat="1" applyFill="1" applyBorder="1" applyProtection="1"/>
    <xf numFmtId="165" fontId="0" fillId="16" borderId="9" xfId="0" applyNumberFormat="1" applyFill="1" applyBorder="1" applyProtection="1"/>
    <xf numFmtId="3" fontId="0" fillId="17" borderId="48" xfId="0" applyNumberFormat="1" applyFill="1" applyBorder="1" applyProtection="1"/>
    <xf numFmtId="165" fontId="0" fillId="16" borderId="14" xfId="0" applyNumberFormat="1" applyFill="1" applyBorder="1" applyProtection="1"/>
    <xf numFmtId="165" fontId="0" fillId="16" borderId="32" xfId="0" applyNumberFormat="1" applyFill="1" applyBorder="1" applyProtection="1"/>
    <xf numFmtId="0" fontId="10" fillId="5" borderId="49" xfId="0" applyFont="1" applyFill="1" applyBorder="1" applyAlignment="1" applyProtection="1">
      <alignment horizontal="left"/>
    </xf>
    <xf numFmtId="0" fontId="10" fillId="5" borderId="50" xfId="0" applyFont="1" applyFill="1" applyBorder="1" applyProtection="1"/>
    <xf numFmtId="0" fontId="10" fillId="5" borderId="51" xfId="0" applyFont="1" applyFill="1" applyBorder="1" applyProtection="1"/>
    <xf numFmtId="165" fontId="10" fillId="16" borderId="27" xfId="0" applyNumberFormat="1" applyFont="1" applyFill="1" applyBorder="1" applyProtection="1"/>
    <xf numFmtId="165" fontId="10" fillId="16" borderId="25" xfId="0" applyNumberFormat="1" applyFont="1" applyFill="1" applyBorder="1" applyProtection="1"/>
    <xf numFmtId="3" fontId="10" fillId="17" borderId="28" xfId="0" applyNumberFormat="1" applyFont="1" applyFill="1" applyBorder="1" applyProtection="1"/>
    <xf numFmtId="3" fontId="10" fillId="17" borderId="29" xfId="0" applyNumberFormat="1" applyFont="1" applyFill="1" applyBorder="1" applyProtection="1"/>
    <xf numFmtId="3" fontId="10" fillId="18" borderId="52" xfId="0" applyNumberFormat="1" applyFont="1" applyFill="1" applyBorder="1" applyProtection="1"/>
    <xf numFmtId="3" fontId="10" fillId="11" borderId="52" xfId="0" applyNumberFormat="1" applyFont="1" applyFill="1" applyBorder="1" applyProtection="1"/>
    <xf numFmtId="0" fontId="11" fillId="5" borderId="0" xfId="0" applyFont="1" applyFill="1" applyBorder="1" applyProtection="1"/>
    <xf numFmtId="0" fontId="0" fillId="0" borderId="0" xfId="0" applyProtection="1"/>
    <xf numFmtId="165" fontId="0" fillId="0" borderId="0" xfId="0" applyNumberFormat="1" applyProtection="1"/>
    <xf numFmtId="3" fontId="0" fillId="0" borderId="0" xfId="0" applyNumberFormat="1" applyFill="1" applyProtection="1"/>
    <xf numFmtId="0" fontId="10" fillId="5" borderId="54" xfId="0" applyFont="1" applyFill="1" applyBorder="1" applyAlignment="1" applyProtection="1">
      <alignment wrapText="1"/>
    </xf>
    <xf numFmtId="165" fontId="10" fillId="19" borderId="43" xfId="0" applyNumberFormat="1" applyFont="1" applyFill="1" applyBorder="1" applyAlignment="1" applyProtection="1">
      <alignment horizontal="center" wrapText="1"/>
    </xf>
    <xf numFmtId="0" fontId="10" fillId="5" borderId="29" xfId="0" applyFont="1" applyFill="1" applyBorder="1" applyAlignment="1" applyProtection="1">
      <alignment wrapText="1"/>
    </xf>
    <xf numFmtId="165" fontId="10" fillId="16" borderId="44" xfId="0" applyNumberFormat="1" applyFont="1" applyFill="1" applyBorder="1" applyAlignment="1" applyProtection="1">
      <alignment horizontal="center" vertical="center" wrapText="1"/>
    </xf>
    <xf numFmtId="165" fontId="10" fillId="16" borderId="45" xfId="0" applyNumberFormat="1" applyFont="1" applyFill="1" applyBorder="1" applyAlignment="1" applyProtection="1">
      <alignment horizontal="center" vertical="center"/>
    </xf>
    <xf numFmtId="165" fontId="10" fillId="16" borderId="46" xfId="0" applyNumberFormat="1" applyFont="1" applyFill="1" applyBorder="1" applyAlignment="1" applyProtection="1">
      <alignment horizontal="center" vertical="center"/>
    </xf>
    <xf numFmtId="165" fontId="10" fillId="19" borderId="11" xfId="0" applyNumberFormat="1" applyFont="1" applyFill="1" applyBorder="1" applyAlignment="1" applyProtection="1">
      <alignment horizontal="center" vertical="center" wrapText="1"/>
    </xf>
    <xf numFmtId="165" fontId="10" fillId="20" borderId="9" xfId="0" applyNumberFormat="1" applyFont="1" applyFill="1" applyBorder="1" applyAlignment="1" applyProtection="1">
      <alignment horizontal="center" vertical="center" wrapText="1"/>
    </xf>
    <xf numFmtId="165" fontId="10" fillId="20" borderId="10" xfId="0" applyNumberFormat="1" applyFont="1" applyFill="1" applyBorder="1" applyAlignment="1" applyProtection="1">
      <alignment horizontal="center" vertical="center"/>
    </xf>
    <xf numFmtId="165" fontId="10" fillId="24" borderId="42" xfId="0" applyNumberFormat="1" applyFont="1" applyFill="1" applyBorder="1" applyAlignment="1" applyProtection="1">
      <alignment horizontal="center" vertical="center"/>
    </xf>
    <xf numFmtId="165" fontId="10" fillId="21" borderId="9" xfId="0" applyNumberFormat="1" applyFont="1" applyFill="1" applyBorder="1" applyAlignment="1" applyProtection="1">
      <alignment horizontal="center" vertical="center" wrapText="1"/>
    </xf>
    <xf numFmtId="165" fontId="10" fillId="21" borderId="10" xfId="0" applyNumberFormat="1" applyFont="1" applyFill="1" applyBorder="1" applyAlignment="1" applyProtection="1">
      <alignment horizontal="center" vertical="center"/>
    </xf>
    <xf numFmtId="165" fontId="10" fillId="25" borderId="11" xfId="0" applyNumberFormat="1" applyFont="1" applyFill="1" applyBorder="1" applyAlignment="1" applyProtection="1">
      <alignment horizontal="center" vertical="center"/>
    </xf>
    <xf numFmtId="165" fontId="10" fillId="22" borderId="9" xfId="0" applyNumberFormat="1" applyFont="1" applyFill="1" applyBorder="1" applyAlignment="1" applyProtection="1">
      <alignment horizontal="center" vertical="center" wrapText="1"/>
    </xf>
    <xf numFmtId="165" fontId="10" fillId="22" borderId="10" xfId="0" applyNumberFormat="1" applyFont="1" applyFill="1" applyBorder="1" applyAlignment="1" applyProtection="1">
      <alignment horizontal="center" vertical="center"/>
    </xf>
    <xf numFmtId="165" fontId="10" fillId="26" borderId="11" xfId="0" applyNumberFormat="1" applyFont="1" applyFill="1" applyBorder="1" applyAlignment="1" applyProtection="1">
      <alignment horizontal="center" vertical="center"/>
    </xf>
    <xf numFmtId="165" fontId="10" fillId="23" borderId="9" xfId="0" applyNumberFormat="1" applyFont="1" applyFill="1" applyBorder="1" applyAlignment="1" applyProtection="1">
      <alignment horizontal="center" vertical="center" wrapText="1"/>
    </xf>
    <xf numFmtId="165" fontId="10" fillId="23" borderId="10" xfId="0" applyNumberFormat="1" applyFont="1" applyFill="1" applyBorder="1" applyAlignment="1" applyProtection="1">
      <alignment horizontal="center" vertical="center"/>
    </xf>
    <xf numFmtId="165" fontId="10" fillId="27" borderId="11" xfId="0" applyNumberFormat="1" applyFont="1" applyFill="1" applyBorder="1" applyAlignment="1" applyProtection="1">
      <alignment horizontal="center" vertical="center"/>
    </xf>
    <xf numFmtId="2" fontId="12" fillId="5" borderId="35" xfId="0" applyNumberFormat="1" applyFont="1" applyFill="1" applyBorder="1" applyProtection="1"/>
    <xf numFmtId="165" fontId="12" fillId="16" borderId="43" xfId="0" applyNumberFormat="1" applyFont="1" applyFill="1" applyBorder="1" applyProtection="1"/>
    <xf numFmtId="165" fontId="12" fillId="16" borderId="6" xfId="0" applyNumberFormat="1" applyFont="1" applyFill="1" applyBorder="1" applyProtection="1"/>
    <xf numFmtId="165" fontId="13" fillId="19" borderId="6" xfId="0" applyNumberFormat="1" applyFont="1" applyFill="1" applyBorder="1" applyAlignment="1" applyProtection="1">
      <alignment horizontal="center"/>
    </xf>
    <xf numFmtId="165" fontId="12" fillId="28" borderId="43" xfId="0" applyNumberFormat="1" applyFont="1" applyFill="1" applyBorder="1" applyProtection="1"/>
    <xf numFmtId="165" fontId="12" fillId="28" borderId="5" xfId="0" applyNumberFormat="1" applyFont="1" applyFill="1" applyBorder="1" applyProtection="1"/>
    <xf numFmtId="165" fontId="12" fillId="24" borderId="35" xfId="0" applyNumberFormat="1" applyFont="1" applyFill="1" applyBorder="1" applyProtection="1"/>
    <xf numFmtId="165" fontId="12" fillId="29" borderId="43" xfId="0" applyNumberFormat="1" applyFont="1" applyFill="1" applyBorder="1" applyProtection="1"/>
    <xf numFmtId="165" fontId="12" fillId="29" borderId="5" xfId="0" applyNumberFormat="1" applyFont="1" applyFill="1" applyBorder="1" applyProtection="1"/>
    <xf numFmtId="165" fontId="12" fillId="25" borderId="6" xfId="0" applyNumberFormat="1" applyFont="1" applyFill="1" applyBorder="1" applyProtection="1"/>
    <xf numFmtId="165" fontId="12" fillId="30" borderId="43" xfId="0" applyNumberFormat="1" applyFont="1" applyFill="1" applyBorder="1" applyProtection="1"/>
    <xf numFmtId="165" fontId="12" fillId="30" borderId="5" xfId="0" applyNumberFormat="1" applyFont="1" applyFill="1" applyBorder="1" applyProtection="1"/>
    <xf numFmtId="165" fontId="12" fillId="26" borderId="6" xfId="0" applyNumberFormat="1" applyFont="1" applyFill="1" applyBorder="1" applyProtection="1"/>
    <xf numFmtId="165" fontId="12" fillId="31" borderId="43" xfId="0" applyNumberFormat="1" applyFont="1" applyFill="1" applyBorder="1" applyProtection="1"/>
    <xf numFmtId="165" fontId="12" fillId="31" borderId="5" xfId="0" applyNumberFormat="1" applyFont="1" applyFill="1" applyBorder="1" applyProtection="1"/>
    <xf numFmtId="165" fontId="12" fillId="27" borderId="6" xfId="0" applyNumberFormat="1" applyFont="1" applyFill="1" applyBorder="1" applyProtection="1"/>
    <xf numFmtId="165" fontId="12" fillId="5" borderId="4" xfId="0" applyNumberFormat="1" applyFont="1" applyFill="1" applyBorder="1" applyProtection="1"/>
    <xf numFmtId="165" fontId="12" fillId="16" borderId="7" xfId="0" applyNumberFormat="1" applyFont="1" applyFill="1" applyBorder="1" applyProtection="1"/>
    <xf numFmtId="165" fontId="12" fillId="16" borderId="8" xfId="0" applyNumberFormat="1" applyFont="1" applyFill="1" applyBorder="1" applyProtection="1"/>
    <xf numFmtId="165" fontId="13" fillId="19" borderId="8" xfId="0" applyNumberFormat="1" applyFont="1" applyFill="1" applyBorder="1" applyAlignment="1" applyProtection="1">
      <alignment horizontal="center"/>
    </xf>
    <xf numFmtId="165" fontId="12" fillId="28" borderId="7" xfId="0" applyNumberFormat="1" applyFont="1" applyFill="1" applyBorder="1" applyProtection="1"/>
    <xf numFmtId="165" fontId="12" fillId="28" borderId="3" xfId="0" applyNumberFormat="1" applyFont="1" applyFill="1" applyBorder="1" applyProtection="1"/>
    <xf numFmtId="165" fontId="12" fillId="24" borderId="4" xfId="0" applyNumberFormat="1" applyFont="1" applyFill="1" applyBorder="1" applyProtection="1"/>
    <xf numFmtId="165" fontId="12" fillId="29" borderId="7" xfId="0" applyNumberFormat="1" applyFont="1" applyFill="1" applyBorder="1" applyProtection="1"/>
    <xf numFmtId="165" fontId="12" fillId="29" borderId="3" xfId="0" applyNumberFormat="1" applyFont="1" applyFill="1" applyBorder="1" applyProtection="1"/>
    <xf numFmtId="165" fontId="12" fillId="25" borderId="8" xfId="0" applyNumberFormat="1" applyFont="1" applyFill="1" applyBorder="1" applyProtection="1"/>
    <xf numFmtId="165" fontId="12" fillId="30" borderId="7" xfId="0" applyNumberFormat="1" applyFont="1" applyFill="1" applyBorder="1" applyProtection="1"/>
    <xf numFmtId="165" fontId="12" fillId="30" borderId="3" xfId="0" applyNumberFormat="1" applyFont="1" applyFill="1" applyBorder="1" applyProtection="1"/>
    <xf numFmtId="165" fontId="12" fillId="26" borderId="8" xfId="0" applyNumberFormat="1" applyFont="1" applyFill="1" applyBorder="1" applyProtection="1"/>
    <xf numFmtId="165" fontId="12" fillId="31" borderId="7" xfId="0" applyNumberFormat="1" applyFont="1" applyFill="1" applyBorder="1" applyProtection="1"/>
    <xf numFmtId="165" fontId="12" fillId="31" borderId="3" xfId="0" applyNumberFormat="1" applyFont="1" applyFill="1" applyBorder="1" applyProtection="1"/>
    <xf numFmtId="165" fontId="12" fillId="27" borderId="8" xfId="0" applyNumberFormat="1" applyFont="1" applyFill="1" applyBorder="1" applyProtection="1"/>
    <xf numFmtId="165" fontId="12" fillId="5" borderId="42" xfId="0" applyNumberFormat="1" applyFont="1" applyFill="1" applyBorder="1" applyProtection="1"/>
    <xf numFmtId="165" fontId="12" fillId="16" borderId="9" xfId="0" applyNumberFormat="1" applyFont="1" applyFill="1" applyBorder="1" applyProtection="1"/>
    <xf numFmtId="165" fontId="12" fillId="16" borderId="11" xfId="0" applyNumberFormat="1" applyFont="1" applyFill="1" applyBorder="1" applyProtection="1"/>
    <xf numFmtId="165" fontId="13" fillId="19" borderId="11" xfId="0" applyNumberFormat="1" applyFont="1" applyFill="1" applyBorder="1" applyAlignment="1" applyProtection="1">
      <alignment horizontal="center"/>
    </xf>
    <xf numFmtId="165" fontId="12" fillId="28" borderId="9" xfId="0" applyNumberFormat="1" applyFont="1" applyFill="1" applyBorder="1" applyProtection="1"/>
    <xf numFmtId="165" fontId="12" fillId="28" borderId="10" xfId="0" applyNumberFormat="1" applyFont="1" applyFill="1" applyBorder="1" applyProtection="1"/>
    <xf numFmtId="165" fontId="12" fillId="24" borderId="42" xfId="0" applyNumberFormat="1" applyFont="1" applyFill="1" applyBorder="1" applyProtection="1"/>
    <xf numFmtId="165" fontId="12" fillId="29" borderId="9" xfId="0" applyNumberFormat="1" applyFont="1" applyFill="1" applyBorder="1" applyProtection="1"/>
    <xf numFmtId="165" fontId="12" fillId="29" borderId="10" xfId="0" applyNumberFormat="1" applyFont="1" applyFill="1" applyBorder="1" applyProtection="1"/>
    <xf numFmtId="165" fontId="12" fillId="25" borderId="11" xfId="0" applyNumberFormat="1" applyFont="1" applyFill="1" applyBorder="1" applyProtection="1"/>
    <xf numFmtId="165" fontId="12" fillId="30" borderId="9" xfId="0" applyNumberFormat="1" applyFont="1" applyFill="1" applyBorder="1" applyProtection="1"/>
    <xf numFmtId="165" fontId="12" fillId="30" borderId="10" xfId="0" applyNumberFormat="1" applyFont="1" applyFill="1" applyBorder="1" applyProtection="1"/>
    <xf numFmtId="165" fontId="12" fillId="26" borderId="11" xfId="0" applyNumberFormat="1" applyFont="1" applyFill="1" applyBorder="1" applyProtection="1"/>
    <xf numFmtId="165" fontId="12" fillId="31" borderId="9" xfId="0" applyNumberFormat="1" applyFont="1" applyFill="1" applyBorder="1" applyProtection="1"/>
    <xf numFmtId="165" fontId="12" fillId="31" borderId="10" xfId="0" applyNumberFormat="1" applyFont="1" applyFill="1" applyBorder="1" applyProtection="1"/>
    <xf numFmtId="165" fontId="12" fillId="27" borderId="11" xfId="0" applyNumberFormat="1" applyFont="1" applyFill="1" applyBorder="1" applyProtection="1"/>
    <xf numFmtId="165" fontId="12" fillId="5" borderId="35" xfId="0" applyNumberFormat="1" applyFont="1" applyFill="1" applyBorder="1" applyProtection="1"/>
    <xf numFmtId="165" fontId="12" fillId="16" borderId="31" xfId="0" applyNumberFormat="1" applyFont="1" applyFill="1" applyBorder="1" applyAlignment="1" applyProtection="1">
      <alignment vertical="center"/>
    </xf>
    <xf numFmtId="165" fontId="12" fillId="16" borderId="33" xfId="0" applyNumberFormat="1" applyFont="1" applyFill="1" applyBorder="1" applyAlignment="1" applyProtection="1">
      <alignment vertical="center"/>
    </xf>
    <xf numFmtId="165" fontId="12" fillId="28" borderId="43" xfId="0" applyNumberFormat="1" applyFont="1" applyFill="1" applyBorder="1" applyAlignment="1" applyProtection="1">
      <alignment vertical="center"/>
    </xf>
    <xf numFmtId="165" fontId="12" fillId="28" borderId="5" xfId="0" applyNumberFormat="1" applyFont="1" applyFill="1" applyBorder="1" applyAlignment="1" applyProtection="1">
      <alignment vertical="center"/>
    </xf>
    <xf numFmtId="165" fontId="12" fillId="24" borderId="35" xfId="0" applyNumberFormat="1" applyFont="1" applyFill="1" applyBorder="1" applyAlignment="1" applyProtection="1">
      <alignment vertical="center"/>
    </xf>
    <xf numFmtId="165" fontId="12" fillId="29" borderId="43" xfId="0" applyNumberFormat="1" applyFont="1" applyFill="1" applyBorder="1" applyAlignment="1" applyProtection="1">
      <alignment vertical="center"/>
    </xf>
    <xf numFmtId="165" fontId="12" fillId="29" borderId="5" xfId="0" applyNumberFormat="1" applyFont="1" applyFill="1" applyBorder="1" applyAlignment="1" applyProtection="1">
      <alignment vertical="center"/>
    </xf>
    <xf numFmtId="165" fontId="12" fillId="25" borderId="6" xfId="0" applyNumberFormat="1" applyFont="1" applyFill="1" applyBorder="1" applyAlignment="1" applyProtection="1">
      <alignment vertical="center"/>
    </xf>
    <xf numFmtId="165" fontId="12" fillId="30" borderId="43" xfId="0" applyNumberFormat="1" applyFont="1" applyFill="1" applyBorder="1" applyAlignment="1" applyProtection="1">
      <alignment vertical="center"/>
    </xf>
    <xf numFmtId="165" fontId="12" fillId="30" borderId="5" xfId="0" applyNumberFormat="1" applyFont="1" applyFill="1" applyBorder="1" applyAlignment="1" applyProtection="1">
      <alignment vertical="center"/>
    </xf>
    <xf numFmtId="165" fontId="12" fillId="26" borderId="6" xfId="0" applyNumberFormat="1" applyFont="1" applyFill="1" applyBorder="1" applyAlignment="1" applyProtection="1">
      <alignment vertical="center"/>
    </xf>
    <xf numFmtId="165" fontId="12" fillId="31" borderId="43" xfId="0" applyNumberFormat="1" applyFont="1" applyFill="1" applyBorder="1" applyAlignment="1" applyProtection="1">
      <alignment vertical="center"/>
    </xf>
    <xf numFmtId="165" fontId="12" fillId="31" borderId="5" xfId="0" applyNumberFormat="1" applyFont="1" applyFill="1" applyBorder="1" applyAlignment="1" applyProtection="1">
      <alignment vertical="center"/>
    </xf>
    <xf numFmtId="165" fontId="12" fillId="27" borderId="6" xfId="0" applyNumberFormat="1" applyFont="1" applyFill="1" applyBorder="1" applyAlignment="1" applyProtection="1">
      <alignment vertical="center"/>
    </xf>
    <xf numFmtId="4" fontId="12" fillId="5" borderId="4" xfId="0" applyNumberFormat="1" applyFont="1" applyFill="1" applyBorder="1" applyProtection="1"/>
    <xf numFmtId="165" fontId="13" fillId="16" borderId="43" xfId="0" applyNumberFormat="1" applyFont="1" applyFill="1" applyBorder="1" applyProtection="1"/>
    <xf numFmtId="165" fontId="13" fillId="16" borderId="6" xfId="0" applyNumberFormat="1" applyFont="1" applyFill="1" applyBorder="1" applyProtection="1"/>
    <xf numFmtId="165" fontId="13" fillId="28" borderId="43" xfId="0" applyNumberFormat="1" applyFont="1" applyFill="1" applyBorder="1" applyProtection="1"/>
    <xf numFmtId="165" fontId="13" fillId="28" borderId="5" xfId="0" applyNumberFormat="1" applyFont="1" applyFill="1" applyBorder="1" applyProtection="1"/>
    <xf numFmtId="165" fontId="13" fillId="28" borderId="6" xfId="0" applyNumberFormat="1" applyFont="1" applyFill="1" applyBorder="1" applyProtection="1"/>
    <xf numFmtId="165" fontId="13" fillId="29" borderId="43" xfId="0" applyNumberFormat="1" applyFont="1" applyFill="1" applyBorder="1" applyProtection="1"/>
    <xf numFmtId="165" fontId="13" fillId="29" borderId="5" xfId="0" applyNumberFormat="1" applyFont="1" applyFill="1" applyBorder="1" applyProtection="1"/>
    <xf numFmtId="165" fontId="13" fillId="29" borderId="6" xfId="0" applyNumberFormat="1" applyFont="1" applyFill="1" applyBorder="1" applyProtection="1"/>
    <xf numFmtId="165" fontId="13" fillId="30" borderId="43" xfId="0" applyNumberFormat="1" applyFont="1" applyFill="1" applyBorder="1" applyProtection="1"/>
    <xf numFmtId="165" fontId="13" fillId="30" borderId="5" xfId="0" applyNumberFormat="1" applyFont="1" applyFill="1" applyBorder="1" applyProtection="1"/>
    <xf numFmtId="165" fontId="13" fillId="30" borderId="6" xfId="0" applyNumberFormat="1" applyFont="1" applyFill="1" applyBorder="1" applyProtection="1"/>
    <xf numFmtId="165" fontId="13" fillId="28" borderId="7" xfId="0" applyNumberFormat="1" applyFont="1" applyFill="1" applyBorder="1" applyProtection="1"/>
    <xf numFmtId="165" fontId="13" fillId="28" borderId="3" xfId="0" applyNumberFormat="1" applyFont="1" applyFill="1" applyBorder="1" applyProtection="1"/>
    <xf numFmtId="165" fontId="13" fillId="28" borderId="8" xfId="0" applyNumberFormat="1" applyFont="1" applyFill="1" applyBorder="1" applyProtection="1"/>
    <xf numFmtId="165" fontId="13" fillId="29" borderId="7" xfId="0" applyNumberFormat="1" applyFont="1" applyFill="1" applyBorder="1" applyProtection="1"/>
    <xf numFmtId="165" fontId="13" fillId="29" borderId="3" xfId="0" applyNumberFormat="1" applyFont="1" applyFill="1" applyBorder="1" applyProtection="1"/>
    <xf numFmtId="165" fontId="13" fillId="29" borderId="8" xfId="0" applyNumberFormat="1" applyFont="1" applyFill="1" applyBorder="1" applyProtection="1"/>
    <xf numFmtId="165" fontId="13" fillId="30" borderId="7" xfId="0" applyNumberFormat="1" applyFont="1" applyFill="1" applyBorder="1" applyProtection="1"/>
    <xf numFmtId="165" fontId="13" fillId="30" borderId="3" xfId="0" applyNumberFormat="1" applyFont="1" applyFill="1" applyBorder="1" applyProtection="1"/>
    <xf numFmtId="165" fontId="13" fillId="30" borderId="8" xfId="0" applyNumberFormat="1" applyFont="1" applyFill="1" applyBorder="1" applyProtection="1"/>
    <xf numFmtId="165" fontId="13" fillId="16" borderId="7" xfId="0" applyNumberFormat="1" applyFont="1" applyFill="1" applyBorder="1" applyProtection="1"/>
    <xf numFmtId="165" fontId="13" fillId="16" borderId="8" xfId="0" applyNumberFormat="1" applyFont="1" applyFill="1" applyBorder="1" applyProtection="1"/>
    <xf numFmtId="165" fontId="13" fillId="16" borderId="9" xfId="0" applyNumberFormat="1" applyFont="1" applyFill="1" applyBorder="1" applyProtection="1"/>
    <xf numFmtId="165" fontId="13" fillId="16" borderId="11" xfId="0" applyNumberFormat="1" applyFont="1" applyFill="1" applyBorder="1" applyProtection="1"/>
    <xf numFmtId="165" fontId="13" fillId="28" borderId="9" xfId="0" applyNumberFormat="1" applyFont="1" applyFill="1" applyBorder="1" applyProtection="1"/>
    <xf numFmtId="165" fontId="13" fillId="28" borderId="10" xfId="0" applyNumberFormat="1" applyFont="1" applyFill="1" applyBorder="1" applyProtection="1"/>
    <xf numFmtId="165" fontId="13" fillId="28" borderId="11" xfId="0" applyNumberFormat="1" applyFont="1" applyFill="1" applyBorder="1" applyProtection="1"/>
    <xf numFmtId="165" fontId="13" fillId="29" borderId="9" xfId="0" applyNumberFormat="1" applyFont="1" applyFill="1" applyBorder="1" applyProtection="1"/>
    <xf numFmtId="165" fontId="13" fillId="29" borderId="10" xfId="0" applyNumberFormat="1" applyFont="1" applyFill="1" applyBorder="1" applyProtection="1"/>
    <xf numFmtId="165" fontId="13" fillId="29" borderId="11" xfId="0" applyNumberFormat="1" applyFont="1" applyFill="1" applyBorder="1" applyProtection="1"/>
    <xf numFmtId="165" fontId="13" fillId="30" borderId="9" xfId="0" applyNumberFormat="1" applyFont="1" applyFill="1" applyBorder="1" applyProtection="1"/>
    <xf numFmtId="165" fontId="13" fillId="30" borderId="10" xfId="0" applyNumberFormat="1" applyFont="1" applyFill="1" applyBorder="1" applyProtection="1"/>
    <xf numFmtId="165" fontId="13" fillId="30" borderId="11" xfId="0" applyNumberFormat="1" applyFont="1" applyFill="1" applyBorder="1" applyProtection="1"/>
    <xf numFmtId="4" fontId="12" fillId="16" borderId="43" xfId="0" applyNumberFormat="1" applyFont="1" applyFill="1" applyBorder="1" applyProtection="1"/>
    <xf numFmtId="4" fontId="12" fillId="16" borderId="7" xfId="0" applyNumberFormat="1" applyFont="1" applyFill="1" applyBorder="1" applyProtection="1"/>
    <xf numFmtId="4" fontId="12" fillId="16" borderId="9" xfId="0" applyNumberFormat="1" applyFont="1" applyFill="1" applyBorder="1" applyProtection="1"/>
    <xf numFmtId="165" fontId="12" fillId="5" borderId="29" xfId="0" applyNumberFormat="1" applyFont="1" applyFill="1" applyBorder="1" applyProtection="1"/>
    <xf numFmtId="165" fontId="12" fillId="16" borderId="55" xfId="0" applyNumberFormat="1" applyFont="1" applyFill="1" applyBorder="1" applyProtection="1"/>
    <xf numFmtId="165" fontId="12" fillId="16" borderId="57" xfId="0" applyNumberFormat="1" applyFont="1" applyFill="1" applyBorder="1" applyProtection="1"/>
    <xf numFmtId="165" fontId="13" fillId="19" borderId="57" xfId="0" applyNumberFormat="1" applyFont="1" applyFill="1" applyBorder="1" applyAlignment="1" applyProtection="1">
      <alignment horizontal="center"/>
    </xf>
    <xf numFmtId="165" fontId="13" fillId="20" borderId="55" xfId="0" applyNumberFormat="1" applyFont="1" applyFill="1" applyBorder="1" applyProtection="1"/>
    <xf numFmtId="165" fontId="13" fillId="20" borderId="56" xfId="0" applyNumberFormat="1" applyFont="1" applyFill="1" applyBorder="1" applyProtection="1"/>
    <xf numFmtId="165" fontId="13" fillId="20" borderId="58" xfId="0" applyNumberFormat="1" applyFont="1" applyFill="1" applyBorder="1" applyProtection="1"/>
    <xf numFmtId="165" fontId="13" fillId="21" borderId="55" xfId="0" applyNumberFormat="1" applyFont="1" applyFill="1" applyBorder="1" applyProtection="1"/>
    <xf numFmtId="165" fontId="13" fillId="21" borderId="56" xfId="0" applyNumberFormat="1" applyFont="1" applyFill="1" applyBorder="1" applyProtection="1"/>
    <xf numFmtId="165" fontId="13" fillId="21" borderId="57" xfId="0" applyNumberFormat="1" applyFont="1" applyFill="1" applyBorder="1" applyProtection="1"/>
    <xf numFmtId="165" fontId="13" fillId="22" borderId="55" xfId="0" applyNumberFormat="1" applyFont="1" applyFill="1" applyBorder="1" applyProtection="1"/>
    <xf numFmtId="165" fontId="13" fillId="22" borderId="56" xfId="0" applyNumberFormat="1" applyFont="1" applyFill="1" applyBorder="1" applyProtection="1"/>
    <xf numFmtId="165" fontId="13" fillId="22" borderId="57" xfId="0" applyNumberFormat="1" applyFont="1" applyFill="1" applyBorder="1" applyProtection="1"/>
    <xf numFmtId="165" fontId="13" fillId="23" borderId="55" xfId="0" applyNumberFormat="1" applyFont="1" applyFill="1" applyBorder="1" applyProtection="1"/>
    <xf numFmtId="165" fontId="13" fillId="23" borderId="56" xfId="0" applyNumberFormat="1" applyFont="1" applyFill="1" applyBorder="1" applyProtection="1"/>
    <xf numFmtId="165" fontId="13" fillId="23" borderId="57" xfId="0" applyNumberFormat="1" applyFont="1" applyFill="1" applyBorder="1" applyProtection="1"/>
    <xf numFmtId="165" fontId="0" fillId="0" borderId="0" xfId="0" applyNumberFormat="1" applyAlignment="1" applyProtection="1">
      <alignment horizontal="center"/>
    </xf>
    <xf numFmtId="0" fontId="10" fillId="5" borderId="17" xfId="0" applyFont="1" applyFill="1" applyBorder="1" applyAlignment="1" applyProtection="1">
      <alignment horizontal="left" wrapText="1"/>
    </xf>
    <xf numFmtId="0" fontId="10" fillId="5" borderId="18" xfId="0" applyFont="1" applyFill="1" applyBorder="1" applyAlignment="1" applyProtection="1">
      <alignment wrapText="1"/>
    </xf>
    <xf numFmtId="0" fontId="10" fillId="5" borderId="19" xfId="0" applyFont="1" applyFill="1" applyBorder="1" applyAlignment="1" applyProtection="1">
      <alignment wrapText="1"/>
    </xf>
    <xf numFmtId="2" fontId="12" fillId="5" borderId="32" xfId="0" applyNumberFormat="1" applyFont="1" applyFill="1" applyBorder="1" applyProtection="1"/>
    <xf numFmtId="2" fontId="12" fillId="5" borderId="33" xfId="0" applyNumberFormat="1" applyFont="1" applyFill="1" applyBorder="1" applyProtection="1"/>
    <xf numFmtId="0" fontId="12" fillId="5" borderId="3" xfId="0" applyFont="1" applyFill="1" applyBorder="1" applyProtection="1"/>
    <xf numFmtId="0" fontId="12" fillId="5" borderId="8" xfId="0" applyFont="1" applyFill="1" applyBorder="1" applyProtection="1"/>
    <xf numFmtId="0" fontId="12" fillId="5" borderId="10" xfId="0" applyFont="1" applyFill="1" applyBorder="1" applyProtection="1"/>
    <xf numFmtId="0" fontId="12" fillId="5" borderId="11" xfId="0" applyFont="1" applyFill="1" applyBorder="1" applyProtection="1"/>
    <xf numFmtId="0" fontId="12" fillId="5" borderId="5" xfId="0" applyFont="1" applyFill="1" applyBorder="1" applyProtection="1"/>
    <xf numFmtId="0" fontId="12" fillId="5" borderId="6" xfId="0" applyFont="1" applyFill="1" applyBorder="1" applyProtection="1"/>
    <xf numFmtId="0" fontId="12" fillId="5" borderId="45" xfId="0" applyFont="1" applyFill="1" applyBorder="1" applyProtection="1"/>
    <xf numFmtId="0" fontId="12" fillId="5" borderId="46" xfId="0" applyFont="1" applyFill="1" applyBorder="1" applyProtection="1"/>
    <xf numFmtId="0" fontId="12" fillId="5" borderId="49" xfId="0" applyFont="1" applyFill="1" applyBorder="1" applyAlignment="1" applyProtection="1">
      <alignment horizontal="left"/>
    </xf>
    <xf numFmtId="0" fontId="12" fillId="5" borderId="50" xfId="0" applyFont="1" applyFill="1" applyBorder="1" applyProtection="1"/>
    <xf numFmtId="0" fontId="12" fillId="5" borderId="51" xfId="0" applyFont="1" applyFill="1" applyBorder="1" applyProtection="1"/>
    <xf numFmtId="49" fontId="5" fillId="6" borderId="3" xfId="13" applyNumberFormat="1" applyFont="1" applyFill="1" applyBorder="1" applyAlignment="1">
      <alignment vertical="center" wrapText="1"/>
      <protection locked="0"/>
    </xf>
    <xf numFmtId="49" fontId="12" fillId="5" borderId="7" xfId="0" applyNumberFormat="1" applyFont="1" applyFill="1" applyBorder="1" applyAlignment="1" applyProtection="1">
      <alignment horizontal="left"/>
    </xf>
    <xf numFmtId="49" fontId="12" fillId="5" borderId="9" xfId="0" applyNumberFormat="1" applyFont="1" applyFill="1" applyBorder="1" applyAlignment="1" applyProtection="1">
      <alignment horizontal="left"/>
    </xf>
    <xf numFmtId="49" fontId="12" fillId="5" borderId="43" xfId="0" applyNumberFormat="1" applyFont="1" applyFill="1" applyBorder="1" applyAlignment="1" applyProtection="1">
      <alignment horizontal="left"/>
    </xf>
    <xf numFmtId="49" fontId="12" fillId="5" borderId="44" xfId="0" applyNumberFormat="1" applyFont="1" applyFill="1" applyBorder="1" applyAlignment="1" applyProtection="1">
      <alignment horizontal="left"/>
    </xf>
    <xf numFmtId="0" fontId="5" fillId="32" borderId="3" xfId="13" applyFill="1" applyBorder="1" applyAlignment="1">
      <alignment vertical="center" wrapText="1"/>
      <protection locked="0"/>
    </xf>
    <xf numFmtId="49" fontId="5" fillId="32" borderId="3" xfId="13" applyNumberFormat="1" applyFont="1" applyFill="1" applyBorder="1" applyAlignment="1">
      <alignment vertical="center" wrapText="1"/>
      <protection locked="0"/>
    </xf>
    <xf numFmtId="49" fontId="5" fillId="33" borderId="3" xfId="13" applyNumberFormat="1" applyFont="1" applyFill="1" applyBorder="1" applyAlignment="1">
      <alignment vertical="center" wrapText="1"/>
      <protection locked="0"/>
    </xf>
    <xf numFmtId="49" fontId="12" fillId="33" borderId="31" xfId="0" applyNumberFormat="1" applyFont="1" applyFill="1" applyBorder="1" applyAlignment="1" applyProtection="1">
      <alignment horizontal="left"/>
    </xf>
    <xf numFmtId="49" fontId="12" fillId="33" borderId="7" xfId="0" applyNumberFormat="1" applyFont="1" applyFill="1" applyBorder="1" applyAlignment="1" applyProtection="1">
      <alignment horizontal="left"/>
    </xf>
    <xf numFmtId="49" fontId="12" fillId="33" borderId="9" xfId="0" applyNumberFormat="1" applyFont="1" applyFill="1" applyBorder="1" applyAlignment="1" applyProtection="1">
      <alignment horizontal="left"/>
    </xf>
    <xf numFmtId="49" fontId="12" fillId="33" borderId="43" xfId="0" applyNumberFormat="1" applyFont="1" applyFill="1" applyBorder="1" applyAlignment="1" applyProtection="1">
      <alignment horizontal="left"/>
    </xf>
    <xf numFmtId="49" fontId="12" fillId="33" borderId="44" xfId="0" applyNumberFormat="1" applyFont="1" applyFill="1" applyBorder="1" applyAlignment="1" applyProtection="1">
      <alignment horizontal="left"/>
    </xf>
    <xf numFmtId="0" fontId="5" fillId="33" borderId="3" xfId="13" applyFill="1" applyBorder="1" applyAlignment="1">
      <alignment vertical="center" wrapText="1"/>
      <protection locked="0"/>
    </xf>
    <xf numFmtId="0" fontId="5" fillId="6" borderId="32" xfId="13" applyFill="1" applyBorder="1" applyAlignment="1">
      <alignment vertical="center" wrapText="1"/>
      <protection locked="0"/>
    </xf>
    <xf numFmtId="49" fontId="5" fillId="6" borderId="32" xfId="13" applyNumberFormat="1" applyFont="1" applyFill="1" applyBorder="1" applyAlignment="1">
      <alignment vertical="center" wrapText="1"/>
      <protection locked="0"/>
    </xf>
    <xf numFmtId="0" fontId="5" fillId="33" borderId="10" xfId="13" applyFill="1" applyBorder="1" applyAlignment="1">
      <alignment vertical="center" wrapText="1"/>
      <protection locked="0"/>
    </xf>
    <xf numFmtId="49" fontId="5" fillId="33" borderId="10" xfId="13" applyNumberFormat="1" applyFont="1" applyFill="1" applyBorder="1" applyAlignment="1">
      <alignment vertical="center" wrapText="1"/>
      <protection locked="0"/>
    </xf>
    <xf numFmtId="49" fontId="5" fillId="33" borderId="32" xfId="13" applyNumberFormat="1" applyFont="1" applyFill="1" applyBorder="1" applyAlignment="1">
      <alignment vertical="center" wrapText="1"/>
      <protection locked="0"/>
    </xf>
    <xf numFmtId="0" fontId="5" fillId="6" borderId="10" xfId="13" applyFill="1" applyBorder="1" applyAlignment="1">
      <alignment vertical="center" wrapText="1"/>
      <protection locked="0"/>
    </xf>
    <xf numFmtId="49" fontId="5" fillId="6" borderId="10" xfId="13" applyNumberFormat="1" applyFont="1" applyFill="1" applyBorder="1" applyAlignment="1">
      <alignment vertical="center" wrapText="1"/>
      <protection locked="0"/>
    </xf>
    <xf numFmtId="0" fontId="5" fillId="7" borderId="37" xfId="12" applyFill="1" applyBorder="1" applyAlignment="1">
      <alignment horizontal="center" vertical="center" wrapText="1"/>
      <protection locked="0"/>
    </xf>
    <xf numFmtId="0" fontId="5" fillId="32" borderId="3" xfId="13" applyFont="1" applyFill="1" applyBorder="1" applyAlignment="1">
      <alignment vertical="center" wrapText="1"/>
      <protection locked="0"/>
    </xf>
    <xf numFmtId="164" fontId="5" fillId="32" borderId="3" xfId="14" applyNumberFormat="1" applyFill="1" applyBorder="1" applyAlignment="1">
      <alignment horizontal="right"/>
      <protection locked="0"/>
    </xf>
    <xf numFmtId="0" fontId="5" fillId="32" borderId="0" xfId="11" applyFill="1">
      <protection locked="0"/>
    </xf>
    <xf numFmtId="9" fontId="0" fillId="0" borderId="0" xfId="19" applyFont="1" applyProtection="1">
      <protection locked="0"/>
    </xf>
    <xf numFmtId="9" fontId="0" fillId="0" borderId="0" xfId="19" applyFont="1" applyProtection="1"/>
    <xf numFmtId="9" fontId="13" fillId="23" borderId="58" xfId="19" applyFont="1" applyFill="1" applyBorder="1" applyProtection="1"/>
    <xf numFmtId="0" fontId="5" fillId="0" borderId="0" xfId="0" applyFont="1">
      <protection locked="0"/>
    </xf>
    <xf numFmtId="1" fontId="0" fillId="0" borderId="59" xfId="0" applyNumberFormat="1" applyBorder="1">
      <protection locked="0"/>
    </xf>
    <xf numFmtId="1" fontId="0" fillId="0" borderId="0" xfId="0" applyNumberFormat="1">
      <protection locked="0"/>
    </xf>
    <xf numFmtId="0" fontId="5" fillId="7" borderId="53" xfId="12" applyFill="1" applyBorder="1" applyAlignment="1">
      <alignment horizontal="center" vertical="center" wrapText="1"/>
      <protection locked="0"/>
    </xf>
    <xf numFmtId="0" fontId="0" fillId="7" borderId="0" xfId="0" applyFill="1" applyAlignment="1">
      <alignment wrapText="1"/>
      <protection locked="0"/>
    </xf>
    <xf numFmtId="0" fontId="0" fillId="7" borderId="0" xfId="0" applyFill="1">
      <protection locked="0"/>
    </xf>
    <xf numFmtId="2" fontId="0" fillId="0" borderId="0" xfId="19" applyNumberFormat="1" applyFont="1" applyProtection="1">
      <protection locked="0"/>
    </xf>
    <xf numFmtId="0" fontId="0" fillId="0" borderId="0" xfId="0">
      <protection locked="0"/>
    </xf>
    <xf numFmtId="0" fontId="0" fillId="0" borderId="0" xfId="0" pivotButton="1">
      <protection locked="0"/>
    </xf>
    <xf numFmtId="0" fontId="0" fillId="0" borderId="0" xfId="0" applyAlignment="1">
      <alignment horizontal="left"/>
      <protection locked="0"/>
    </xf>
    <xf numFmtId="0" fontId="0" fillId="0" borderId="0" xfId="0">
      <protection locked="0"/>
    </xf>
    <xf numFmtId="165" fontId="14" fillId="16" borderId="45" xfId="0" applyNumberFormat="1" applyFont="1" applyFill="1" applyBorder="1" applyAlignment="1" applyProtection="1">
      <alignment horizontal="center" vertical="center"/>
    </xf>
    <xf numFmtId="165" fontId="14" fillId="16" borderId="5" xfId="0" applyNumberFormat="1" applyFont="1" applyFill="1" applyBorder="1" applyProtection="1"/>
    <xf numFmtId="165" fontId="14" fillId="16" borderId="3" xfId="0" applyNumberFormat="1" applyFont="1" applyFill="1" applyBorder="1" applyProtection="1"/>
    <xf numFmtId="165" fontId="14" fillId="16" borderId="10" xfId="0" applyNumberFormat="1" applyFont="1" applyFill="1" applyBorder="1" applyProtection="1"/>
    <xf numFmtId="165" fontId="14" fillId="16" borderId="32" xfId="0" applyNumberFormat="1" applyFont="1" applyFill="1" applyBorder="1" applyAlignment="1" applyProtection="1">
      <alignment vertical="center"/>
    </xf>
    <xf numFmtId="165" fontId="14" fillId="16" borderId="56" xfId="0" applyNumberFormat="1" applyFont="1" applyFill="1" applyBorder="1" applyProtection="1"/>
    <xf numFmtId="165" fontId="14" fillId="16" borderId="26" xfId="0" applyNumberFormat="1" applyFont="1" applyFill="1" applyBorder="1" applyAlignment="1" applyProtection="1">
      <alignment horizontal="left" vertical="center"/>
    </xf>
    <xf numFmtId="165" fontId="14" fillId="16" borderId="26" xfId="0" applyNumberFormat="1" applyFont="1" applyFill="1" applyBorder="1" applyProtection="1"/>
    <xf numFmtId="165" fontId="15" fillId="16" borderId="6" xfId="0" applyNumberFormat="1" applyFont="1" applyFill="1" applyBorder="1" applyProtection="1"/>
    <xf numFmtId="165" fontId="15" fillId="16" borderId="8" xfId="0" applyNumberFormat="1" applyFont="1" applyFill="1" applyBorder="1" applyProtection="1"/>
    <xf numFmtId="165" fontId="15" fillId="16" borderId="11" xfId="0" applyNumberFormat="1" applyFont="1" applyFill="1" applyBorder="1" applyProtection="1"/>
    <xf numFmtId="165" fontId="15" fillId="16" borderId="46" xfId="0" applyNumberFormat="1" applyFont="1" applyFill="1" applyBorder="1" applyProtection="1"/>
    <xf numFmtId="165" fontId="15" fillId="16" borderId="33" xfId="0" applyNumberFormat="1" applyFont="1" applyFill="1" applyBorder="1" applyProtection="1"/>
    <xf numFmtId="0" fontId="1" fillId="0" borderId="0" xfId="11" applyFont="1">
      <protection locked="0"/>
    </xf>
    <xf numFmtId="0" fontId="1" fillId="34" borderId="0" xfId="0" applyFont="1" applyFill="1" applyBorder="1" applyAlignment="1">
      <protection locked="0"/>
    </xf>
    <xf numFmtId="0" fontId="0" fillId="34" borderId="0" xfId="0" applyFill="1">
      <protection locked="0"/>
    </xf>
    <xf numFmtId="0" fontId="1" fillId="0" borderId="0" xfId="0" applyFont="1">
      <protection locked="0"/>
    </xf>
    <xf numFmtId="0" fontId="1" fillId="0" borderId="0" xfId="0" quotePrefix="1" applyFont="1">
      <protection locked="0"/>
    </xf>
    <xf numFmtId="0" fontId="2" fillId="0" borderId="0" xfId="0" applyFont="1">
      <protection locked="0"/>
    </xf>
    <xf numFmtId="164" fontId="2" fillId="12" borderId="3" xfId="14" applyNumberFormat="1" applyFont="1" applyFill="1" applyBorder="1" applyAlignment="1">
      <alignment horizontal="right"/>
      <protection locked="0"/>
    </xf>
    <xf numFmtId="164" fontId="5" fillId="36" borderId="3" xfId="14" applyNumberFormat="1" applyFill="1" applyBorder="1" applyAlignment="1">
      <alignment horizontal="right"/>
      <protection locked="0"/>
    </xf>
    <xf numFmtId="164" fontId="5" fillId="14" borderId="37" xfId="14" applyNumberFormat="1" applyFill="1" applyBorder="1" applyAlignment="1">
      <alignment horizontal="right"/>
      <protection locked="0"/>
    </xf>
    <xf numFmtId="0" fontId="7" fillId="8" borderId="0" xfId="9" applyFill="1" applyBorder="1" applyAlignment="1">
      <alignment vertical="center"/>
      <protection locked="0"/>
    </xf>
    <xf numFmtId="0" fontId="1" fillId="7" borderId="37" xfId="12" applyFont="1" applyFill="1" applyBorder="1" applyAlignment="1">
      <alignment horizontal="center" vertical="center" wrapText="1"/>
      <protection locked="0"/>
    </xf>
    <xf numFmtId="164" fontId="5" fillId="29" borderId="37" xfId="14" applyNumberFormat="1" applyFill="1" applyBorder="1" applyAlignment="1">
      <alignment horizontal="right"/>
      <protection locked="0"/>
    </xf>
    <xf numFmtId="164" fontId="5" fillId="18" borderId="14" xfId="14" applyNumberFormat="1" applyFill="1" applyBorder="1" applyAlignment="1">
      <alignment horizontal="right"/>
      <protection locked="0"/>
    </xf>
    <xf numFmtId="0" fontId="1" fillId="7" borderId="53" xfId="12" applyFont="1" applyFill="1" applyBorder="1" applyAlignment="1">
      <alignment horizontal="center" vertical="center" wrapText="1"/>
      <protection locked="0"/>
    </xf>
    <xf numFmtId="0" fontId="2" fillId="36" borderId="0" xfId="0" applyFont="1" applyFill="1">
      <protection locked="0"/>
    </xf>
    <xf numFmtId="0" fontId="0" fillId="36" borderId="0" xfId="0" applyFill="1">
      <protection locked="0"/>
    </xf>
    <xf numFmtId="0" fontId="1" fillId="36" borderId="0" xfId="0" applyFont="1" applyFill="1" applyBorder="1" applyAlignment="1">
      <protection locked="0"/>
    </xf>
    <xf numFmtId="0" fontId="1" fillId="36" borderId="0" xfId="0" quotePrefix="1" applyFont="1" applyFill="1">
      <protection locked="0"/>
    </xf>
    <xf numFmtId="0" fontId="0" fillId="36" borderId="0" xfId="0" applyFill="1" applyBorder="1" applyAlignment="1">
      <protection locked="0"/>
    </xf>
    <xf numFmtId="0" fontId="0" fillId="35" borderId="0" xfId="0" applyFill="1">
      <protection locked="0"/>
    </xf>
    <xf numFmtId="0" fontId="1" fillId="35" borderId="0" xfId="0" applyFont="1" applyFill="1">
      <protection locked="0"/>
    </xf>
    <xf numFmtId="1" fontId="2" fillId="29" borderId="37" xfId="18" applyNumberFormat="1" applyFont="1" applyFill="1" applyBorder="1" applyAlignment="1" applyProtection="1">
      <alignment horizontal="right"/>
      <protection locked="0"/>
    </xf>
    <xf numFmtId="164" fontId="2" fillId="18" borderId="14" xfId="14" applyNumberFormat="1" applyFont="1" applyFill="1" applyBorder="1" applyAlignment="1">
      <alignment horizontal="right"/>
      <protection locked="0"/>
    </xf>
    <xf numFmtId="165" fontId="10" fillId="16" borderId="0" xfId="0" applyNumberFormat="1" applyFont="1" applyFill="1" applyBorder="1" applyAlignment="1" applyProtection="1">
      <alignment horizontal="center" vertical="center"/>
    </xf>
    <xf numFmtId="165" fontId="12" fillId="16" borderId="0" xfId="0" applyNumberFormat="1" applyFont="1" applyFill="1" applyBorder="1" applyProtection="1"/>
    <xf numFmtId="165" fontId="10" fillId="16" borderId="0" xfId="0" applyNumberFormat="1" applyFont="1" applyFill="1" applyBorder="1" applyAlignment="1" applyProtection="1">
      <alignment horizontal="center" vertical="center" wrapText="1"/>
    </xf>
    <xf numFmtId="3" fontId="12" fillId="16" borderId="5" xfId="0" applyNumberFormat="1" applyFont="1" applyFill="1" applyBorder="1" applyProtection="1"/>
    <xf numFmtId="3" fontId="12" fillId="16" borderId="3" xfId="0" applyNumberFormat="1" applyFont="1" applyFill="1" applyBorder="1" applyProtection="1"/>
    <xf numFmtId="3" fontId="12" fillId="16" borderId="10" xfId="0" applyNumberFormat="1" applyFont="1" applyFill="1" applyBorder="1" applyProtection="1"/>
    <xf numFmtId="3" fontId="12" fillId="16" borderId="32" xfId="0" applyNumberFormat="1" applyFont="1" applyFill="1" applyBorder="1" applyAlignment="1" applyProtection="1">
      <alignment vertical="center"/>
    </xf>
    <xf numFmtId="3" fontId="13" fillId="16" borderId="5" xfId="0" applyNumberFormat="1" applyFont="1" applyFill="1" applyBorder="1" applyProtection="1"/>
    <xf numFmtId="3" fontId="13" fillId="16" borderId="3" xfId="0" applyNumberFormat="1" applyFont="1" applyFill="1" applyBorder="1" applyProtection="1"/>
    <xf numFmtId="3" fontId="13" fillId="16" borderId="10" xfId="0" applyNumberFormat="1" applyFont="1" applyFill="1" applyBorder="1" applyProtection="1"/>
    <xf numFmtId="0" fontId="1" fillId="7" borderId="47" xfId="12" applyFont="1" applyFill="1" applyBorder="1" applyAlignment="1">
      <alignment horizontal="center" vertical="center" wrapText="1"/>
      <protection locked="0"/>
    </xf>
    <xf numFmtId="166" fontId="12" fillId="16" borderId="0" xfId="0" applyNumberFormat="1" applyFont="1" applyFill="1" applyBorder="1" applyProtection="1"/>
    <xf numFmtId="0" fontId="1" fillId="0" borderId="0" xfId="0" applyNumberFormat="1" applyFont="1">
      <protection locked="0"/>
    </xf>
    <xf numFmtId="167" fontId="0" fillId="0" borderId="0" xfId="19" applyNumberFormat="1" applyFont="1" applyProtection="1">
      <protection locked="0"/>
    </xf>
    <xf numFmtId="167" fontId="1" fillId="0" borderId="0" xfId="0" applyNumberFormat="1" applyFont="1">
      <protection locked="0"/>
    </xf>
    <xf numFmtId="1" fontId="1" fillId="0" borderId="0" xfId="0" applyNumberFormat="1" applyFont="1">
      <protection locked="0"/>
    </xf>
    <xf numFmtId="0" fontId="0" fillId="0" borderId="0" xfId="0" applyNumberFormat="1">
      <protection locked="0"/>
    </xf>
    <xf numFmtId="9" fontId="0" fillId="0" borderId="0" xfId="0" applyNumberFormat="1">
      <protection locked="0"/>
    </xf>
    <xf numFmtId="0" fontId="0" fillId="0" borderId="0" xfId="0">
      <protection locked="0"/>
    </xf>
    <xf numFmtId="0" fontId="9" fillId="13" borderId="16" xfId="17" applyProtection="1">
      <protection locked="0"/>
    </xf>
    <xf numFmtId="0" fontId="0" fillId="0" borderId="0" xfId="0">
      <protection locked="0"/>
    </xf>
    <xf numFmtId="0" fontId="0" fillId="0" borderId="0" xfId="0">
      <protection locked="0"/>
    </xf>
    <xf numFmtId="0" fontId="0" fillId="0" borderId="0" xfId="0" applyFill="1" applyBorder="1">
      <protection locked="0"/>
    </xf>
    <xf numFmtId="0" fontId="5" fillId="7" borderId="3" xfId="12" applyFill="1" applyBorder="1" applyAlignment="1">
      <alignment horizontal="center" vertical="center" wrapText="1"/>
      <protection locked="0"/>
    </xf>
    <xf numFmtId="0" fontId="0" fillId="0" borderId="0" xfId="0">
      <protection locked="0"/>
    </xf>
    <xf numFmtId="0" fontId="7" fillId="8" borderId="3" xfId="9" applyFill="1" applyBorder="1" applyAlignment="1">
      <alignment vertical="center" wrapText="1"/>
      <protection locked="0"/>
    </xf>
    <xf numFmtId="0" fontId="5" fillId="7" borderId="12" xfId="12" applyFill="1" applyBorder="1" applyAlignment="1">
      <alignment horizontal="center" vertical="center" wrapText="1"/>
      <protection locked="0"/>
    </xf>
    <xf numFmtId="0" fontId="5" fillId="7" borderId="13" xfId="12" applyFill="1" applyBorder="1" applyAlignment="1">
      <alignment horizontal="center" vertical="center" wrapText="1"/>
      <protection locked="0"/>
    </xf>
    <xf numFmtId="0" fontId="5" fillId="7" borderId="14" xfId="12" applyFill="1" applyBorder="1" applyAlignment="1">
      <alignment horizontal="center" vertical="center" wrapText="1"/>
      <protection locked="0"/>
    </xf>
    <xf numFmtId="165" fontId="10" fillId="22" borderId="43" xfId="0" applyNumberFormat="1" applyFont="1" applyFill="1" applyBorder="1" applyAlignment="1" applyProtection="1">
      <alignment horizontal="center" vertical="center" wrapText="1"/>
    </xf>
    <xf numFmtId="165" fontId="10" fillId="22" borderId="5" xfId="0" applyNumberFormat="1" applyFont="1" applyFill="1" applyBorder="1" applyAlignment="1" applyProtection="1">
      <alignment horizontal="center" vertical="center" wrapText="1"/>
    </xf>
    <xf numFmtId="165" fontId="10" fillId="22" borderId="6" xfId="0" applyNumberFormat="1" applyFont="1" applyFill="1" applyBorder="1" applyAlignment="1" applyProtection="1">
      <alignment horizontal="center" vertical="center" wrapText="1"/>
    </xf>
    <xf numFmtId="165" fontId="10" fillId="16" borderId="43" xfId="0" applyNumberFormat="1" applyFont="1" applyFill="1" applyBorder="1" applyAlignment="1" applyProtection="1">
      <alignment horizontal="center" vertical="center" wrapText="1"/>
    </xf>
    <xf numFmtId="165" fontId="10" fillId="16" borderId="5" xfId="0" applyNumberFormat="1" applyFont="1" applyFill="1" applyBorder="1" applyAlignment="1" applyProtection="1">
      <alignment horizontal="center" vertical="center" wrapText="1"/>
    </xf>
    <xf numFmtId="165" fontId="10" fillId="16" borderId="6" xfId="0" applyNumberFormat="1" applyFont="1" applyFill="1" applyBorder="1" applyAlignment="1" applyProtection="1">
      <alignment horizontal="center" vertical="center" wrapText="1"/>
    </xf>
    <xf numFmtId="165" fontId="10" fillId="23" borderId="43" xfId="0" applyNumberFormat="1" applyFont="1" applyFill="1" applyBorder="1" applyAlignment="1" applyProtection="1">
      <alignment horizontal="center" vertical="center" wrapText="1"/>
    </xf>
    <xf numFmtId="165" fontId="10" fillId="23" borderId="5" xfId="0" applyNumberFormat="1" applyFont="1" applyFill="1" applyBorder="1" applyAlignment="1" applyProtection="1">
      <alignment horizontal="center" vertical="center" wrapText="1"/>
    </xf>
    <xf numFmtId="165" fontId="10" fillId="23" borderId="6" xfId="0" applyNumberFormat="1" applyFont="1" applyFill="1" applyBorder="1" applyAlignment="1" applyProtection="1">
      <alignment horizontal="center" vertical="center" wrapText="1"/>
    </xf>
    <xf numFmtId="165" fontId="10" fillId="16" borderId="20" xfId="0" applyNumberFormat="1" applyFont="1" applyFill="1" applyBorder="1" applyAlignment="1" applyProtection="1">
      <alignment horizontal="center" vertical="center" wrapText="1"/>
    </xf>
    <xf numFmtId="165" fontId="10" fillId="16" borderId="21" xfId="0" applyNumberFormat="1" applyFont="1" applyFill="1" applyBorder="1" applyAlignment="1" applyProtection="1">
      <alignment horizontal="center" vertical="center" wrapText="1"/>
    </xf>
    <xf numFmtId="165" fontId="10" fillId="16" borderId="22" xfId="0" applyNumberFormat="1" applyFont="1" applyFill="1" applyBorder="1" applyAlignment="1" applyProtection="1">
      <alignment horizontal="center" vertical="center" wrapText="1"/>
    </xf>
    <xf numFmtId="3" fontId="10" fillId="17" borderId="20" xfId="0" applyNumberFormat="1" applyFont="1" applyFill="1" applyBorder="1" applyAlignment="1" applyProtection="1">
      <alignment horizontal="center" vertical="center" wrapText="1"/>
    </xf>
    <xf numFmtId="3" fontId="10" fillId="17" borderId="22" xfId="0" applyNumberFormat="1" applyFont="1" applyFill="1" applyBorder="1" applyAlignment="1" applyProtection="1">
      <alignment horizontal="center" vertical="center" wrapText="1"/>
    </xf>
    <xf numFmtId="165" fontId="10" fillId="20" borderId="43" xfId="0" applyNumberFormat="1" applyFont="1" applyFill="1" applyBorder="1" applyAlignment="1" applyProtection="1">
      <alignment horizontal="center" vertical="center" wrapText="1"/>
    </xf>
    <xf numFmtId="165" fontId="10" fillId="20" borderId="5" xfId="0" applyNumberFormat="1" applyFont="1" applyFill="1" applyBorder="1" applyAlignment="1" applyProtection="1">
      <alignment horizontal="center" vertical="center" wrapText="1"/>
    </xf>
    <xf numFmtId="165" fontId="10" fillId="20" borderId="35" xfId="0" applyNumberFormat="1" applyFont="1" applyFill="1" applyBorder="1" applyAlignment="1" applyProtection="1">
      <alignment horizontal="center" vertical="center" wrapText="1"/>
    </xf>
    <xf numFmtId="165" fontId="10" fillId="21" borderId="43" xfId="0" applyNumberFormat="1" applyFont="1" applyFill="1" applyBorder="1" applyAlignment="1" applyProtection="1">
      <alignment horizontal="center" vertical="center" wrapText="1"/>
    </xf>
    <xf numFmtId="165" fontId="10" fillId="21" borderId="5" xfId="0" applyNumberFormat="1" applyFont="1" applyFill="1" applyBorder="1" applyAlignment="1" applyProtection="1">
      <alignment horizontal="center" vertical="center" wrapText="1"/>
    </xf>
    <xf numFmtId="165" fontId="10" fillId="21" borderId="6" xfId="0" applyNumberFormat="1" applyFont="1" applyFill="1" applyBorder="1" applyAlignment="1" applyProtection="1">
      <alignment horizontal="center" vertical="center" wrapText="1"/>
    </xf>
    <xf numFmtId="0" fontId="8" fillId="36" borderId="0" xfId="16" applyFill="1" applyBorder="1" applyAlignment="1" applyProtection="1">
      <alignment horizontal="center"/>
      <protection locked="0"/>
    </xf>
    <xf numFmtId="0" fontId="8" fillId="36" borderId="60" xfId="16" applyFill="1" applyBorder="1" applyAlignment="1" applyProtection="1">
      <alignment horizontal="center"/>
      <protection locked="0"/>
    </xf>
    <xf numFmtId="165" fontId="10" fillId="16" borderId="61" xfId="0" applyNumberFormat="1" applyFont="1" applyFill="1" applyBorder="1" applyAlignment="1" applyProtection="1">
      <alignment horizontal="center" vertical="center" wrapText="1"/>
    </xf>
    <xf numFmtId="165" fontId="10" fillId="16" borderId="0" xfId="0" applyNumberFormat="1" applyFont="1" applyFill="1" applyBorder="1" applyAlignment="1" applyProtection="1">
      <alignment horizontal="center" vertical="center" wrapText="1"/>
    </xf>
  </cellXfs>
  <cellStyles count="20">
    <cellStyle name="cells" xfId="1"/>
    <cellStyle name="cells 2" xfId="14"/>
    <cellStyle name="column field" xfId="2"/>
    <cellStyle name="column field 2" xfId="12"/>
    <cellStyle name="Eingabe" xfId="17" builtinId="20"/>
    <cellStyle name="field" xfId="3"/>
    <cellStyle name="field names" xfId="4"/>
    <cellStyle name="field names 2" xfId="9"/>
    <cellStyle name="footer" xfId="5"/>
    <cellStyle name="footer 2" xfId="15"/>
    <cellStyle name="heading" xfId="6"/>
    <cellStyle name="heading 2" xfId="10"/>
    <cellStyle name="Komma" xfId="18" builtinId="3"/>
    <cellStyle name="Prozent" xfId="19" builtinId="5"/>
    <cellStyle name="rowfield" xfId="7"/>
    <cellStyle name="rowfield 2" xfId="13"/>
    <cellStyle name="Standard" xfId="0" builtinId="0"/>
    <cellStyle name="Standard 2" xfId="11"/>
    <cellStyle name="Test" xfId="8"/>
    <cellStyle name="Überschrift 1" xfId="16" builtinId="16"/>
  </cellStyles>
  <dxfs count="81">
    <dxf>
      <font>
        <b val="0"/>
        <i val="0"/>
        <strike val="0"/>
        <condense val="0"/>
        <extend val="0"/>
        <outline val="0"/>
        <shadow val="0"/>
        <u val="none"/>
        <vertAlign val="baseline"/>
        <sz val="10"/>
        <color auto="1"/>
        <name val="Arial"/>
        <scheme val="none"/>
      </font>
      <numFmt numFmtId="1" formatCode="0"/>
    </dxf>
    <dxf>
      <font>
        <b val="0"/>
        <i val="0"/>
        <strike val="0"/>
        <condense val="0"/>
        <extend val="0"/>
        <outline val="0"/>
        <shadow val="0"/>
        <u val="none"/>
        <vertAlign val="baseline"/>
        <sz val="10"/>
        <color auto="1"/>
        <name val="Arial"/>
        <scheme val="none"/>
      </font>
      <numFmt numFmtId="167" formatCode="0.000"/>
    </dxf>
    <dxf>
      <font>
        <b val="0"/>
        <i val="0"/>
        <strike val="0"/>
        <condense val="0"/>
        <extend val="0"/>
        <outline val="0"/>
        <shadow val="0"/>
        <u val="none"/>
        <vertAlign val="baseline"/>
        <sz val="10"/>
        <color auto="1"/>
        <name val="Arial"/>
        <scheme val="none"/>
      </font>
      <numFmt numFmtId="0" formatCode="General"/>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numFmt numFmtId="2" formatCode="0.00"/>
      <fill>
        <patternFill patternType="solid">
          <fgColor indexed="64"/>
          <bgColor theme="3" tint="0.59999389629810485"/>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numFmt numFmtId="2" formatCode="0.00"/>
      <fill>
        <patternFill patternType="solid">
          <fgColor indexed="64"/>
          <bgColor theme="3" tint="0.59999389629810485"/>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numFmt numFmtId="2" formatCode="0.00"/>
      <fill>
        <patternFill patternType="solid">
          <fgColor indexed="64"/>
          <bgColor theme="3" tint="0.59999389629810485"/>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numFmt numFmtId="2" formatCode="0.00"/>
      <fill>
        <patternFill patternType="solid">
          <fgColor indexed="64"/>
          <bgColor theme="3" tint="0.59999389629810485"/>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numFmt numFmtId="2" formatCode="0.00"/>
      <fill>
        <patternFill patternType="solid">
          <fgColor indexed="64"/>
          <bgColor theme="3" tint="0.59999389629810485"/>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numFmt numFmtId="2" formatCode="0.00"/>
      <fill>
        <patternFill patternType="solid">
          <fgColor indexed="64"/>
          <bgColor theme="3" tint="0.59999389629810485"/>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numFmt numFmtId="2" formatCode="0.00"/>
      <fill>
        <patternFill patternType="solid">
          <fgColor indexed="64"/>
          <bgColor theme="3" tint="0.59999389629810485"/>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scheme val="minor"/>
      </font>
      <numFmt numFmtId="165" formatCode="#,##0.0"/>
      <fill>
        <patternFill patternType="solid">
          <fgColor indexed="64"/>
          <bgColor theme="2" tint="-9.9978637043366805E-2"/>
        </patternFill>
      </fill>
      <protection locked="1" hidden="0"/>
    </dxf>
    <dxf>
      <font>
        <b val="0"/>
        <i val="0"/>
        <strike val="0"/>
        <condense val="0"/>
        <extend val="0"/>
        <outline val="0"/>
        <shadow val="0"/>
        <u val="none"/>
        <vertAlign val="baseline"/>
        <sz val="11"/>
        <color auto="1"/>
        <name val="Calibri"/>
        <scheme val="minor"/>
      </font>
      <numFmt numFmtId="165" formatCode="#,##0.0"/>
      <fill>
        <patternFill patternType="solid">
          <fgColor indexed="64"/>
          <bgColor theme="2" tint="-9.9978637043366805E-2"/>
        </patternFill>
      </fill>
      <protection locked="1" hidden="0"/>
    </dxf>
    <dxf>
      <font>
        <b val="0"/>
        <i val="0"/>
        <strike val="0"/>
        <condense val="0"/>
        <extend val="0"/>
        <outline val="0"/>
        <shadow val="0"/>
        <u val="none"/>
        <vertAlign val="baseline"/>
        <sz val="11"/>
        <color auto="1"/>
        <name val="Calibri"/>
        <scheme val="minor"/>
      </font>
      <numFmt numFmtId="165" formatCode="#,##0.0"/>
      <fill>
        <patternFill patternType="solid">
          <fgColor indexed="64"/>
          <bgColor theme="2" tint="-9.9978637043366805E-2"/>
        </patternFill>
      </fill>
      <protection locked="1" hidden="0"/>
    </dxf>
    <dxf>
      <font>
        <b val="0"/>
        <i val="0"/>
        <strike val="0"/>
        <condense val="0"/>
        <extend val="0"/>
        <outline val="0"/>
        <shadow val="0"/>
        <u val="none"/>
        <vertAlign val="baseline"/>
        <sz val="11"/>
        <color auto="1"/>
        <name val="Calibri"/>
        <scheme val="minor"/>
      </font>
      <numFmt numFmtId="165" formatCode="#,##0.0"/>
      <fill>
        <patternFill patternType="solid">
          <fgColor indexed="64"/>
          <bgColor theme="2" tint="-9.9978637043366805E-2"/>
        </patternFill>
      </fill>
      <protection locked="1" hidden="0"/>
    </dxf>
    <dxf>
      <font>
        <b val="0"/>
        <i val="0"/>
        <strike val="0"/>
        <condense val="0"/>
        <extend val="0"/>
        <outline val="0"/>
        <shadow val="0"/>
        <u val="none"/>
        <vertAlign val="baseline"/>
        <sz val="11"/>
        <color auto="1"/>
        <name val="Calibri"/>
        <scheme val="minor"/>
      </font>
      <numFmt numFmtId="165" formatCode="#,##0.0"/>
      <fill>
        <patternFill patternType="solid">
          <fgColor indexed="64"/>
          <bgColor theme="2" tint="-9.9978637043366805E-2"/>
        </patternFill>
      </fill>
      <protection locked="1" hidden="0"/>
    </dxf>
    <dxf>
      <font>
        <b val="0"/>
        <i val="0"/>
        <strike val="0"/>
        <condense val="0"/>
        <extend val="0"/>
        <outline val="0"/>
        <shadow val="0"/>
        <u val="none"/>
        <vertAlign val="baseline"/>
        <sz val="11"/>
        <color auto="1"/>
        <name val="Calibri"/>
        <scheme val="minor"/>
      </font>
      <numFmt numFmtId="165" formatCode="#,##0.0"/>
      <fill>
        <patternFill patternType="solid">
          <fgColor indexed="64"/>
          <bgColor theme="2" tint="-9.9978637043366805E-2"/>
        </patternFill>
      </fill>
      <protection locked="1" hidden="0"/>
    </dxf>
    <dxf>
      <font>
        <b val="0"/>
        <i val="0"/>
        <strike val="0"/>
        <condense val="0"/>
        <extend val="0"/>
        <outline val="0"/>
        <shadow val="0"/>
        <u val="none"/>
        <vertAlign val="baseline"/>
        <sz val="11"/>
        <color auto="1"/>
        <name val="Calibri"/>
        <scheme val="minor"/>
      </font>
      <numFmt numFmtId="165" formatCode="#,##0.0"/>
      <fill>
        <patternFill patternType="solid">
          <fgColor indexed="64"/>
          <bgColor theme="2" tint="-9.9978637043366805E-2"/>
        </patternFill>
      </fill>
      <protection locked="1" hidden="0"/>
    </dxf>
    <dxf>
      <numFmt numFmtId="168" formatCode="_-* #,##0.000_-;\-* #,##0.000_-;_-* &quot;-&quot;??_-;_-@_-"/>
      <fill>
        <patternFill patternType="solid">
          <fgColor indexed="64"/>
          <bgColor theme="3" tint="0.59999389629810485"/>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numFmt numFmtId="168" formatCode="_-* #,##0.000_-;\-* #,##0.000_-;_-* &quot;-&quot;??_-;_-@_-"/>
      <fill>
        <patternFill patternType="solid">
          <fgColor indexed="64"/>
          <bgColor theme="3" tint="0.59999389629810485"/>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numFmt numFmtId="168" formatCode="_-* #,##0.000_-;\-* #,##0.000_-;_-* &quot;-&quot;??_-;_-@_-"/>
      <fill>
        <patternFill patternType="solid">
          <fgColor indexed="64"/>
          <bgColor theme="3" tint="0.59999389629810485"/>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numFmt numFmtId="168" formatCode="_-* #,##0.000_-;\-* #,##0.000_-;_-* &quot;-&quot;??_-;_-@_-"/>
      <fill>
        <patternFill patternType="solid">
          <fgColor indexed="64"/>
          <bgColor theme="3" tint="0.59999389629810485"/>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numFmt numFmtId="168" formatCode="_-* #,##0.000_-;\-* #,##0.000_-;_-* &quot;-&quot;??_-;_-@_-"/>
      <fill>
        <patternFill patternType="solid">
          <fgColor indexed="64"/>
          <bgColor theme="3" tint="0.59999389629810485"/>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numFmt numFmtId="168" formatCode="_-* #,##0.000_-;\-* #,##0.000_-;_-* &quot;-&quot;??_-;_-@_-"/>
      <fill>
        <patternFill patternType="solid">
          <fgColor indexed="64"/>
          <bgColor theme="3" tint="0.59999389629810485"/>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numFmt numFmtId="2" formatCode="0.00"/>
      <fill>
        <patternFill patternType="solid">
          <fgColor indexed="64"/>
          <bgColor theme="3" tint="0.59999389629810485"/>
        </patternFill>
      </fill>
      <alignment horizontal="right" vertical="bottom" textRotation="0" wrapText="0"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scheme val="minor"/>
      </font>
      <numFmt numFmtId="165" formatCode="#,##0.0"/>
      <fill>
        <patternFill patternType="solid">
          <fgColor indexed="64"/>
          <bgColor theme="2" tint="-9.9978637043366805E-2"/>
        </patternFill>
      </fill>
      <protection locked="1" hidden="0"/>
    </dxf>
    <dxf>
      <font>
        <b val="0"/>
        <i val="0"/>
        <strike val="0"/>
        <condense val="0"/>
        <extend val="0"/>
        <outline val="0"/>
        <shadow val="0"/>
        <u val="none"/>
        <vertAlign val="baseline"/>
        <sz val="11"/>
        <color auto="1"/>
        <name val="Calibri"/>
        <scheme val="minor"/>
      </font>
      <numFmt numFmtId="165" formatCode="#,##0.0"/>
      <fill>
        <patternFill patternType="solid">
          <fgColor indexed="64"/>
          <bgColor theme="2" tint="-9.9978637043366805E-2"/>
        </patternFill>
      </fill>
      <protection locked="1" hidden="0"/>
    </dxf>
    <dxf>
      <font>
        <b val="0"/>
        <i val="0"/>
        <strike val="0"/>
        <condense val="0"/>
        <extend val="0"/>
        <outline val="0"/>
        <shadow val="0"/>
        <u val="none"/>
        <vertAlign val="baseline"/>
        <sz val="11"/>
        <color auto="1"/>
        <name val="Calibri"/>
        <scheme val="minor"/>
      </font>
      <numFmt numFmtId="165" formatCode="#,##0.0"/>
      <fill>
        <patternFill patternType="solid">
          <fgColor indexed="64"/>
          <bgColor theme="2" tint="-9.9978637043366805E-2"/>
        </patternFill>
      </fill>
      <protection locked="1" hidden="0"/>
    </dxf>
    <dxf>
      <font>
        <b val="0"/>
        <i val="0"/>
        <strike val="0"/>
        <condense val="0"/>
        <extend val="0"/>
        <outline val="0"/>
        <shadow val="0"/>
        <u val="none"/>
        <vertAlign val="baseline"/>
        <sz val="11"/>
        <color auto="1"/>
        <name val="Calibri"/>
        <scheme val="minor"/>
      </font>
      <numFmt numFmtId="165" formatCode="#,##0.0"/>
      <fill>
        <patternFill patternType="solid">
          <fgColor indexed="64"/>
          <bgColor theme="2" tint="-9.9978637043366805E-2"/>
        </patternFill>
      </fill>
      <protection locked="1" hidden="0"/>
    </dxf>
    <dxf>
      <font>
        <b val="0"/>
        <i val="0"/>
        <strike val="0"/>
        <condense val="0"/>
        <extend val="0"/>
        <outline val="0"/>
        <shadow val="0"/>
        <u val="none"/>
        <vertAlign val="baseline"/>
        <sz val="11"/>
        <color auto="1"/>
        <name val="Calibri"/>
        <scheme val="minor"/>
      </font>
      <numFmt numFmtId="165" formatCode="#,##0.0"/>
      <fill>
        <patternFill patternType="solid">
          <fgColor indexed="64"/>
          <bgColor theme="2" tint="-9.9978637043366805E-2"/>
        </patternFill>
      </fill>
      <protection locked="1" hidden="0"/>
    </dxf>
    <dxf>
      <font>
        <b val="0"/>
        <i val="0"/>
        <strike val="0"/>
        <condense val="0"/>
        <extend val="0"/>
        <outline val="0"/>
        <shadow val="0"/>
        <u val="none"/>
        <vertAlign val="baseline"/>
        <sz val="11"/>
        <color auto="1"/>
        <name val="Calibri"/>
        <scheme val="minor"/>
      </font>
      <numFmt numFmtId="165" formatCode="#,##0.0"/>
      <fill>
        <patternFill patternType="solid">
          <fgColor indexed="64"/>
          <bgColor theme="2" tint="-9.9978637043366805E-2"/>
        </patternFill>
      </fill>
      <protection locked="1" hidden="0"/>
    </dxf>
    <dxf>
      <font>
        <b val="0"/>
        <i val="0"/>
        <strike val="0"/>
        <condense val="0"/>
        <extend val="0"/>
        <outline val="0"/>
        <shadow val="0"/>
        <u val="none"/>
        <vertAlign val="baseline"/>
        <sz val="11"/>
        <color auto="1"/>
        <name val="Calibri"/>
        <scheme val="minor"/>
      </font>
      <numFmt numFmtId="165" formatCode="#,##0.0"/>
      <fill>
        <patternFill patternType="solid">
          <fgColor indexed="64"/>
          <bgColor theme="2" tint="-9.9978637043366805E-2"/>
        </patternFill>
      </fill>
      <border>
        <left style="thin">
          <color auto="1"/>
        </left>
      </border>
      <protection locked="1" hidden="0"/>
    </dxf>
    <dxf>
      <font>
        <b val="0"/>
        <i val="0"/>
        <strike val="0"/>
        <condense val="0"/>
        <extend val="0"/>
        <outline val="0"/>
        <shadow val="0"/>
        <u val="none"/>
        <vertAlign val="baseline"/>
        <sz val="11"/>
        <color auto="1"/>
        <name val="Calibri"/>
        <scheme val="minor"/>
      </font>
      <numFmt numFmtId="3" formatCode="#,##0"/>
      <fill>
        <patternFill patternType="solid">
          <fgColor indexed="64"/>
          <bgColor theme="2" tint="-9.9978637043366805E-2"/>
        </patternFill>
      </fill>
      <protection locked="1" hidden="0"/>
    </dxf>
    <dxf>
      <font>
        <b val="0"/>
        <i val="0"/>
        <strike val="0"/>
        <condense val="0"/>
        <extend val="0"/>
        <outline val="0"/>
        <shadow val="0"/>
        <u val="none"/>
        <vertAlign val="baseline"/>
        <sz val="11"/>
        <color auto="1"/>
        <name val="Calibri"/>
        <scheme val="minor"/>
      </font>
      <numFmt numFmtId="3" formatCode="#,##0"/>
      <fill>
        <patternFill patternType="solid">
          <fgColor indexed="64"/>
          <bgColor theme="2" tint="-9.9978637043366805E-2"/>
        </patternFill>
      </fill>
      <alignment horizontal="right" vertical="bottom" textRotation="0" wrapText="0" indent="0" justifyLastLine="0" shrinkToFit="0" readingOrder="0"/>
      <border diagonalUp="0" diagonalDown="0" outline="0">
        <left style="thin">
          <color auto="1"/>
        </left>
        <right style="thin">
          <color auto="1"/>
        </right>
        <top style="thin">
          <color auto="1"/>
        </top>
        <bottom style="thin">
          <color auto="1"/>
        </bottom>
      </border>
      <protection locked="1" hidden="0"/>
    </dxf>
    <dxf>
      <numFmt numFmtId="164" formatCode="#0"/>
      <fill>
        <patternFill patternType="solid">
          <fgColor indexed="64"/>
          <bgColor theme="6" tint="0.39997558519241921"/>
        </patternFill>
      </fill>
      <alignment horizontal="right" vertical="bottom" textRotation="0" wrapText="0" indent="0" justifyLastLine="0" shrinkToFit="0" readingOrder="0"/>
      <border diagonalUp="0" diagonalDown="0">
        <left/>
        <right style="thin">
          <color auto="1"/>
        </right>
        <top/>
        <bottom style="thin">
          <color auto="1"/>
        </bottom>
        <vertical/>
        <horizontal/>
      </border>
    </dxf>
    <dxf>
      <numFmt numFmtId="164" formatCode="#0"/>
      <fill>
        <patternFill patternType="solid">
          <fgColor indexed="64"/>
          <bgColor theme="6" tint="0.39997558519241921"/>
        </patternFill>
      </fill>
      <alignment horizontal="right" vertical="bottom" textRotation="0" wrapText="0" indent="0" justifyLastLine="0" shrinkToFit="0" readingOrder="0"/>
      <border diagonalUp="0" diagonalDown="0">
        <left/>
        <right style="thin">
          <color auto="1"/>
        </right>
        <top/>
        <bottom style="thin">
          <color auto="1"/>
        </bottom>
        <vertical/>
        <horizontal/>
      </border>
    </dxf>
    <dxf>
      <numFmt numFmtId="164" formatCode="#0"/>
      <fill>
        <patternFill patternType="solid">
          <fgColor indexed="64"/>
          <bgColor theme="6" tint="0.39997558519241921"/>
        </patternFill>
      </fill>
      <alignment horizontal="right" vertical="bottom" textRotation="0" wrapText="0" indent="0" justifyLastLine="0" shrinkToFit="0" readingOrder="0"/>
      <border diagonalUp="0" diagonalDown="0">
        <left/>
        <right style="thin">
          <color auto="1"/>
        </right>
        <top/>
        <bottom style="thin">
          <color auto="1"/>
        </bottom>
        <vertical/>
        <horizontal/>
      </border>
    </dxf>
    <dxf>
      <numFmt numFmtId="164" formatCode="#0"/>
      <fill>
        <patternFill patternType="solid">
          <fgColor indexed="64"/>
          <bgColor theme="6" tint="0.39997558519241921"/>
        </patternFill>
      </fill>
      <alignment horizontal="right" vertical="bottom" textRotation="0" wrapText="0" indent="0" justifyLastLine="0" shrinkToFit="0" readingOrder="0"/>
      <border diagonalUp="0" diagonalDown="0">
        <left/>
        <right style="thin">
          <color auto="1"/>
        </right>
        <top/>
        <bottom style="thin">
          <color auto="1"/>
        </bottom>
        <vertical/>
        <horizontal/>
      </border>
    </dxf>
    <dxf>
      <numFmt numFmtId="164" formatCode="#0"/>
      <fill>
        <patternFill patternType="solid">
          <fgColor indexed="64"/>
          <bgColor theme="6" tint="0.39997558519241921"/>
        </patternFill>
      </fill>
      <alignment horizontal="right" vertical="bottom" textRotation="0" wrapText="0" indent="0" justifyLastLine="0" shrinkToFit="0" readingOrder="0"/>
      <border diagonalUp="0" diagonalDown="0">
        <left/>
        <right style="thin">
          <color auto="1"/>
        </right>
        <top/>
        <bottom style="thin">
          <color auto="1"/>
        </bottom>
        <vertical/>
        <horizontal/>
      </border>
    </dxf>
    <dxf>
      <numFmt numFmtId="164" formatCode="#0"/>
      <fill>
        <patternFill patternType="solid">
          <fgColor indexed="64"/>
          <bgColor theme="6" tint="0.39997558519241921"/>
        </patternFill>
      </fill>
      <alignment horizontal="right" vertical="bottom" textRotation="0" wrapText="0" indent="0" justifyLastLine="0" shrinkToFit="0" readingOrder="0"/>
      <border diagonalUp="0" diagonalDown="0">
        <left/>
        <right style="thin">
          <color auto="1"/>
        </right>
        <top/>
        <bottom style="thin">
          <color auto="1"/>
        </bottom>
        <vertical/>
        <horizontal/>
      </border>
    </dxf>
    <dxf>
      <numFmt numFmtId="164" formatCode="#0"/>
      <fill>
        <patternFill patternType="solid">
          <fgColor indexed="64"/>
          <bgColor theme="6" tint="0.39997558519241921"/>
        </patternFill>
      </fill>
      <alignment horizontal="right" vertical="bottom" textRotation="0" wrapText="0" indent="0" justifyLastLine="0" shrinkToFit="0" readingOrder="0"/>
      <border diagonalUp="0" diagonalDown="0">
        <left/>
        <right style="thin">
          <color auto="1"/>
        </right>
        <top/>
        <bottom style="thin">
          <color auto="1"/>
        </bottom>
        <vertical/>
        <horizontal/>
      </border>
    </dxf>
    <dxf>
      <numFmt numFmtId="164" formatCode="#0"/>
      <fill>
        <patternFill patternType="solid">
          <fgColor indexed="64"/>
          <bgColor theme="6" tint="0.39997558519241921"/>
        </patternFill>
      </fill>
      <alignment horizontal="right" vertical="bottom" textRotation="0" wrapText="0" indent="0" justifyLastLine="0" shrinkToFit="0" readingOrder="0"/>
      <border diagonalUp="0" diagonalDown="0">
        <left/>
        <right style="thin">
          <color auto="1"/>
        </right>
        <top/>
        <bottom style="thin">
          <color auto="1"/>
        </bottom>
        <vertical/>
        <horizontal/>
      </border>
    </dxf>
    <dxf>
      <numFmt numFmtId="164" formatCode="#0"/>
      <fill>
        <patternFill patternType="solid">
          <fgColor indexed="64"/>
          <bgColor theme="6" tint="0.39997558519241921"/>
        </patternFill>
      </fill>
      <alignment horizontal="right" vertical="bottom" textRotation="0" wrapText="0" indent="0" justifyLastLine="0" shrinkToFit="0" readingOrder="0"/>
      <border diagonalUp="0" diagonalDown="0" outline="0">
        <left style="thin">
          <color auto="1"/>
        </left>
        <right style="thin">
          <color auto="1"/>
        </right>
        <top style="thin">
          <color indexed="64"/>
        </top>
        <bottom style="thin">
          <color indexed="64"/>
        </bottom>
      </border>
    </dxf>
    <dxf>
      <numFmt numFmtId="164" formatCode="#0"/>
      <fill>
        <patternFill patternType="solid">
          <fgColor indexed="64"/>
          <bgColor theme="6" tint="0.39997558519241921"/>
        </patternFill>
      </fill>
      <alignment horizontal="right" vertical="bottom" textRotation="0" wrapText="0" indent="0" justifyLastLine="0" shrinkToFit="0" readingOrder="0"/>
      <border diagonalUp="0" diagonalDown="0" outline="0">
        <left style="thin">
          <color auto="1"/>
        </left>
        <right/>
        <top style="thin">
          <color indexed="64"/>
        </top>
        <bottom style="thin">
          <color indexed="64"/>
        </bottom>
      </border>
    </dxf>
    <dxf>
      <numFmt numFmtId="164" formatCode="#0"/>
      <fill>
        <patternFill patternType="solid">
          <fgColor indexed="64"/>
          <bgColor theme="6" tint="0.39997558519241921"/>
        </patternFill>
      </fill>
      <alignment horizontal="right" vertical="bottom" textRotation="0" wrapText="0" indent="0" justifyLastLine="0" shrinkToFit="0" readingOrder="0"/>
      <border diagonalUp="0" diagonalDown="0" outline="0">
        <left style="thin">
          <color auto="1"/>
        </left>
        <right/>
        <top style="thin">
          <color indexed="64"/>
        </top>
        <bottom style="thin">
          <color indexed="64"/>
        </bottom>
      </border>
    </dxf>
    <dxf>
      <numFmt numFmtId="164" formatCode="#0"/>
      <fill>
        <patternFill patternType="solid">
          <fgColor indexed="64"/>
          <bgColor theme="6" tint="0.39997558519241921"/>
        </patternFill>
      </fill>
      <alignment horizontal="right" vertical="bottom" textRotation="0" wrapText="0" indent="0" justifyLastLine="0" shrinkToFit="0" readingOrder="0"/>
      <border diagonalUp="0" diagonalDown="0" outline="0">
        <left style="thin">
          <color auto="1"/>
        </left>
        <right/>
        <top style="thin">
          <color indexed="64"/>
        </top>
        <bottom style="thin">
          <color indexed="64"/>
        </bottom>
      </border>
    </dxf>
    <dxf>
      <numFmt numFmtId="164" formatCode="#0"/>
      <fill>
        <patternFill patternType="solid">
          <fgColor indexed="64"/>
          <bgColor theme="6" tint="0.39997558519241921"/>
        </patternFill>
      </fill>
      <alignment horizontal="right" vertical="bottom" textRotation="0" wrapText="0" indent="0" justifyLastLine="0" shrinkToFit="0" readingOrder="0"/>
      <border diagonalUp="0" diagonalDown="0" outline="0">
        <left style="thin">
          <color auto="1"/>
        </left>
        <right/>
        <top style="thin">
          <color indexed="64"/>
        </top>
        <bottom style="thin">
          <color indexed="64"/>
        </bottom>
      </border>
    </dxf>
    <dxf>
      <numFmt numFmtId="164" formatCode="#0"/>
      <fill>
        <patternFill patternType="solid">
          <fgColor indexed="64"/>
          <bgColor theme="6" tint="0.39997558519241921"/>
        </patternFill>
      </fill>
      <alignment horizontal="right" vertical="bottom" textRotation="0" wrapText="0" indent="0" justifyLastLine="0" shrinkToFit="0" readingOrder="0"/>
      <border diagonalUp="0" diagonalDown="0" outline="0">
        <left style="thin">
          <color auto="1"/>
        </left>
        <right/>
        <top style="thin">
          <color indexed="64"/>
        </top>
        <bottom style="thin">
          <color indexed="64"/>
        </bottom>
      </border>
    </dxf>
    <dxf>
      <numFmt numFmtId="164" formatCode="#0"/>
      <fill>
        <patternFill patternType="solid">
          <fgColor indexed="64"/>
          <bgColor theme="6" tint="0.39997558519241921"/>
        </patternFill>
      </fill>
      <alignment horizontal="right" vertical="bottom" textRotation="0" wrapText="0" indent="0" justifyLastLine="0" shrinkToFit="0" readingOrder="0"/>
      <border diagonalUp="0" diagonalDown="0" outline="0">
        <left/>
        <right/>
        <top style="thin">
          <color indexed="64"/>
        </top>
        <bottom style="thin">
          <color indexed="64"/>
        </bottom>
      </border>
    </dxf>
    <dxf>
      <font>
        <b/>
      </font>
      <numFmt numFmtId="164" formatCode="#0"/>
      <fill>
        <patternFill patternType="solid">
          <fgColor indexed="64"/>
          <bgColor theme="6" tint="0.39997558519241921"/>
        </patternFill>
      </fill>
      <alignment horizontal="right" vertical="bottom" textRotation="0" wrapText="0" indent="0" justifyLastLine="0" shrinkToFit="0" readingOrder="0"/>
      <border diagonalUp="0" diagonalDown="0" outline="0">
        <left/>
        <right style="thin">
          <color auto="1"/>
        </right>
        <top/>
        <bottom style="thin">
          <color auto="1"/>
        </bottom>
      </border>
    </dxf>
    <dxf>
      <numFmt numFmtId="164" formatCode="#0"/>
      <fill>
        <patternFill patternType="solid">
          <fgColor indexed="64"/>
          <bgColor theme="6" tint="0.79998168889431442"/>
        </patternFill>
      </fill>
      <alignment horizontal="right" vertical="bottom" textRotation="0" wrapText="0" indent="0" justifyLastLine="0" shrinkToFit="0" readingOrder="0"/>
      <border diagonalUp="0" diagonalDown="0" outline="0">
        <left style="thin">
          <color indexed="64"/>
        </left>
        <right/>
        <top style="thin">
          <color auto="1"/>
        </top>
        <bottom style="thin">
          <color auto="1"/>
        </bottom>
      </border>
    </dxf>
    <dxf>
      <numFmt numFmtId="164" formatCode="#0"/>
      <fill>
        <patternFill patternType="solid">
          <fgColor indexed="64"/>
          <bgColor theme="6" tint="0.79998168889431442"/>
        </patternFill>
      </fill>
      <alignment horizontal="right" vertical="bottom" textRotation="0" wrapText="0" indent="0" justifyLastLine="0" shrinkToFit="0" readingOrder="0"/>
      <border diagonalUp="0" diagonalDown="0" outline="0">
        <left style="thin">
          <color indexed="64"/>
        </left>
        <right/>
        <top style="thin">
          <color auto="1"/>
        </top>
        <bottom style="thin">
          <color auto="1"/>
        </bottom>
      </border>
    </dxf>
    <dxf>
      <numFmt numFmtId="164" formatCode="#0"/>
      <fill>
        <patternFill patternType="solid">
          <fgColor indexed="64"/>
          <bgColor theme="6" tint="0.79998168889431442"/>
        </patternFill>
      </fill>
      <alignment horizontal="right" vertical="bottom" textRotation="0" wrapText="0" indent="0" justifyLastLine="0" shrinkToFit="0" readingOrder="0"/>
      <border diagonalUp="0" diagonalDown="0" outline="0">
        <left style="thin">
          <color indexed="64"/>
        </left>
        <right/>
        <top style="thin">
          <color auto="1"/>
        </top>
        <bottom style="thin">
          <color auto="1"/>
        </bottom>
      </border>
    </dxf>
    <dxf>
      <numFmt numFmtId="164" formatCode="#0"/>
      <fill>
        <patternFill patternType="solid">
          <fgColor indexed="64"/>
          <bgColor theme="6" tint="0.79998168889431442"/>
        </patternFill>
      </fill>
      <alignment horizontal="right" vertical="bottom" textRotation="0" wrapText="0" indent="0" justifyLastLine="0" shrinkToFit="0" readingOrder="0"/>
      <border diagonalUp="0" diagonalDown="0" outline="0">
        <left style="thin">
          <color indexed="64"/>
        </left>
        <right/>
        <top style="thin">
          <color auto="1"/>
        </top>
        <bottom style="thin">
          <color auto="1"/>
        </bottom>
      </border>
    </dxf>
    <dxf>
      <numFmt numFmtId="164" formatCode="#0"/>
      <fill>
        <patternFill patternType="solid">
          <fgColor indexed="64"/>
          <bgColor theme="6" tint="0.79998168889431442"/>
        </patternFill>
      </fill>
      <alignment horizontal="right" vertical="bottom" textRotation="0" wrapText="0" indent="0" justifyLastLine="0" shrinkToFit="0" readingOrder="0"/>
      <border diagonalUp="0" diagonalDown="0" outline="0">
        <left style="thin">
          <color indexed="64"/>
        </left>
        <right/>
        <top style="thin">
          <color auto="1"/>
        </top>
        <bottom style="thin">
          <color auto="1"/>
        </bottom>
      </border>
    </dxf>
    <dxf>
      <numFmt numFmtId="164" formatCode="#0"/>
      <fill>
        <patternFill patternType="solid">
          <fgColor indexed="64"/>
          <bgColor theme="6" tint="0.79998168889431442"/>
        </patternFill>
      </fill>
      <alignment horizontal="right" vertical="bottom" textRotation="0" wrapText="0" indent="0" justifyLastLine="0" shrinkToFit="0" readingOrder="0"/>
      <border diagonalUp="0" diagonalDown="0" outline="0">
        <left style="thin">
          <color indexed="64"/>
        </left>
        <right/>
        <top style="thin">
          <color auto="1"/>
        </top>
        <bottom style="thin">
          <color auto="1"/>
        </bottom>
      </border>
    </dxf>
    <dxf>
      <numFmt numFmtId="164" formatCode="#0"/>
      <fill>
        <patternFill patternType="solid">
          <fgColor indexed="64"/>
          <bgColor theme="6" tint="0.79998168889431442"/>
        </patternFill>
      </fill>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numFmt numFmtId="164" formatCode="#0"/>
      <fill>
        <patternFill patternType="solid">
          <fgColor indexed="64"/>
          <bgColor theme="5" tint="0.5999938962981048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
      <fill>
        <patternFill patternType="solid">
          <fgColor indexed="64"/>
          <bgColor theme="5" tint="0.59999389629810485"/>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
      <fill>
        <patternFill patternType="solid">
          <fgColor indexed="64"/>
          <bgColor theme="5" tint="0.59999389629810485"/>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
      <fill>
        <patternFill patternType="solid">
          <fgColor indexed="64"/>
          <bgColor theme="5" tint="0.59999389629810485"/>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
      <fill>
        <patternFill patternType="solid">
          <fgColor indexed="64"/>
          <bgColor theme="5" tint="0.59999389629810485"/>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
      <fill>
        <patternFill patternType="solid">
          <fgColor indexed="64"/>
          <bgColor theme="5" tint="0.59999389629810485"/>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
      <fill>
        <patternFill patternType="solid">
          <fgColor indexed="64"/>
          <bgColor theme="5" tint="0.59999389629810485"/>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font>
      <numFmt numFmtId="1" formatCode="0"/>
      <fill>
        <patternFill patternType="solid">
          <fgColor indexed="64"/>
          <bgColor theme="5" tint="0.59999389629810485"/>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dxf>
    <dxf>
      <numFmt numFmtId="164" formatCode="#0"/>
      <fill>
        <patternFill patternType="solid">
          <fgColor indexed="64"/>
          <bgColor theme="5" tint="0.79998168889431442"/>
        </patternFill>
      </fill>
      <alignment horizontal="right" vertical="bottom" textRotation="0" wrapText="0" indent="0" justifyLastLine="0" shrinkToFit="0" readingOrder="0"/>
      <border diagonalUp="0" diagonalDown="0" outline="0">
        <left style="thin">
          <color auto="1"/>
        </left>
        <right/>
        <top style="thin">
          <color auto="1"/>
        </top>
        <bottom style="thin">
          <color auto="1"/>
        </bottom>
      </border>
    </dxf>
    <dxf>
      <numFmt numFmtId="164" formatCode="#0"/>
      <fill>
        <patternFill patternType="solid">
          <fgColor indexed="64"/>
          <bgColor theme="5" tint="0.79998168889431442"/>
        </patternFill>
      </fill>
      <alignment horizontal="right"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164" formatCode="#0"/>
      <fill>
        <patternFill patternType="solid">
          <fgColor indexed="64"/>
          <bgColor theme="5" tint="0.79998168889431442"/>
        </patternFill>
      </fill>
      <alignment horizontal="right"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164" formatCode="#0"/>
      <fill>
        <patternFill patternType="solid">
          <fgColor indexed="64"/>
          <bgColor theme="5" tint="0.79998168889431442"/>
        </patternFill>
      </fill>
      <alignment horizontal="right"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164" formatCode="#0"/>
      <fill>
        <patternFill patternType="solid">
          <fgColor indexed="64"/>
          <bgColor theme="5" tint="0.79998168889431442"/>
        </patternFill>
      </fill>
      <alignment horizontal="right"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164" formatCode="#0"/>
      <fill>
        <patternFill patternType="solid">
          <fgColor indexed="64"/>
          <bgColor theme="5" tint="0.79998168889431442"/>
        </patternFill>
      </fill>
      <alignment horizontal="right"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164" formatCode="#0"/>
      <fill>
        <patternFill patternType="solid">
          <fgColor indexed="64"/>
          <bgColor theme="5" tint="0.79998168889431442"/>
        </patternFill>
      </fill>
      <alignment horizontal="right"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164" formatCode="#0"/>
      <fill>
        <patternFill patternType="solid">
          <fgColor indexed="64"/>
          <bgColor theme="3" tint="0.79998168889431442"/>
        </patternFill>
      </fill>
      <alignment horizontal="right"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164" formatCode="#0"/>
      <fill>
        <patternFill patternType="solid">
          <fgColor indexed="64"/>
          <bgColor theme="3" tint="0.79998168889431442"/>
        </patternFill>
      </fill>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164" formatCode="#0"/>
      <fill>
        <patternFill patternType="solid">
          <fgColor indexed="64"/>
          <bgColor theme="3" tint="0.79998168889431442"/>
        </patternFill>
      </fill>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164" formatCode="#0"/>
      <fill>
        <patternFill patternType="solid">
          <fgColor indexed="64"/>
          <bgColor theme="3" tint="0.79998168889431442"/>
        </patternFill>
      </fill>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164" formatCode="#0"/>
      <fill>
        <patternFill patternType="solid">
          <fgColor indexed="64"/>
          <bgColor theme="3" tint="0.79998168889431442"/>
        </patternFill>
      </fill>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164" formatCode="#0"/>
      <fill>
        <patternFill patternType="solid">
          <fgColor indexed="64"/>
          <bgColor theme="3" tint="0.79998168889431442"/>
        </patternFill>
      </fill>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164" formatCode="#0"/>
      <fill>
        <patternFill patternType="solid">
          <fgColor indexed="64"/>
          <bgColor theme="3" tint="0.79998168889431442"/>
        </patternFill>
      </fill>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outline="0">
        <left style="thin">
          <color auto="1"/>
        </left>
        <right style="medium">
          <color indexed="64"/>
        </right>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BGF (GFZ)</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1"/>
          <c:order val="0"/>
          <c:spPr>
            <a:solidFill>
              <a:schemeClr val="accent2"/>
            </a:solidFill>
            <a:ln>
              <a:noFill/>
            </a:ln>
            <a:effectLst/>
          </c:spPr>
          <c:invertIfNegative val="0"/>
          <c:cat>
            <c:numRef>
              <c:f>'GFZ Intervall Diskretisierung'!$I$3:$I$53</c:f>
              <c:numCache>
                <c:formatCode>General</c:formatCode>
                <c:ptCount val="5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numCache>
            </c:numRef>
          </c:cat>
          <c:val>
            <c:numRef>
              <c:f>'GFZ Intervall Diskretisierung'!$J$3:$J$53</c:f>
              <c:numCache>
                <c:formatCode>General</c:formatCode>
                <c:ptCount val="51"/>
                <c:pt idx="0">
                  <c:v>0</c:v>
                </c:pt>
                <c:pt idx="1">
                  <c:v>2.6867043629550324E-4</c:v>
                </c:pt>
                <c:pt idx="2">
                  <c:v>177.68358000000001</c:v>
                </c:pt>
                <c:pt idx="3">
                  <c:v>18.426635000000001</c:v>
                </c:pt>
                <c:pt idx="4">
                  <c:v>125.26566125000004</c:v>
                </c:pt>
                <c:pt idx="5">
                  <c:v>119.38342874999999</c:v>
                </c:pt>
                <c:pt idx="6">
                  <c:v>60.053159999999998</c:v>
                </c:pt>
                <c:pt idx="7">
                  <c:v>36.142311249999942</c:v>
                </c:pt>
                <c:pt idx="8">
                  <c:v>24.618443750000001</c:v>
                </c:pt>
                <c:pt idx="9">
                  <c:v>4.4088525000000001</c:v>
                </c:pt>
                <c:pt idx="10">
                  <c:v>2.2357399999999998</c:v>
                </c:pt>
                <c:pt idx="11">
                  <c:v>1.0917587499999999</c:v>
                </c:pt>
                <c:pt idx="12">
                  <c:v>4.2151862500000004</c:v>
                </c:pt>
                <c:pt idx="13">
                  <c:v>6.1860875000000002</c:v>
                </c:pt>
                <c:pt idx="14">
                  <c:v>17.877437499999999</c:v>
                </c:pt>
                <c:pt idx="15">
                  <c:v>8.1647975000000006</c:v>
                </c:pt>
                <c:pt idx="16">
                  <c:v>8.1951962500000004</c:v>
                </c:pt>
                <c:pt idx="17">
                  <c:v>10.291986250000001</c:v>
                </c:pt>
                <c:pt idx="18">
                  <c:v>4.6505562500000002</c:v>
                </c:pt>
                <c:pt idx="19">
                  <c:v>5.0789887499999997</c:v>
                </c:pt>
                <c:pt idx="20">
                  <c:v>2.5290724999999998</c:v>
                </c:pt>
                <c:pt idx="21">
                  <c:v>1.49271625</c:v>
                </c:pt>
                <c:pt idx="22">
                  <c:v>3.8294137500000001</c:v>
                </c:pt>
                <c:pt idx="23">
                  <c:v>3.1910025000000002</c:v>
                </c:pt>
                <c:pt idx="24">
                  <c:v>5.8430087500000001</c:v>
                </c:pt>
                <c:pt idx="25">
                  <c:v>3.08888125</c:v>
                </c:pt>
                <c:pt idx="26">
                  <c:v>2.4313400000000001</c:v>
                </c:pt>
                <c:pt idx="27">
                  <c:v>1.4475737500000001</c:v>
                </c:pt>
                <c:pt idx="28">
                  <c:v>3.9225500000000002</c:v>
                </c:pt>
                <c:pt idx="29">
                  <c:v>3.7900637499999998</c:v>
                </c:pt>
                <c:pt idx="30">
                  <c:v>5.2685812500000004</c:v>
                </c:pt>
                <c:pt idx="31">
                  <c:v>2.8179949999999998</c:v>
                </c:pt>
                <c:pt idx="32">
                  <c:v>2.6277037499999998</c:v>
                </c:pt>
                <c:pt idx="33">
                  <c:v>4.6490637499999998</c:v>
                </c:pt>
                <c:pt idx="34">
                  <c:v>8.8689274999999999</c:v>
                </c:pt>
                <c:pt idx="35">
                  <c:v>3.56854125</c:v>
                </c:pt>
                <c:pt idx="36">
                  <c:v>0.51236625000000002</c:v>
                </c:pt>
                <c:pt idx="37">
                  <c:v>4.1570524999999998</c:v>
                </c:pt>
                <c:pt idx="38">
                  <c:v>5.04223</c:v>
                </c:pt>
                <c:pt idx="39">
                  <c:v>3.1633800000000001</c:v>
                </c:pt>
                <c:pt idx="40">
                  <c:v>2.1330100000000001</c:v>
                </c:pt>
                <c:pt idx="41">
                  <c:v>2.6606999999999998</c:v>
                </c:pt>
                <c:pt idx="42">
                  <c:v>3.0240087500000001</c:v>
                </c:pt>
                <c:pt idx="43">
                  <c:v>3.5046274999999998</c:v>
                </c:pt>
                <c:pt idx="44">
                  <c:v>0</c:v>
                </c:pt>
                <c:pt idx="45">
                  <c:v>7.7921050000000003</c:v>
                </c:pt>
                <c:pt idx="46">
                  <c:v>3.3367537500000002</c:v>
                </c:pt>
                <c:pt idx="47">
                  <c:v>1.13432625</c:v>
                </c:pt>
                <c:pt idx="48">
                  <c:v>0.93084</c:v>
                </c:pt>
                <c:pt idx="49">
                  <c:v>8.7181250000000002E-2</c:v>
                </c:pt>
                <c:pt idx="50">
                  <c:v>2.7641249999999999E-2</c:v>
                </c:pt>
              </c:numCache>
            </c:numRef>
          </c:val>
          <c:extLst>
            <c:ext xmlns:c16="http://schemas.microsoft.com/office/drawing/2014/chart" uri="{C3380CC4-5D6E-409C-BE32-E72D297353CC}">
              <c16:uniqueId val="{00000001-B58F-4EE7-BA44-FD81FFA25F6C}"/>
            </c:ext>
          </c:extLst>
        </c:ser>
        <c:dLbls>
          <c:showLegendKey val="0"/>
          <c:showVal val="0"/>
          <c:showCatName val="0"/>
          <c:showSerName val="0"/>
          <c:showPercent val="0"/>
          <c:showBubbleSize val="0"/>
        </c:dLbls>
        <c:gapWidth val="0"/>
        <c:axId val="625127504"/>
        <c:axId val="625123240"/>
      </c:barChart>
      <c:catAx>
        <c:axId val="6251275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Geschoßflächenzahl</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0" sourceLinked="0"/>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25123240"/>
        <c:crosses val="autoZero"/>
        <c:auto val="1"/>
        <c:lblAlgn val="ctr"/>
        <c:lblOffset val="100"/>
        <c:tickLblSkip val="5"/>
        <c:tickMarkSkip val="5"/>
        <c:noMultiLvlLbl val="0"/>
      </c:catAx>
      <c:valAx>
        <c:axId val="625123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BGF (mio m²)</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25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Alte Kurve</c:v>
          </c:tx>
          <c:spPr>
            <a:ln w="28575" cap="rnd">
              <a:solidFill>
                <a:schemeClr val="accent1"/>
              </a:solidFill>
              <a:round/>
            </a:ln>
            <a:effectLst/>
          </c:spPr>
          <c:marker>
            <c:symbol val="none"/>
          </c:marker>
          <c:cat>
            <c:numRef>
              <c:f>'GFZ Intervall Diskretisierung'!$I$4:$I$85</c:f>
              <c:numCache>
                <c:formatCode>General</c:formatCode>
                <c:ptCount val="82"/>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9</c:v>
                </c:pt>
                <c:pt idx="81">
                  <c:v>10</c:v>
                </c:pt>
              </c:numCache>
            </c:numRef>
          </c:cat>
          <c:val>
            <c:numRef>
              <c:f>'GFZ Intervall Diskretisierung'!$R$4:$R$85</c:f>
              <c:numCache>
                <c:formatCode>General</c:formatCode>
                <c:ptCount val="82"/>
                <c:pt idx="0">
                  <c:v>281.25</c:v>
                </c:pt>
                <c:pt idx="1">
                  <c:v>125</c:v>
                </c:pt>
                <c:pt idx="2">
                  <c:v>72.916666666666671</c:v>
                </c:pt>
                <c:pt idx="3">
                  <c:v>46.875</c:v>
                </c:pt>
                <c:pt idx="4">
                  <c:v>31.25</c:v>
                </c:pt>
                <c:pt idx="5">
                  <c:v>20.833333333333336</c:v>
                </c:pt>
                <c:pt idx="6">
                  <c:v>13.392857142857146</c:v>
                </c:pt>
                <c:pt idx="7">
                  <c:v>7.8125</c:v>
                </c:pt>
                <c:pt idx="8">
                  <c:v>3.4722222222222214</c:v>
                </c:pt>
                <c:pt idx="9">
                  <c:v>0</c:v>
                </c:pt>
                <c:pt idx="10">
                  <c:v>-2.8409090909090935</c:v>
                </c:pt>
                <c:pt idx="11">
                  <c:v>-5.2083333333333321</c:v>
                </c:pt>
                <c:pt idx="12">
                  <c:v>-7.2115384615384635</c:v>
                </c:pt>
                <c:pt idx="13">
                  <c:v>-8.928571428571427</c:v>
                </c:pt>
                <c:pt idx="14">
                  <c:v>-10.416666666666668</c:v>
                </c:pt>
                <c:pt idx="15">
                  <c:v>-11.71875</c:v>
                </c:pt>
                <c:pt idx="16">
                  <c:v>-12.867647058823529</c:v>
                </c:pt>
                <c:pt idx="17">
                  <c:v>-13.888888888888889</c:v>
                </c:pt>
                <c:pt idx="18">
                  <c:v>-14.802631578947366</c:v>
                </c:pt>
                <c:pt idx="19">
                  <c:v>-15.625</c:v>
                </c:pt>
                <c:pt idx="20">
                  <c:v>-16.36904761904762</c:v>
                </c:pt>
                <c:pt idx="21">
                  <c:v>-17.045454545454547</c:v>
                </c:pt>
                <c:pt idx="22">
                  <c:v>-17.663043478260867</c:v>
                </c:pt>
                <c:pt idx="23">
                  <c:v>-18.229166666666664</c:v>
                </c:pt>
                <c:pt idx="24">
                  <c:v>-18.75</c:v>
                </c:pt>
                <c:pt idx="25">
                  <c:v>-19.230769230769234</c:v>
                </c:pt>
                <c:pt idx="26">
                  <c:v>-19.675925925925927</c:v>
                </c:pt>
                <c:pt idx="27">
                  <c:v>-20.089285714285715</c:v>
                </c:pt>
                <c:pt idx="28">
                  <c:v>-20.474137931034484</c:v>
                </c:pt>
                <c:pt idx="29">
                  <c:v>-20.833333333333336</c:v>
                </c:pt>
                <c:pt idx="30">
                  <c:v>-21.16935483870968</c:v>
                </c:pt>
                <c:pt idx="31">
                  <c:v>-21.484375</c:v>
                </c:pt>
                <c:pt idx="32">
                  <c:v>-21.780303030303031</c:v>
                </c:pt>
                <c:pt idx="33">
                  <c:v>-22.058823529411764</c:v>
                </c:pt>
                <c:pt idx="34">
                  <c:v>-22.321428571428569</c:v>
                </c:pt>
                <c:pt idx="35">
                  <c:v>-22.569444444444443</c:v>
                </c:pt>
                <c:pt idx="36">
                  <c:v>-22.804054054054056</c:v>
                </c:pt>
                <c:pt idx="37">
                  <c:v>-23.026315789473685</c:v>
                </c:pt>
                <c:pt idx="38">
                  <c:v>-23.237179487179489</c:v>
                </c:pt>
                <c:pt idx="39">
                  <c:v>-23.4375</c:v>
                </c:pt>
                <c:pt idx="40">
                  <c:v>-23.628048780487802</c:v>
                </c:pt>
                <c:pt idx="41">
                  <c:v>-23.80952380952381</c:v>
                </c:pt>
                <c:pt idx="42">
                  <c:v>-23.982558139534884</c:v>
                </c:pt>
                <c:pt idx="43">
                  <c:v>-24.147727272727273</c:v>
                </c:pt>
                <c:pt idx="44">
                  <c:v>-24.305555555555557</c:v>
                </c:pt>
                <c:pt idx="45">
                  <c:v>-24.456521739130434</c:v>
                </c:pt>
                <c:pt idx="46">
                  <c:v>-24.601063829787236</c:v>
                </c:pt>
                <c:pt idx="47">
                  <c:v>-24.739583333333332</c:v>
                </c:pt>
                <c:pt idx="48">
                  <c:v>-24.872448979591837</c:v>
                </c:pt>
                <c:pt idx="49">
                  <c:v>-25</c:v>
                </c:pt>
                <c:pt idx="50">
                  <c:v>-25.122549019607842</c:v>
                </c:pt>
                <c:pt idx="51">
                  <c:v>-25.240384615384617</c:v>
                </c:pt>
                <c:pt idx="52">
                  <c:v>-25.35377358490566</c:v>
                </c:pt>
                <c:pt idx="53">
                  <c:v>-25.462962962962962</c:v>
                </c:pt>
                <c:pt idx="54">
                  <c:v>-25.56818181818182</c:v>
                </c:pt>
                <c:pt idx="55">
                  <c:v>-25.669642857142858</c:v>
                </c:pt>
                <c:pt idx="56">
                  <c:v>-25.767543859649123</c:v>
                </c:pt>
                <c:pt idx="57">
                  <c:v>-25.862068965517242</c:v>
                </c:pt>
                <c:pt idx="58">
                  <c:v>-25.953389830508474</c:v>
                </c:pt>
                <c:pt idx="59">
                  <c:v>-26.041666666666668</c:v>
                </c:pt>
                <c:pt idx="60">
                  <c:v>-26.127049180327869</c:v>
                </c:pt>
                <c:pt idx="61">
                  <c:v>-26.20967741935484</c:v>
                </c:pt>
                <c:pt idx="62">
                  <c:v>-26.289682539682538</c:v>
                </c:pt>
                <c:pt idx="63">
                  <c:v>-26.3671875</c:v>
                </c:pt>
                <c:pt idx="64">
                  <c:v>-26.442307692307693</c:v>
                </c:pt>
                <c:pt idx="65">
                  <c:v>-26.515151515151516</c:v>
                </c:pt>
                <c:pt idx="66">
                  <c:v>-26.585820895522389</c:v>
                </c:pt>
                <c:pt idx="67">
                  <c:v>-26.654411764705884</c:v>
                </c:pt>
                <c:pt idx="68">
                  <c:v>-26.721014492753625</c:v>
                </c:pt>
                <c:pt idx="69">
                  <c:v>-26.785714285714285</c:v>
                </c:pt>
                <c:pt idx="70">
                  <c:v>-26.848591549295776</c:v>
                </c:pt>
                <c:pt idx="71">
                  <c:v>-26.909722222222221</c:v>
                </c:pt>
                <c:pt idx="72">
                  <c:v>-26.969178082191782</c:v>
                </c:pt>
                <c:pt idx="73">
                  <c:v>-27.027027027027028</c:v>
                </c:pt>
                <c:pt idx="74">
                  <c:v>-27.083333333333332</c:v>
                </c:pt>
                <c:pt idx="75">
                  <c:v>-27.138157894736842</c:v>
                </c:pt>
                <c:pt idx="76">
                  <c:v>-27.191558441558442</c:v>
                </c:pt>
                <c:pt idx="77">
                  <c:v>-27.243589743589745</c:v>
                </c:pt>
                <c:pt idx="78">
                  <c:v>-27.294303797468356</c:v>
                </c:pt>
                <c:pt idx="79">
                  <c:v>-27.34375</c:v>
                </c:pt>
                <c:pt idx="80">
                  <c:v>-27.777777777777779</c:v>
                </c:pt>
                <c:pt idx="81">
                  <c:v>-28.125</c:v>
                </c:pt>
              </c:numCache>
            </c:numRef>
          </c:val>
          <c:smooth val="0"/>
          <c:extLst>
            <c:ext xmlns:c16="http://schemas.microsoft.com/office/drawing/2014/chart" uri="{C3380CC4-5D6E-409C-BE32-E72D297353CC}">
              <c16:uniqueId val="{00000000-8E4D-4774-BB20-1692DCD69FCD}"/>
            </c:ext>
          </c:extLst>
        </c:ser>
        <c:ser>
          <c:idx val="1"/>
          <c:order val="1"/>
          <c:tx>
            <c:v>neue Kurve</c:v>
          </c:tx>
          <c:spPr>
            <a:ln w="28575" cap="rnd">
              <a:solidFill>
                <a:schemeClr val="accent2"/>
              </a:solidFill>
              <a:round/>
            </a:ln>
            <a:effectLst/>
          </c:spPr>
          <c:marker>
            <c:symbol val="none"/>
          </c:marker>
          <c:cat>
            <c:numRef>
              <c:f>'GFZ Intervall Diskretisierung'!$I$4:$I$85</c:f>
              <c:numCache>
                <c:formatCode>General</c:formatCode>
                <c:ptCount val="82"/>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9</c:v>
                </c:pt>
                <c:pt idx="81">
                  <c:v>10</c:v>
                </c:pt>
              </c:numCache>
            </c:numRef>
          </c:cat>
          <c:val>
            <c:numRef>
              <c:f>'GFZ Intervall Diskretisierung'!$N$4:$N$85</c:f>
              <c:numCache>
                <c:formatCode>General</c:formatCode>
                <c:ptCount val="82"/>
                <c:pt idx="0">
                  <c:v>98</c:v>
                </c:pt>
                <c:pt idx="1">
                  <c:v>33.5</c:v>
                </c:pt>
                <c:pt idx="2">
                  <c:v>12</c:v>
                </c:pt>
                <c:pt idx="3">
                  <c:v>1.25</c:v>
                </c:pt>
                <c:pt idx="4">
                  <c:v>-5.1999999999999993</c:v>
                </c:pt>
                <c:pt idx="5">
                  <c:v>-9.5</c:v>
                </c:pt>
                <c:pt idx="6">
                  <c:v>-12.571428571428569</c:v>
                </c:pt>
                <c:pt idx="7">
                  <c:v>-14.875</c:v>
                </c:pt>
                <c:pt idx="8">
                  <c:v>-16.666666666666664</c:v>
                </c:pt>
                <c:pt idx="9">
                  <c:v>-18.100000000000001</c:v>
                </c:pt>
                <c:pt idx="10">
                  <c:v>-19.272727272727273</c:v>
                </c:pt>
                <c:pt idx="11">
                  <c:v>-20.25</c:v>
                </c:pt>
                <c:pt idx="12">
                  <c:v>-21.076923076923077</c:v>
                </c:pt>
                <c:pt idx="13">
                  <c:v>-21.785714285714285</c:v>
                </c:pt>
                <c:pt idx="14">
                  <c:v>-22.4</c:v>
                </c:pt>
                <c:pt idx="15">
                  <c:v>-22.9375</c:v>
                </c:pt>
                <c:pt idx="16">
                  <c:v>-23.411764705882351</c:v>
                </c:pt>
                <c:pt idx="17">
                  <c:v>-23.833333333333332</c:v>
                </c:pt>
                <c:pt idx="18">
                  <c:v>-24.210526315789473</c:v>
                </c:pt>
                <c:pt idx="19">
                  <c:v>-24.55</c:v>
                </c:pt>
                <c:pt idx="20">
                  <c:v>-24.857142857142858</c:v>
                </c:pt>
                <c:pt idx="21">
                  <c:v>-25.136363636363637</c:v>
                </c:pt>
                <c:pt idx="22">
                  <c:v>-25.391304347826086</c:v>
                </c:pt>
                <c:pt idx="23">
                  <c:v>-25.625</c:v>
                </c:pt>
                <c:pt idx="24">
                  <c:v>-25.84</c:v>
                </c:pt>
                <c:pt idx="25">
                  <c:v>-26.03846153846154</c:v>
                </c:pt>
                <c:pt idx="26">
                  <c:v>-26.222222222222221</c:v>
                </c:pt>
                <c:pt idx="27">
                  <c:v>-26.392857142857142</c:v>
                </c:pt>
                <c:pt idx="28">
                  <c:v>-26.551724137931032</c:v>
                </c:pt>
                <c:pt idx="29">
                  <c:v>-26.7</c:v>
                </c:pt>
                <c:pt idx="30">
                  <c:v>-26.838709677419356</c:v>
                </c:pt>
                <c:pt idx="31">
                  <c:v>-26.96875</c:v>
                </c:pt>
                <c:pt idx="32">
                  <c:v>-27.09090909090909</c:v>
                </c:pt>
                <c:pt idx="33">
                  <c:v>-27.205882352941178</c:v>
                </c:pt>
                <c:pt idx="34">
                  <c:v>-27.314285714285713</c:v>
                </c:pt>
                <c:pt idx="35">
                  <c:v>-27.416666666666668</c:v>
                </c:pt>
                <c:pt idx="36">
                  <c:v>-27.513513513513512</c:v>
                </c:pt>
                <c:pt idx="37">
                  <c:v>-27.605263157894736</c:v>
                </c:pt>
                <c:pt idx="38">
                  <c:v>-27.692307692307693</c:v>
                </c:pt>
                <c:pt idx="39">
                  <c:v>-27.774999999999999</c:v>
                </c:pt>
                <c:pt idx="40">
                  <c:v>-27.853658536585364</c:v>
                </c:pt>
                <c:pt idx="41">
                  <c:v>-27.928571428571431</c:v>
                </c:pt>
                <c:pt idx="42">
                  <c:v>-28</c:v>
                </c:pt>
                <c:pt idx="43">
                  <c:v>-28.06818181818182</c:v>
                </c:pt>
                <c:pt idx="44">
                  <c:v>-28.133333333333333</c:v>
                </c:pt>
                <c:pt idx="45">
                  <c:v>-28.195652173913043</c:v>
                </c:pt>
                <c:pt idx="46">
                  <c:v>-28.25531914893617</c:v>
                </c:pt>
                <c:pt idx="47">
                  <c:v>-28.3125</c:v>
                </c:pt>
                <c:pt idx="48">
                  <c:v>-28.367346938775512</c:v>
                </c:pt>
                <c:pt idx="49">
                  <c:v>-28.42</c:v>
                </c:pt>
                <c:pt idx="50">
                  <c:v>-28.470588235294116</c:v>
                </c:pt>
                <c:pt idx="51">
                  <c:v>-28.51923076923077</c:v>
                </c:pt>
                <c:pt idx="52">
                  <c:v>-28.566037735849058</c:v>
                </c:pt>
                <c:pt idx="53">
                  <c:v>-28.611111111111111</c:v>
                </c:pt>
                <c:pt idx="54">
                  <c:v>-28.654545454545456</c:v>
                </c:pt>
                <c:pt idx="55">
                  <c:v>-28.696428571428569</c:v>
                </c:pt>
                <c:pt idx="56">
                  <c:v>-28.736842105263158</c:v>
                </c:pt>
                <c:pt idx="57">
                  <c:v>-28.775862068965516</c:v>
                </c:pt>
                <c:pt idx="58">
                  <c:v>-28.8135593220339</c:v>
                </c:pt>
                <c:pt idx="59">
                  <c:v>-28.85</c:v>
                </c:pt>
                <c:pt idx="60">
                  <c:v>-28.885245901639344</c:v>
                </c:pt>
                <c:pt idx="61">
                  <c:v>-28.919354838709676</c:v>
                </c:pt>
                <c:pt idx="62">
                  <c:v>-28.952380952380953</c:v>
                </c:pt>
                <c:pt idx="63">
                  <c:v>-28.984375</c:v>
                </c:pt>
                <c:pt idx="64">
                  <c:v>-29.015384615384615</c:v>
                </c:pt>
                <c:pt idx="65">
                  <c:v>-29.045454545454547</c:v>
                </c:pt>
                <c:pt idx="66">
                  <c:v>-29.074626865671643</c:v>
                </c:pt>
                <c:pt idx="67">
                  <c:v>-29.102941176470587</c:v>
                </c:pt>
                <c:pt idx="68">
                  <c:v>-29.130434782608695</c:v>
                </c:pt>
                <c:pt idx="69">
                  <c:v>-29.157142857142858</c:v>
                </c:pt>
                <c:pt idx="70">
                  <c:v>-29.183098591549296</c:v>
                </c:pt>
                <c:pt idx="71">
                  <c:v>-29.208333333333332</c:v>
                </c:pt>
                <c:pt idx="72">
                  <c:v>-29.232876712328768</c:v>
                </c:pt>
                <c:pt idx="73">
                  <c:v>-29.256756756756758</c:v>
                </c:pt>
                <c:pt idx="74">
                  <c:v>-29.28</c:v>
                </c:pt>
                <c:pt idx="75">
                  <c:v>-29.30263157894737</c:v>
                </c:pt>
                <c:pt idx="76">
                  <c:v>-29.324675324675326</c:v>
                </c:pt>
                <c:pt idx="77">
                  <c:v>-29.346153846153847</c:v>
                </c:pt>
                <c:pt idx="78">
                  <c:v>-29.367088607594937</c:v>
                </c:pt>
                <c:pt idx="79">
                  <c:v>-29.387499999999999</c:v>
                </c:pt>
                <c:pt idx="80">
                  <c:v>-29.566666666666666</c:v>
                </c:pt>
                <c:pt idx="81">
                  <c:v>-29.71</c:v>
                </c:pt>
              </c:numCache>
            </c:numRef>
          </c:val>
          <c:smooth val="0"/>
          <c:extLst>
            <c:ext xmlns:c16="http://schemas.microsoft.com/office/drawing/2014/chart" uri="{C3380CC4-5D6E-409C-BE32-E72D297353CC}">
              <c16:uniqueId val="{00000001-8E4D-4774-BB20-1692DCD69FCD}"/>
            </c:ext>
          </c:extLst>
        </c:ser>
        <c:dLbls>
          <c:showLegendKey val="0"/>
          <c:showVal val="0"/>
          <c:showCatName val="0"/>
          <c:showSerName val="0"/>
          <c:showPercent val="0"/>
          <c:showBubbleSize val="0"/>
        </c:dLbls>
        <c:smooth val="0"/>
        <c:axId val="460036736"/>
        <c:axId val="460031488"/>
      </c:lineChart>
      <c:catAx>
        <c:axId val="460036736"/>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0031488"/>
        <c:crosses val="autoZero"/>
        <c:auto val="1"/>
        <c:lblAlgn val="ctr"/>
        <c:lblOffset val="100"/>
        <c:noMultiLvlLbl val="0"/>
      </c:catAx>
      <c:valAx>
        <c:axId val="460031488"/>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PEE</a:t>
                </a:r>
                <a:r>
                  <a:rPr lang="en-US" baseline="0"/>
                  <a:t> Bilanz [kWh/m²BGF/a]</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0036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1614384</xdr:colOff>
      <xdr:row>3</xdr:row>
      <xdr:rowOff>161924</xdr:rowOff>
    </xdr:to>
    <xdr:pic>
      <xdr:nvPicPr>
        <xdr:cNvPr id="2"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688804" cy="664844"/>
        </a:xfrm>
        <a:prstGeom prst="rect">
          <a:avLst/>
        </a:prstGeom>
      </xdr:spPr>
    </xdr:pic>
    <xdr:clientData/>
  </xdr:twoCellAnchor>
  <xdr:twoCellAnchor editAs="oneCell">
    <xdr:from>
      <xdr:col>1</xdr:col>
      <xdr:colOff>1017393</xdr:colOff>
      <xdr:row>0</xdr:row>
      <xdr:rowOff>0</xdr:rowOff>
    </xdr:from>
    <xdr:to>
      <xdr:col>4</xdr:col>
      <xdr:colOff>548079</xdr:colOff>
      <xdr:row>3</xdr:row>
      <xdr:rowOff>152400</xdr:rowOff>
    </xdr:to>
    <xdr:pic>
      <xdr:nvPicPr>
        <xdr:cNvPr id="3" name="Picture 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2091813" y="0"/>
          <a:ext cx="4322973" cy="65532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621769</xdr:colOff>
      <xdr:row>3</xdr:row>
      <xdr:rowOff>37488</xdr:rowOff>
    </xdr:from>
    <xdr:to>
      <xdr:col>24</xdr:col>
      <xdr:colOff>731031</xdr:colOff>
      <xdr:row>31</xdr:row>
      <xdr:rowOff>142272</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394427</xdr:colOff>
      <xdr:row>33</xdr:row>
      <xdr:rowOff>142641</xdr:rowOff>
    </xdr:from>
    <xdr:to>
      <xdr:col>27</xdr:col>
      <xdr:colOff>18491</xdr:colOff>
      <xdr:row>57</xdr:row>
      <xdr:rowOff>46677</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7620</xdr:colOff>
      <xdr:row>2</xdr:row>
      <xdr:rowOff>38100</xdr:rowOff>
    </xdr:from>
    <xdr:to>
      <xdr:col>8</xdr:col>
      <xdr:colOff>525780</xdr:colOff>
      <xdr:row>15</xdr:row>
      <xdr:rowOff>95812</xdr:rowOff>
    </xdr:to>
    <xdr:pic>
      <xdr:nvPicPr>
        <xdr:cNvPr id="2" name="Grafik 1"/>
        <xdr:cNvPicPr>
          <a:picLocks noChangeAspect="1"/>
        </xdr:cNvPicPr>
      </xdr:nvPicPr>
      <xdr:blipFill>
        <a:blip xmlns:r="http://schemas.openxmlformats.org/officeDocument/2006/relationships" r:embed="rId1"/>
        <a:stretch>
          <a:fillRect/>
        </a:stretch>
      </xdr:blipFill>
      <xdr:spPr>
        <a:xfrm>
          <a:off x="4091940" y="373380"/>
          <a:ext cx="3688080" cy="22370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539964</xdr:colOff>
      <xdr:row>3</xdr:row>
      <xdr:rowOff>161924</xdr:rowOff>
    </xdr:to>
    <xdr:pic>
      <xdr:nvPicPr>
        <xdr:cNvPr id="3" name="Grafik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635464" cy="647699"/>
        </a:xfrm>
        <a:prstGeom prst="rect">
          <a:avLst/>
        </a:prstGeom>
      </xdr:spPr>
    </xdr:pic>
    <xdr:clientData/>
  </xdr:twoCellAnchor>
  <xdr:twoCellAnchor editAs="oneCell">
    <xdr:from>
      <xdr:col>2</xdr:col>
      <xdr:colOff>0</xdr:colOff>
      <xdr:row>0</xdr:row>
      <xdr:rowOff>0</xdr:rowOff>
    </xdr:from>
    <xdr:to>
      <xdr:col>6</xdr:col>
      <xdr:colOff>25293</xdr:colOff>
      <xdr:row>3</xdr:row>
      <xdr:rowOff>152400</xdr:rowOff>
    </xdr:to>
    <xdr:pic>
      <xdr:nvPicPr>
        <xdr:cNvPr id="4" name="Picture 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2095500" y="0"/>
          <a:ext cx="4216293" cy="638175"/>
        </a:xfrm>
        <a:prstGeom prst="rect">
          <a:avLst/>
        </a:prstGeom>
        <a:noFill/>
        <a:ln w="9525">
          <a:noFill/>
          <a:miter lim="800000"/>
          <a:headEnd/>
          <a:tailEnd/>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imon Schneider" refreshedDate="43888.507566782406" createdVersion="6" refreshedVersion="6" minRefreshableVersion="3" recordCount="791">
  <cacheSource type="worksheet">
    <worksheetSource name="Tabelle2"/>
  </cacheSource>
  <cacheFields count="4">
    <cacheField name="Geschoßklasse" numFmtId="0">
      <sharedItems containsSemiMixedTypes="0" containsString="0" containsNumber="1" containsInteger="1" minValue="1" maxValue="8"/>
    </cacheField>
    <cacheField name="Bezirkscode" numFmtId="0">
      <sharedItems containsSemiMixedTypes="0" containsString="0" containsNumber="1" containsInteger="1" minValue="101" maxValue="92301"/>
    </cacheField>
    <cacheField name="GFZ" numFmtId="167">
      <sharedItems containsMixedTypes="1" containsNumber="1" minValue="0" maxValue="10.385911058442273" count="1473">
        <n v="0.27378680913712228"/>
        <n v="0.19352069357941643"/>
        <n v="0.12586476133035387"/>
        <n v="0.125320982281073"/>
        <n v="0.19948936541115481"/>
        <n v="0.18573066740898519"/>
        <n v="0.15669908347824593"/>
        <n v="0.15347677385339512"/>
        <n v="0.24346098294756499"/>
        <n v="0.20694980972831462"/>
        <n v="0.15199319571364717"/>
        <n v="0.15424619793961142"/>
        <n v="0.19757162587421231"/>
        <n v="0.21561400366984956"/>
        <n v="0.14946663647267153"/>
        <n v="0.13041142314986709"/>
        <n v="0.16973119065513412"/>
        <n v="0.16788431646333535"/>
        <n v="0.31661685953653329"/>
        <n v="0.22630911348616276"/>
        <n v="0.27578573881022245"/>
        <n v="0.27540486750085802"/>
        <n v="0.20880725059606239"/>
        <n v="0.21702482968228684"/>
        <n v="0.1835321832419749"/>
        <n v="0.18611469176014878"/>
        <n v="0.1982364010152452"/>
        <n v="0.18650206099389918"/>
        <n v="0.18359108123414586"/>
        <n v="0.20767087176290949"/>
        <n v="0.18338690495729001"/>
        <n v="0.23450190318277198"/>
        <n v="0.19608520818624636"/>
        <n v="0.17600081886353125"/>
        <n v="0.25053591961810856"/>
        <n v="0.19988491446898804"/>
        <n v="0.1751350311904899"/>
        <n v="0.22872919765433797"/>
        <n v="0.17029674272349776"/>
        <n v="0.17167753448217002"/>
        <n v="0.17659758344848525"/>
        <n v="0.21543660612317583"/>
        <n v="0.15260192463614697"/>
        <n v="0.31972399863294609"/>
        <n v="0.321290163707528"/>
        <n v="0.34384797788478311"/>
        <n v="0.16706518658174874"/>
        <n v="0.20290666545464076"/>
        <n v="0.22658112983403814"/>
        <n v="0.19430425648616531"/>
        <n v="0.18139386224025436"/>
        <n v="0.23409763135897388"/>
        <n v="0.20329315675524326"/>
        <n v="0.23160996161617559"/>
        <n v="0.18213526156152768"/>
        <n v="0.18480454141217079"/>
        <n v="0.16387634323255496"/>
        <n v="0.20711484212753353"/>
        <n v="0.20478294578668185"/>
        <n v="0.18294582321022593"/>
        <n v="0.19091801067328196"/>
        <n v="0.36001140753338368"/>
        <n v="0.28183099582812821"/>
        <n v="0.23562635172470273"/>
        <n v="0.3025390835069916"/>
        <n v="0.21884885804963941"/>
        <n v="0.2747971346765597"/>
        <n v="0.25777503017802866"/>
        <n v="0.1717131816989082"/>
        <n v="0.17040780111091638"/>
        <n v="0.17921320495766577"/>
        <n v="0.21183878613593107"/>
        <n v="0.21217329162717452"/>
        <n v="0.20468605258986855"/>
        <n v="0.21338422039863569"/>
        <n v="0.20266218677195152"/>
        <n v="0.4328477617924254"/>
        <n v="0.20198326188447099"/>
        <n v="0.22573491971274348"/>
        <n v="0.232225502295103"/>
        <n v="0.2298655574062782"/>
        <n v="0.23337340304701767"/>
        <n v="0.2090129101631408"/>
        <n v="0.15461255581448102"/>
        <n v="0.24150981159091101"/>
        <n v="0.29084542116323231"/>
        <n v="0.29906245026577533"/>
        <n v="0.27190906515766644"/>
        <n v="0.2634457059735888"/>
        <n v="1.3828755984801449"/>
        <n v="0.53023586243967946"/>
        <n v="0.85444196819854945"/>
        <n v="0.89590362138845714"/>
        <n v="0.90944012358457149"/>
        <n v="1.0034728146060867"/>
        <n v="0.84913829911650329"/>
        <n v="0.96513919789796276"/>
        <n v="0.83139455151822039"/>
        <n v="0.43358817951199796"/>
        <n v="0.28195814429936683"/>
        <n v="0.53202475494135548"/>
        <n v="0.27881254679578804"/>
        <n v="0.33484397779947722"/>
        <n v="0.75115200331088883"/>
        <n v="0.51856030836704614"/>
        <n v="0.41899657763295339"/>
        <n v="0.39061283241709915"/>
        <n v="0.36241360417769097"/>
        <n v="0.75598009643308417"/>
        <n v="0.28152017082787334"/>
        <n v="0.23007756704032511"/>
        <n v="0.30404660057299276"/>
        <n v="0.42460829679579681"/>
        <n v="0.4563113485618705"/>
        <n v="0.32253448929902739"/>
        <n v="0.2097746022172565"/>
        <n v="0.20886830380178839"/>
        <n v="0.33248227568525796"/>
        <n v="0.30955111234830868"/>
        <n v="0.26116513913040984"/>
        <n v="0.25579462308899187"/>
        <n v="0.40576830491260824"/>
        <n v="0.34491634954719103"/>
        <n v="0.25332199285607865"/>
        <n v="0.25707699656601907"/>
        <n v="0.32928604312368714"/>
        <n v="0.35935667278308275"/>
        <n v="0.24911106078778589"/>
        <n v="0.21735237191644519"/>
        <n v="0.28288531775855685"/>
        <n v="0.27980719410555904"/>
        <n v="0.52769476589422215"/>
        <n v="0.37718185581027125"/>
        <n v="0.45964289801703745"/>
        <n v="0.45900811250143003"/>
        <n v="0.34801208432677061"/>
        <n v="0.36170804947047802"/>
        <n v="0.30588697206995824"/>
        <n v="0.31019115293358135"/>
        <n v="0.33039400169207528"/>
        <n v="0.31083676832316537"/>
        <n v="0.30598513539024308"/>
        <n v="0.34611811960484917"/>
        <n v="0.30564484159548339"/>
        <n v="0.39083650530462"/>
        <n v="0.32680868031041055"/>
        <n v="0.29333469810588542"/>
        <n v="0.41755986603018086"/>
        <n v="0.33314152411498005"/>
        <n v="0.29189171865081642"/>
        <n v="0.38121532942389652"/>
        <n v="0.2838279045391629"/>
        <n v="0.28612922413695008"/>
        <n v="0.29432930574747534"/>
        <n v="0.35906101020529307"/>
        <n v="0.25433654106024489"/>
        <n v="0.53287333105490997"/>
        <n v="0.53548360617921353"/>
        <n v="0.57307996314130505"/>
        <n v="0.27844197763624789"/>
        <n v="0.33817777575773461"/>
        <n v="0.3776352163900637"/>
        <n v="0.32384042747694214"/>
        <n v="0.30232310373375726"/>
        <n v="0.39016271893162319"/>
        <n v="0.3388219279254055"/>
        <n v="0.38601660269362598"/>
        <n v="0.30355876926921282"/>
        <n v="0.30800756902028464"/>
        <n v="0.27312723872092493"/>
        <n v="0.34519140354588934"/>
        <n v="0.34130490964446969"/>
        <n v="0.30490970535037648"/>
        <n v="0.31819668445546995"/>
        <n v="0.60001901255563961"/>
        <n v="0.46971832638021377"/>
        <n v="0.39271058620783783"/>
        <n v="0.50423180584498606"/>
        <n v="0.36474809674939906"/>
        <n v="0.45799522446093288"/>
        <n v="0.42962505029671433"/>
        <n v="0.28618863616484691"/>
        <n v="0.28401300185152734"/>
        <n v="0.2986886749294429"/>
        <n v="0.35306464355988509"/>
        <n v="0.35362215271195752"/>
        <n v="0.34114342098311429"/>
        <n v="0.35564036733105953"/>
        <n v="0.33777031128658591"/>
        <n v="0.72141293632070902"/>
        <n v="0.33663876980745178"/>
        <n v="0.3762248661879059"/>
        <n v="0.38704250382517169"/>
        <n v="0.38310926234379711"/>
        <n v="0.38895567174502949"/>
        <n v="0.34835485027190138"/>
        <n v="0.25768759302413508"/>
        <n v="0.40251635265151831"/>
        <n v="0.48474236860538727"/>
        <n v="0.49843741710962569"/>
        <n v="0.45318177526277748"/>
        <n v="0.43907617662264786"/>
        <n v="2.3047926641335756"/>
        <n v="0.88372643739946588"/>
        <n v="1.4240699469975824"/>
        <n v="1.493172702314095"/>
        <n v="1.5157335393076194"/>
        <n v="1.6724546910101443"/>
        <n v="1.4152304985275055"/>
        <n v="1.6085653298299378"/>
        <n v="1.3856575858637008"/>
        <n v="0.72264696585332988"/>
        <n v="0.46993024049894483"/>
        <n v="0.88670792490225903"/>
        <n v="0.46468757799298016"/>
        <n v="0.55807329633246217"/>
        <n v="1.2519200055181479"/>
        <n v="0.86426718061174379"/>
        <n v="0.69832762938825554"/>
        <n v="0.65102138736183213"/>
        <n v="0.60402267362948492"/>
        <n v="1.2599668273884734"/>
        <n v="0.46920028471312225"/>
        <n v="0.38346261173387525"/>
        <n v="0.50674433428832133"/>
        <n v="0.54592495302316735"/>
        <n v="0.5866860195795478"/>
        <n v="0.41468720052732089"/>
        <n v="0.26971020285075836"/>
        <n v="0.26854496203087075"/>
        <n v="0.4274772115953317"/>
        <n v="0.39799428730496839"/>
        <n v="0.33578375031052698"/>
        <n v="0.32887880111441814"/>
        <n v="0.5217021063162105"/>
        <n v="0.44346387798924564"/>
        <n v="0.32569970510067253"/>
        <n v="0.33052756701345298"/>
        <n v="0.42336776973045509"/>
        <n v="0.46203000786396348"/>
        <n v="0.32028564958429617"/>
        <n v="0.27945304960685824"/>
        <n v="0.36370969426100164"/>
        <n v="0.3597521067071473"/>
        <n v="0.67846469900685724"/>
        <n v="0.48494810032749175"/>
        <n v="0.59096944030761955"/>
        <n v="0.5901532875018386"/>
        <n v="0.44744410842013371"/>
        <n v="0.46505320646204318"/>
        <n v="0.39328324980423207"/>
        <n v="0.39881719662889031"/>
        <n v="0.42479228788981116"/>
        <n v="0.3996472735583555"/>
        <n v="0.39340945978745545"/>
        <n v="0.44500901092052036"/>
        <n v="0.39297193919419282"/>
        <n v="0.50250407824879717"/>
        <n v="0.4201825889705279"/>
        <n v="0.37714461185042408"/>
        <n v="0.53686268489594691"/>
        <n v="0.42832481671925998"/>
        <n v="0.37528935255104978"/>
        <n v="0.49013399497358129"/>
        <n v="0.36492159155035236"/>
        <n v="0.36788043103322154"/>
        <n v="0.37842339310389683"/>
        <n v="0.46164987026394816"/>
        <n v="0.32700412422031472"/>
        <n v="0.68512285421345587"/>
        <n v="0.68847892223041729"/>
        <n v="0.73681709546739238"/>
        <n v="0.35799682838946167"/>
        <n v="0.43479999740280167"/>
        <n v="0.48553099250151038"/>
        <n v="0.41636626389892573"/>
        <n v="0.38870113337197365"/>
        <n v="0.50163778148351545"/>
        <n v="0.43562819304694994"/>
        <n v="0.49630706060609064"/>
        <n v="0.39028984620327362"/>
        <n v="0.39600973159750885"/>
        <n v="0.35116359264118924"/>
        <n v="0.44381751884471476"/>
        <n v="0.43882059811431828"/>
        <n v="0.39202676402191267"/>
        <n v="0.40911002287131853"/>
        <n v="0.77145301614296524"/>
        <n v="0.60392356248884616"/>
        <n v="0.50491361083864861"/>
        <n v="0.6482980360864109"/>
        <n v="0.46896183867779873"/>
        <n v="0.58885100287834224"/>
        <n v="0.55237506466720432"/>
        <n v="0.36795681792623175"/>
        <n v="0.36515957380910663"/>
        <n v="0.38402829633785523"/>
        <n v="0.45394025600556653"/>
        <n v="0.45465705348680258"/>
        <n v="0.43861296983543263"/>
        <n v="0.45725190085421941"/>
        <n v="0.4342761145113247"/>
        <n v="0.9275309181266258"/>
        <n v="0.43282127546672372"/>
        <n v="0.48371768509873619"/>
        <n v="0.49762607634664929"/>
        <n v="0.49256905158488185"/>
        <n v="0.50008586367218077"/>
        <n v="0.44788480749244469"/>
        <n v="0.33131261960245945"/>
        <n v="0.51752102483766638"/>
        <n v="0.62324018820692639"/>
        <n v="0.64084810771237577"/>
        <n v="0.58266228248071394"/>
        <n v="0.56452651280054744"/>
        <n v="2.9633048538860258"/>
        <n v="1.1362197052278844"/>
        <n v="1.8309470747111776"/>
        <n v="1.919793474403837"/>
        <n v="1.9488002648240828"/>
        <n v="2.1502988884416143"/>
        <n v="1.8195820695353642"/>
        <n v="2.0681554240670637"/>
        <n v="1.7815597532533296"/>
        <n v="0.92911752752570997"/>
        <n v="0.60419602349864343"/>
        <n v="1.1400530463029044"/>
        <n v="0.59745545741954598"/>
        <n v="0.71752280957030856"/>
        <n v="1.6096114356661906"/>
        <n v="1.1112006607865277"/>
        <n v="0.89784980921347146"/>
        <n v="0.83702749803664134"/>
        <n v="0.77660058038076618"/>
        <n v="1.6199573494994657"/>
        <n v="0.60325750891687158"/>
        <n v="0.4930233579435539"/>
        <n v="0.65152842979927028"/>
        <n v="0.63691244519369528"/>
        <n v="0.68446702284280558"/>
        <n v="0.48380173394854098"/>
        <n v="0.31466190332588462"/>
        <n v="0.31330245570268245"/>
        <n v="0.49872341352788696"/>
        <n v="0.46432666852246296"/>
        <n v="0.39174770869561476"/>
        <n v="0.38369193463348777"/>
        <n v="0.60865245736891238"/>
        <n v="0.51737452432078646"/>
        <n v="0.37998298928411794"/>
        <n v="0.38561549484902852"/>
        <n v="0.49392906468553083"/>
        <n v="0.53903500917462399"/>
        <n v="0.37366659118167889"/>
        <n v="0.32602855787466772"/>
        <n v="0.42432797663783522"/>
        <n v="0.41971079115833848"/>
        <n v="0.791542148841333"/>
        <n v="0.56577278371540685"/>
        <n v="0.68946434702555603"/>
        <n v="0.68851216875214505"/>
        <n v="0.52201812649015589"/>
        <n v="0.54256207420571712"/>
        <n v="0.45883045810493722"/>
        <n v="0.46528672940037191"/>
        <n v="0.495591002538113"/>
        <n v="0.46625515248474791"/>
        <n v="0.45897770308536467"/>
        <n v="0.5191771794072737"/>
        <n v="0.45846726239322494"/>
        <n v="0.58625475795692994"/>
        <n v="0.49021302046561582"/>
        <n v="0.44000204715882807"/>
        <n v="0.62633979904527137"/>
        <n v="0.49971228617246988"/>
        <n v="0.43783757797622463"/>
        <n v="0.57182299413584492"/>
        <n v="0.42574185680874443"/>
        <n v="0.42919383620542506"/>
        <n v="0.44149395862121305"/>
        <n v="0.53859151530793947"/>
        <n v="0.38150481159036731"/>
        <n v="0.79930999658236512"/>
        <n v="0.80322540926882002"/>
        <n v="0.85961994471195757"/>
        <n v="0.41766296645437179"/>
        <n v="0.50726666363660189"/>
        <n v="0.56645282458509538"/>
        <n v="0.48576064121541329"/>
        <n v="0.45348465560063594"/>
        <n v="0.58524407839743475"/>
        <n v="0.50823289188810805"/>
        <n v="0.57902490404043894"/>
        <n v="0.45533815390381915"/>
        <n v="0.46201135353042699"/>
        <n v="0.40969085808138744"/>
        <n v="0.51778710531883387"/>
        <n v="0.51195736446670437"/>
        <n v="0.45736455802556469"/>
        <n v="0.47729502668320489"/>
        <n v="0.90002851883345925"/>
        <n v="0.7045774895703204"/>
        <n v="0.58906587931175658"/>
        <n v="0.75634770876747914"/>
        <n v="0.5471221451240984"/>
        <n v="0.6869928366913991"/>
        <n v="0.64443757544507163"/>
        <n v="0.42928295424727048"/>
        <n v="0.42601950277729095"/>
        <n v="0.44803301239416432"/>
        <n v="0.52959696533982759"/>
        <n v="0.53043322906793622"/>
        <n v="0.51171513147467129"/>
        <n v="0.53346055099658918"/>
        <n v="0.50665546692987884"/>
        <n v="1.0821194044810636"/>
        <n v="0.50495815471117766"/>
        <n v="0.56433729928185883"/>
        <n v="0.58056375573775743"/>
        <n v="0.57466389351569547"/>
        <n v="0.58343350761754409"/>
        <n v="0.52253227540785196"/>
        <n v="0.38653138953620259"/>
        <n v="0.60377452897727746"/>
        <n v="0.72711355290808077"/>
        <n v="0.74765612566443829"/>
        <n v="0.67977266289416638"/>
        <n v="0.6586142649339719"/>
        <n v="3.4571889962003635"/>
        <n v="1.3255896560991989"/>
        <n v="2.1361049204963738"/>
        <n v="2.2397590534711425"/>
        <n v="2.2736003089614294"/>
        <n v="2.508682036515216"/>
        <n v="2.1228457477912581"/>
        <n v="2.4128479947449071"/>
        <n v="2.0784863787955512"/>
        <n v="1.0839704487799946"/>
        <n v="0.70489536074841719"/>
        <n v="1.3300618873533885"/>
        <n v="0.69703136698947021"/>
        <n v="0.83710994449869314"/>
        <n v="1.877880008277222"/>
        <n v="1.2964007709176153"/>
        <n v="1.047491444082383"/>
        <n v="0.97653208104274825"/>
        <n v="0.90603401044422738"/>
        <n v="1.88995024108271"/>
        <n v="0.70380042706968338"/>
        <n v="0.57519391760081295"/>
        <n v="0.76011650143248188"/>
        <n v="0.70768049465966143"/>
        <s v=""/>
        <n v="0.53755748216504551"/>
        <n v="0.34962433702876072"/>
        <n v="0.34811383966964726"/>
        <n v="0.55413712614209643"/>
        <n v="0.51591852058051424"/>
        <n v="0.43527523188401646"/>
        <n v="0.42632437181498639"/>
        <n v="0.67628050818768048"/>
        <n v="0.57486058257865158"/>
        <n v="0.42220332142679767"/>
        <n v="0.42846166094336502"/>
        <n v="0.54881007187281183"/>
        <n v="0.59892778797180424"/>
        <n v="0.41518510131297648"/>
        <n v="0.36225395319407533"/>
        <n v="0.47147552959759487"/>
        <n v="0.46634532350926494"/>
        <n v="0.87949127649037018"/>
        <n v="0.62863642635045203"/>
        <n v="0.76607149669506225"/>
        <n v="0.76501352083571661"/>
        <n v="0.5800201405446177"/>
        <n v="0.60284674911746339"/>
        <n v="0.50981162011659698"/>
        <n v="0.51698525488930225"/>
        <n v="0.55065666948679215"/>
        <n v="0.51806128053860878"/>
        <n v="0.5099752256504051"/>
        <n v="0.57686353267474866"/>
        <n v="0.5094080693258054"/>
        <n v="0.65139417550769996"/>
        <n v="0.54468113385068428"/>
        <n v="0.48889116350980899"/>
        <n v="0.69593311005030145"/>
        <n v="0.55523587352496662"/>
        <n v="0.48648619775136065"/>
        <n v="0.63535888237316096"/>
        <n v="0.47304650756527156"/>
        <n v="0.47688204022824998"/>
        <n v="0.49054884291245893"/>
        <n v="0.59843501700882162"/>
        <n v="0.42389423510040819"/>
        <n v="0.88812221842485028"/>
        <n v="0.89247267696535548"/>
        <n v="0.95513327190217501"/>
        <n v="0.46406996272707979"/>
        <n v="0.56362962626289093"/>
        <n v="0.62939202731677257"/>
        <n v="0.53973404579490358"/>
        <n v="0.50387183955626202"/>
        <n v="0.65027119821937196"/>
        <n v="0.56470321320900907"/>
        <n v="0.64336100448937639"/>
        <n v="0.50593128211535465"/>
        <n v="0.51334594836714109"/>
        <n v="0.45521206453487489"/>
        <n v="0.57531900590981544"/>
        <n v="0.56884151607411615"/>
        <n v="0.50818284225062749"/>
        <n v="0.53032780742578323"/>
        <n v="1.0000316875927324"/>
        <n v="0.782863877300356"/>
        <n v="0.65451764367972975"/>
        <n v="0.84038634307497684"/>
        <n v="0.60791349458233168"/>
        <n v="0.76332537410155477"/>
        <n v="0.7160417504945239"/>
        <n v="0.47698106027474491"/>
        <n v="0.47335500308587891"/>
        <n v="0.49781445821573822"/>
        <n v="0.58844107259980838"/>
        <n v="0.58937025451992919"/>
        <n v="0.56857236830519053"/>
        <n v="0.59273394555176584"/>
        <n v="0.56295051881097646"/>
        <n v="1.2023548938678486"/>
        <n v="0.56106461634575278"/>
        <n v="0.62704144364650971"/>
        <n v="0.64507083970861945"/>
        <n v="0.63851543723966175"/>
        <n v="0.64825945290838227"/>
        <n v="0.58059141711983553"/>
        <n v="0.42947932170689179"/>
        <n v="0.67086058775253044"/>
        <n v="0.80790394767564522"/>
        <n v="0.83072902851604291"/>
        <n v="0.75530295877129594"/>
        <n v="0.73179362770441325"/>
        <n v="3.8413211068892918"/>
        <n v="1.4728773956657761"/>
        <n v="2.3734499116626373"/>
        <n v="2.4886211705234915"/>
        <n v="2.5262225655126991"/>
        <n v="2.7874244850169076"/>
        <n v="2.3587174975458423"/>
        <n v="2.6809422163832304"/>
        <n v="2.3094293097728342"/>
        <n v="1.20441160975555"/>
        <n v="0.78321706749824127"/>
        <n v="1.4778465415037652"/>
        <n v="0.77447929665496706"/>
        <n v="0.93012216055410346"/>
        <n v="2.0865333425302466"/>
        <n v="1.4404453010195724"/>
        <n v="1.1638793823137594"/>
        <n v="1.0850356456030532"/>
        <n v="1.0067044560491412"/>
        <n v="2.0999447123141226"/>
        <n v="0.78200047452187027"/>
        <n v="0.63910435288979206"/>
        <n v="0.84457389048053544"/>
        <n v="0.89167742327117328"/>
        <n v="0.67732242752795746"/>
        <n v="0.44052666465623852"/>
        <n v="0.69821277893904166"/>
        <n v="0.65005733593144821"/>
        <n v="0.54844679217386072"/>
        <n v="0.53716870848688281"/>
        <n v="0.8521134403164774"/>
        <n v="0.72432433404910113"/>
        <n v="0.531976184997765"/>
        <n v="0.53986169278863994"/>
        <n v="0.69150069055974306"/>
        <n v="0.75464901284447361"/>
        <n v="0.52313322765435044"/>
        <n v="0.45643998102453476"/>
        <n v="0.59405916729296937"/>
        <n v="0.587595107621674"/>
        <n v="1.1081590083778665"/>
        <n v="0.79208189720156974"/>
        <n v="0.96525008583577854"/>
        <n v="0.96391703625300318"/>
        <n v="0.73082537708621842"/>
        <n v="0.75958690388800409"/>
        <n v="0.64236264134691234"/>
        <n v="0.6514014211605208"/>
        <n v="0.69382740355335815"/>
        <n v="0.65275721347864724"/>
        <n v="0.64256878431951048"/>
        <n v="0.72684805117018336"/>
        <n v="0.64185416735051493"/>
        <n v="0.82075666113970214"/>
        <n v="0.68629822865186219"/>
        <n v="0.61600286602235932"/>
        <n v="0.87687571866337988"/>
        <n v="0.69959720064145803"/>
        <n v="0.6129726091667147"/>
        <n v="0.80055219179018278"/>
        <n v="0.59603859953224225"/>
        <n v="0.60087137068759511"/>
        <n v="0.6180915420696983"/>
        <n v="0.75402812143111542"/>
        <n v="0.53410673622651428"/>
        <n v="1.1190339952153112"/>
        <n v="1.1245155729763481"/>
        <n v="1.2034679225967408"/>
        <n v="0.5847281530361208"/>
        <n v="0.71017332909124276"/>
        <n v="0.79303395441913371"/>
        <n v="0.68006489770157852"/>
        <n v="0.63487851784089011"/>
        <n v="0.81934170975640863"/>
        <n v="0.71152604864335145"/>
        <n v="0.81063486565661458"/>
        <n v="0.63747341546534675"/>
        <n v="0.64681589494259772"/>
        <n v="0.57356720131394234"/>
        <n v="0.72490194744636738"/>
        <n v="0.71674031025338625"/>
        <n v="0.64031038123579054"/>
        <n v="0.66821303735648685"/>
        <n v="1.2600399263668429"/>
        <n v="0.98640848539844872"/>
        <n v="0.82469223103645928"/>
        <n v="1.0588867922744709"/>
        <n v="0.76597100317373779"/>
        <n v="0.96178997136795885"/>
        <n v="0.90221260562310024"/>
        <n v="0.60099613594617851"/>
        <n v="0.59642730388820742"/>
        <n v="0.62724621735183006"/>
        <n v="0.74143575147575858"/>
        <n v="0.74260652069511091"/>
        <n v="0.71640118406454012"/>
        <n v="0.74684477139522498"/>
        <n v="0.70931765370183053"/>
        <n v="1.5149671662734889"/>
        <n v="0.70694141659564858"/>
        <n v="0.79007221899460234"/>
        <n v="0.8127892580328604"/>
        <n v="0.80452945092197359"/>
        <n v="0.81680691066456179"/>
        <n v="0.73154518557099291"/>
        <n v="0.54114394535068366"/>
        <n v="0.84528434056818824"/>
        <n v="1.0179589740713131"/>
        <n v="1.0467185759302138"/>
        <n v="0.95168172805183293"/>
        <n v="0.92205997090756064"/>
        <n v="4.8400645946805083"/>
        <n v="1.8558255185388781"/>
        <n v="2.9905468886949231"/>
        <n v="3.1356626748596002"/>
        <n v="3.1830404325460004"/>
        <n v="3.512154851121303"/>
        <n v="2.9719840469077607"/>
        <n v="3.3779871926428706"/>
        <n v="2.9098809303137712"/>
        <n v="1.5175586282919928"/>
        <n v="0.98685350504778413"/>
        <n v="1.862086642294744"/>
        <n v="0.97584391378525814"/>
        <n v="1.1719539222981703"/>
        <n v="2.629032011588111"/>
        <n v="1.8149610792846611"/>
        <n v="1.4664880217153367"/>
        <n v="1.3671449134598472"/>
        <n v="1.2684476146219181"/>
        <n v="2.6459303375157939"/>
        <n v="0.98532059789755677"/>
        <n v="0.80527148464113796"/>
        <n v="1.0641631020054745"/>
        <n v="1.5285898684648687"/>
        <n v="1.1969361924669288"/>
        <n v="0.92086064312037075"/>
        <n v="1.4607658976853899"/>
        <n v="1.2416988583698876"/>
        <n v="1.2936840220190979"/>
        <n v="1.0183871439308048"/>
        <n v="1.8997011572191995"/>
        <n v="1.3578546809169767"/>
        <n v="1.6524292050051481"/>
        <n v="1.2528435035763743"/>
        <n v="1.3021489780937212"/>
        <n v="1.2460252305774573"/>
        <n v="1.5032155177086512"/>
        <n v="1.199309486813928"/>
        <n v="1.292619636739055"/>
        <n v="1.9183439917976761"/>
        <n v="1.9277409822451681"/>
        <n v="2.0630878673086981"/>
        <n v="1.0023911194904924"/>
        <n v="1.2197589405314595"/>
        <n v="1.3896597696970534"/>
        <n v="1.0976749392613556"/>
        <n v="2.1600684452003018"/>
        <n v="1.6909859749687692"/>
        <n v="1.5466501810681721"/>
        <n v="1.0302790901934491"/>
        <n v="1.0224468066654984"/>
        <n v="1.2710327168155864"/>
        <n v="1.2803053223918142"/>
        <n v="1.2159731206317093"/>
        <n v="2.5970865707545525"/>
        <n v="1.3544095182764611"/>
        <n v="1.3791933444376692"/>
        <n v="1.4490588695454658"/>
        <n v="1.7450725269793936"/>
        <n v="1.7943747015946521"/>
        <n v="1.6314543909459993"/>
        <n v="1.5806742358415329"/>
        <n v="8.2972535908808709"/>
        <n v="3.1814151746380768"/>
        <n v="5.1266518091912978"/>
        <n v="5.3754217283307417"/>
        <n v="5.4566407415074307"/>
        <n v="6.0208368876365199"/>
        <n v="5.0948297946990202"/>
        <n v="5.7908351873877777"/>
        <n v="4.9883673091093224"/>
        <n v="2.6015290770719872"/>
        <n v="1.6917488657962012"/>
        <n v="3.1921485296481329"/>
        <n v="1.6728752807747287"/>
        <n v="2.0090638667968634"/>
        <n v="4.5069120198653332"/>
        <n v="3.1113618502022771"/>
        <n v="2.5139794657977195"/>
        <n v="2.1744816250661456"/>
        <n v="4.5358805785985039"/>
        <n v="1.6891210249672399"/>
        <n v="1.3804654022419507"/>
        <n v="1.8242796034379567"/>
        <n v="0"/>
        <n v="0.5219763253599089" u="1"/>
        <n v="0.49534678973241908" u="1"/>
        <n v="2.0723808984838432" u="1"/>
        <n v="2.9097749485570232" u="1"/>
        <n v="0.72040092668422817" u="1"/>
        <n v="1.0419063638166148" u="1"/>
        <n v="1.495665085709815" u="1"/>
        <n v="0.34161880626001123" u="1"/>
        <n v="0.54092969024321325" u="1"/>
        <n v="1.3157454978091545" u="1"/>
        <n v="2.3843568615410895" u="1"/>
        <n v="1.3666071340000039" u="1"/>
        <n v="0.19026768945042444" u="1"/>
        <n v="0.19448667745683151" u="1"/>
        <n v="0.73645936544497803" u="1"/>
        <n v="0.23987235035386767" u="1"/>
        <n v="0.89387664627386731" u="1"/>
        <n v="3.3266736501946537" u="1"/>
        <n v="0.18252301912046145" u="1"/>
        <n v="0.7924398270644869" u="1"/>
        <n v="0.4497767039555356" u="1"/>
        <n v="0.27827696588863443" u="1"/>
        <n v="0.90154948373868871" u="1"/>
        <n v="1.2570821488209423" u="1"/>
        <n v="0.6328558656704607" u="1"/>
        <n v="0.702654221563631" u="1"/>
        <n v="0.24270216177373471" u="1"/>
        <n v="0.74748450835896463" u="1"/>
        <n v="1.6765586296406012" u="1"/>
        <n v="1.8797244520482679" u="1"/>
        <n v="0.66046238630989196" u="1"/>
        <n v="0.54030069501317102" u="1"/>
        <n v="1.7959918476995256" u="1"/>
        <n v="2.8694102332345048" u="1"/>
        <n v="3.4408938128683153" u="1"/>
        <n v="0.1884740480163988" u="1"/>
        <n v="0.91706033136195741" u="1"/>
        <n v="0.26249954486750138" u="1"/>
        <n v="0.85403106501195047" u="1"/>
        <n v="0.88380391533483271" u="1"/>
        <n v="0.79625154838217338" u="1"/>
        <n v="1.1817201189374544" u="1"/>
        <n v="2.4366223912403058" u="1"/>
        <n v="1.079771818805882" u="1"/>
        <n v="0.40926283036880012" u="1"/>
        <n v="0.34026197373475492" u="1"/>
        <n v="1.3691017217983663" u="1"/>
        <n v="1.3808613102093337" u="1"/>
        <n v="2.0048428879892373" u="1"/>
        <n v="0.43540899978850811" u="1"/>
        <n v="1.3192818809073263" u="1"/>
        <n v="1.1177057530937338" u="1"/>
        <n v="2.4754265313363599" u="1"/>
        <n v="0.3535215661339331" u="1"/>
        <n v="0.17763207133585801" u="1"/>
        <n v="1.2092426666665634" u="1"/>
        <n v="0.33253891346754233" u="1"/>
        <n v="0.99862029354823267" u="1"/>
        <n v="0.63834229751254234" u="1"/>
        <n v="0.33084288710919346" u="1"/>
        <n v="2.4501626242131844" u="1"/>
        <n v="1.3322405350189346" u="1"/>
        <n v="1.4015334531730588" u="1"/>
        <n v="1.636296846535811" u="1"/>
        <n v="0.38775978010637452" u="1"/>
        <n v="0.63025073009997556" u="1"/>
        <n v="0.33318734406259237" u="1"/>
        <n v="0.15934155744099568" u="1"/>
        <n v="1.5542856738628821" u="1"/>
        <n v="0.19041742548741231" u="1"/>
        <n v="1.5033404179624839" u="1"/>
        <n v="0.26468413945140878" u="1"/>
        <n v="0.63939178289511123" u="1"/>
        <n v="1.2175774955384833" u="1"/>
        <n v="0.46843614770908731" u="1"/>
        <n v="0.5997022719407139" u="1"/>
        <n v="1.3913848294431723" u="1"/>
        <n v="0.46148783557148382" u="1"/>
        <n v="0.35086546608244118" u="1"/>
        <n v="0.53042712201577935" u="1"/>
        <n v="0.90783045817381069" u="1"/>
        <n v="0.37001508651425669" u="1"/>
        <n v="0.37971351940227649" u="1"/>
        <n v="0.95786231877308026" u="1"/>
        <n v="0.50628469253636854" u="1"/>
        <n v="0.51969894080858325" u="1"/>
        <n v="0.79768804571190144" u="1"/>
        <n v="0.25062992693976904" u="1"/>
        <n v="10.385911058442273" u="1"/>
        <n v="0.57779590366957156" u="1"/>
        <n v="1.1191442109834704" u="1"/>
        <n v="0.14592200435732619" u="1"/>
        <n v="0.35261267604861757" u="1"/>
        <n v="0.87397868619284846" u="1"/>
        <n v="1.393908497343415" u="1"/>
        <n v="0.4333469277521787" u="1"/>
        <n v="0.3495914744771394" u="1"/>
        <n v="0.39944811741929298" u="1"/>
        <n v="0.36706213061323362" u="1"/>
        <n v="4.4410444813801471" u="1"/>
        <n v="0.71961705106160279" u="1"/>
        <n v="1.0361904492419214" u="1"/>
        <n v="0.36020046334211403" u="1"/>
        <n v="0.52095318190830731" u="1"/>
        <n v="1.2026723343699872" u="1"/>
        <n v="0.63941009745764299" u="1"/>
        <n v="1.4024218936269066" u="1"/>
        <n v="1.0944150326799467" u="1"/>
        <n v="0.56542214404919633" u="1"/>
        <n v="1.4663153461895913" u="1"/>
        <n v="0.36822968272248907" u="1"/>
        <n v="0.96939945026593655" u="1"/>
        <n v="0.4469383231369336" u="1"/>
        <n v="1.9851310458855662" u="1"/>
        <n v="0.73018758495912861" u="1"/>
        <n v="1.1173458078423342" u="1"/>
        <n v="0.5834600323704946" u="1"/>
        <n v="0.37374225417948237" u="1"/>
        <n v="0.91273448119891076" u="1"/>
        <n v="4.764006204504569" u="1"/>
        <n v="0.33023119315494603" u="1"/>
        <n v="0.89596076224429522" u="1"/>
        <n v="3.4550720141302245" u="1"/>
        <n v="0.70361700315057407" u="1"/>
        <n v="0.47424851504735899" u="1"/>
        <n v="0.13124977243375069" u="1"/>
        <n v="2.6098816267995439" u="1"/>
        <n v="2.785721513898999" u="1"/>
        <n v="1.7566355539090774" u="1"/>
        <n v="0.57080306835127315" u="1"/>
        <n v="1.0561581306904411" u="1"/>
        <n v="0.17013098686737746" u="1"/>
        <n v="0.20463141518440012" u="1"/>
        <n v="0.21770449989425406" u="1"/>
        <n v="1.0024214439946189" u="1"/>
        <n v="0.63233135339647872" u="1"/>
        <n v="4.3460807623375413" u="1"/>
        <n v="0.55885287654686699" u="1"/>
        <n v="1.1956440138793689" u="1"/>
        <n v="1.0132247357143556" u="1"/>
        <n v="0.60462133333328172" u="1"/>
        <n v="0.16626945673377116" u="1"/>
        <n v="0.16542144355459668" u="1"/>
        <n v="0.31917114875627112" u="1"/>
        <n v="0.93987839085292979" u="1"/>
        <n v="1.1036193204748095" u="1"/>
        <n v="0.19387989005318726" u="1"/>
        <n v="0.31512536504998778" u="1"/>
        <n v="2.6602083973972008" u="1"/>
        <n v="0.16659367203129624" u="1"/>
        <n v="0.97754356412639398" u="1"/>
        <n v="0.72626436653904858" u="1"/>
        <n v="0.31969589144755561" u="1"/>
        <n v="1.2470209255032838" u="1"/>
        <n v="1.0076912125492381" u="1"/>
        <n v="0.23421807385454363" u="1"/>
        <n v="0.29985113597035695" u="1"/>
        <n v="0.79732431095312872" u="1"/>
        <n v="0.85714508119969191" u="1"/>
        <n v="0.17543273304122059" u="1"/>
        <n v="0.23074391778574196" u="1"/>
        <n v="1.9810995676612175" u="1"/>
        <n v="1.3586503333852809" u="1"/>
        <n v="0.18500754325712832" u="1"/>
        <n v="0.47893115938654013" u="1"/>
        <n v="0.54469827490428657" u="1"/>
        <n v="0.51039296060213246" u="1"/>
        <n v="1.4270076708781834" u="1"/>
        <n v="0.25314234626818433" u="1"/>
        <n v="0.64563197752672019" u="1"/>
        <n v="0.97052307600758314" u="1"/>
        <n v="2.1504787662097571" u="1"/>
        <n v="2.8301584986253014" u="1"/>
        <n v="0.77641846080606658" u="1"/>
        <n v="0.57125227646223709" u="1"/>
        <n v="1.6071470272494224" u="1"/>
        <n v="0.39884402285595083" u="1"/>
        <n v="0.58231384560454991" u="1"/>
        <n v="0.95651521110349536" u="1"/>
        <n v="0.85909596109019204" u="1"/>
        <n v="1.199361751769338" u="1"/>
        <n v="0.28889795183478584" u="1"/>
        <n v="0.93494792908460456" u="1"/>
        <n v="1.655766782843576" u="1"/>
        <n v="0.50913554140499406" u="1"/>
        <n v="0.17630633802430878" u="1"/>
        <n v="0.58652613847583657" u="1"/>
        <n v="0.17479573723856973" u="1"/>
        <n v="2.2673299999998067" u="1"/>
        <n v="0.47136208817857744" u="1"/>
        <n v="0.19972405870964649" u="1"/>
        <n v="0.88289545637984757" u="1"/>
        <n v="0.18353106530661681" u="1"/>
        <n v="0.63369487841426464" u="1"/>
        <n v="0.6545187386143243" u="1"/>
        <n v="0.84492650455235285" u="1"/>
        <n v="0.18010023167105702" u="1"/>
        <n v="0.5180952246209608" u="1"/>
        <n v="1.3207330451074786" u="1"/>
        <n v="0.54764068871934646" u="1"/>
        <n v="0.60133616718499372" u="1"/>
        <n v="1.7742259467704822" u="1"/>
        <n v="0.68864336917531377" u="1"/>
        <n v="3.914822440199317" u="1"/>
        <n v="2.8362478673287388" u="1"/>
        <n v="0.90200425077749036" u="1"/>
        <n v="3.7574624637472427" u="1"/>
        <n v="0.88404520335963244" u="1"/>
        <n v="0.18411484136124451" u="1"/>
        <n v="0.2234691615684668" u="1"/>
        <n v="0.55059319591985034" u="1"/>
        <n v="0.75576840941192858" u="1"/>
        <n v="0.89531536878677642" u="1"/>
        <n v="0.72961002178663081" u="1"/>
        <n v="0.74119364002157995" u="1"/>
        <n v="0.61389424555320038" u="1"/>
        <n v="0.36509379247956425" u="1"/>
        <n v="0.78203485130111527" u="1"/>
        <n v="1.1561422965376134" u="1"/>
        <n v="0.18687112708974121" u="1"/>
        <n v="2.4094809719113615" u="1"/>
        <n v="0.16511559657747302" u="1"/>
        <n v="0.9423702400819941" u="1"/>
        <n v="2.7596113047392929" u="1"/>
        <n v="0.35180850157528692" u="1"/>
        <n v="0.8313472836688558" u="1"/>
        <n v="2.3179097399133548" u="1"/>
        <n v="0.55502262977138495" u="1"/>
        <n v="0.653113499682762" u="1"/>
        <n v="2.4734799628555182" u="1"/>
        <n v="0.44471618401294805" u="1"/>
        <n v="0.49978101609388864" u="1"/>
        <n v="0.50121072199730943" u="1"/>
        <n v="0.95133844725212213" u="1"/>
        <n v="0.31616567669823931" u="1"/>
        <n v="0.58969203209534415" u="1"/>
        <n v="1.2912063172037134" u="1"/>
        <n v="0.39256947147348425" u="1"/>
        <n v="0.52342596196464564" u="1"/>
        <n v="3.1956649410591611" u="1"/>
        <n v="0.15958557437813553" u="1"/>
        <n v="0.30231066666664091" u="1"/>
        <n v="0.86616490134763868" u="1"/>
        <n v="0.15756268252499386" u="1"/>
        <n v="1.2135108088686737" u="1"/>
        <n v="1.2283466075374587" u="1"/>
        <n v="0.15984794572377781" u="1"/>
        <n v="0.3631321832695244" u="1"/>
        <n v="0.50384560627461905" u="1"/>
        <n v="0.14992556798517848" u="1"/>
        <n v="0.42857254059984601" u="1"/>
        <n v="0.97243338728415774" u="1"/>
        <n v="2.8973871748916933" u="1"/>
        <n v="0.23946557969327006" u="1"/>
        <n v="0.87716366520610289" u="1"/>
        <n v="1.0616687311762312" u="1"/>
        <n v="7.5332066547184047" u="1"/>
        <n v="0.12657117313409216" u="1"/>
        <n v="0.74972996653547863" u="1"/>
        <n v="0.3228159887633601" u="1"/>
        <n v="1.0833673193804467" u="1"/>
        <n v="2.3231808289056919" u="1"/>
        <n v="0.47303904090630333" u="1"/>
        <n v="0.88153169012154364" u="1"/>
        <n v="1.4098175862793947" u="1"/>
        <n v="0.38820923040303318" u="1"/>
        <n v="1.0738699513627401" u="1"/>
        <n v="0.19942201142797542" u="1"/>
        <n v="0.47825760555174773" u="1"/>
        <n v="0.42954798054509591" u="1"/>
        <n v="3.4847712433585381" u="1"/>
        <n v="1.8585446631245532" u="1"/>
        <n v="0.14444897591739295" u="1"/>
        <n v="1.1244417598888385" u="1"/>
        <n v="1.1640578504449322" u="1"/>
        <n v="1.0656834957627384" u="1"/>
        <n v="0.71839673907981016" u="1"/>
        <n v="0.23568104408928869" u="1"/>
        <n v="1.5628595457249224" u="1"/>
        <n v="0.75190271268234377" u="1"/>
        <n v="0.44144772818992373" u="1"/>
        <n v="0.42246325227617643" u="1"/>
        <n v="1.0398621286042913" u="1"/>
        <n v="1.1973278984663505" u="1"/>
        <n v="0.30066808359249686" u="1"/>
        <n v="0.88711297338524098" u="1"/>
        <n v="0.8525467966101905" u="1"/>
        <n v="0.34432168458765688" u="1"/>
        <n v="1.1056725601787702" u="1"/>
        <n v="1.8202662133030107" u="1"/>
        <n v="0.95208712743706181" u="1"/>
        <n v="1.2810465975179255" u="1"/>
        <n v="0.44765768439338816" u="1"/>
        <n v="2.794264382734335" u="1"/>
        <n v="0.49626433066379022" u="1"/>
        <n v="0.39101742565055758" u="1"/>
        <n v="0.18254689623978212" u="1"/>
        <n v="0.41565592021667969" u="1"/>
        <n v="0.57807114826880657" u="1"/>
        <n v="0.97406199643078673" u="1"/>
        <n v="1.3523242256080332" u="1"/>
        <n v="0.74795834326768351" u="1"/>
        <n v="5.7662343270040664" u="1"/>
        <n v="1.3222975351823159" u="1"/>
        <n v="1.8856232232314134" u="1"/>
        <n v="1.3839637659093711" u="1"/>
        <n v="4.1913965741015033" u="1"/>
        <n v="3.4504233763227519" u="1"/>
        <n v="0.17590425078764349" u="1"/>
        <n v="1.1589548699566776" u="1"/>
        <n v="1.1856212876183978" u="1"/>
        <n v="1.6787163164752055" u="1"/>
        <n v="0.86080421146914221" u="1"/>
        <n v="0.35838430489771816" u="1"/>
        <n v="0.50737987746186919" u="1"/>
        <n v="1.8323100786556037" u="1"/>
        <n v="0.98437329325313039" u="1"/>
        <n v="0.15808283834911968" u="1"/>
        <n v="0.29484601604767202" u="1"/>
        <n v="0.59826603428392611" u="1"/>
        <n v="1.2684496936546732" u="1"/>
        <n v="1.0311395409029447" u="1"/>
        <n v="0.26171298098232276" u="1"/>
        <n v="1.5978324705295808" u="1"/>
        <n v="1.5985252436441078" u="1"/>
        <n v="0.92057420680622248" u="1"/>
        <n v="1.090864564357207" u="1"/>
        <n v="3.4339059172794437" u="1"/>
        <n v="1.4135553601229911" u="1"/>
        <n v="0.68322485200956029" u="1"/>
        <n v="0.79792787189067771" u="1"/>
        <n v="0.52771275236293058" u="1"/>
        <n v="1.0630990812708385" u="1"/>
        <n v="0.64285881089976915" u="1"/>
        <n v="0.1815660916347622" u="1"/>
        <n v="0.25192280313730953" u="1"/>
        <n v="0.214286270299923" u="1"/>
        <n v="2.2076890437914343" u="1"/>
        <n v="1.4281306911555924" u="1"/>
        <n v="0.53083436558811559" u="1"/>
        <n v="0.16140799438168002" u="1"/>
        <n v="1.3748527212039261" u="1"/>
        <n v="0.37486498326773937" u="1"/>
        <n v="1.0056657190567537" u="1"/>
        <n v="0.23651952045315169" u="1"/>
        <n v="1.1710903692727184" u="1"/>
        <n v="0.72224487958696448" u="1"/>
        <n v="0.52891901407292641" u="1"/>
        <n v="0.92503771628564124" u="1"/>
        <n v="0.19410461520151664" u="1"/>
        <n v="0.58144060208286896" u="1"/>
        <n v="0.23912880277587381" u="1"/>
        <n v="0.59295491201726414" u="1"/>
        <n v="1.2193887414377009" u="1"/>
        <n v="0.21477399027254795" u="1"/>
        <n v="0.8506549343368871" u="1"/>
        <n v="2.5233599976197163" u="1"/>
        <n v="5.9918717644859258" u="1"/>
        <n v="0.47784573986362411" u="1"/>
        <n v="0.73364826508956582" u="1"/>
        <n v="0.9292723315622764" u="1"/>
        <n v="0.92672345073513895" u="1"/>
        <n v="1.7305793833930645" u="1"/>
        <n v="2.6047659095415372" u="1"/>
        <n v="0.54346013335411236" u="1"/>
        <n v="1.5617933345270816" u="1"/>
        <n v="7.2650873951092709" u="1"/>
        <n v="0.72123958699095103" u="1"/>
        <n v="0.11784052204464436" u="1"/>
        <n v="0.37595135634117194" u="1"/>
        <n v="0.22072386409496186" u="1"/>
        <n v="0.21123162613808821" u="1"/>
        <n v="0.81057978857148449" u="1"/>
        <n v="0.51993106430214564" u="1"/>
        <n v="3.0448349601090676" u="1"/>
        <n v="0.44355648669262049" u="1"/>
        <n v="1.071431351499615" u="1"/>
        <n v="0.4262733983050952" u="1"/>
        <n v="0.17216084229382841" u="1"/>
        <n v="2.520438570691435" u="1"/>
        <n v="1.2433597253271207" u="1"/>
        <n v="1.7384323049350163" u="1"/>
        <n v="0.55358550636374848" u="1"/>
        <n v="0.22382884219669408" u="1"/>
        <n v="2.2550106269437267" u="1"/>
        <n v="0.19550871282527879" u="1"/>
        <n v="2.792061873543124" u="1"/>
        <n v="0.46562314017797279" u="1"/>
        <n v="0.28903557413440328" u="1"/>
        <n v="0.48703099821539336" u="1"/>
        <n v="0.67148652659008223" u="1"/>
        <n v="0.37397917163384181" u="1"/>
        <n v="0.79041419174559835" u="1"/>
        <n v="3.6176005565522464" u="1"/>
        <n v="0.72461351113881645" u="1"/>
        <n v="0.69223175335722575" u="1"/>
        <n v="0.52629819912366183" u="1"/>
        <n v="0.90693199999992269" u="1"/>
        <n v="1.1968918078360167" u="1"/>
        <n v="0.83295644508111022" u="1"/>
        <n v="0.93435563544870603" u="1"/>
        <n v="0.73811400848499809" u="1"/>
        <n v="0.83296836015648112" u="1"/>
        <n v="0.57947743497833881" u="1"/>
        <n v="1.3306694600778612" u="1"/>
        <n v="1.497930440322349" u="1"/>
        <n v="0.56392703451175774" u="1"/>
        <n v="0.55234452408373369" u="1"/>
        <n v="0.14742300802383604" u="1"/>
        <n v="1.4451778706720166" u="1"/>
        <n v="2.0546579172728832" u="1"/>
        <n v="0.92264251060624758" u="1"/>
        <n v="0.13085649049116138" u="1"/>
        <n v="1.5048386047463176" u="1"/>
        <n v="0.79891623526479039" u="1"/>
        <n v="0.67650650328249229" u="1"/>
        <n v="1.2759824015053309" u="1"/>
        <n v="0.42474627143214666" u="1"/>
        <n v="2.3440286577205907" u="1"/>
        <n v="0.3416124260047802" u="1"/>
        <n v="0.87269165148576566" u="1"/>
        <n v="0.77603856696328799" u="1"/>
        <n v="0.6503406621001071" u="1"/>
        <n v="0.91765532653308401" u="1"/>
        <n v="0.53154954063541926" u="1"/>
        <n v="2.4308646156199716" u="1"/>
        <n v="0.54756905736138428" u="1"/>
        <n v="1.5036321659919278" u="1"/>
        <n v="1.9933107773828218" u="1"/>
        <n v="0.54664285360000142" u="1"/>
        <n v="0.77989659645321863" u="1"/>
        <n v="2.6083869148936172" u="1"/>
        <n v="0.82710721777298357" u="1"/>
        <n v="1.1038445218957174" u="1"/>
        <n v="0.56061338126922355" u="1"/>
        <n v="6.0402701551547988" u="1"/>
        <n v="0.8456331291031155" u="1"/>
        <n v="1.5198371035715332" u="1"/>
        <n v="0.67884738853999205" u="1"/>
        <n v="2.9996709312146446" u="1"/>
        <n v="0.26541718279405779" u="1"/>
        <n v="1.6760187117635015" u="1"/>
        <n v="0.18743249163386969" u="1"/>
        <n v="0.68742636060196316" u="1"/>
        <n v="0.77525413611049199" u="1"/>
        <n v="0.11825976022657582" u="1"/>
        <n v="0.50283285952837686" u="1"/>
        <n v="1.4536015052071725" u="1"/>
        <n v="0.47268804757498173" u="1"/>
        <n v="0.70723616268770584" u="1"/>
        <n v="0.96906767013811479" u="1"/>
        <n v="0.79670778720497848" u="1"/>
        <n v="1.4658480629244828" u="1"/>
        <n v="2.577848852257361" u="1"/>
        <n v="1.8263662433077255" u="1"/>
        <n v="0.7079104523869113" u="1"/>
        <n v="0.29647745600863201" u="1"/>
        <n v="1.0565864360859825" u="1"/>
        <n v="1.1853795676574326" u="1"/>
        <n v="0.36682413254478285" u="1"/>
        <n v="0.23892286993181211" u="1"/>
        <n v="0.46463616578113831" u="1"/>
        <n v="0.53289621400757392" u="1"/>
        <n v="1.3270859139702891" u="1"/>
        <n v="1.7185659015049077" u="1"/>
        <n v="0.59129880113287914" u="1"/>
        <n v="0.57587830336313706" u="1"/>
        <n v="1.272838853512485" u="1"/>
        <n v="1.0248564187800342" u="1"/>
        <n v="0.36061979349547557" u="1"/>
        <n v="0.55420789362223966" u="1"/>
        <n v="0.18797567817058594" u="1"/>
        <n v="0.47415182706297299" u="1"/>
        <n v="0.40528989428574219" u="1"/>
        <n v="0.83483089766590324" u="1"/>
        <n v="0.73054649732309018" u="1"/>
        <n v="0.25996553215107282" u="1"/>
        <n v="0.62083085357063039" u="1"/>
        <n v="1.5842371960356616" u="1"/>
        <n v="1.2494525402347214" u="1"/>
        <n v="2.291982394316014" u="1"/>
        <n v="0.21313669915254763" u="1"/>
        <n v="3.9300386666663312" u="1"/>
        <n v="0.66312518684113086" u="1"/>
        <n v="1.1537195889287095" u="1"/>
        <n v="0.35477928067972753" u="1"/>
        <n v="1.0411955563513877" u="1"/>
        <n v="0.65511819068664479" u="1"/>
        <n v="0.74137876058811125" u="1"/>
        <n v="0.47802467232298695" u="1"/>
        <n v="3.7590804149798203" u="1"/>
        <n v="0.79025304510495509" u="1"/>
        <n v="1.9490323838073202" u="1"/>
        <n v="0.24351549910769668" u="1"/>
        <n v="2.3967487057943715" u="1"/>
        <n v="0.18698958581692088" u="1"/>
        <n v="0.56632836190952907" u="1"/>
        <n v="0.81292582762513399" u="1"/>
        <n v="1.3507517375329274" u="1"/>
        <n v="1.8716044859301955" u="1"/>
        <n v="0.36230675556940817" u="1"/>
        <n v="1.2531496346988451" u="1"/>
        <n v="1.4557846140113746" u="1"/>
        <n v="0.72885713813333541" u="1"/>
        <n v="1.5115533333332045" u="1"/>
        <n v="0.416478222540555" u="1"/>
        <n v="0.36905700424249904" u="1"/>
        <n v="0.75424928929256541" u="1"/>
        <n v="2.7707770889831194" u="1"/>
        <n v="1.3260678050394485" u="1"/>
        <n v="0.8025805891980361" u="1"/>
        <n v="1.2406608266594754" u="1"/>
        <n v="6.7856922296788165" u="1"/>
        <n v="0.71984787920392124" u="1"/>
        <n v="0.56096875745076258" u="1"/>
        <n v="0.65624886216875356" u="1"/>
        <n v="1.3764829897996258" u="1"/>
        <n v="1.5347356138830004" u="1"/>
        <n v="0.69293192107811086" u="1"/>
        <n v="0.33825325164124614" u="1"/>
        <n v="0.90576688892352053" u="1"/>
        <n v="0.17080621300239007" u="1"/>
        <n v="1.4586500809262366" u="1"/>
        <n v="0.63220243608396398" u="1"/>
        <n v="1.6327837492069053" u="1"/>
        <n v="0.43634582574288289" u="1"/>
        <n v="0.3251703310500535" u="1"/>
        <n v="0.43776601307197854" u="1"/>
        <n v="1.7934660208190534" u="1"/>
        <n v="0.26577477031770963" u="1"/>
        <n v="2.0879053014396352" u="1"/>
        <n v="1.8969860566452403" u="1"/>
        <n v="0.55192226094785857" u="1"/>
        <n v="0.64432197081764386" u="1"/>
        <n v="1.3664752250400456" u="1"/>
        <n v="1.5659289760797266" u="1"/>
        <n v="3.1183405546002785" u="1"/>
        <n v="0.52438721171570912" u="1"/>
        <n v="1.799042627654007" u="1"/>
        <n v="0.33942369426999608" u="1"/>
        <n v="0.76107075780169764" u="1"/>
        <n v="0.38762706805524588" u="1"/>
        <n v="0.34371318030098158" u="1"/>
        <n v="0.25141642976418849" u="1"/>
        <n v="0.77794670982732606" u="1"/>
        <n v="0.35361808134385297" u="1"/>
        <n v="0.95948940141547068" u="1"/>
        <n v="1.11179046003237" u="1"/>
        <n v="0.73292403146224161" u="1"/>
        <n v="3.2684135869344506" u="1"/>
        <n v="0.73009207648184571" u="1"/>
        <n v="0.14823872800431601" u="1"/>
        <n v="0.39374931730125201" u="1"/>
        <n v="1.1131078635545377" u="1"/>
        <n v="0.6079348414286132" u="1"/>
        <n v="0.99711005713987677" u="1"/>
        <n v="2.7484651179834052" u="1"/>
        <n v="0.62471733381083272" u="1"/>
        <n v="3.9071488643123047" u="1"/>
        <n v="1.4540991753989048" u="1"/>
        <n v="0.52829321804299134" u="1"/>
        <n v="0.18341206627239146" u="1"/>
        <n v="0.11946143496590605" u="1"/>
        <n v="0.97080864709493897" u="1"/>
        <n v="0.91107142266666907" u="1"/>
        <n v="0.28793915168156858" u="1"/>
        <n v="2.0780232944091117" u="1"/>
        <n v="0.18030989674773773" u="1"/>
        <n v="1.3288738515885479" u="1"/>
        <n v="0.27710394681111977" u="1"/>
        <n v="0.75389619206559522" u="1"/>
        <n v="0.75188978081930713" u="1"/>
        <n v="0.58920261022322185" u="1"/>
        <n v="6.5157393859650217" u="1"/>
        <n v="0.78781341262496951" u="1"/>
        <n v="0.20264494714287112" u="1"/>
        <n v="0.31041542678531514" u="1"/>
        <n v="0.48422398314504017" u="1"/>
        <n v="2.5283268069388103" u="1"/>
        <n v="0.9126150956023068" u="1"/>
        <n v="0.33156259342056543" u="1"/>
        <n v="1.003225736497545" u="1"/>
        <n v="0.71052828534343171" u="1"/>
        <n v="0.949283798505691" u="1"/>
        <n v="0.82890648355141361" u="1"/>
        <n v="0.32755909534332239" u="1"/>
        <n v="0.79405241835422635" u="1"/>
        <n v="1.0993860471933621" u="1"/>
        <n v="1.3234206972570441" u="1"/>
        <n v="1.6554289807122142" u="1"/>
        <n v="0.37068938029405568" u="1"/>
        <n v="0.59917217612893969" u="1"/>
        <n v="1.3689226434034605" u="1"/>
        <n v="0.44226902407150809" u="1"/>
        <n v="0.81889773835830604" u="1"/>
        <n v="0.65428245245580696" u="1"/>
        <n v="0.28316418095476448" u="1"/>
        <n v="0.18115337778470408" u="1"/>
        <n v="1.0885224994712703" u="1"/>
        <n v="0.63736622976398272" u="1"/>
        <n v="0.76166970194964934" u="1"/>
        <n v="2.5060536099865471" u="1"/>
        <n v="0.36442856906666771" u="1"/>
        <n v="1.0587365578056351" u="1"/>
        <n v="0.20823911127027755" u="1"/>
        <n v="0.18452850212124949" u="1"/>
        <n v="0.67040748470540046" u="1"/>
        <n v="0.40129029459901805" u="1"/>
        <n v="1.3875565744284621" u="1"/>
        <n v="1.3617456872607159" u="1"/>
        <n v="2.1677668060080246" u="1"/>
        <n v="2.0177002741045493" u="1"/>
        <n v="4.1394169571089394" u="1"/>
        <n v="1.3900851761027087" u="1"/>
        <n v="1.9906288709554334" u="1"/>
        <n v="1.7080940313000563" u="1"/>
        <n v="1.0025197077590762" u="1"/>
        <n v="0.34646596053905543" u="1"/>
        <n v="0.55603407044108333" u="1"/>
        <n v="0.16912662582062307" u="1"/>
        <n v="3.9945811763239516" u="1"/>
        <n v="0.58368801742930465" u="1"/>
        <n v="0.31610121804198199" u="1"/>
        <n v="0.88816035667928972" u="1"/>
        <n v="0.58163967015956186" u="1"/>
        <n v="0.21817291287144144" u="1"/>
        <n v="0.16258516552502675" u="1"/>
        <n v="2.3092169273661534" u="1"/>
        <n v="2.5621410469500847" u="1"/>
        <n v="6.7352379200724899" u="1"/>
        <n v="1.0439526507198176" u="1"/>
        <n v="0.87952125393821756" u="1"/>
        <n v="2.0838127276332297" u="1"/>
        <n v="0.84855923567499003" u="1"/>
        <n v="0.68323761252002269" u="1"/>
        <n v="1.9497414911330462" u="1"/>
        <n v="0.16971184713499804" u="1"/>
        <n v="0.38053537890084888" u="1"/>
        <n v="0.19381353402762294" u="1"/>
        <n v="0.38897335491366303" u="1"/>
        <n v="0.17680904067192649" u="1"/>
        <n v="0.47974470070773528" u="1"/>
        <n v="0.56229747490160897" u="1"/>
        <n v="1.0231570759220001" u="1"/>
        <n v="0.36646201573112075" u="1"/>
        <n v="0.36504603824092285" u="1"/>
        <n v="0.86710672240320985" u="1"/>
        <n v="7.1749893923221633" u="1"/>
        <n v="0.6019354418985271" u="1"/>
        <n v="0.55655393177726897" u="1"/>
        <n v="0.82557798288736506" u="1"/>
        <n v="0.26414660902149562" u="1"/>
        <n v="2.36878569893334" u="1"/>
        <n v="0.48540432354746949" u="1"/>
        <n v="0.59730717482953022" u="1"/>
        <n v="1.1988595929283334" u="1"/>
        <n v="0.48775549657508027" u="1"/>
        <n v="0.14396957584078429" u="1"/>
        <n v="0.13855197340555989" u="1"/>
        <n v="0.37694809603279761" u="1"/>
        <n v="0.69275986702779946" u="1"/>
        <n v="0.49880837020131347" u="1"/>
        <n v="0.52499908973500287" u="1"/>
        <n v="0.43190872752235288" u="1"/>
        <n v="1.4057436872540228" u="1"/>
        <n v="3.1551281030585518" u="1"/>
        <n v="0.15520771339265757" u="1"/>
        <n v="0.81852566073760025" u="1"/>
        <n v="4.4682713439127602" u="1"/>
        <n v="0.68052394746950973" u="1"/>
        <n v="0.87081799957701622" u="1"/>
        <n v="0.9814236786837105" u="1"/>
        <n v="2.235411506187468" u="1"/>
        <n v="1.61080492704411" u="1"/>
        <n v="3.9086850867024592" u="1"/>
        <n v="0.74962783992589255" u="1"/>
        <n v="1.0618656785803668" u="1"/>
        <n v="0.16578129671028274" u="1"/>
        <n v="1.2992473520214582" u="1"/>
        <n v="2.4050980623426677" u="1"/>
        <n v="0.35526414267171602" u="1"/>
        <n v="0.1637795476716612" u="1"/>
        <n v="0.66507782693508477" u="1"/>
        <n v="1.2383669743310477" u="1"/>
        <n v="0.18534469014702781" u="1"/>
        <n v="0.66168577421838704" u="1"/>
        <n v="3.258189050216997" u="1"/>
        <n v="0.93716245816934829" u="1"/>
        <n v="0.80703997190840049" u="1"/>
        <n v="0.72810648532120403" u="1"/>
        <n v="0.14158209047738221" u="1"/>
        <n v="0.77551956021274904" u="1"/>
        <n v="1.210559957862601" u="1"/>
        <n v="0.66637468812518497" u="1"/>
        <n v="0.31868311488199141" u="1"/>
        <n v="0.38083485097482461" u="1"/>
        <n v="1.0391398005416994" u="1"/>
        <n v="0.18221428453333385" u="1"/>
        <n v="0.49734389013084812" u="1"/>
        <n v="0.52936827890281746" u="1"/>
        <n v="0.93687229541817463" u="1"/>
        <n v="0.70173093216488236" u="1"/>
        <n v="0.79923972861888892" u="1"/>
        <n v="0.92297567114296775" u="1"/>
        <n v="1.1950616808074677" u="1"/>
        <n v="0.20064514729950905" u="1"/>
        <n v="0.74003017302851315" u="1"/>
        <n v="0.47954383717133342" u="1"/>
        <n v="3.1086744360863596" u="1"/>
        <n v="0.49133864301498359" u="1"/>
        <n v="0.71738640832762146" u="1"/>
        <n v="1.3755904970429362" u="1"/>
        <n v="0.90050115835528499" u="1"/>
        <n v="0.55023619881717434" u="1"/>
        <n v="2.2177824334631029" u="1"/>
        <n v="3.8857141846572056" u="1"/>
        <n v="0.50125985387953809" u="1"/>
        <n v="2.5904761231048039" u="1"/>
        <n v="0.66217159228488554" u="1"/>
        <n v="0.17323298026952777" u="1"/>
        <n v="0.29184400871465238" u="1"/>
        <n v="0.70522535209723503" u="1"/>
        <n v="0.15805060902099094" u="1"/>
        <n v="0.51648252688148533" u="1"/>
        <n v="2.5195759423590989" u="1"/>
        <n v="0.6991829489542789" u="1"/>
        <n v="1.3109680292892731" u="1"/>
        <n v="2.087077244164758" u="1"/>
        <n v="1.2998276607553643" u="1"/>
        <n v="0.4787567231344067" u="1"/>
        <n v="0.51241863900717044" u="1"/>
        <n v="0.79889623483858618" u="1"/>
        <n v="2.5416132667286249" u="1"/>
        <n v="0.73412426122646735" u="1"/>
        <n v="6.7723913648079952" u="1"/>
        <n v="0.73711504011918016" u="1"/>
      </sharedItems>
    </cacheField>
    <cacheField name="BGF" numFmtId="1">
      <sharedItems containsMixedTypes="1" containsNumber="1" minValue="268.67043629550324" maxValue="7002326.249999999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91">
  <r>
    <n v="1"/>
    <n v="102"/>
    <x v="0"/>
    <n v="118375"/>
  </r>
  <r>
    <n v="1"/>
    <n v="103"/>
    <x v="1"/>
    <n v="2403700"/>
  </r>
  <r>
    <n v="1"/>
    <n v="104"/>
    <x v="2"/>
    <n v="1585698.75"/>
  </r>
  <r>
    <n v="1"/>
    <n v="105"/>
    <x v="3"/>
    <n v="965938.75"/>
  </r>
  <r>
    <n v="1"/>
    <n v="106"/>
    <x v="4"/>
    <n v="2062463.7500000002"/>
  </r>
  <r>
    <n v="1"/>
    <n v="107"/>
    <x v="5"/>
    <n v="3232825"/>
  </r>
  <r>
    <n v="1"/>
    <n v="108"/>
    <x v="6"/>
    <n v="2233692.5"/>
  </r>
  <r>
    <n v="1"/>
    <n v="109"/>
    <x v="7"/>
    <n v="3006971.25"/>
  </r>
  <r>
    <n v="1"/>
    <n v="201"/>
    <x v="8"/>
    <n v="1592281.25"/>
  </r>
  <r>
    <n v="1"/>
    <n v="202"/>
    <x v="9"/>
    <n v="833287.5"/>
  </r>
  <r>
    <n v="1"/>
    <n v="203"/>
    <x v="10"/>
    <n v="466519.99999999994"/>
  </r>
  <r>
    <n v="1"/>
    <n v="204"/>
    <x v="11"/>
    <n v="1882126.25"/>
  </r>
  <r>
    <n v="1"/>
    <n v="205"/>
    <x v="12"/>
    <n v="1436790"/>
  </r>
  <r>
    <n v="1"/>
    <n v="206"/>
    <x v="13"/>
    <n v="1456771.25"/>
  </r>
  <r>
    <n v="1"/>
    <n v="207"/>
    <x v="14"/>
    <n v="1715290"/>
  </r>
  <r>
    <n v="1"/>
    <n v="208"/>
    <x v="15"/>
    <n v="1552761.25"/>
  </r>
  <r>
    <n v="1"/>
    <n v="209"/>
    <x v="16"/>
    <n v="1571082.5"/>
  </r>
  <r>
    <n v="1"/>
    <n v="210"/>
    <x v="17"/>
    <n v="870509.99999999988"/>
  </r>
  <r>
    <n v="1"/>
    <n v="301"/>
    <x v="18"/>
    <n v="783797.5"/>
  </r>
  <r>
    <n v="1"/>
    <n v="302"/>
    <x v="19"/>
    <n v="1796688.75"/>
  </r>
  <r>
    <n v="1"/>
    <n v="303"/>
    <x v="20"/>
    <n v="262921.25"/>
  </r>
  <r>
    <n v="1"/>
    <n v="304"/>
    <x v="21"/>
    <n v="1237155"/>
  </r>
  <r>
    <n v="1"/>
    <n v="305"/>
    <x v="22"/>
    <n v="2784748.75"/>
  </r>
  <r>
    <n v="1"/>
    <n v="306"/>
    <x v="23"/>
    <n v="5112890"/>
  </r>
  <r>
    <n v="1"/>
    <n v="307"/>
    <x v="24"/>
    <n v="2250652.5"/>
  </r>
  <r>
    <n v="1"/>
    <n v="308"/>
    <x v="25"/>
    <n v="5512965"/>
  </r>
  <r>
    <n v="1"/>
    <n v="309"/>
    <x v="26"/>
    <n v="1966571.25"/>
  </r>
  <r>
    <n v="1"/>
    <n v="310"/>
    <x v="27"/>
    <n v="3128443.75"/>
  </r>
  <r>
    <n v="1"/>
    <n v="311"/>
    <x v="28"/>
    <n v="1814042.4999999998"/>
  </r>
  <r>
    <n v="1"/>
    <n v="312"/>
    <x v="29"/>
    <n v="3649627.5"/>
  </r>
  <r>
    <n v="1"/>
    <n v="313"/>
    <x v="30"/>
    <n v="2433702.5"/>
  </r>
  <r>
    <n v="1"/>
    <n v="314"/>
    <x v="31"/>
    <n v="1058300"/>
  </r>
  <r>
    <n v="1"/>
    <n v="315"/>
    <x v="32"/>
    <n v="2699143.75"/>
  </r>
  <r>
    <n v="1"/>
    <n v="316"/>
    <x v="33"/>
    <n v="4638811.25"/>
  </r>
  <r>
    <n v="1"/>
    <n v="317"/>
    <x v="34"/>
    <n v="3757233.75"/>
  </r>
  <r>
    <n v="1"/>
    <n v="318"/>
    <x v="35"/>
    <n v="3492861.2500000005"/>
  </r>
  <r>
    <n v="1"/>
    <n v="319"/>
    <x v="36"/>
    <n v="4040166.25"/>
  </r>
  <r>
    <n v="1"/>
    <n v="320"/>
    <x v="37"/>
    <n v="1240088.75"/>
  </r>
  <r>
    <n v="1"/>
    <n v="321"/>
    <x v="38"/>
    <n v="3467201.25"/>
  </r>
  <r>
    <n v="1"/>
    <n v="322"/>
    <x v="39"/>
    <n v="1628825"/>
  </r>
  <r>
    <n v="1"/>
    <n v="323"/>
    <x v="40"/>
    <n v="3568515.0000000005"/>
  </r>
  <r>
    <n v="1"/>
    <n v="324"/>
    <x v="41"/>
    <n v="4140433.7500000005"/>
  </r>
  <r>
    <n v="1"/>
    <n v="325"/>
    <x v="42"/>
    <n v="2102551.25"/>
  </r>
  <r>
    <n v="1"/>
    <n v="401"/>
    <x v="43"/>
    <n v="2460598.75"/>
  </r>
  <r>
    <n v="1"/>
    <n v="402"/>
    <x v="44"/>
    <n v="836847.5"/>
  </r>
  <r>
    <n v="1"/>
    <n v="403"/>
    <x v="45"/>
    <n v="1139933.75"/>
  </r>
  <r>
    <n v="1"/>
    <n v="404"/>
    <x v="46"/>
    <n v="2315406.25"/>
  </r>
  <r>
    <n v="1"/>
    <n v="405"/>
    <x v="47"/>
    <n v="914120"/>
  </r>
  <r>
    <n v="1"/>
    <n v="406"/>
    <x v="48"/>
    <n v="1546222.5"/>
  </r>
  <r>
    <n v="1"/>
    <n v="407"/>
    <x v="49"/>
    <n v="2256161.25"/>
  </r>
  <r>
    <n v="1"/>
    <n v="408"/>
    <x v="50"/>
    <n v="1488248.75"/>
  </r>
  <r>
    <n v="1"/>
    <n v="409"/>
    <x v="51"/>
    <n v="1857066.25"/>
  </r>
  <r>
    <n v="1"/>
    <n v="410"/>
    <x v="52"/>
    <n v="3435733.75"/>
  </r>
  <r>
    <n v="1"/>
    <n v="411"/>
    <x v="53"/>
    <n v="1664328.75"/>
  </r>
  <r>
    <n v="1"/>
    <n v="412"/>
    <x v="54"/>
    <n v="1575768.75"/>
  </r>
  <r>
    <n v="1"/>
    <n v="413"/>
    <x v="55"/>
    <n v="1419317.5"/>
  </r>
  <r>
    <n v="1"/>
    <n v="414"/>
    <x v="56"/>
    <n v="1342502.5"/>
  </r>
  <r>
    <n v="1"/>
    <n v="415"/>
    <x v="57"/>
    <n v="1546605"/>
  </r>
  <r>
    <n v="1"/>
    <n v="416"/>
    <x v="58"/>
    <n v="1942092.5"/>
  </r>
  <r>
    <n v="1"/>
    <n v="417"/>
    <x v="59"/>
    <n v="3034835"/>
  </r>
  <r>
    <n v="1"/>
    <n v="418"/>
    <x v="60"/>
    <n v="2164415"/>
  </r>
  <r>
    <n v="1"/>
    <n v="501"/>
    <x v="61"/>
    <n v="877062.50000000012"/>
  </r>
  <r>
    <n v="1"/>
    <n v="502"/>
    <x v="62"/>
    <n v="668736.25"/>
  </r>
  <r>
    <n v="1"/>
    <n v="503"/>
    <x v="63"/>
    <n v="2239328.75"/>
  </r>
  <r>
    <n v="1"/>
    <n v="504"/>
    <x v="64"/>
    <n v="998192.5"/>
  </r>
  <r>
    <n v="1"/>
    <n v="505"/>
    <x v="65"/>
    <n v="476998.75"/>
  </r>
  <r>
    <n v="1"/>
    <n v="506"/>
    <x v="66"/>
    <n v="1128206.25"/>
  </r>
  <r>
    <n v="1"/>
    <n v="601"/>
    <x v="67"/>
    <n v="3459821.25"/>
  </r>
  <r>
    <n v="1"/>
    <n v="603"/>
    <x v="68"/>
    <n v="2795290"/>
  </r>
  <r>
    <n v="1"/>
    <n v="606"/>
    <x v="69"/>
    <n v="5234771.25"/>
  </r>
  <r>
    <n v="1"/>
    <n v="610"/>
    <x v="70"/>
    <n v="3469412.5000000005"/>
  </r>
  <r>
    <n v="1"/>
    <n v="611"/>
    <x v="71"/>
    <n v="1399997.5"/>
  </r>
  <r>
    <n v="1"/>
    <n v="612"/>
    <x v="72"/>
    <n v="2246038.75"/>
  </r>
  <r>
    <n v="1"/>
    <n v="614"/>
    <x v="73"/>
    <n v="900812.50000000012"/>
  </r>
  <r>
    <n v="1"/>
    <n v="616"/>
    <x v="74"/>
    <n v="1962541.25"/>
  </r>
  <r>
    <n v="1"/>
    <n v="617"/>
    <x v="75"/>
    <n v="3278303.75"/>
  </r>
  <r>
    <n v="1"/>
    <n v="701"/>
    <x v="76"/>
    <n v="729802.5"/>
  </r>
  <r>
    <n v="1"/>
    <n v="702"/>
    <x v="77"/>
    <n v="960095"/>
  </r>
  <r>
    <n v="1"/>
    <n v="703"/>
    <x v="78"/>
    <n v="2133956.25"/>
  </r>
  <r>
    <n v="1"/>
    <n v="704"/>
    <x v="79"/>
    <n v="847761.25000000012"/>
  </r>
  <r>
    <n v="1"/>
    <n v="705"/>
    <x v="80"/>
    <n v="1292120"/>
  </r>
  <r>
    <n v="1"/>
    <n v="706"/>
    <x v="81"/>
    <n v="515293.75"/>
  </r>
  <r>
    <n v="1"/>
    <n v="707"/>
    <x v="82"/>
    <n v="621308.75"/>
  </r>
  <r>
    <n v="1"/>
    <n v="708"/>
    <x v="83"/>
    <n v="450732.5"/>
  </r>
  <r>
    <n v="1"/>
    <n v="709"/>
    <x v="84"/>
    <n v="1107480"/>
  </r>
  <r>
    <n v="1"/>
    <n v="801"/>
    <x v="85"/>
    <n v="904973.75"/>
  </r>
  <r>
    <n v="1"/>
    <n v="802"/>
    <x v="86"/>
    <n v="1558412.5"/>
  </r>
  <r>
    <n v="1"/>
    <n v="803"/>
    <x v="87"/>
    <n v="1125562.5"/>
  </r>
  <r>
    <n v="1"/>
    <n v="804"/>
    <x v="88"/>
    <n v="1560911.25"/>
  </r>
  <r>
    <n v="1"/>
    <n v="90101"/>
    <x v="89"/>
    <n v="135231.25"/>
  </r>
  <r>
    <n v="1"/>
    <n v="90201"/>
    <x v="90"/>
    <n v="524535"/>
  </r>
  <r>
    <n v="1"/>
    <n v="90301"/>
    <x v="91"/>
    <n v="536462.5"/>
  </r>
  <r>
    <n v="1"/>
    <n v="90401"/>
    <x v="92"/>
    <n v="73946.25"/>
  </r>
  <r>
    <n v="1"/>
    <n v="90501"/>
    <x v="93"/>
    <n v="69686.25"/>
  </r>
  <r>
    <n v="1"/>
    <n v="90601"/>
    <x v="94"/>
    <n v="78061.25"/>
  </r>
  <r>
    <n v="1"/>
    <n v="90701"/>
    <x v="95"/>
    <n v="58736.250000000007"/>
  </r>
  <r>
    <n v="1"/>
    <n v="90801"/>
    <x v="96"/>
    <n v="44780"/>
  </r>
  <r>
    <n v="1"/>
    <n v="90901"/>
    <x v="97"/>
    <n v="229362.5"/>
  </r>
  <r>
    <n v="1"/>
    <n v="91001"/>
    <x v="98"/>
    <n v="1102511.25"/>
  </r>
  <r>
    <n v="1"/>
    <n v="91101"/>
    <x v="99"/>
    <n v="1020451.25"/>
  </r>
  <r>
    <n v="1"/>
    <n v="91201"/>
    <x v="100"/>
    <n v="421811.25"/>
  </r>
  <r>
    <n v="1"/>
    <n v="91301"/>
    <x v="101"/>
    <n v="512772.5"/>
  </r>
  <r>
    <n v="1"/>
    <n v="91401"/>
    <x v="102"/>
    <n v="709946.24999999988"/>
  </r>
  <r>
    <n v="1"/>
    <n v="91501"/>
    <x v="103"/>
    <n v="100870"/>
  </r>
  <r>
    <n v="1"/>
    <n v="91601"/>
    <x v="104"/>
    <n v="290217.5"/>
  </r>
  <r>
    <n v="1"/>
    <n v="91701"/>
    <x v="105"/>
    <n v="260965"/>
  </r>
  <r>
    <n v="1"/>
    <n v="91801"/>
    <x v="106"/>
    <n v="132921.25"/>
  </r>
  <r>
    <n v="1"/>
    <n v="91901"/>
    <x v="107"/>
    <n v="548490"/>
  </r>
  <r>
    <n v="1"/>
    <n v="92001"/>
    <x v="108"/>
    <n v="164987.5"/>
  </r>
  <r>
    <n v="1"/>
    <n v="92101"/>
    <x v="109"/>
    <n v="1591241.25"/>
  </r>
  <r>
    <n v="1"/>
    <n v="92201"/>
    <x v="110"/>
    <n v="2576075"/>
  </r>
  <r>
    <n v="1"/>
    <n v="92301"/>
    <x v="111"/>
    <n v="1901346.25"/>
  </r>
  <r>
    <n v="2"/>
    <n v="101"/>
    <x v="112"/>
    <n v="483535"/>
  </r>
  <r>
    <n v="2"/>
    <n v="102"/>
    <x v="113"/>
    <n v="72720"/>
  </r>
  <r>
    <n v="2"/>
    <n v="103"/>
    <x v="114"/>
    <n v="1160200"/>
  </r>
  <r>
    <n v="2"/>
    <n v="104"/>
    <x v="115"/>
    <n v="741888.75"/>
  </r>
  <r>
    <n v="2"/>
    <n v="105"/>
    <x v="116"/>
    <n v="514753.75"/>
  </r>
  <r>
    <n v="2"/>
    <n v="106"/>
    <x v="117"/>
    <n v="1114471.25"/>
  </r>
  <r>
    <n v="2"/>
    <n v="107"/>
    <x v="118"/>
    <n v="1781587.5"/>
  </r>
  <r>
    <n v="2"/>
    <n v="108"/>
    <x v="119"/>
    <n v="1239368.75"/>
  </r>
  <r>
    <n v="2"/>
    <n v="109"/>
    <x v="120"/>
    <n v="1636567.5"/>
  </r>
  <r>
    <n v="2"/>
    <n v="201"/>
    <x v="121"/>
    <n v="3081401.25"/>
  </r>
  <r>
    <n v="2"/>
    <n v="202"/>
    <x v="122"/>
    <n v="1795246.25"/>
  </r>
  <r>
    <n v="2"/>
    <n v="203"/>
    <x v="123"/>
    <n v="1004898.75"/>
  </r>
  <r>
    <n v="2"/>
    <n v="204"/>
    <x v="124"/>
    <n v="2352721.25"/>
  </r>
  <r>
    <n v="2"/>
    <n v="205"/>
    <x v="125"/>
    <n v="2112897.5"/>
  </r>
  <r>
    <n v="2"/>
    <n v="206"/>
    <x v="126"/>
    <n v="3627456.25"/>
  </r>
  <r>
    <n v="2"/>
    <n v="207"/>
    <x v="127"/>
    <n v="2926651.25"/>
  </r>
  <r>
    <n v="2"/>
    <n v="208"/>
    <x v="128"/>
    <n v="1682421.2499999998"/>
  </r>
  <r>
    <n v="2"/>
    <n v="209"/>
    <x v="129"/>
    <n v="2091051.25"/>
  </r>
  <r>
    <n v="2"/>
    <n v="210"/>
    <x v="130"/>
    <n v="1246222.5"/>
  </r>
  <r>
    <n v="2"/>
    <n v="301"/>
    <x v="131"/>
    <n v="868221.25"/>
  </r>
  <r>
    <n v="2"/>
    <n v="302"/>
    <x v="132"/>
    <n v="1482103.75"/>
  </r>
  <r>
    <n v="2"/>
    <n v="303"/>
    <x v="133"/>
    <n v="472436.25"/>
  </r>
  <r>
    <n v="2"/>
    <n v="304"/>
    <x v="134"/>
    <n v="1307681.25"/>
  </r>
  <r>
    <n v="2"/>
    <n v="305"/>
    <x v="135"/>
    <n v="5795293.75"/>
  </r>
  <r>
    <n v="2"/>
    <n v="306"/>
    <x v="136"/>
    <n v="4576901.25"/>
  </r>
  <r>
    <n v="2"/>
    <n v="307"/>
    <x v="137"/>
    <n v="1393065"/>
  </r>
  <r>
    <n v="2"/>
    <n v="308"/>
    <x v="138"/>
    <n v="2414435"/>
  </r>
  <r>
    <n v="2"/>
    <n v="309"/>
    <x v="139"/>
    <n v="1668796.2499999998"/>
  </r>
  <r>
    <n v="2"/>
    <n v="310"/>
    <x v="140"/>
    <n v="1742705.0000000002"/>
  </r>
  <r>
    <n v="2"/>
    <n v="311"/>
    <x v="141"/>
    <n v="1276750"/>
  </r>
  <r>
    <n v="2"/>
    <n v="312"/>
    <x v="142"/>
    <n v="2578003.75"/>
  </r>
  <r>
    <n v="2"/>
    <n v="313"/>
    <x v="143"/>
    <n v="2289472.5"/>
  </r>
  <r>
    <n v="2"/>
    <n v="314"/>
    <x v="144"/>
    <n v="1201825"/>
  </r>
  <r>
    <n v="2"/>
    <n v="315"/>
    <x v="145"/>
    <n v="3629450"/>
  </r>
  <r>
    <n v="2"/>
    <n v="316"/>
    <x v="146"/>
    <n v="2167180"/>
  </r>
  <r>
    <n v="2"/>
    <n v="317"/>
    <x v="147"/>
    <n v="4468300"/>
  </r>
  <r>
    <n v="2"/>
    <n v="318"/>
    <x v="148"/>
    <n v="3484441.2500000005"/>
  </r>
  <r>
    <n v="2"/>
    <n v="319"/>
    <x v="149"/>
    <n v="3475148.75"/>
  </r>
  <r>
    <n v="2"/>
    <n v="320"/>
    <x v="150"/>
    <n v="2142116.25"/>
  </r>
  <r>
    <n v="2"/>
    <n v="321"/>
    <x v="151"/>
    <n v="2429412.5"/>
  </r>
  <r>
    <n v="2"/>
    <n v="322"/>
    <x v="152"/>
    <n v="1082363.75"/>
  </r>
  <r>
    <n v="2"/>
    <n v="323"/>
    <x v="153"/>
    <n v="2419752.5"/>
  </r>
  <r>
    <n v="2"/>
    <n v="324"/>
    <x v="154"/>
    <n v="4465495"/>
  </r>
  <r>
    <n v="2"/>
    <n v="325"/>
    <x v="155"/>
    <n v="1782253.75"/>
  </r>
  <r>
    <n v="2"/>
    <n v="401"/>
    <x v="156"/>
    <n v="4119070"/>
  </r>
  <r>
    <n v="2"/>
    <n v="402"/>
    <x v="157"/>
    <n v="1443158.75"/>
  </r>
  <r>
    <n v="2"/>
    <n v="403"/>
    <x v="158"/>
    <n v="2682386.25"/>
  </r>
  <r>
    <n v="2"/>
    <n v="404"/>
    <x v="159"/>
    <n v="5530366.25"/>
  </r>
  <r>
    <n v="2"/>
    <n v="405"/>
    <x v="160"/>
    <n v="1590515"/>
  </r>
  <r>
    <n v="2"/>
    <n v="406"/>
    <x v="161"/>
    <n v="3306511.25"/>
  </r>
  <r>
    <n v="2"/>
    <n v="407"/>
    <x v="162"/>
    <n v="4565906.25"/>
  </r>
  <r>
    <n v="2"/>
    <n v="408"/>
    <x v="163"/>
    <n v="3680423.75"/>
  </r>
  <r>
    <n v="2"/>
    <n v="409"/>
    <x v="164"/>
    <n v="2933472.5"/>
  </r>
  <r>
    <n v="2"/>
    <n v="410"/>
    <x v="165"/>
    <n v="5607801.2499999991"/>
  </r>
  <r>
    <n v="2"/>
    <n v="411"/>
    <x v="166"/>
    <n v="3356783.7499999995"/>
  </r>
  <r>
    <n v="2"/>
    <n v="412"/>
    <x v="167"/>
    <n v="3313950"/>
  </r>
  <r>
    <n v="2"/>
    <n v="413"/>
    <x v="168"/>
    <n v="3291696.25"/>
  </r>
  <r>
    <n v="2"/>
    <n v="414"/>
    <x v="169"/>
    <n v="2834281.25"/>
  </r>
  <r>
    <n v="2"/>
    <n v="415"/>
    <x v="170"/>
    <n v="3176212.5000000005"/>
  </r>
  <r>
    <n v="2"/>
    <n v="416"/>
    <x v="171"/>
    <n v="3671203.75"/>
  </r>
  <r>
    <n v="2"/>
    <n v="417"/>
    <x v="172"/>
    <n v="7002326.2499999991"/>
  </r>
  <r>
    <n v="2"/>
    <n v="418"/>
    <x v="173"/>
    <n v="3313503.75"/>
  </r>
  <r>
    <n v="2"/>
    <n v="501"/>
    <x v="174"/>
    <n v="3384322.5"/>
  </r>
  <r>
    <n v="2"/>
    <n v="502"/>
    <x v="175"/>
    <n v="2379861.25"/>
  </r>
  <r>
    <n v="2"/>
    <n v="503"/>
    <x v="176"/>
    <n v="6778736.25"/>
  </r>
  <r>
    <n v="2"/>
    <n v="504"/>
    <x v="177"/>
    <n v="3361955"/>
  </r>
  <r>
    <n v="2"/>
    <n v="505"/>
    <x v="178"/>
    <n v="876973.74999999988"/>
  </r>
  <r>
    <n v="2"/>
    <n v="506"/>
    <x v="179"/>
    <n v="3805086.25"/>
  </r>
  <r>
    <n v="2"/>
    <n v="601"/>
    <x v="180"/>
    <n v="5995671.25"/>
  </r>
  <r>
    <n v="2"/>
    <n v="603"/>
    <x v="181"/>
    <n v="1927537.5"/>
  </r>
  <r>
    <n v="2"/>
    <n v="606"/>
    <x v="182"/>
    <n v="4652580"/>
  </r>
  <r>
    <n v="2"/>
    <n v="610"/>
    <x v="183"/>
    <n v="2499293.75"/>
  </r>
  <r>
    <n v="2"/>
    <n v="611"/>
    <x v="184"/>
    <n v="2205706.25"/>
  </r>
  <r>
    <n v="2"/>
    <n v="612"/>
    <x v="185"/>
    <n v="3490610"/>
  </r>
  <r>
    <n v="2"/>
    <n v="614"/>
    <x v="186"/>
    <n v="1320095"/>
  </r>
  <r>
    <n v="2"/>
    <n v="616"/>
    <x v="187"/>
    <n v="1709706.2499999998"/>
  </r>
  <r>
    <n v="2"/>
    <n v="617"/>
    <x v="188"/>
    <n v="2994551.25"/>
  </r>
  <r>
    <n v="2"/>
    <n v="701"/>
    <x v="189"/>
    <n v="1639662.5"/>
  </r>
  <r>
    <n v="2"/>
    <n v="702"/>
    <x v="190"/>
    <n v="2624252.5"/>
  </r>
  <r>
    <n v="2"/>
    <n v="703"/>
    <x v="191"/>
    <n v="6315747.5000000009"/>
  </r>
  <r>
    <n v="2"/>
    <n v="704"/>
    <x v="192"/>
    <n v="3351015.0000000005"/>
  </r>
  <r>
    <n v="2"/>
    <n v="705"/>
    <x v="193"/>
    <n v="4311935"/>
  </r>
  <r>
    <n v="2"/>
    <n v="706"/>
    <x v="194"/>
    <n v="1922386.2500000002"/>
  </r>
  <r>
    <n v="2"/>
    <n v="707"/>
    <x v="195"/>
    <n v="2348086.25"/>
  </r>
  <r>
    <n v="2"/>
    <n v="708"/>
    <x v="196"/>
    <n v="1615700"/>
  </r>
  <r>
    <n v="2"/>
    <n v="709"/>
    <x v="197"/>
    <n v="3275593.75"/>
  </r>
  <r>
    <n v="2"/>
    <n v="801"/>
    <x v="198"/>
    <n v="2750035"/>
  </r>
  <r>
    <n v="2"/>
    <n v="802"/>
    <x v="199"/>
    <n v="4721853.75"/>
  </r>
  <r>
    <n v="2"/>
    <n v="803"/>
    <x v="200"/>
    <n v="2711372.5"/>
  </r>
  <r>
    <n v="2"/>
    <n v="804"/>
    <x v="201"/>
    <n v="4283426.25"/>
  </r>
  <r>
    <n v="2"/>
    <n v="90101"/>
    <x v="202"/>
    <n v="193451.25"/>
  </r>
  <r>
    <n v="2"/>
    <n v="90201"/>
    <x v="203"/>
    <n v="354353.75"/>
  </r>
  <r>
    <n v="2"/>
    <n v="90301"/>
    <x v="204"/>
    <n v="392976.25000000006"/>
  </r>
  <r>
    <n v="2"/>
    <n v="90401"/>
    <x v="205"/>
    <n v="47182.5"/>
  </r>
  <r>
    <n v="2"/>
    <n v="90501"/>
    <x v="206"/>
    <n v="75295"/>
  </r>
  <r>
    <n v="2"/>
    <n v="90601"/>
    <x v="207"/>
    <n v="36652.5"/>
  </r>
  <r>
    <n v="2"/>
    <n v="90701"/>
    <x v="208"/>
    <n v="66130"/>
  </r>
  <r>
    <n v="2"/>
    <n v="90801"/>
    <x v="209"/>
    <n v="43069.999999999993"/>
  </r>
  <r>
    <n v="2"/>
    <n v="90901"/>
    <x v="210"/>
    <n v="116337.5"/>
  </r>
  <r>
    <n v="2"/>
    <n v="91001"/>
    <x v="211"/>
    <n v="909426.25"/>
  </r>
  <r>
    <n v="2"/>
    <n v="91101"/>
    <x v="212"/>
    <n v="648620"/>
  </r>
  <r>
    <n v="2"/>
    <n v="91201"/>
    <x v="213"/>
    <n v="615900"/>
  </r>
  <r>
    <n v="2"/>
    <n v="91301"/>
    <x v="214"/>
    <n v="1040976.25"/>
  </r>
  <r>
    <n v="2"/>
    <n v="91401"/>
    <x v="215"/>
    <n v="1138778.75"/>
  </r>
  <r>
    <n v="2"/>
    <n v="91501"/>
    <x v="216"/>
    <n v="202942.5"/>
  </r>
  <r>
    <n v="2"/>
    <n v="91601"/>
    <x v="217"/>
    <n v="405321.25"/>
  </r>
  <r>
    <n v="2"/>
    <n v="91701"/>
    <x v="218"/>
    <n v="338182.49999999994"/>
  </r>
  <r>
    <n v="2"/>
    <n v="91801"/>
    <x v="219"/>
    <n v="317227.5"/>
  </r>
  <r>
    <n v="2"/>
    <n v="91901"/>
    <x v="220"/>
    <n v="925945"/>
  </r>
  <r>
    <n v="2"/>
    <n v="92001"/>
    <x v="221"/>
    <n v="181637.5"/>
  </r>
  <r>
    <n v="2"/>
    <n v="92101"/>
    <x v="222"/>
    <n v="1716142.5"/>
  </r>
  <r>
    <n v="2"/>
    <n v="92201"/>
    <x v="223"/>
    <n v="1890540"/>
  </r>
  <r>
    <n v="2"/>
    <n v="92301"/>
    <x v="224"/>
    <n v="2432245"/>
  </r>
  <r>
    <n v="3"/>
    <n v="101"/>
    <x v="225"/>
    <n v="347976.25"/>
  </r>
  <r>
    <n v="3"/>
    <n v="102"/>
    <x v="226"/>
    <n v="22851.25"/>
  </r>
  <r>
    <n v="3"/>
    <n v="103"/>
    <x v="227"/>
    <n v="284457.5"/>
  </r>
  <r>
    <n v="3"/>
    <n v="104"/>
    <x v="228"/>
    <n v="146238.75"/>
  </r>
  <r>
    <n v="3"/>
    <n v="105"/>
    <x v="229"/>
    <n v="157255"/>
  </r>
  <r>
    <n v="3"/>
    <n v="106"/>
    <x v="230"/>
    <n v="287532.5"/>
  </r>
  <r>
    <n v="3"/>
    <n v="107"/>
    <x v="231"/>
    <n v="489363.75000000006"/>
  </r>
  <r>
    <n v="3"/>
    <n v="108"/>
    <x v="232"/>
    <n v="192515"/>
  </r>
  <r>
    <n v="3"/>
    <n v="109"/>
    <x v="233"/>
    <n v="450078.75"/>
  </r>
  <r>
    <n v="3"/>
    <n v="201"/>
    <x v="234"/>
    <n v="2328887.5"/>
  </r>
  <r>
    <n v="3"/>
    <n v="202"/>
    <x v="235"/>
    <n v="1448478.75"/>
  </r>
  <r>
    <n v="3"/>
    <n v="203"/>
    <x v="236"/>
    <n v="295453.75"/>
  </r>
  <r>
    <n v="3"/>
    <n v="204"/>
    <x v="237"/>
    <n v="699377.49999999988"/>
  </r>
  <r>
    <n v="3"/>
    <n v="205"/>
    <x v="238"/>
    <n v="927211.25"/>
  </r>
  <r>
    <n v="3"/>
    <n v="206"/>
    <x v="239"/>
    <n v="1610171.25"/>
  </r>
  <r>
    <n v="3"/>
    <n v="207"/>
    <x v="240"/>
    <n v="1041001.2499999999"/>
  </r>
  <r>
    <n v="3"/>
    <n v="208"/>
    <x v="241"/>
    <n v="596217.5"/>
  </r>
  <r>
    <n v="3"/>
    <n v="209"/>
    <x v="242"/>
    <n v="767278.75"/>
  </r>
  <r>
    <n v="3"/>
    <n v="210"/>
    <x v="243"/>
    <n v="605963.75"/>
  </r>
  <r>
    <n v="3"/>
    <n v="301"/>
    <x v="244"/>
    <n v="626567.5"/>
  </r>
  <r>
    <n v="3"/>
    <n v="302"/>
    <x v="245"/>
    <n v="994047.5"/>
  </r>
  <r>
    <n v="3"/>
    <n v="303"/>
    <x v="246"/>
    <n v="176846.25"/>
  </r>
  <r>
    <n v="3"/>
    <n v="304"/>
    <x v="247"/>
    <n v="940197.49999999988"/>
  </r>
  <r>
    <n v="3"/>
    <n v="305"/>
    <x v="248"/>
    <n v="1345780"/>
  </r>
  <r>
    <n v="3"/>
    <n v="306"/>
    <x v="249"/>
    <n v="1929974.9999999998"/>
  </r>
  <r>
    <n v="3"/>
    <n v="307"/>
    <x v="250"/>
    <n v="452501.25"/>
  </r>
  <r>
    <n v="3"/>
    <n v="308"/>
    <x v="251"/>
    <n v="728727.5"/>
  </r>
  <r>
    <n v="3"/>
    <n v="309"/>
    <x v="252"/>
    <n v="431933.75"/>
  </r>
  <r>
    <n v="3"/>
    <n v="310"/>
    <x v="253"/>
    <n v="393230"/>
  </r>
  <r>
    <n v="3"/>
    <n v="311"/>
    <x v="254"/>
    <n v="394597.49999999994"/>
  </r>
  <r>
    <n v="3"/>
    <n v="312"/>
    <x v="255"/>
    <n v="838771.25"/>
  </r>
  <r>
    <n v="3"/>
    <n v="313"/>
    <x v="256"/>
    <n v="457785"/>
  </r>
  <r>
    <n v="3"/>
    <n v="314"/>
    <x v="257"/>
    <n v="378733.75"/>
  </r>
  <r>
    <n v="3"/>
    <n v="315"/>
    <x v="258"/>
    <n v="795162.5"/>
  </r>
  <r>
    <n v="3"/>
    <n v="316"/>
    <x v="259"/>
    <n v="557451.25"/>
  </r>
  <r>
    <n v="3"/>
    <n v="317"/>
    <x v="260"/>
    <n v="2123760"/>
  </r>
  <r>
    <n v="3"/>
    <n v="318"/>
    <x v="261"/>
    <n v="1263300"/>
  </r>
  <r>
    <n v="3"/>
    <n v="319"/>
    <x v="262"/>
    <n v="853867.5"/>
  </r>
  <r>
    <n v="3"/>
    <n v="320"/>
    <x v="263"/>
    <n v="547133.75"/>
  </r>
  <r>
    <n v="3"/>
    <n v="321"/>
    <x v="264"/>
    <n v="637831.25"/>
  </r>
  <r>
    <n v="3"/>
    <n v="322"/>
    <x v="265"/>
    <n v="309611.25"/>
  </r>
  <r>
    <n v="3"/>
    <n v="323"/>
    <x v="266"/>
    <n v="744788.75"/>
  </r>
  <r>
    <n v="3"/>
    <n v="324"/>
    <x v="267"/>
    <n v="1802835"/>
  </r>
  <r>
    <n v="3"/>
    <n v="325"/>
    <x v="268"/>
    <n v="349370"/>
  </r>
  <r>
    <n v="3"/>
    <n v="401"/>
    <x v="269"/>
    <n v="4009943.75"/>
  </r>
  <r>
    <n v="3"/>
    <n v="402"/>
    <x v="270"/>
    <n v="892637.5"/>
  </r>
  <r>
    <n v="3"/>
    <n v="403"/>
    <x v="271"/>
    <n v="1243711.25"/>
  </r>
  <r>
    <n v="3"/>
    <n v="404"/>
    <x v="272"/>
    <n v="1330550"/>
  </r>
  <r>
    <n v="3"/>
    <n v="405"/>
    <x v="273"/>
    <n v="310358.75"/>
  </r>
  <r>
    <n v="3"/>
    <n v="406"/>
    <x v="274"/>
    <n v="738978.75"/>
  </r>
  <r>
    <n v="3"/>
    <n v="407"/>
    <x v="275"/>
    <n v="2206525"/>
  </r>
  <r>
    <n v="3"/>
    <n v="408"/>
    <x v="276"/>
    <n v="866743.75"/>
  </r>
  <r>
    <n v="3"/>
    <n v="409"/>
    <x v="277"/>
    <n v="940105"/>
  </r>
  <r>
    <n v="3"/>
    <n v="410"/>
    <x v="278"/>
    <n v="1955501.25"/>
  </r>
  <r>
    <n v="3"/>
    <n v="411"/>
    <x v="279"/>
    <n v="725040"/>
  </r>
  <r>
    <n v="3"/>
    <n v="412"/>
    <x v="280"/>
    <n v="894794.99999999988"/>
  </r>
  <r>
    <n v="3"/>
    <n v="413"/>
    <x v="281"/>
    <n v="740935"/>
  </r>
  <r>
    <n v="3"/>
    <n v="414"/>
    <x v="282"/>
    <n v="618333.75"/>
  </r>
  <r>
    <n v="3"/>
    <n v="415"/>
    <x v="283"/>
    <n v="773202.5"/>
  </r>
  <r>
    <n v="3"/>
    <n v="416"/>
    <x v="284"/>
    <n v="942985.00000000012"/>
  </r>
  <r>
    <n v="3"/>
    <n v="417"/>
    <x v="285"/>
    <n v="2214801.25"/>
  </r>
  <r>
    <n v="3"/>
    <n v="418"/>
    <x v="286"/>
    <n v="728681.25"/>
  </r>
  <r>
    <n v="3"/>
    <n v="501"/>
    <x v="287"/>
    <n v="3579251.25"/>
  </r>
  <r>
    <n v="3"/>
    <n v="502"/>
    <x v="288"/>
    <n v="1364237.5"/>
  </r>
  <r>
    <n v="3"/>
    <n v="503"/>
    <x v="289"/>
    <n v="3147670"/>
  </r>
  <r>
    <n v="3"/>
    <n v="504"/>
    <x v="290"/>
    <n v="2406767.5"/>
  </r>
  <r>
    <n v="3"/>
    <n v="505"/>
    <x v="291"/>
    <n v="478076.25"/>
  </r>
  <r>
    <n v="3"/>
    <n v="506"/>
    <x v="292"/>
    <n v="2542515"/>
  </r>
  <r>
    <n v="3"/>
    <n v="601"/>
    <x v="293"/>
    <n v="4132678.7500000005"/>
  </r>
  <r>
    <n v="3"/>
    <n v="603"/>
    <x v="294"/>
    <n v="512048.75"/>
  </r>
  <r>
    <n v="3"/>
    <n v="606"/>
    <x v="295"/>
    <n v="1675398.75"/>
  </r>
  <r>
    <n v="3"/>
    <n v="610"/>
    <x v="296"/>
    <n v="809338.75"/>
  </r>
  <r>
    <n v="3"/>
    <n v="611"/>
    <x v="297"/>
    <n v="1283302.5"/>
  </r>
  <r>
    <n v="3"/>
    <n v="612"/>
    <x v="298"/>
    <n v="1666518.75"/>
  </r>
  <r>
    <n v="3"/>
    <n v="614"/>
    <x v="299"/>
    <n v="465837.5"/>
  </r>
  <r>
    <n v="3"/>
    <n v="616"/>
    <x v="300"/>
    <n v="646697.5"/>
  </r>
  <r>
    <n v="3"/>
    <n v="617"/>
    <x v="301"/>
    <n v="780557.5"/>
  </r>
  <r>
    <n v="3"/>
    <n v="701"/>
    <x v="302"/>
    <n v="2010466.25"/>
  </r>
  <r>
    <n v="3"/>
    <n v="702"/>
    <x v="303"/>
    <n v="1464382.5"/>
  </r>
  <r>
    <n v="3"/>
    <n v="703"/>
    <x v="304"/>
    <n v="3998095"/>
  </r>
  <r>
    <n v="3"/>
    <n v="704"/>
    <x v="305"/>
    <n v="2286725"/>
  </r>
  <r>
    <n v="3"/>
    <n v="705"/>
    <x v="306"/>
    <n v="2582427.5"/>
  </r>
  <r>
    <n v="3"/>
    <n v="706"/>
    <x v="307"/>
    <n v="1517633.75"/>
  </r>
  <r>
    <n v="3"/>
    <n v="707"/>
    <x v="308"/>
    <n v="1118076.25"/>
  </r>
  <r>
    <n v="3"/>
    <n v="708"/>
    <x v="309"/>
    <n v="911455.00000000012"/>
  </r>
  <r>
    <n v="3"/>
    <n v="709"/>
    <x v="310"/>
    <n v="2568040"/>
  </r>
  <r>
    <n v="3"/>
    <n v="801"/>
    <x v="311"/>
    <n v="1705056.25"/>
  </r>
  <r>
    <n v="3"/>
    <n v="802"/>
    <x v="312"/>
    <n v="3031945"/>
  </r>
  <r>
    <n v="3"/>
    <n v="803"/>
    <x v="313"/>
    <n v="1805403.75"/>
  </r>
  <r>
    <n v="3"/>
    <n v="804"/>
    <x v="314"/>
    <n v="2243237.5"/>
  </r>
  <r>
    <n v="3"/>
    <n v="90101"/>
    <x v="315"/>
    <n v="151616.25"/>
  </r>
  <r>
    <n v="3"/>
    <n v="90201"/>
    <x v="316"/>
    <n v="191576.25"/>
  </r>
  <r>
    <n v="3"/>
    <n v="90301"/>
    <x v="317"/>
    <n v="391853.75"/>
  </r>
  <r>
    <n v="3"/>
    <n v="90401"/>
    <x v="318"/>
    <n v="96795"/>
  </r>
  <r>
    <n v="3"/>
    <n v="90501"/>
    <x v="319"/>
    <n v="106782.5"/>
  </r>
  <r>
    <n v="3"/>
    <n v="90601"/>
    <x v="320"/>
    <n v="119595"/>
  </r>
  <r>
    <n v="3"/>
    <n v="90701"/>
    <x v="321"/>
    <n v="157746.25"/>
  </r>
  <r>
    <n v="3"/>
    <n v="90801"/>
    <x v="322"/>
    <n v="109681.25"/>
  </r>
  <r>
    <n v="3"/>
    <n v="90901"/>
    <x v="323"/>
    <n v="279047.5"/>
  </r>
  <r>
    <n v="3"/>
    <n v="91001"/>
    <x v="324"/>
    <n v="774265"/>
  </r>
  <r>
    <n v="3"/>
    <n v="91101"/>
    <x v="325"/>
    <n v="496680"/>
  </r>
  <r>
    <n v="3"/>
    <n v="91201"/>
    <x v="326"/>
    <n v="655763.75"/>
  </r>
  <r>
    <n v="3"/>
    <n v="91301"/>
    <x v="327"/>
    <n v="989207.5"/>
  </r>
  <r>
    <n v="3"/>
    <n v="91401"/>
    <x v="328"/>
    <n v="803623.75"/>
  </r>
  <r>
    <n v="3"/>
    <n v="91501"/>
    <x v="329"/>
    <n v="327255"/>
  </r>
  <r>
    <n v="3"/>
    <n v="91601"/>
    <x v="330"/>
    <n v="570531.25"/>
  </r>
  <r>
    <n v="3"/>
    <n v="91701"/>
    <x v="331"/>
    <n v="490321.25"/>
  </r>
  <r>
    <n v="3"/>
    <n v="91801"/>
    <x v="332"/>
    <n v="538790"/>
  </r>
  <r>
    <n v="3"/>
    <n v="91901"/>
    <x v="333"/>
    <n v="874357.5"/>
  </r>
  <r>
    <n v="3"/>
    <n v="92001"/>
    <x v="334"/>
    <n v="117287.5"/>
  </r>
  <r>
    <n v="3"/>
    <n v="92101"/>
    <x v="335"/>
    <n v="1269592.5"/>
  </r>
  <r>
    <n v="3"/>
    <n v="92201"/>
    <x v="336"/>
    <n v="981200"/>
  </r>
  <r>
    <n v="3"/>
    <n v="92301"/>
    <x v="337"/>
    <n v="1519317.5"/>
  </r>
  <r>
    <n v="4"/>
    <n v="101"/>
    <x v="338"/>
    <n v="228318.75"/>
  </r>
  <r>
    <n v="4"/>
    <n v="102"/>
    <x v="339"/>
    <n v="29395"/>
  </r>
  <r>
    <n v="4"/>
    <n v="103"/>
    <x v="340"/>
    <n v="62503.750000000007"/>
  </r>
  <r>
    <n v="4"/>
    <n v="104"/>
    <x v="341"/>
    <n v="55096.25"/>
  </r>
  <r>
    <n v="4"/>
    <n v="105"/>
    <x v="342"/>
    <n v="20685"/>
  </r>
  <r>
    <n v="4"/>
    <n v="106"/>
    <x v="343"/>
    <n v="119888.75"/>
  </r>
  <r>
    <n v="4"/>
    <n v="107"/>
    <x v="344"/>
    <n v="162078.75"/>
  </r>
  <r>
    <n v="4"/>
    <n v="108"/>
    <x v="345"/>
    <n v="58646.25"/>
  </r>
  <r>
    <n v="4"/>
    <n v="109"/>
    <x v="346"/>
    <n v="168458.75"/>
  </r>
  <r>
    <n v="4"/>
    <n v="201"/>
    <x v="347"/>
    <n v="1893665"/>
  </r>
  <r>
    <n v="4"/>
    <n v="202"/>
    <x v="348"/>
    <n v="930771.25000000012"/>
  </r>
  <r>
    <n v="4"/>
    <n v="203"/>
    <x v="349"/>
    <n v="169975"/>
  </r>
  <r>
    <n v="4"/>
    <n v="204"/>
    <x v="350"/>
    <n v="249441.25000000003"/>
  </r>
  <r>
    <n v="4"/>
    <n v="205"/>
    <x v="351"/>
    <n v="354106.25"/>
  </r>
  <r>
    <n v="4"/>
    <n v="206"/>
    <x v="352"/>
    <n v="721790"/>
  </r>
  <r>
    <n v="4"/>
    <n v="207"/>
    <x v="353"/>
    <n v="356992.5"/>
  </r>
  <r>
    <n v="4"/>
    <n v="208"/>
    <x v="354"/>
    <n v="171361.25"/>
  </r>
  <r>
    <n v="4"/>
    <n v="209"/>
    <x v="355"/>
    <n v="371284.99999999994"/>
  </r>
  <r>
    <n v="4"/>
    <n v="210"/>
    <x v="356"/>
    <n v="126695.00000000001"/>
  </r>
  <r>
    <n v="4"/>
    <n v="301"/>
    <x v="357"/>
    <n v="417107.5"/>
  </r>
  <r>
    <n v="4"/>
    <n v="302"/>
    <x v="358"/>
    <n v="696430"/>
  </r>
  <r>
    <n v="4"/>
    <n v="303"/>
    <x v="359"/>
    <n v="58480"/>
  </r>
  <r>
    <n v="4"/>
    <n v="304"/>
    <x v="360"/>
    <n v="495187.5"/>
  </r>
  <r>
    <n v="4"/>
    <n v="305"/>
    <x v="361"/>
    <n v="472846.25"/>
  </r>
  <r>
    <n v="4"/>
    <n v="306"/>
    <x v="362"/>
    <n v="1092875"/>
  </r>
  <r>
    <n v="4"/>
    <n v="307"/>
    <x v="363"/>
    <n v="151602.5"/>
  </r>
  <r>
    <n v="4"/>
    <n v="308"/>
    <x v="364"/>
    <n v="265178.75"/>
  </r>
  <r>
    <n v="4"/>
    <n v="309"/>
    <x v="365"/>
    <n v="172855"/>
  </r>
  <r>
    <n v="4"/>
    <n v="310"/>
    <x v="366"/>
    <n v="186373.75"/>
  </r>
  <r>
    <n v="4"/>
    <n v="311"/>
    <x v="367"/>
    <n v="164770"/>
  </r>
  <r>
    <n v="4"/>
    <n v="312"/>
    <x v="368"/>
    <n v="445333.75"/>
  </r>
  <r>
    <n v="4"/>
    <n v="313"/>
    <x v="369"/>
    <n v="161428.75"/>
  </r>
  <r>
    <n v="4"/>
    <n v="314"/>
    <x v="370"/>
    <n v="144022.5"/>
  </r>
  <r>
    <n v="4"/>
    <n v="315"/>
    <x v="371"/>
    <n v="271608.75"/>
  </r>
  <r>
    <n v="4"/>
    <n v="316"/>
    <x v="372"/>
    <n v="277090"/>
  </r>
  <r>
    <n v="4"/>
    <n v="317"/>
    <x v="373"/>
    <n v="1193018.75"/>
  </r>
  <r>
    <n v="4"/>
    <n v="318"/>
    <x v="374"/>
    <n v="532046.25"/>
  </r>
  <r>
    <n v="4"/>
    <n v="319"/>
    <x v="375"/>
    <n v="298766.24999999994"/>
  </r>
  <r>
    <n v="4"/>
    <n v="320"/>
    <x v="376"/>
    <n v="193111.25"/>
  </r>
  <r>
    <n v="4"/>
    <n v="321"/>
    <x v="377"/>
    <n v="344520"/>
  </r>
  <r>
    <n v="4"/>
    <n v="322"/>
    <x v="378"/>
    <n v="117442.5"/>
  </r>
  <r>
    <n v="4"/>
    <n v="323"/>
    <x v="379"/>
    <n v="260650"/>
  </r>
  <r>
    <n v="4"/>
    <n v="324"/>
    <x v="380"/>
    <n v="1194018.75"/>
  </r>
  <r>
    <n v="4"/>
    <n v="325"/>
    <x v="381"/>
    <n v="87057.5"/>
  </r>
  <r>
    <n v="4"/>
    <n v="401"/>
    <x v="382"/>
    <n v="4068841.25"/>
  </r>
  <r>
    <n v="4"/>
    <n v="402"/>
    <x v="383"/>
    <n v="701597.5"/>
  </r>
  <r>
    <n v="4"/>
    <n v="403"/>
    <x v="384"/>
    <n v="1112557.5"/>
  </r>
  <r>
    <n v="4"/>
    <n v="404"/>
    <x v="385"/>
    <n v="338047.5"/>
  </r>
  <r>
    <n v="4"/>
    <n v="405"/>
    <x v="386"/>
    <n v="110248.75"/>
  </r>
  <r>
    <n v="4"/>
    <n v="406"/>
    <x v="387"/>
    <n v="234651.25"/>
  </r>
  <r>
    <n v="4"/>
    <n v="407"/>
    <x v="388"/>
    <n v="1010087.4999999999"/>
  </r>
  <r>
    <n v="4"/>
    <n v="408"/>
    <x v="389"/>
    <n v="276816.25"/>
  </r>
  <r>
    <n v="4"/>
    <n v="409"/>
    <x v="390"/>
    <n v="214365"/>
  </r>
  <r>
    <n v="4"/>
    <n v="410"/>
    <x v="391"/>
    <n v="1119118.75"/>
  </r>
  <r>
    <n v="4"/>
    <n v="411"/>
    <x v="392"/>
    <n v="215622.50000000003"/>
  </r>
  <r>
    <n v="4"/>
    <n v="412"/>
    <x v="393"/>
    <n v="332288.75"/>
  </r>
  <r>
    <n v="4"/>
    <n v="413"/>
    <x v="394"/>
    <n v="161185"/>
  </r>
  <r>
    <n v="4"/>
    <n v="414"/>
    <x v="395"/>
    <n v="201137.50000000003"/>
  </r>
  <r>
    <n v="4"/>
    <n v="415"/>
    <x v="396"/>
    <n v="220535"/>
  </r>
  <r>
    <n v="4"/>
    <n v="416"/>
    <x v="397"/>
    <n v="259527.5"/>
  </r>
  <r>
    <n v="4"/>
    <n v="417"/>
    <x v="398"/>
    <n v="886717.5"/>
  </r>
  <r>
    <n v="4"/>
    <n v="418"/>
    <x v="399"/>
    <n v="223223.75"/>
  </r>
  <r>
    <n v="4"/>
    <n v="501"/>
    <x v="400"/>
    <n v="2567666.25"/>
  </r>
  <r>
    <n v="4"/>
    <n v="502"/>
    <x v="401"/>
    <n v="538356.25"/>
  </r>
  <r>
    <n v="4"/>
    <n v="503"/>
    <x v="402"/>
    <n v="868128.74999999988"/>
  </r>
  <r>
    <n v="4"/>
    <n v="504"/>
    <x v="403"/>
    <n v="1112676.25"/>
  </r>
  <r>
    <n v="4"/>
    <n v="505"/>
    <x v="404"/>
    <n v="183827.5"/>
  </r>
  <r>
    <n v="4"/>
    <n v="506"/>
    <x v="405"/>
    <n v="1139858.75"/>
  </r>
  <r>
    <n v="4"/>
    <n v="601"/>
    <x v="406"/>
    <n v="3809992.5000000005"/>
  </r>
  <r>
    <n v="4"/>
    <n v="603"/>
    <x v="407"/>
    <n v="151688.75"/>
  </r>
  <r>
    <n v="4"/>
    <n v="606"/>
    <x v="408"/>
    <n v="538101.25"/>
  </r>
  <r>
    <n v="4"/>
    <n v="610"/>
    <x v="409"/>
    <n v="228138.75"/>
  </r>
  <r>
    <n v="4"/>
    <n v="611"/>
    <x v="410"/>
    <n v="727222.5"/>
  </r>
  <r>
    <n v="4"/>
    <n v="612"/>
    <x v="411"/>
    <n v="622452.5"/>
  </r>
  <r>
    <n v="4"/>
    <n v="614"/>
    <x v="412"/>
    <n v="147485"/>
  </r>
  <r>
    <n v="4"/>
    <n v="616"/>
    <x v="413"/>
    <n v="254897.5"/>
  </r>
  <r>
    <n v="4"/>
    <n v="617"/>
    <x v="414"/>
    <n v="305856.25"/>
  </r>
  <r>
    <n v="4"/>
    <n v="701"/>
    <x v="415"/>
    <n v="2509743.75"/>
  </r>
  <r>
    <n v="4"/>
    <n v="702"/>
    <x v="416"/>
    <n v="636453.75"/>
  </r>
  <r>
    <n v="4"/>
    <n v="703"/>
    <x v="417"/>
    <n v="1606105.0000000002"/>
  </r>
  <r>
    <n v="4"/>
    <n v="704"/>
    <x v="418"/>
    <n v="1032046.25"/>
  </r>
  <r>
    <n v="4"/>
    <n v="705"/>
    <x v="419"/>
    <n v="1243455"/>
  </r>
  <r>
    <n v="4"/>
    <n v="706"/>
    <x v="420"/>
    <n v="846380"/>
  </r>
  <r>
    <n v="4"/>
    <n v="707"/>
    <x v="421"/>
    <n v="508147.49999999994"/>
  </r>
  <r>
    <n v="4"/>
    <n v="708"/>
    <x v="422"/>
    <n v="468001.25"/>
  </r>
  <r>
    <n v="4"/>
    <n v="709"/>
    <x v="423"/>
    <n v="1197412.5"/>
  </r>
  <r>
    <n v="4"/>
    <n v="801"/>
    <x v="424"/>
    <n v="798153.75"/>
  </r>
  <r>
    <n v="4"/>
    <n v="802"/>
    <x v="425"/>
    <n v="1489331.25"/>
  </r>
  <r>
    <n v="4"/>
    <n v="803"/>
    <x v="426"/>
    <n v="813202.50000000012"/>
  </r>
  <r>
    <n v="4"/>
    <n v="804"/>
    <x v="427"/>
    <n v="673165"/>
  </r>
  <r>
    <n v="4"/>
    <n v="90101"/>
    <x v="428"/>
    <n v="682026.25"/>
  </r>
  <r>
    <n v="4"/>
    <n v="90201"/>
    <x v="429"/>
    <n v="868718.75"/>
  </r>
  <r>
    <n v="4"/>
    <n v="90301"/>
    <x v="430"/>
    <n v="1057633.75"/>
  </r>
  <r>
    <n v="4"/>
    <n v="90401"/>
    <x v="431"/>
    <n v="472198.75"/>
  </r>
  <r>
    <n v="4"/>
    <n v="90501"/>
    <x v="432"/>
    <n v="539966.25"/>
  </r>
  <r>
    <n v="4"/>
    <n v="90601"/>
    <x v="433"/>
    <n v="340107.5"/>
  </r>
  <r>
    <n v="4"/>
    <n v="90701"/>
    <x v="434"/>
    <n v="540057.5"/>
  </r>
  <r>
    <n v="4"/>
    <n v="90801"/>
    <x v="435"/>
    <n v="342716.25"/>
  </r>
  <r>
    <n v="4"/>
    <n v="90901"/>
    <x v="436"/>
    <n v="508922.5"/>
  </r>
  <r>
    <n v="4"/>
    <n v="91001"/>
    <x v="437"/>
    <n v="1647928.75"/>
  </r>
  <r>
    <n v="4"/>
    <n v="91101"/>
    <x v="438"/>
    <n v="654968.75"/>
  </r>
  <r>
    <n v="4"/>
    <n v="91201"/>
    <x v="439"/>
    <n v="884987.49999999988"/>
  </r>
  <r>
    <n v="4"/>
    <n v="91301"/>
    <x v="440"/>
    <n v="890292.5"/>
  </r>
  <r>
    <n v="4"/>
    <n v="91401"/>
    <x v="441"/>
    <n v="1066120"/>
  </r>
  <r>
    <n v="4"/>
    <n v="91501"/>
    <x v="442"/>
    <n v="1111570"/>
  </r>
  <r>
    <n v="4"/>
    <n v="91601"/>
    <x v="443"/>
    <n v="1411635"/>
  </r>
  <r>
    <n v="4"/>
    <n v="91701"/>
    <x v="444"/>
    <n v="870047.5"/>
  </r>
  <r>
    <n v="4"/>
    <n v="91801"/>
    <x v="445"/>
    <n v="1007702.5"/>
  </r>
  <r>
    <n v="4"/>
    <n v="91901"/>
    <x v="446"/>
    <n v="1200516.25"/>
  </r>
  <r>
    <n v="4"/>
    <n v="92001"/>
    <x v="447"/>
    <n v="338307.5"/>
  </r>
  <r>
    <n v="4"/>
    <n v="92101"/>
    <x v="448"/>
    <n v="1081191.25"/>
  </r>
  <r>
    <n v="4"/>
    <n v="92201"/>
    <x v="449"/>
    <n v="1168655"/>
  </r>
  <r>
    <n v="4"/>
    <n v="92301"/>
    <x v="450"/>
    <n v="1089872.5"/>
  </r>
  <r>
    <n v="5"/>
    <n v="101"/>
    <x v="451"/>
    <n v="217643.75"/>
  </r>
  <r>
    <n v="5"/>
    <n v="102"/>
    <x v="452"/>
    <s v=""/>
  </r>
  <r>
    <n v="5"/>
    <n v="103"/>
    <x v="453"/>
    <n v="25178.75"/>
  </r>
  <r>
    <n v="5"/>
    <n v="104"/>
    <x v="454"/>
    <n v="22473.75"/>
  </r>
  <r>
    <n v="5"/>
    <n v="105"/>
    <x v="455"/>
    <n v="6326.25"/>
  </r>
  <r>
    <n v="5"/>
    <n v="106"/>
    <x v="456"/>
    <n v="41017.5"/>
  </r>
  <r>
    <n v="5"/>
    <n v="107"/>
    <x v="457"/>
    <n v="11350"/>
  </r>
  <r>
    <n v="5"/>
    <n v="108"/>
    <x v="458"/>
    <n v="30305"/>
  </r>
  <r>
    <n v="5"/>
    <n v="109"/>
    <x v="459"/>
    <n v="74978.75"/>
  </r>
  <r>
    <n v="5"/>
    <n v="201"/>
    <x v="460"/>
    <n v="886561.25"/>
  </r>
  <r>
    <n v="5"/>
    <n v="202"/>
    <x v="461"/>
    <n v="299251.25"/>
  </r>
  <r>
    <n v="5"/>
    <n v="203"/>
    <x v="462"/>
    <n v="75412.5"/>
  </r>
  <r>
    <n v="5"/>
    <n v="204"/>
    <x v="463"/>
    <n v="60833.75"/>
  </r>
  <r>
    <n v="5"/>
    <n v="205"/>
    <x v="464"/>
    <n v="59515"/>
  </r>
  <r>
    <n v="5"/>
    <n v="206"/>
    <x v="465"/>
    <n v="166073.75"/>
  </r>
  <r>
    <n v="5"/>
    <n v="207"/>
    <x v="466"/>
    <n v="75340"/>
  </r>
  <r>
    <n v="5"/>
    <n v="208"/>
    <x v="467"/>
    <n v="46505"/>
  </r>
  <r>
    <n v="5"/>
    <n v="209"/>
    <x v="468"/>
    <n v="82547.5"/>
  </r>
  <r>
    <n v="5"/>
    <n v="210"/>
    <x v="469"/>
    <n v="59337.5"/>
  </r>
  <r>
    <n v="5"/>
    <n v="301"/>
    <x v="470"/>
    <n v="242408.75"/>
  </r>
  <r>
    <n v="5"/>
    <n v="302"/>
    <x v="471"/>
    <n v="242936.24999999997"/>
  </r>
  <r>
    <n v="5"/>
    <n v="303"/>
    <x v="472"/>
    <n v="20753.75"/>
  </r>
  <r>
    <n v="5"/>
    <n v="304"/>
    <x v="473"/>
    <n v="298912.5"/>
  </r>
  <r>
    <n v="5"/>
    <n v="305"/>
    <x v="474"/>
    <n v="137115"/>
  </r>
  <r>
    <n v="5"/>
    <n v="306"/>
    <x v="475"/>
    <n v="476342.5"/>
  </r>
  <r>
    <n v="5"/>
    <n v="307"/>
    <x v="476"/>
    <n v="82703.75"/>
  </r>
  <r>
    <n v="5"/>
    <n v="308"/>
    <x v="477"/>
    <n v="107715"/>
  </r>
  <r>
    <n v="5"/>
    <n v="309"/>
    <x v="478"/>
    <n v="42612.5"/>
  </r>
  <r>
    <n v="5"/>
    <n v="310"/>
    <x v="479"/>
    <n v="30982.5"/>
  </r>
  <r>
    <n v="5"/>
    <n v="311"/>
    <x v="480"/>
    <n v="34603.75"/>
  </r>
  <r>
    <n v="5"/>
    <n v="312"/>
    <x v="481"/>
    <n v="160401.25"/>
  </r>
  <r>
    <n v="5"/>
    <n v="313"/>
    <x v="482"/>
    <n v="18725"/>
  </r>
  <r>
    <n v="5"/>
    <n v="314"/>
    <x v="483"/>
    <n v="38417.5"/>
  </r>
  <r>
    <n v="5"/>
    <n v="315"/>
    <x v="484"/>
    <n v="86768.75"/>
  </r>
  <r>
    <n v="5"/>
    <n v="316"/>
    <x v="485"/>
    <n v="46456.25"/>
  </r>
  <r>
    <n v="5"/>
    <n v="317"/>
    <x v="486"/>
    <n v="617367.5"/>
  </r>
  <r>
    <n v="5"/>
    <n v="318"/>
    <x v="487"/>
    <n v="107336.24999999999"/>
  </r>
  <r>
    <n v="5"/>
    <n v="319"/>
    <x v="488"/>
    <n v="53690"/>
  </r>
  <r>
    <n v="5"/>
    <n v="320"/>
    <x v="489"/>
    <n v="29100"/>
  </r>
  <r>
    <n v="5"/>
    <n v="321"/>
    <x v="490"/>
    <n v="118207.5"/>
  </r>
  <r>
    <n v="5"/>
    <n v="322"/>
    <x v="491"/>
    <n v="3876.25"/>
  </r>
  <r>
    <n v="5"/>
    <n v="323"/>
    <x v="492"/>
    <n v="82792.5"/>
  </r>
  <r>
    <n v="5"/>
    <n v="324"/>
    <x v="493"/>
    <n v="406202.5"/>
  </r>
  <r>
    <n v="5"/>
    <n v="325"/>
    <x v="494"/>
    <n v="38442.5"/>
  </r>
  <r>
    <n v="5"/>
    <n v="401"/>
    <x v="495"/>
    <n v="2895736.25"/>
  </r>
  <r>
    <n v="5"/>
    <n v="402"/>
    <x v="496"/>
    <n v="203543.75"/>
  </r>
  <r>
    <n v="5"/>
    <n v="403"/>
    <x v="497"/>
    <n v="536752.5"/>
  </r>
  <r>
    <n v="5"/>
    <n v="404"/>
    <x v="498"/>
    <n v="123800"/>
  </r>
  <r>
    <n v="5"/>
    <n v="405"/>
    <x v="499"/>
    <n v="38706.25"/>
  </r>
  <r>
    <n v="5"/>
    <n v="406"/>
    <x v="500"/>
    <n v="21832.5"/>
  </r>
  <r>
    <n v="5"/>
    <n v="407"/>
    <x v="501"/>
    <n v="292905"/>
  </r>
  <r>
    <n v="5"/>
    <n v="408"/>
    <x v="502"/>
    <n v="75743.75"/>
  </r>
  <r>
    <n v="5"/>
    <n v="409"/>
    <x v="503"/>
    <n v="40367.5"/>
  </r>
  <r>
    <n v="5"/>
    <n v="410"/>
    <x v="504"/>
    <n v="453910"/>
  </r>
  <r>
    <n v="5"/>
    <n v="411"/>
    <x v="505"/>
    <n v="61293.75"/>
  </r>
  <r>
    <n v="5"/>
    <n v="412"/>
    <x v="506"/>
    <n v="71918.75"/>
  </r>
  <r>
    <n v="5"/>
    <n v="413"/>
    <x v="507"/>
    <n v="29823.75"/>
  </r>
  <r>
    <n v="5"/>
    <n v="414"/>
    <x v="508"/>
    <n v="46835"/>
  </r>
  <r>
    <n v="5"/>
    <n v="415"/>
    <x v="509"/>
    <n v="57341.25"/>
  </r>
  <r>
    <n v="5"/>
    <n v="416"/>
    <x v="510"/>
    <n v="61828.75"/>
  </r>
  <r>
    <n v="5"/>
    <n v="417"/>
    <x v="511"/>
    <n v="221615"/>
  </r>
  <r>
    <n v="5"/>
    <n v="418"/>
    <x v="512"/>
    <n v="68768.75"/>
  </r>
  <r>
    <n v="5"/>
    <n v="501"/>
    <x v="513"/>
    <n v="1643777.5"/>
  </r>
  <r>
    <n v="5"/>
    <n v="502"/>
    <x v="514"/>
    <n v="168973.75"/>
  </r>
  <r>
    <n v="5"/>
    <n v="503"/>
    <x v="515"/>
    <n v="154680"/>
  </r>
  <r>
    <n v="5"/>
    <n v="504"/>
    <x v="516"/>
    <n v="458886.25"/>
  </r>
  <r>
    <n v="5"/>
    <n v="505"/>
    <x v="517"/>
    <n v="15208.75"/>
  </r>
  <r>
    <n v="5"/>
    <n v="506"/>
    <x v="518"/>
    <n v="359766.25"/>
  </r>
  <r>
    <n v="5"/>
    <n v="601"/>
    <x v="519"/>
    <n v="2584933.75"/>
  </r>
  <r>
    <n v="5"/>
    <n v="603"/>
    <x v="520"/>
    <n v="53451.25"/>
  </r>
  <r>
    <n v="5"/>
    <n v="606"/>
    <x v="521"/>
    <n v="170554.99999999997"/>
  </r>
  <r>
    <n v="5"/>
    <n v="610"/>
    <x v="522"/>
    <n v="101406.25"/>
  </r>
  <r>
    <n v="5"/>
    <n v="611"/>
    <x v="523"/>
    <n v="344726.25"/>
  </r>
  <r>
    <n v="5"/>
    <n v="612"/>
    <x v="524"/>
    <n v="163388.75"/>
  </r>
  <r>
    <n v="5"/>
    <n v="614"/>
    <x v="525"/>
    <n v="23120"/>
  </r>
  <r>
    <n v="5"/>
    <n v="616"/>
    <x v="526"/>
    <n v="49952.5"/>
  </r>
  <r>
    <n v="5"/>
    <n v="617"/>
    <x v="527"/>
    <n v="117103.75"/>
  </r>
  <r>
    <n v="5"/>
    <n v="701"/>
    <x v="528"/>
    <n v="2254118.75"/>
  </r>
  <r>
    <n v="5"/>
    <n v="702"/>
    <x v="529"/>
    <n v="328353.75"/>
  </r>
  <r>
    <n v="5"/>
    <n v="703"/>
    <x v="530"/>
    <n v="644972.5"/>
  </r>
  <r>
    <n v="5"/>
    <n v="704"/>
    <x v="531"/>
    <n v="304756.25"/>
  </r>
  <r>
    <n v="5"/>
    <n v="705"/>
    <x v="532"/>
    <n v="553148.75"/>
  </r>
  <r>
    <n v="5"/>
    <n v="706"/>
    <x v="533"/>
    <n v="386252.5"/>
  </r>
  <r>
    <n v="5"/>
    <n v="707"/>
    <x v="534"/>
    <n v="220736.25"/>
  </r>
  <r>
    <n v="5"/>
    <n v="708"/>
    <x v="535"/>
    <n v="115488.75"/>
  </r>
  <r>
    <n v="5"/>
    <n v="709"/>
    <x v="536"/>
    <n v="533325"/>
  </r>
  <r>
    <n v="5"/>
    <n v="801"/>
    <x v="537"/>
    <n v="204850"/>
  </r>
  <r>
    <n v="5"/>
    <n v="802"/>
    <x v="538"/>
    <n v="533668.75"/>
  </r>
  <r>
    <n v="5"/>
    <n v="803"/>
    <x v="539"/>
    <n v="260421.25"/>
  </r>
  <r>
    <n v="5"/>
    <n v="804"/>
    <x v="540"/>
    <n v="215853.75"/>
  </r>
  <r>
    <n v="5"/>
    <n v="90101"/>
    <x v="541"/>
    <n v="1267570"/>
  </r>
  <r>
    <n v="5"/>
    <n v="90201"/>
    <x v="542"/>
    <n v="1202078.75"/>
  </r>
  <r>
    <n v="5"/>
    <n v="90301"/>
    <x v="543"/>
    <n v="1479255"/>
  </r>
  <r>
    <n v="5"/>
    <n v="90401"/>
    <x v="544"/>
    <n v="658341.25"/>
  </r>
  <r>
    <n v="5"/>
    <n v="90501"/>
    <x v="545"/>
    <n v="590988.75"/>
  </r>
  <r>
    <n v="5"/>
    <n v="90601"/>
    <x v="546"/>
    <n v="567736.25"/>
  </r>
  <r>
    <n v="5"/>
    <n v="90701"/>
    <x v="547"/>
    <n v="715186.25"/>
  </r>
  <r>
    <n v="5"/>
    <n v="90801"/>
    <x v="548"/>
    <n v="465827.5"/>
  </r>
  <r>
    <n v="5"/>
    <n v="90901"/>
    <x v="549"/>
    <n v="903786.25"/>
  </r>
  <r>
    <n v="5"/>
    <n v="91001"/>
    <x v="550"/>
    <n v="1342318.75"/>
  </r>
  <r>
    <n v="5"/>
    <n v="91101"/>
    <x v="551"/>
    <n v="601797.5"/>
  </r>
  <r>
    <n v="5"/>
    <n v="91201"/>
    <x v="552"/>
    <n v="842810"/>
  </r>
  <r>
    <n v="5"/>
    <n v="91301"/>
    <x v="553"/>
    <n v="644962.5"/>
  </r>
  <r>
    <n v="5"/>
    <n v="91401"/>
    <x v="554"/>
    <n v="907495"/>
  </r>
  <r>
    <n v="5"/>
    <n v="91501"/>
    <x v="555"/>
    <n v="949337.50000000012"/>
  </r>
  <r>
    <n v="5"/>
    <n v="91601"/>
    <x v="556"/>
    <n v="964043.75"/>
  </r>
  <r>
    <n v="5"/>
    <n v="91701"/>
    <x v="557"/>
    <n v="610402.5"/>
  </r>
  <r>
    <n v="5"/>
    <n v="91801"/>
    <x v="558"/>
    <n v="802612.5"/>
  </r>
  <r>
    <n v="5"/>
    <n v="91901"/>
    <x v="559"/>
    <n v="946022.5"/>
  </r>
  <r>
    <n v="5"/>
    <n v="92001"/>
    <x v="560"/>
    <n v="646165"/>
  </r>
  <r>
    <n v="5"/>
    <n v="92101"/>
    <x v="561"/>
    <n v="1019982.4999999999"/>
  </r>
  <r>
    <n v="5"/>
    <n v="92201"/>
    <x v="562"/>
    <n v="794733.75"/>
  </r>
  <r>
    <n v="5"/>
    <n v="92301"/>
    <x v="563"/>
    <n v="470572.50000000006"/>
  </r>
  <r>
    <n v="6"/>
    <n v="101"/>
    <x v="564"/>
    <n v="46561.25"/>
  </r>
  <r>
    <n v="6"/>
    <n v="102"/>
    <x v="452"/>
    <s v=""/>
  </r>
  <r>
    <n v="6"/>
    <n v="103"/>
    <x v="565"/>
    <n v="9251.25"/>
  </r>
  <r>
    <n v="6"/>
    <n v="104"/>
    <x v="566"/>
    <n v="20131.25"/>
  </r>
  <r>
    <n v="6"/>
    <n v="105"/>
    <x v="452"/>
    <s v=""/>
  </r>
  <r>
    <n v="6"/>
    <n v="106"/>
    <x v="567"/>
    <n v="13721.25"/>
  </r>
  <r>
    <n v="6"/>
    <n v="107"/>
    <x v="568"/>
    <n v="9116.25"/>
  </r>
  <r>
    <n v="6"/>
    <n v="108"/>
    <x v="569"/>
    <n v="30691.25"/>
  </r>
  <r>
    <n v="6"/>
    <n v="109"/>
    <x v="570"/>
    <n v="33895"/>
  </r>
  <r>
    <n v="6"/>
    <n v="201"/>
    <x v="571"/>
    <n v="938442.5"/>
  </r>
  <r>
    <n v="6"/>
    <n v="202"/>
    <x v="572"/>
    <n v="532601.25"/>
  </r>
  <r>
    <n v="6"/>
    <n v="203"/>
    <x v="573"/>
    <n v="32676.250000000004"/>
  </r>
  <r>
    <n v="6"/>
    <n v="204"/>
    <x v="574"/>
    <n v="40948.75"/>
  </r>
  <r>
    <n v="6"/>
    <n v="205"/>
    <x v="575"/>
    <n v="76833.75"/>
  </r>
  <r>
    <n v="6"/>
    <n v="206"/>
    <x v="576"/>
    <n v="182502.5"/>
  </r>
  <r>
    <n v="6"/>
    <n v="207"/>
    <x v="577"/>
    <n v="50415"/>
  </r>
  <r>
    <n v="6"/>
    <n v="208"/>
    <x v="578"/>
    <n v="9140"/>
  </r>
  <r>
    <n v="6"/>
    <n v="209"/>
    <x v="579"/>
    <n v="100548.75"/>
  </r>
  <r>
    <n v="6"/>
    <n v="210"/>
    <x v="580"/>
    <n v="55772.5"/>
  </r>
  <r>
    <n v="6"/>
    <n v="301"/>
    <x v="581"/>
    <n v="302432.5"/>
  </r>
  <r>
    <n v="6"/>
    <n v="302"/>
    <x v="582"/>
    <n v="413586.25"/>
  </r>
  <r>
    <n v="6"/>
    <n v="303"/>
    <x v="583"/>
    <n v="34636.25"/>
  </r>
  <r>
    <n v="6"/>
    <n v="304"/>
    <x v="584"/>
    <n v="307096.25"/>
  </r>
  <r>
    <n v="6"/>
    <n v="305"/>
    <x v="585"/>
    <n v="117048.75"/>
  </r>
  <r>
    <n v="6"/>
    <n v="306"/>
    <x v="586"/>
    <n v="379737.5"/>
  </r>
  <r>
    <n v="6"/>
    <n v="307"/>
    <x v="587"/>
    <n v="89555"/>
  </r>
  <r>
    <n v="6"/>
    <n v="308"/>
    <x v="588"/>
    <n v="94412.5"/>
  </r>
  <r>
    <n v="6"/>
    <n v="309"/>
    <x v="589"/>
    <n v="5443.75"/>
  </r>
  <r>
    <n v="6"/>
    <n v="310"/>
    <x v="590"/>
    <n v="30307.5"/>
  </r>
  <r>
    <n v="6"/>
    <n v="311"/>
    <x v="591"/>
    <n v="33313.75"/>
  </r>
  <r>
    <n v="6"/>
    <n v="312"/>
    <x v="592"/>
    <n v="164983.75"/>
  </r>
  <r>
    <n v="6"/>
    <n v="313"/>
    <x v="593"/>
    <n v="7887.5"/>
  </r>
  <r>
    <n v="6"/>
    <n v="314"/>
    <x v="594"/>
    <n v="22346.25"/>
  </r>
  <r>
    <n v="6"/>
    <n v="315"/>
    <x v="595"/>
    <n v="48707.499999999993"/>
  </r>
  <r>
    <n v="6"/>
    <n v="316"/>
    <x v="596"/>
    <n v="71595"/>
  </r>
  <r>
    <n v="6"/>
    <n v="317"/>
    <x v="597"/>
    <n v="488405"/>
  </r>
  <r>
    <n v="6"/>
    <n v="318"/>
    <x v="598"/>
    <n v="120156.25"/>
  </r>
  <r>
    <n v="6"/>
    <n v="319"/>
    <x v="599"/>
    <n v="57241.25"/>
  </r>
  <r>
    <n v="6"/>
    <n v="320"/>
    <x v="600"/>
    <n v="52817.5"/>
  </r>
  <r>
    <n v="6"/>
    <n v="321"/>
    <x v="601"/>
    <n v="41418.75"/>
  </r>
  <r>
    <n v="6"/>
    <n v="322"/>
    <x v="602"/>
    <n v="47600"/>
  </r>
  <r>
    <n v="6"/>
    <n v="323"/>
    <x v="603"/>
    <n v="43516.25"/>
  </r>
  <r>
    <n v="6"/>
    <n v="324"/>
    <x v="604"/>
    <n v="300975"/>
  </r>
  <r>
    <n v="6"/>
    <n v="325"/>
    <x v="605"/>
    <n v="2448.75"/>
  </r>
  <r>
    <n v="6"/>
    <n v="401"/>
    <x v="606"/>
    <n v="4051497.5"/>
  </r>
  <r>
    <n v="6"/>
    <n v="402"/>
    <x v="607"/>
    <n v="230540.00000000003"/>
  </r>
  <r>
    <n v="6"/>
    <n v="403"/>
    <x v="608"/>
    <n v="628407.5"/>
  </r>
  <r>
    <n v="6"/>
    <n v="404"/>
    <x v="609"/>
    <n v="97995"/>
  </r>
  <r>
    <n v="6"/>
    <n v="405"/>
    <x v="610"/>
    <n v="80221.25"/>
  </r>
  <r>
    <n v="6"/>
    <n v="406"/>
    <x v="611"/>
    <n v="29478.75"/>
  </r>
  <r>
    <n v="6"/>
    <n v="407"/>
    <x v="612"/>
    <n v="296998.75"/>
  </r>
  <r>
    <n v="6"/>
    <n v="408"/>
    <x v="613"/>
    <n v="64875"/>
  </r>
  <r>
    <n v="6"/>
    <n v="409"/>
    <x v="614"/>
    <n v="14742.5"/>
  </r>
  <r>
    <n v="6"/>
    <n v="410"/>
    <x v="615"/>
    <n v="351178.75"/>
  </r>
  <r>
    <n v="6"/>
    <n v="411"/>
    <x v="616"/>
    <n v="48401.25"/>
  </r>
  <r>
    <n v="6"/>
    <n v="412"/>
    <x v="617"/>
    <n v="52496.25"/>
  </r>
  <r>
    <n v="6"/>
    <n v="413"/>
    <x v="618"/>
    <n v="15348.75"/>
  </r>
  <r>
    <n v="6"/>
    <n v="414"/>
    <x v="619"/>
    <n v="24982.5"/>
  </r>
  <r>
    <n v="6"/>
    <n v="415"/>
    <x v="620"/>
    <n v="19070"/>
  </r>
  <r>
    <n v="6"/>
    <n v="416"/>
    <x v="621"/>
    <n v="16033.75"/>
  </r>
  <r>
    <n v="6"/>
    <n v="417"/>
    <x v="622"/>
    <n v="164013.75"/>
  </r>
  <r>
    <n v="6"/>
    <n v="418"/>
    <x v="623"/>
    <n v="100408.75"/>
  </r>
  <r>
    <n v="6"/>
    <n v="501"/>
    <x v="624"/>
    <n v="2088018.75"/>
  </r>
  <r>
    <n v="6"/>
    <n v="502"/>
    <x v="625"/>
    <n v="175416.25"/>
  </r>
  <r>
    <n v="6"/>
    <n v="503"/>
    <x v="626"/>
    <n v="37751.25"/>
  </r>
  <r>
    <n v="6"/>
    <n v="504"/>
    <x v="627"/>
    <n v="300501.25"/>
  </r>
  <r>
    <n v="6"/>
    <n v="505"/>
    <x v="628"/>
    <n v="24002.5"/>
  </r>
  <r>
    <n v="6"/>
    <n v="506"/>
    <x v="629"/>
    <n v="202965"/>
  </r>
  <r>
    <n v="6"/>
    <n v="601"/>
    <x v="630"/>
    <n v="4088378.7499999995"/>
  </r>
  <r>
    <n v="6"/>
    <n v="603"/>
    <x v="631"/>
    <n v="18281.25"/>
  </r>
  <r>
    <n v="6"/>
    <n v="606"/>
    <x v="632"/>
    <n v="107023.75"/>
  </r>
  <r>
    <n v="6"/>
    <n v="610"/>
    <x v="633"/>
    <n v="15413.75"/>
  </r>
  <r>
    <n v="6"/>
    <n v="611"/>
    <x v="634"/>
    <n v="410530"/>
  </r>
  <r>
    <n v="6"/>
    <n v="612"/>
    <x v="635"/>
    <n v="140572.5"/>
  </r>
  <r>
    <n v="6"/>
    <n v="614"/>
    <x v="636"/>
    <n v="28563.75"/>
  </r>
  <r>
    <n v="6"/>
    <n v="616"/>
    <x v="637"/>
    <n v="32982.5"/>
  </r>
  <r>
    <n v="6"/>
    <n v="617"/>
    <x v="638"/>
    <n v="73783.75"/>
  </r>
  <r>
    <n v="6"/>
    <n v="701"/>
    <x v="639"/>
    <n v="2731703.75"/>
  </r>
  <r>
    <n v="6"/>
    <n v="702"/>
    <x v="640"/>
    <n v="229351.24999999997"/>
  </r>
  <r>
    <n v="6"/>
    <n v="703"/>
    <x v="641"/>
    <n v="516943.75"/>
  </r>
  <r>
    <n v="6"/>
    <n v="704"/>
    <x v="642"/>
    <n v="260406.25"/>
  </r>
  <r>
    <n v="6"/>
    <n v="705"/>
    <x v="643"/>
    <n v="249813.74999999997"/>
  </r>
  <r>
    <n v="6"/>
    <n v="706"/>
    <x v="644"/>
    <n v="208196.25"/>
  </r>
  <r>
    <n v="6"/>
    <n v="707"/>
    <x v="645"/>
    <n v="42801.25"/>
  </r>
  <r>
    <n v="6"/>
    <n v="708"/>
    <x v="646"/>
    <n v="44013.75"/>
  </r>
  <r>
    <n v="6"/>
    <n v="709"/>
    <x v="647"/>
    <n v="282232.5"/>
  </r>
  <r>
    <n v="6"/>
    <n v="801"/>
    <x v="648"/>
    <n v="105351.25"/>
  </r>
  <r>
    <n v="6"/>
    <n v="802"/>
    <x v="649"/>
    <n v="530137.5"/>
  </r>
  <r>
    <n v="6"/>
    <n v="803"/>
    <x v="650"/>
    <n v="318026.25"/>
  </r>
  <r>
    <n v="6"/>
    <n v="804"/>
    <x v="651"/>
    <n v="295365"/>
  </r>
  <r>
    <n v="6"/>
    <n v="90101"/>
    <x v="652"/>
    <n v="3102187.5"/>
  </r>
  <r>
    <n v="6"/>
    <n v="90201"/>
    <x v="653"/>
    <n v="3308212.5"/>
  </r>
  <r>
    <n v="6"/>
    <n v="90301"/>
    <x v="654"/>
    <n v="3648803.7500000005"/>
  </r>
  <r>
    <n v="6"/>
    <n v="90401"/>
    <x v="655"/>
    <n v="1499050.0000000002"/>
  </r>
  <r>
    <n v="6"/>
    <n v="90501"/>
    <x v="656"/>
    <n v="1843787.5"/>
  </r>
  <r>
    <n v="6"/>
    <n v="90601"/>
    <x v="657"/>
    <n v="1517007.5"/>
  </r>
  <r>
    <n v="6"/>
    <n v="90701"/>
    <x v="658"/>
    <n v="1161671.25"/>
  </r>
  <r>
    <n v="6"/>
    <n v="90801"/>
    <x v="659"/>
    <n v="1067752.5"/>
  </r>
  <r>
    <n v="6"/>
    <n v="90901"/>
    <x v="660"/>
    <n v="1847458.75"/>
  </r>
  <r>
    <n v="6"/>
    <n v="91001"/>
    <x v="661"/>
    <n v="4380458.75"/>
  </r>
  <r>
    <n v="6"/>
    <n v="91101"/>
    <x v="662"/>
    <n v="2160581.25"/>
  </r>
  <r>
    <n v="6"/>
    <n v="91201"/>
    <x v="663"/>
    <n v="1996717.5"/>
  </r>
  <r>
    <n v="6"/>
    <n v="91301"/>
    <x v="664"/>
    <n v="373215"/>
  </r>
  <r>
    <n v="6"/>
    <n v="91401"/>
    <x v="665"/>
    <n v="1329460"/>
  </r>
  <r>
    <n v="6"/>
    <n v="91501"/>
    <x v="666"/>
    <n v="1392311.25"/>
  </r>
  <r>
    <n v="6"/>
    <n v="91601"/>
    <x v="667"/>
    <n v="1822186.25"/>
  </r>
  <r>
    <n v="6"/>
    <n v="91701"/>
    <x v="668"/>
    <n v="987696.25"/>
  </r>
  <r>
    <n v="6"/>
    <n v="91801"/>
    <x v="669"/>
    <n v="713497.5"/>
  </r>
  <r>
    <n v="6"/>
    <n v="91901"/>
    <x v="670"/>
    <n v="1162252.5"/>
  </r>
  <r>
    <n v="6"/>
    <n v="92001"/>
    <x v="671"/>
    <n v="2835047.5"/>
  </r>
  <r>
    <n v="6"/>
    <n v="92101"/>
    <x v="672"/>
    <n v="2513850"/>
  </r>
  <r>
    <n v="6"/>
    <n v="92201"/>
    <x v="673"/>
    <n v="2326568.75"/>
  </r>
  <r>
    <n v="6"/>
    <n v="92301"/>
    <x v="674"/>
    <n v="987087.5"/>
  </r>
  <r>
    <n v="7"/>
    <n v="101"/>
    <x v="675"/>
    <n v="7188.75"/>
  </r>
  <r>
    <n v="7"/>
    <n v="102"/>
    <x v="452"/>
    <s v=""/>
  </r>
  <r>
    <n v="7"/>
    <n v="103"/>
    <x v="452"/>
    <s v=""/>
  </r>
  <r>
    <n v="7"/>
    <n v="104"/>
    <x v="452"/>
    <s v=""/>
  </r>
  <r>
    <n v="7"/>
    <n v="105"/>
    <x v="452"/>
    <s v=""/>
  </r>
  <r>
    <n v="7"/>
    <n v="106"/>
    <x v="676"/>
    <n v="9823.75"/>
  </r>
  <r>
    <n v="7"/>
    <n v="107"/>
    <x v="452"/>
    <s v=""/>
  </r>
  <r>
    <n v="7"/>
    <n v="108"/>
    <x v="452"/>
    <s v=""/>
  </r>
  <r>
    <n v="7"/>
    <n v="109"/>
    <x v="677"/>
    <n v="5722.5"/>
  </r>
  <r>
    <n v="7"/>
    <n v="201"/>
    <x v="678"/>
    <n v="150910"/>
  </r>
  <r>
    <n v="7"/>
    <n v="202"/>
    <x v="679"/>
    <n v="81063.75"/>
  </r>
  <r>
    <n v="7"/>
    <n v="203"/>
    <x v="452"/>
    <s v=""/>
  </r>
  <r>
    <n v="7"/>
    <n v="204"/>
    <x v="452"/>
    <s v=""/>
  </r>
  <r>
    <n v="7"/>
    <n v="205"/>
    <x v="452"/>
    <s v=""/>
  </r>
  <r>
    <n v="7"/>
    <n v="206"/>
    <x v="680"/>
    <n v="18505"/>
  </r>
  <r>
    <n v="7"/>
    <n v="207"/>
    <x v="452"/>
    <s v=""/>
  </r>
  <r>
    <n v="7"/>
    <n v="208"/>
    <x v="452"/>
    <s v=""/>
  </r>
  <r>
    <n v="7"/>
    <n v="209"/>
    <x v="681"/>
    <n v="395"/>
  </r>
  <r>
    <n v="7"/>
    <n v="210"/>
    <x v="452"/>
    <s v=""/>
  </r>
  <r>
    <n v="7"/>
    <n v="301"/>
    <x v="682"/>
    <n v="53267.5"/>
  </r>
  <r>
    <n v="7"/>
    <n v="302"/>
    <x v="683"/>
    <n v="111556.25"/>
  </r>
  <r>
    <n v="7"/>
    <n v="303"/>
    <x v="452"/>
    <s v=""/>
  </r>
  <r>
    <n v="7"/>
    <n v="304"/>
    <x v="684"/>
    <n v="27466.25"/>
  </r>
  <r>
    <n v="7"/>
    <n v="305"/>
    <x v="685"/>
    <n v="19627.5"/>
  </r>
  <r>
    <n v="7"/>
    <n v="306"/>
    <x v="686"/>
    <n v="7451.25"/>
  </r>
  <r>
    <n v="7"/>
    <n v="307"/>
    <x v="452"/>
    <s v=""/>
  </r>
  <r>
    <n v="7"/>
    <n v="308"/>
    <x v="452"/>
    <s v=""/>
  </r>
  <r>
    <n v="7"/>
    <n v="309"/>
    <x v="452"/>
    <s v=""/>
  </r>
  <r>
    <n v="7"/>
    <n v="310"/>
    <x v="452"/>
    <s v=""/>
  </r>
  <r>
    <n v="7"/>
    <n v="311"/>
    <x v="452"/>
    <s v=""/>
  </r>
  <r>
    <n v="7"/>
    <n v="312"/>
    <x v="687"/>
    <n v="6787.5"/>
  </r>
  <r>
    <n v="7"/>
    <n v="313"/>
    <x v="452"/>
    <s v=""/>
  </r>
  <r>
    <n v="7"/>
    <n v="314"/>
    <x v="452"/>
    <s v=""/>
  </r>
  <r>
    <n v="7"/>
    <n v="315"/>
    <x v="452"/>
    <s v=""/>
  </r>
  <r>
    <n v="7"/>
    <n v="316"/>
    <x v="452"/>
    <s v=""/>
  </r>
  <r>
    <n v="7"/>
    <n v="317"/>
    <x v="688"/>
    <n v="20101.25"/>
  </r>
  <r>
    <n v="7"/>
    <n v="318"/>
    <x v="689"/>
    <n v="4776.25"/>
  </r>
  <r>
    <n v="7"/>
    <n v="319"/>
    <x v="452"/>
    <s v=""/>
  </r>
  <r>
    <n v="7"/>
    <n v="320"/>
    <x v="452"/>
    <s v=""/>
  </r>
  <r>
    <n v="7"/>
    <n v="321"/>
    <x v="452"/>
    <s v=""/>
  </r>
  <r>
    <n v="7"/>
    <n v="322"/>
    <x v="452"/>
    <s v=""/>
  </r>
  <r>
    <n v="7"/>
    <n v="323"/>
    <x v="452"/>
    <s v=""/>
  </r>
  <r>
    <n v="7"/>
    <n v="324"/>
    <x v="690"/>
    <n v="15142.5"/>
  </r>
  <r>
    <n v="7"/>
    <n v="325"/>
    <x v="452"/>
    <s v=""/>
  </r>
  <r>
    <n v="7"/>
    <n v="401"/>
    <x v="691"/>
    <n v="363902.5"/>
  </r>
  <r>
    <n v="7"/>
    <n v="402"/>
    <x v="692"/>
    <n v="40298.75"/>
  </r>
  <r>
    <n v="7"/>
    <n v="403"/>
    <x v="693"/>
    <n v="143933.75"/>
  </r>
  <r>
    <n v="7"/>
    <n v="404"/>
    <x v="694"/>
    <n v="28541.25"/>
  </r>
  <r>
    <n v="7"/>
    <n v="405"/>
    <x v="452"/>
    <s v=""/>
  </r>
  <r>
    <n v="7"/>
    <n v="406"/>
    <x v="452"/>
    <s v=""/>
  </r>
  <r>
    <n v="7"/>
    <n v="407"/>
    <x v="452"/>
    <s v=""/>
  </r>
  <r>
    <n v="7"/>
    <n v="408"/>
    <x v="452"/>
    <s v=""/>
  </r>
  <r>
    <n v="7"/>
    <n v="409"/>
    <x v="452"/>
    <s v=""/>
  </r>
  <r>
    <n v="7"/>
    <n v="410"/>
    <x v="695"/>
    <n v="41426.25"/>
  </r>
  <r>
    <n v="7"/>
    <n v="411"/>
    <x v="696"/>
    <n v="3317.5"/>
  </r>
  <r>
    <n v="7"/>
    <n v="412"/>
    <x v="452"/>
    <s v=""/>
  </r>
  <r>
    <n v="7"/>
    <n v="413"/>
    <x v="452"/>
    <s v=""/>
  </r>
  <r>
    <n v="7"/>
    <n v="414"/>
    <x v="452"/>
    <s v=""/>
  </r>
  <r>
    <n v="7"/>
    <n v="415"/>
    <x v="452"/>
    <s v=""/>
  </r>
  <r>
    <n v="7"/>
    <n v="416"/>
    <x v="452"/>
    <s v=""/>
  </r>
  <r>
    <n v="7"/>
    <n v="417"/>
    <x v="697"/>
    <n v="27641.25"/>
  </r>
  <r>
    <n v="7"/>
    <n v="418"/>
    <x v="452"/>
    <s v=""/>
  </r>
  <r>
    <n v="7"/>
    <n v="501"/>
    <x v="698"/>
    <n v="65035"/>
  </r>
  <r>
    <n v="7"/>
    <n v="502"/>
    <x v="699"/>
    <n v="3415"/>
  </r>
  <r>
    <n v="7"/>
    <n v="503"/>
    <x v="452"/>
    <s v=""/>
  </r>
  <r>
    <n v="7"/>
    <n v="504"/>
    <x v="452"/>
    <s v=""/>
  </r>
  <r>
    <n v="7"/>
    <n v="505"/>
    <x v="452"/>
    <s v=""/>
  </r>
  <r>
    <n v="7"/>
    <n v="506"/>
    <x v="452"/>
    <s v=""/>
  </r>
  <r>
    <n v="7"/>
    <n v="601"/>
    <x v="700"/>
    <n v="676253.75"/>
  </r>
  <r>
    <n v="7"/>
    <n v="603"/>
    <x v="701"/>
    <n v="4392.5"/>
  </r>
  <r>
    <n v="7"/>
    <n v="606"/>
    <x v="702"/>
    <n v="1610"/>
  </r>
  <r>
    <n v="7"/>
    <n v="610"/>
    <x v="452"/>
    <s v=""/>
  </r>
  <r>
    <n v="7"/>
    <n v="611"/>
    <x v="703"/>
    <n v="62788.750000000007"/>
  </r>
  <r>
    <n v="7"/>
    <n v="612"/>
    <x v="452"/>
    <s v=""/>
  </r>
  <r>
    <n v="7"/>
    <n v="614"/>
    <x v="452"/>
    <s v=""/>
  </r>
  <r>
    <n v="7"/>
    <n v="616"/>
    <x v="704"/>
    <n v="6821.25"/>
  </r>
  <r>
    <n v="7"/>
    <n v="617"/>
    <x v="705"/>
    <n v="16665"/>
  </r>
  <r>
    <n v="7"/>
    <n v="701"/>
    <x v="706"/>
    <n v="439877.5"/>
  </r>
  <r>
    <n v="7"/>
    <n v="702"/>
    <x v="452"/>
    <s v=""/>
  </r>
  <r>
    <n v="7"/>
    <n v="703"/>
    <x v="707"/>
    <n v="37643.75"/>
  </r>
  <r>
    <n v="7"/>
    <n v="704"/>
    <x v="452"/>
    <s v=""/>
  </r>
  <r>
    <n v="7"/>
    <n v="705"/>
    <x v="708"/>
    <n v="51191.25"/>
  </r>
  <r>
    <n v="7"/>
    <n v="706"/>
    <x v="452"/>
    <s v=""/>
  </r>
  <r>
    <n v="7"/>
    <n v="707"/>
    <x v="452"/>
    <s v=""/>
  </r>
  <r>
    <n v="7"/>
    <n v="708"/>
    <x v="452"/>
    <s v=""/>
  </r>
  <r>
    <n v="7"/>
    <n v="709"/>
    <x v="709"/>
    <n v="1026.25"/>
  </r>
  <r>
    <n v="7"/>
    <n v="801"/>
    <x v="710"/>
    <n v="2325"/>
  </r>
  <r>
    <n v="7"/>
    <n v="802"/>
    <x v="711"/>
    <n v="90297.5"/>
  </r>
  <r>
    <n v="7"/>
    <n v="803"/>
    <x v="712"/>
    <n v="30926.250000000004"/>
  </r>
  <r>
    <n v="7"/>
    <n v="804"/>
    <x v="713"/>
    <n v="26390"/>
  </r>
  <r>
    <n v="7"/>
    <n v="90101"/>
    <x v="714"/>
    <n v="40733.75"/>
  </r>
  <r>
    <n v="7"/>
    <n v="90201"/>
    <x v="715"/>
    <n v="321167.5"/>
  </r>
  <r>
    <n v="7"/>
    <n v="90301"/>
    <x v="716"/>
    <n v="88572.5"/>
  </r>
  <r>
    <n v="7"/>
    <n v="90401"/>
    <x v="717"/>
    <n v="8723.75"/>
  </r>
  <r>
    <n v="7"/>
    <n v="90501"/>
    <x v="718"/>
    <n v="13676.25"/>
  </r>
  <r>
    <n v="7"/>
    <n v="90601"/>
    <x v="719"/>
    <n v="10640"/>
  </r>
  <r>
    <n v="7"/>
    <n v="90701"/>
    <x v="720"/>
    <n v="18240"/>
  </r>
  <r>
    <n v="7"/>
    <n v="90801"/>
    <x v="721"/>
    <n v="21741.25"/>
  </r>
  <r>
    <n v="7"/>
    <n v="90901"/>
    <x v="722"/>
    <n v="64971.25"/>
  </r>
  <r>
    <n v="7"/>
    <n v="91001"/>
    <x v="723"/>
    <n v="244336.25"/>
  </r>
  <r>
    <n v="7"/>
    <n v="91101"/>
    <x v="724"/>
    <n v="270936.25"/>
  </r>
  <r>
    <n v="7"/>
    <n v="91201"/>
    <x v="725"/>
    <n v="71947.5"/>
  </r>
  <r>
    <n v="7"/>
    <n v="91301"/>
    <x v="726"/>
    <n v="25170"/>
  </r>
  <r>
    <n v="7"/>
    <n v="91401"/>
    <x v="727"/>
    <n v="19588.75"/>
  </r>
  <r>
    <n v="7"/>
    <n v="91501"/>
    <x v="728"/>
    <n v="5608.75"/>
  </r>
  <r>
    <n v="7"/>
    <n v="91601"/>
    <x v="729"/>
    <n v="40510"/>
  </r>
  <r>
    <n v="7"/>
    <n v="91701"/>
    <x v="730"/>
    <n v="16190"/>
  </r>
  <r>
    <n v="7"/>
    <n v="91801"/>
    <x v="452"/>
    <s v=""/>
  </r>
  <r>
    <n v="7"/>
    <n v="91901"/>
    <x v="731"/>
    <n v="20373.75"/>
  </r>
  <r>
    <n v="7"/>
    <n v="92001"/>
    <x v="732"/>
    <n v="130121.25"/>
  </r>
  <r>
    <n v="7"/>
    <n v="92101"/>
    <x v="733"/>
    <n v="292912.5"/>
  </r>
  <r>
    <n v="7"/>
    <n v="92201"/>
    <x v="734"/>
    <n v="559140"/>
  </r>
  <r>
    <n v="7"/>
    <n v="92301"/>
    <x v="735"/>
    <n v="379040"/>
  </r>
  <r>
    <n v="8"/>
    <n v="101"/>
    <x v="736"/>
    <n v="268.670436295503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F3:G741" firstHeaderRow="1" firstDataRow="1" firstDataCol="1"/>
  <pivotFields count="4">
    <pivotField showAll="0"/>
    <pivotField showAll="0"/>
    <pivotField axis="axisRow" showAll="0">
      <items count="1474">
        <item m="1" x="1105"/>
        <item m="1" x="1182"/>
        <item m="1" x="1299"/>
        <item m="1" x="994"/>
        <item m="1" x="1149"/>
        <item m="1" x="862"/>
        <item m="1" x="1395"/>
        <item m="1" x="1427"/>
        <item m="1" x="1394"/>
        <item m="1" x="1009"/>
        <item m="1" x="828"/>
        <item m="1" x="1145"/>
        <item m="1" x="1288"/>
        <item m="1" x="986"/>
        <item m="1" x="1403"/>
        <item m="1" x="980"/>
        <item m="1" x="1459"/>
        <item m="1" x="1054"/>
        <item m="1" x="804"/>
        <item m="1" x="977"/>
        <item m="1" x="983"/>
        <item m="1" x="1077"/>
        <item m="1" x="1363"/>
        <item m="1" x="1418"/>
        <item m="1" x="958"/>
        <item m="1" x="879"/>
        <item m="1" x="1414"/>
        <item m="1" x="878"/>
        <item m="1" x="886"/>
        <item m="1" x="1356"/>
        <item m="1" x="1373"/>
        <item m="1" x="868"/>
        <item m="1" x="1258"/>
        <item m="1" x="1115"/>
        <item m="1" x="1456"/>
        <item m="1" x="924"/>
        <item m="1" x="896"/>
        <item m="1" x="1045"/>
        <item m="1" x="922"/>
        <item m="1" x="1377"/>
        <item m="1" x="791"/>
        <item m="1" x="933"/>
        <item m="1" x="1304"/>
        <item m="1" x="1334"/>
        <item m="1" x="1071"/>
        <item m="1" x="1434"/>
        <item m="1" x="755"/>
        <item m="1" x="1033"/>
        <item m="1" x="1298"/>
        <item m="1" x="929"/>
        <item m="1" x="945"/>
        <item m="1" x="1342"/>
        <item m="1" x="900"/>
        <item m="1" x="1421"/>
        <item m="1" x="956"/>
        <item m="1" x="1232"/>
        <item m="1" x="1179"/>
        <item m="1" x="1208"/>
        <item m="1" x="772"/>
        <item m="1" x="749"/>
        <item m="1" x="806"/>
        <item m="1" x="1375"/>
        <item m="1" x="883"/>
        <item m="1" x="1086"/>
        <item m="1" x="750"/>
        <item m="1" x="1122"/>
        <item m="1" x="1004"/>
        <item m="1" x="927"/>
        <item m="1" x="1442"/>
        <item m="1" x="1312"/>
        <item m="1" x="869"/>
        <item m="1" x="1341"/>
        <item m="1" x="1108"/>
        <item m="1" x="1218"/>
        <item m="1" x="1073"/>
        <item m="1" x="1091"/>
        <item m="1" x="870"/>
        <item m="1" x="1362"/>
        <item m="1" x="1107"/>
        <item m="1" x="946"/>
        <item m="1" x="1120"/>
        <item m="1" x="897"/>
        <item m="1" x="892"/>
        <item m="1" x="1014"/>
        <item m="1" x="1081"/>
        <item m="1" x="1197"/>
        <item m="1" x="1088"/>
        <item m="1" x="990"/>
        <item m="1" x="752"/>
        <item m="1" x="763"/>
        <item m="1" x="1230"/>
        <item m="1" x="824"/>
        <item m="1" x="1280"/>
        <item m="1" x="1072"/>
        <item m="1" x="905"/>
        <item m="1" x="1213"/>
        <item m="1" x="1059"/>
        <item m="1" x="774"/>
        <item m="1" x="1388"/>
        <item m="1" x="808"/>
        <item m="1" x="1177"/>
        <item m="1" x="1266"/>
        <item m="1" x="1306"/>
        <item m="1" x="758"/>
        <item m="1" x="1333"/>
        <item m="1" x="1302"/>
        <item m="1" x="918"/>
        <item m="1" x="1125"/>
        <item m="1" x="1457"/>
        <item m="1" x="1055"/>
        <item m="1" x="1193"/>
        <item m="1" x="893"/>
        <item m="1" x="1021"/>
        <item m="1" x="978"/>
        <item m="1" x="1313"/>
        <item m="1" x="884"/>
        <item m="1" x="1359"/>
        <item m="1" x="971"/>
        <item m="1" x="1431"/>
        <item m="1" x="880"/>
        <item m="1" x="889"/>
        <item m="1" x="996"/>
        <item m="1" x="1263"/>
        <item m="1" x="1322"/>
        <item m="1" x="857"/>
        <item m="1" x="796"/>
        <item m="1" x="1317"/>
        <item m="1" x="793"/>
        <item m="1" x="803"/>
        <item m="1" x="1256"/>
        <item m="1" x="1276"/>
        <item m="1" x="782"/>
        <item m="1" x="1156"/>
        <item m="1" x="744"/>
        <item m="1" x="1279"/>
        <item m="1" x="1024"/>
        <item m="1" x="1354"/>
        <item m="1" x="833"/>
        <item m="1" x="815"/>
        <item m="1" x="961"/>
        <item m="1" x="829"/>
        <item m="1" x="790"/>
        <item m="1" x="1282"/>
        <item m="1" x="1222"/>
        <item m="1" x="1417"/>
        <item m="1" x="1050"/>
        <item m="1" x="839"/>
        <item m="1" x="1206"/>
        <item m="1" x="1237"/>
        <item m="1" x="984"/>
        <item m="1" x="1339"/>
        <item m="1" x="1382"/>
        <item m="1" x="953"/>
        <item m="1" x="1381"/>
        <item m="1" x="1196"/>
        <item m="1" x="835"/>
        <item m="1" x="847"/>
        <item m="1" x="1243"/>
        <item m="1" x="818"/>
        <item m="1" x="1327"/>
        <item m="1" x="854"/>
        <item m="1" x="1128"/>
        <item m="1" x="1079"/>
        <item m="1" x="1106"/>
        <item m="1" x="1396"/>
        <item m="1" x="819"/>
        <item m="1" x="1374"/>
        <item m="1" x="1432"/>
        <item m="1" x="1278"/>
        <item m="1" x="801"/>
        <item m="1" x="1002"/>
        <item m="1" x="1376"/>
        <item m="1" x="1032"/>
        <item m="1" x="974"/>
        <item m="1" x="1289"/>
        <item m="1" x="913"/>
        <item m="1" x="834"/>
        <item m="1" x="1344"/>
        <item m="1" x="1210"/>
        <item m="1" x="781"/>
        <item m="1" x="1034"/>
        <item m="1" x="1242"/>
        <item m="1" x="1018"/>
        <item m="1" x="1154"/>
        <item m="1" x="1114"/>
        <item m="1" x="987"/>
        <item m="1" x="1006"/>
        <item m="1" x="1400"/>
        <item m="1" x="832"/>
        <item m="1" x="786"/>
        <item m="1" x="1262"/>
        <item m="1" x="1264"/>
        <item m="1" x="1017"/>
        <item m="1" x="1330"/>
        <item m="1" x="1112"/>
        <item m="1" x="967"/>
        <item m="1" x="849"/>
        <item m="1" x="1029"/>
        <item m="1" x="757"/>
        <item m="1" x="814"/>
        <item m="1" x="1198"/>
        <item m="1" x="1124"/>
        <item m="1" x="811"/>
        <item m="1" x="926"/>
        <item m="1" x="1185"/>
        <item m="1" x="999"/>
        <item m="1" x="1209"/>
        <item m="1" x="861"/>
        <item m="1" x="1095"/>
        <item m="1" x="1226"/>
        <item m="1" x="1005"/>
        <item m="1" x="1466"/>
        <item m="1" x="901"/>
        <item m="1" x="1444"/>
        <item m="1" x="1378"/>
        <item m="1" x="1314"/>
        <item m="1" x="1390"/>
        <item m="1" x="1126"/>
        <item m="1" x="1393"/>
        <item m="1" x="1446"/>
        <item m="1" x="738"/>
        <item m="1" x="1031"/>
        <item m="1" x="1435"/>
        <item m="1" x="1398"/>
        <item m="1" x="968"/>
        <item m="1" x="969"/>
        <item m="1" x="1453"/>
        <item m="1" x="1183"/>
        <item m="1" x="985"/>
        <item m="1" x="821"/>
        <item m="1" x="1051"/>
        <item m="1" x="921"/>
        <item m="1" x="903"/>
        <item m="1" x="1467"/>
        <item m="1" x="1460"/>
        <item m="1" x="934"/>
        <item m="1" x="822"/>
        <item m="1" x="1110"/>
        <item m="1" x="840"/>
        <item m="1" x="737"/>
        <item m="1" x="975"/>
        <item m="1" x="1274"/>
        <item m="1" x="1399"/>
        <item m="1" x="1133"/>
        <item m="1" x="1068"/>
        <item m="1" x="1297"/>
        <item m="1" x="1084"/>
        <item m="1" x="1436"/>
        <item m="1" x="816"/>
        <item m="1" x="1076"/>
        <item m="1" x="1161"/>
        <item m="1" x="1199"/>
        <item m="1" x="768"/>
        <item m="1" x="745"/>
        <item m="1" x="1101"/>
        <item m="1" x="902"/>
        <item m="1" x="1166"/>
        <item m="1" x="1163"/>
        <item m="1" x="936"/>
        <item m="1" x="1450"/>
        <item m="1" x="947"/>
        <item m="1" x="1269"/>
        <item m="1" x="1144"/>
        <item m="1" x="1119"/>
        <item m="1" x="1207"/>
        <item m="1" x="964"/>
        <item m="1" x="1355"/>
        <item m="1" x="1386"/>
        <item m="1" x="874"/>
        <item m="1" x="1171"/>
        <item m="1" x="1251"/>
        <item m="1" x="1379"/>
        <item m="1" x="1143"/>
        <item m="1" x="845"/>
        <item m="1" x="1233"/>
        <item m="1" x="866"/>
        <item m="1" x="911"/>
        <item m="1" x="1203"/>
        <item m="1" x="826"/>
        <item m="1" x="1035"/>
        <item m="1" x="1140"/>
        <item m="1" x="1087"/>
        <item m="1" x="1361"/>
        <item m="1" x="914"/>
        <item m="1" x="853"/>
        <item m="1" x="1358"/>
        <item m="1" x="923"/>
        <item m="1" x="1309"/>
        <item m="1" x="972"/>
        <item m="1" x="1202"/>
        <item m="1" x="1089"/>
        <item m="1" x="1391"/>
        <item m="1" x="1056"/>
        <item m="1" x="1328"/>
        <item m="1" x="812"/>
        <item m="1" x="937"/>
        <item m="1" x="1385"/>
        <item m="1" x="877"/>
        <item m="1" x="1291"/>
        <item m="1" x="952"/>
        <item m="1" x="1214"/>
        <item m="1" x="1294"/>
        <item m="1" x="802"/>
        <item m="1" x="1260"/>
        <item m="1" x="872"/>
        <item m="1" x="761"/>
        <item m="1" x="930"/>
        <item m="1" x="1336"/>
        <item m="1" x="795"/>
        <item m="1" x="809"/>
        <item m="1" x="842"/>
        <item m="1" x="1070"/>
        <item m="1" x="1270"/>
        <item m="1" x="906"/>
        <item m="1" x="1159"/>
        <item m="1" x="965"/>
        <item m="1" x="1332"/>
        <item m="1" x="931"/>
        <item m="1" x="1224"/>
        <item m="1" x="1252"/>
        <item m="1" x="767"/>
        <item m="1" x="1422"/>
        <item m="1" x="1455"/>
        <item m="1" x="1220"/>
        <item m="1" x="1419"/>
        <item m="1" x="1430"/>
        <item m="1" x="1343"/>
        <item m="1" x="1127"/>
        <item m="1" x="1152"/>
        <item m="1" x="1175"/>
        <item m="1" x="1406"/>
        <item m="1" x="1066"/>
        <item m="1" x="1371"/>
        <item m="1" x="1180"/>
        <item m="1" x="939"/>
        <item m="1" x="1132"/>
        <item m="1" x="1397"/>
        <item m="1" x="1255"/>
        <item m="1" x="1462"/>
        <item m="1" x="1438"/>
        <item m="1" x="762"/>
        <item m="1" x="860"/>
        <item m="1" x="1458"/>
        <item m="1" x="1186"/>
        <item m="1" x="1192"/>
        <item m="1" x="1319"/>
        <item m="1" x="1447"/>
        <item m="1" x="1013"/>
        <item m="1" x="837"/>
        <item m="1" x="1250"/>
        <item m="1" x="741"/>
        <item m="1" x="1104"/>
        <item m="1" x="1083"/>
        <item m="1" x="1131"/>
        <item m="1" x="888"/>
        <item m="1" x="1426"/>
        <item m="1" x="1240"/>
        <item m="1" x="950"/>
        <item m="1" x="1287"/>
        <item m="1" x="851"/>
        <item m="1" x="1212"/>
        <item m="1" x="1285"/>
        <item m="1" x="1096"/>
        <item m="1" x="1470"/>
        <item m="1" x="751"/>
        <item m="1" x="1472"/>
        <item m="1" x="1138"/>
        <item m="1" x="1443"/>
        <item m="1" x="951"/>
        <item m="1" x="1225"/>
        <item m="1" x="764"/>
        <item m="1" x="1038"/>
        <item m="1" x="1412"/>
        <item m="1" x="995"/>
        <item m="1" x="1308"/>
        <item m="1" x="1016"/>
        <item m="1" x="1307"/>
        <item m="1" x="1244"/>
        <item m="1" x="948"/>
        <item m="1" x="1277"/>
        <item m="1" x="1337"/>
        <item m="1" x="1181"/>
        <item m="1" x="1428"/>
        <item m="1" x="1158"/>
        <item m="1" x="910"/>
        <item m="1" x="1281"/>
        <item m="1" x="1167"/>
        <item m="1" x="954"/>
        <item m="1" x="1311"/>
        <item m="1" x="1228"/>
        <item m="1" x="1129"/>
        <item m="1" x="756"/>
        <item m="1" x="1323"/>
        <item m="1" x="777"/>
        <item m="1" x="1188"/>
        <item m="1" x="894"/>
        <item m="1" x="823"/>
        <item m="1" x="1067"/>
        <item m="1" x="1468"/>
        <item m="1" x="1151"/>
        <item m="1" x="1439"/>
        <item m="1" x="1247"/>
        <item m="1" x="1425"/>
        <item m="1" x="1109"/>
        <item m="1" x="1234"/>
        <item m="1" x="1404"/>
        <item m="1" x="1331"/>
        <item m="1" x="1387"/>
        <item m="1" x="1169"/>
        <item m="1" x="1321"/>
        <item m="1" x="962"/>
        <item m="1" x="1136"/>
        <item m="1" x="1139"/>
        <item m="1" x="1211"/>
        <item m="1" x="932"/>
        <item m="1" x="1173"/>
        <item m="1" x="1370"/>
        <item m="1" x="1092"/>
        <item m="1" x="1023"/>
        <item m="1" x="775"/>
        <item m="1" x="895"/>
        <item m="1" x="916"/>
        <item m="1" x="1049"/>
        <item m="1" x="979"/>
        <item m="1" x="1383"/>
        <item m="1" x="1407"/>
        <item m="1" x="1157"/>
        <item m="1" x="830"/>
        <item m="1" x="991"/>
        <item m="1" x="1368"/>
        <item m="1" x="1000"/>
        <item m="1" x="928"/>
        <item m="1" x="776"/>
        <item m="1" x="944"/>
        <item m="1" x="1022"/>
        <item m="1" x="1360"/>
        <item m="1" x="753"/>
        <item m="1" x="949"/>
        <item m="1" x="858"/>
        <item m="1" x="1449"/>
        <item m="1" x="759"/>
        <item m="1" x="942"/>
        <item m="1" x="1257"/>
        <item m="1" x="1134"/>
        <item m="1" x="817"/>
        <item m="1" x="1301"/>
        <item m="1" x="1316"/>
        <item m="1" x="855"/>
        <item m="1" x="773"/>
        <item m="1" x="1160"/>
        <item m="1" x="1062"/>
        <item m="1" x="1148"/>
        <item m="1" x="1440"/>
        <item m="1" x="1085"/>
        <item m="1" x="1098"/>
        <item m="1" x="1097"/>
        <item m="1" x="1137"/>
        <item m="1" x="919"/>
        <item m="1" x="1437"/>
        <item m="1" x="1424"/>
        <item m="1" x="881"/>
        <item m="1" x="959"/>
        <item m="1" x="1320"/>
        <item m="1" x="970"/>
        <item m="1" x="1027"/>
        <item m="1" x="915"/>
        <item m="1" x="820"/>
        <item m="1" x="1283"/>
        <item m="1" x="1187"/>
        <item m="1" x="848"/>
        <item m="1" x="907"/>
        <item m="1" x="1300"/>
        <item m="1" x="988"/>
        <item m="1" x="1036"/>
        <item m="1" x="887"/>
        <item m="1" x="1408"/>
        <item m="1" x="1053"/>
        <item m="1" x="1292"/>
        <item m="1" x="794"/>
        <item m="1" x="871"/>
        <item m="1" x="1353"/>
        <item m="1" x="1318"/>
        <item m="1" x="1080"/>
        <item m="1" x="891"/>
        <item m="1" x="876"/>
        <item m="1" x="1380"/>
        <item m="1" x="1205"/>
        <item m="1" x="1058"/>
        <item m="1" x="838"/>
        <item m="1" x="1433"/>
        <item m="1" x="1019"/>
        <item m="1" x="1223"/>
        <item m="1" x="742"/>
        <item m="1" x="1367"/>
        <item m="1" x="867"/>
        <item m="1" x="1194"/>
        <item m="1" x="1340"/>
        <item m="1" x="992"/>
        <item m="1" x="1413"/>
        <item m="1" x="1069"/>
        <item m="1" x="1012"/>
        <item m="1" x="1113"/>
        <item m="1" x="1003"/>
        <item m="1" x="780"/>
        <item m="1" x="997"/>
        <item m="1" x="1335"/>
        <item m="1" x="1063"/>
        <item m="1" x="844"/>
        <item m="1" x="1324"/>
        <item m="1" x="882"/>
        <item m="1" x="1170"/>
        <item m="1" x="1025"/>
        <item m="1" x="1284"/>
        <item m="1" x="1290"/>
        <item m="1" x="852"/>
        <item m="1" x="788"/>
        <item m="1" x="827"/>
        <item m="1" x="1010"/>
        <item m="1" x="1221"/>
        <item m="1" x="955"/>
        <item m="1" x="1046"/>
        <item m="1" x="1011"/>
        <item m="1" x="1082"/>
        <item m="1" x="778"/>
        <item m="1" x="1195"/>
        <item m="1" x="1047"/>
        <item m="1" x="1441"/>
        <item m="1" x="875"/>
        <item m="1" x="1135"/>
        <item m="1" x="1020"/>
        <item m="1" x="1392"/>
        <item m="1" x="917"/>
        <item m="1" x="841"/>
        <item m="1" x="792"/>
        <item m="1" x="1429"/>
        <item m="1" x="981"/>
        <item m="1" x="810"/>
        <item m="1" x="1090"/>
        <item m="1" x="982"/>
        <item m="1" x="1420"/>
        <item m="1" x="1248"/>
        <item m="1" x="1117"/>
        <item m="1" x="890"/>
        <item m="1" x="1216"/>
        <item m="1" x="1238"/>
        <item m="1" x="760"/>
        <item m="1" x="1057"/>
        <item m="1" x="1204"/>
        <item m="1" x="1153"/>
        <item m="1" x="1028"/>
        <item m="1" x="973"/>
        <item m="1" x="1415"/>
        <item m="1" x="1465"/>
        <item m="1" x="1463"/>
        <item m="1" x="746"/>
        <item m="1" x="787"/>
        <item m="1" x="935"/>
        <item m="1" x="1040"/>
        <item m="1" x="1325"/>
        <item m="1" x="1246"/>
        <item m="1" x="1200"/>
        <item m="1" x="1305"/>
        <item m="1" x="1141"/>
        <item m="1" x="798"/>
        <item m="1" x="1235"/>
        <item m="1" x="1037"/>
        <item m="1" x="899"/>
        <item m="1" x="1346"/>
        <item m="1" x="1271"/>
        <item m="1" x="748"/>
        <item m="1" x="1329"/>
        <item m="1" x="783"/>
        <item m="1" x="1078"/>
        <item m="1" x="1448"/>
        <item m="1" x="1253"/>
        <item m="1" x="784"/>
        <item m="1" x="1042"/>
        <item m="1" x="1345"/>
        <item m="1" x="1350"/>
        <item m="1" x="813"/>
        <item m="1" x="831"/>
        <item m="1" x="799"/>
        <item m="1" x="843"/>
        <item m="1" x="1401"/>
        <item m="1" x="1001"/>
        <item m="1" x="1065"/>
        <item m="1" x="904"/>
        <item m="1" x="1075"/>
        <item m="1" x="1146"/>
        <item m="1" x="1184"/>
        <item m="1" x="1296"/>
        <item m="1" x="1239"/>
        <item m="1" x="1259"/>
        <item m="1" x="1189"/>
        <item m="1" x="846"/>
        <item m="1" x="743"/>
        <item m="1" x="1142"/>
        <item m="1" x="807"/>
        <item m="1" x="1164"/>
        <item m="1" x="1150"/>
        <item m="1" x="1241"/>
        <item m="1" x="1174"/>
        <item m="1" x="1254"/>
        <item m="1" x="805"/>
        <item m="1" x="1102"/>
        <item m="1" x="1015"/>
        <item m="1" x="1272"/>
        <item m="1" x="1215"/>
        <item m="1" x="1060"/>
        <item m="1" x="1061"/>
        <item m="1" x="912"/>
        <item m="1" x="1410"/>
        <item m="1" x="1261"/>
        <item m="1" x="800"/>
        <item m="1" x="1326"/>
        <item m="1" x="920"/>
        <item m="1" x="1178"/>
        <item m="1" x="765"/>
        <item m="1" x="1048"/>
        <item m="1" x="1352"/>
        <item m="1" x="1201"/>
        <item m="1" x="1099"/>
        <item m="1" x="1118"/>
        <item m="1" x="865"/>
        <item m="1" x="938"/>
        <item m="1" x="1265"/>
        <item m="1" x="769"/>
        <item m="1" x="1275"/>
        <item m="1" x="1026"/>
        <item m="1" x="1191"/>
        <item m="1" x="1052"/>
        <item m="1" x="1008"/>
        <item m="1" x="1236"/>
        <item m="1" x="766"/>
        <item m="1" x="1041"/>
        <item m="1" x="1268"/>
        <item m="1" x="1229"/>
        <item m="1" x="1372"/>
        <item m="1" x="898"/>
        <item m="1" x="850"/>
        <item m="1" x="1351"/>
        <item m="1" x="1165"/>
        <item m="1" x="785"/>
        <item m="1" x="1348"/>
        <item m="1" x="1147"/>
        <item m="1" x="739"/>
        <item m="1" x="1303"/>
        <item m="1" x="1369"/>
        <item m="1" x="1464"/>
        <item m="1" x="1267"/>
        <item m="1" x="908"/>
        <item m="1" x="1347"/>
        <item m="1" x="1074"/>
        <item m="1" x="1451"/>
        <item m="1" x="1409"/>
        <item m="1" x="1121"/>
        <item m="1" x="925"/>
        <item m="1" x="1217"/>
        <item m="1" x="1364"/>
        <item m="1" x="963"/>
        <item m="1" x="998"/>
        <item m="1" x="1155"/>
        <item m="1" x="1389"/>
        <item m="1" x="747"/>
        <item m="1" x="1231"/>
        <item m="1" x="1416"/>
        <item m="1" x="957"/>
        <item m="1" x="1162"/>
        <item m="1" x="779"/>
        <item m="1" x="797"/>
        <item m="1" x="966"/>
        <item m="1" x="789"/>
        <item m="1" x="1338"/>
        <item m="1" x="1461"/>
        <item m="1" x="1116"/>
        <item m="1" x="1093"/>
        <item m="1" x="1315"/>
        <item m="1" x="1469"/>
        <item m="1" x="1365"/>
        <item m="1" x="1190"/>
        <item m="1" x="1454"/>
        <item m="1" x="1100"/>
        <item m="1" x="1168"/>
        <item m="1" x="863"/>
        <item m="1" x="885"/>
        <item m="1" x="1293"/>
        <item m="1" x="960"/>
        <item m="1" x="1245"/>
        <item m="1" x="864"/>
        <item m="1" x="1123"/>
        <item m="1" x="1030"/>
        <item m="1" x="909"/>
        <item m="1" x="941"/>
        <item m="1" x="770"/>
        <item m="1" x="989"/>
        <item m="1" x="740"/>
        <item m="1" x="1176"/>
        <item m="1" x="1111"/>
        <item m="1" x="1445"/>
        <item m="1" x="1273"/>
        <item m="1" x="1402"/>
        <item m="1" x="976"/>
        <item m="1" x="1423"/>
        <item m="1" x="1286"/>
        <item m="1" x="754"/>
        <item m="1" x="1064"/>
        <item m="1" x="771"/>
        <item m="1" x="1044"/>
        <item m="1" x="859"/>
        <item m="1" x="1007"/>
        <item m="1" x="1130"/>
        <item m="1" x="943"/>
        <item m="1" x="1227"/>
        <item m="1" x="1452"/>
        <item m="1" x="1295"/>
        <item m="1" x="1411"/>
        <item m="1" x="940"/>
        <item m="1" x="1219"/>
        <item m="1" x="1357"/>
        <item m="1" x="1349"/>
        <item m="1" x="1043"/>
        <item m="1" x="873"/>
        <item m="1" x="836"/>
        <item m="1" x="1405"/>
        <item m="1" x="856"/>
        <item m="1" x="1039"/>
        <item m="1" x="1094"/>
        <item m="1" x="1172"/>
        <item m="1" x="1310"/>
        <item m="1" x="1366"/>
        <item m="1" x="1471"/>
        <item m="1" x="1249"/>
        <item m="1" x="1384"/>
        <item m="1" x="1103"/>
        <item m="1" x="993"/>
        <item m="1" x="825"/>
        <item x="4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t="default"/>
      </items>
    </pivotField>
    <pivotField dataField="1" showAll="0"/>
  </pivotFields>
  <rowFields count="1">
    <field x="2"/>
  </rowFields>
  <rowItems count="738">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t="grand">
      <x/>
    </i>
  </rowItems>
  <colItems count="1">
    <i/>
  </colItems>
  <dataFields count="1">
    <dataField name="Summe von BGF" fld="3" baseField="0" baseItem="501159456"/>
  </dataFields>
  <conditionalFormats count="1">
    <conditionalFormat priority="5">
      <pivotAreas count="1">
        <pivotArea type="data" collapsedLevelsAreSubtotals="1" fieldPosition="0">
          <references count="2">
            <reference field="4294967294" count="1" selected="0">
              <x v="0"/>
            </reference>
            <reference field="2" count="736">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x v="700"/>
              <x v="701"/>
              <x v="702"/>
              <x v="703"/>
              <x v="704"/>
              <x v="705"/>
              <x v="706"/>
              <x v="707"/>
              <x v="708"/>
              <x v="709"/>
              <x v="710"/>
              <x v="711"/>
              <x v="712"/>
              <x v="713"/>
              <x v="714"/>
              <x v="715"/>
              <x v="716"/>
              <x v="717"/>
              <x v="718"/>
              <x v="719"/>
              <x v="720"/>
              <x v="721"/>
              <x v="722"/>
              <x v="723"/>
              <x v="724"/>
              <x v="725"/>
              <x v="726"/>
              <x v="727"/>
              <x v="728"/>
              <x v="729"/>
              <x v="730"/>
              <x v="731"/>
              <x v="732"/>
              <x v="733"/>
              <x v="734"/>
              <x v="73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elle1" displayName="Tabelle1" ref="K5:CG118" totalsRowShown="0" tableBorderDxfId="80">
  <autoFilter ref="K5:CG118"/>
  <tableColumns count="75">
    <tableColumn id="39" name="NGF1" dataDxfId="79" dataCellStyle="cells 2"/>
    <tableColumn id="40" name="NGF2" dataDxfId="78" dataCellStyle="cells 2"/>
    <tableColumn id="41" name="NGF3" dataDxfId="77" dataCellStyle="cells 2"/>
    <tableColumn id="42" name="NGF4" dataDxfId="76" dataCellStyle="cells 2"/>
    <tableColumn id="43" name="NGF5" dataDxfId="75" dataCellStyle="cells 2"/>
    <tableColumn id="44" name="NGF6" dataDxfId="74" dataCellStyle="cells 2"/>
    <tableColumn id="45" name="NGF11" dataDxfId="73" dataCellStyle="cells 2"/>
    <tableColumn id="58" name="BGF1" dataDxfId="72" dataCellStyle="cells 2">
      <calculatedColumnFormula>IFERROR(Tabelle1[[#This Row],[NGF1]]/NGFzuBGF/D6,"")</calculatedColumnFormula>
    </tableColumn>
    <tableColumn id="59" name="BGF2" dataDxfId="71" dataCellStyle="cells 2">
      <calculatedColumnFormula>IFERROR(Tabelle1[[#This Row],[NGF2]]/NGFzuBGF/E6,"")</calculatedColumnFormula>
    </tableColumn>
    <tableColumn id="60" name="BGF3" dataDxfId="70" dataCellStyle="cells 2">
      <calculatedColumnFormula>IFERROR(Tabelle1[[#This Row],[NGF3]]/NGFzuBGF/F6,"")</calculatedColumnFormula>
    </tableColumn>
    <tableColumn id="61" name="BGF4" dataDxfId="69" dataCellStyle="cells 2">
      <calculatedColumnFormula>IFERROR(Tabelle1[[#This Row],[NGF4]]/NGFzuBGF/G6,"")</calculatedColumnFormula>
    </tableColumn>
    <tableColumn id="62" name="BGF5" dataDxfId="68" dataCellStyle="cells 2">
      <calculatedColumnFormula>IFERROR(Tabelle1[[#This Row],[NGF5]]/NGFzuBGF/H6,"")</calculatedColumnFormula>
    </tableColumn>
    <tableColumn id="63" name="BGF6" dataDxfId="67" dataCellStyle="cells 2">
      <calculatedColumnFormula>IFERROR(Tabelle1[[#This Row],[NGF6]]/NGFzuBGF/I6,"")</calculatedColumnFormula>
    </tableColumn>
    <tableColumn id="64" name="BGF11" dataDxfId="66" dataCellStyle="cells 2">
      <calculatedColumnFormula>IFERROR(Tabelle1[[#This Row],[NGF11]]/NGFzuBGF/J6,"")</calculatedColumnFormula>
    </tableColumn>
    <tableColumn id="79" name="BGF_Summe" dataDxfId="65" dataCellStyle="Komma">
      <calculatedColumnFormula>SUM(Tabelle1[[#This Row],[BGF_insg 1]:[BGF_insg 7]])</calculatedColumnFormula>
    </tableColumn>
    <tableColumn id="71" name="BGF_insg 1" dataDxfId="64" dataCellStyle="cells 2">
      <calculatedColumnFormula>IFERROR(D6*Tabelle1[[#This Row],[BGF1]],"")</calculatedColumnFormula>
    </tableColumn>
    <tableColumn id="72" name="BGF_insg 2" dataDxfId="63" dataCellStyle="cells 2">
      <calculatedColumnFormula>IFERROR(E6*Tabelle1[[#This Row],[BGF2]],"")</calculatedColumnFormula>
    </tableColumn>
    <tableColumn id="73" name="BGF_insg 3" dataDxfId="62" dataCellStyle="cells 2">
      <calculatedColumnFormula>IFERROR(F6*Tabelle1[[#This Row],[BGF3]],"")</calculatedColumnFormula>
    </tableColumn>
    <tableColumn id="74" name="BGF_insg 4" dataDxfId="61" dataCellStyle="cells 2">
      <calculatedColumnFormula>IFERROR(G6*Tabelle1[[#This Row],[BGF4]],"")</calculatedColumnFormula>
    </tableColumn>
    <tableColumn id="75" name="BGF_insg 5" dataDxfId="60" dataCellStyle="cells 2">
      <calculatedColumnFormula>IFERROR(H6*Tabelle1[[#This Row],[BGF5]],"")</calculatedColumnFormula>
    </tableColumn>
    <tableColumn id="76" name="BGF_insg 6" dataDxfId="59" dataCellStyle="cells 2">
      <calculatedColumnFormula>IFERROR(I6*Tabelle1[[#This Row],[BGF6]],"")</calculatedColumnFormula>
    </tableColumn>
    <tableColumn id="77" name="BGF_insg 7" dataDxfId="58" dataCellStyle="cells 2">
      <calculatedColumnFormula>IFERROR(J6*Tabelle1[[#This Row],[BGF11]],"")</calculatedColumnFormula>
    </tableColumn>
    <tableColumn id="1" name="BebFl G1" dataDxfId="57" dataCellStyle="cells 2">
      <calculatedColumnFormula>IFERROR(Tabelle1[[#This Row],[BGF1]]/AG$4*$AK$3,"")</calculatedColumnFormula>
    </tableColumn>
    <tableColumn id="2" name="BebFl G2" dataDxfId="56" dataCellStyle="cells 2">
      <calculatedColumnFormula>IFERROR(Tabelle1[[#This Row],[BGF2]]/AH$4*$AK$3,"")</calculatedColumnFormula>
    </tableColumn>
    <tableColumn id="3" name="BebFl G3" dataDxfId="55" dataCellStyle="cells 2">
      <calculatedColumnFormula>IFERROR(Tabelle1[[#This Row],[BGF3]]/AI$4*$AK$3,"")</calculatedColumnFormula>
    </tableColumn>
    <tableColumn id="4" name="BebFl G4" dataDxfId="54" dataCellStyle="cells 2">
      <calculatedColumnFormula>IFERROR(Tabelle1[[#This Row],[BGF4]]/AJ$4*$AK$3,"")</calculatedColumnFormula>
    </tableColumn>
    <tableColumn id="5" name="BebFl G5" dataDxfId="53" dataCellStyle="cells 2">
      <calculatedColumnFormula>IFERROR(Tabelle1[[#This Row],[BGF5]]/AK$4*$AK$3,"")</calculatedColumnFormula>
    </tableColumn>
    <tableColumn id="6" name="BebFl G6" dataDxfId="52" dataCellStyle="cells 2">
      <calculatedColumnFormula>IFERROR(Tabelle1[[#This Row],[BGF6]]/AL$4*$AK$3,"")</calculatedColumnFormula>
    </tableColumn>
    <tableColumn id="7" name="BebFl G11" dataDxfId="51" dataCellStyle="cells 2">
      <calculatedColumnFormula>IFERROR(Tabelle1[[#This Row],[BGF11]]/AM$4*$AK$3,"")</calculatedColumnFormula>
    </tableColumn>
    <tableColumn id="81" name="BebFl_Summe" dataDxfId="50" dataCellStyle="cells 2">
      <calculatedColumnFormula>SUM(Tabelle1[[#This Row],[BebFl_summe 1]:[BebFl_summe 7]])</calculatedColumnFormula>
    </tableColumn>
    <tableColumn id="57" name="BebFl_summe 1" dataDxfId="49" dataCellStyle="cells 2">
      <calculatedColumnFormula>IFERROR(Tabelle1[[#This Row],[BebFl G1]]*D6,"")</calculatedColumnFormula>
    </tableColumn>
    <tableColumn id="65" name="BebFl_summe 2" dataDxfId="48" dataCellStyle="cells 2">
      <calculatedColumnFormula>IFERROR(Tabelle1[[#This Row],[BebFl G2]]*E6,"")</calculatedColumnFormula>
    </tableColumn>
    <tableColumn id="66" name="BebFl_summe 3" dataDxfId="47" dataCellStyle="cells 2">
      <calculatedColumnFormula>IFERROR(Tabelle1[[#This Row],[BebFl G3]]*F6,"")</calculatedColumnFormula>
    </tableColumn>
    <tableColumn id="67" name="BebFl_summe 4" dataDxfId="46" dataCellStyle="cells 2">
      <calculatedColumnFormula>IFERROR(Tabelle1[[#This Row],[BebFl G4]]*G6,"")</calculatedColumnFormula>
    </tableColumn>
    <tableColumn id="68" name="BebFl_summe 5" dataDxfId="45" dataCellStyle="cells 2">
      <calculatedColumnFormula>IFERROR(Tabelle1[[#This Row],[BebFl G5]]*H6,"")</calculatedColumnFormula>
    </tableColumn>
    <tableColumn id="69" name="BebFl_summe 6" dataDxfId="44" dataCellStyle="cells 2">
      <calculatedColumnFormula>IFERROR(Tabelle1[[#This Row],[BebFl G6]]*I6,"")</calculatedColumnFormula>
    </tableColumn>
    <tableColumn id="70" name="BebFl_summe 7" dataDxfId="43" dataCellStyle="cells 2">
      <calculatedColumnFormula>IFERROR(Tabelle1[[#This Row],[BebFl G11]]*J6,"")</calculatedColumnFormula>
    </tableColumn>
    <tableColumn id="125" name="Gewichtung" dataDxfId="42" dataCellStyle="cells 2">
      <calculatedColumnFormula>SUM(Tabelle1[[#This Row],[BebFl_summe 8]:[BebFl_summe 14]])</calculatedColumnFormula>
    </tableColumn>
    <tableColumn id="118" name="BebFl_summe 8" dataDxfId="41" dataCellStyle="cells 2">
      <calculatedColumnFormula>IFERROR(Tabelle1[[#This Row],[BebFl_summe 1]]*AW$3,"")</calculatedColumnFormula>
    </tableColumn>
    <tableColumn id="119" name="BebFl_summe 9" dataDxfId="40" dataCellStyle="cells 2">
      <calculatedColumnFormula>IFERROR(Tabelle1[[#This Row],[BebFl_summe 2]]*AX$3,"")</calculatedColumnFormula>
    </tableColumn>
    <tableColumn id="120" name="BebFl_summe 10" dataDxfId="39" dataCellStyle="cells 2">
      <calculatedColumnFormula>IFERROR(Tabelle1[[#This Row],[BebFl_summe 3]]*AY$3,"")</calculatedColumnFormula>
    </tableColumn>
    <tableColumn id="121" name="BebFl_summe 11" dataDxfId="38" dataCellStyle="cells 2">
      <calculatedColumnFormula>IFERROR(Tabelle1[[#This Row],[BebFl_summe 4]]*AZ$3,"")</calculatedColumnFormula>
    </tableColumn>
    <tableColumn id="122" name="BebFl_summe 12" dataDxfId="37" dataCellStyle="cells 2">
      <calculatedColumnFormula>IFERROR(Tabelle1[[#This Row],[BebFl_summe 5]]*BA$3,"")</calculatedColumnFormula>
    </tableColumn>
    <tableColumn id="123" name="BebFl_summe 13" dataDxfId="36" dataCellStyle="cells 2">
      <calculatedColumnFormula>IFERROR(Tabelle1[[#This Row],[BebFl_summe 6]]*BB$3,"")</calculatedColumnFormula>
    </tableColumn>
    <tableColumn id="124" name="BebFl_summe 14" dataDxfId="35" dataCellStyle="cells 2">
      <calculatedColumnFormula>IFERROR(Tabelle1[[#This Row],[BebFl_summe 7]]*BC$3,"")</calculatedColumnFormula>
    </tableColumn>
    <tableColumn id="13" name="bebaut" dataDxfId="34" dataCellStyle="cells 2"/>
    <tableColumn id="117" name="GRZ durchschnitt" dataDxfId="33">
      <calculatedColumnFormula>Tabelle1[[#This Row],[BebFl_Summe]]/Tabelle1[[#This Row],[bebaut]]</calculatedColumnFormula>
    </tableColumn>
    <tableColumn id="82" name="GF_1" dataDxfId="32">
      <calculatedColumnFormula>IFERROR(Tabelle1[[#This Row],[bebaut]]*Tabelle1[[#This Row],[BebFl_summe 1]]/Tabelle1[[#This Row],[BebFl_Summe]],"")</calculatedColumnFormula>
    </tableColumn>
    <tableColumn id="83" name="GF_2" dataDxfId="31">
      <calculatedColumnFormula>IFERROR(Tabelle1[[#This Row],[bebaut]]*Tabelle1[[#This Row],[BebFl_summe 2]]/Tabelle1[[#This Row],[BebFl_Summe]],"")</calculatedColumnFormula>
    </tableColumn>
    <tableColumn id="84" name="GF_3" dataDxfId="30">
      <calculatedColumnFormula>IFERROR(Tabelle1[[#This Row],[bebaut]]*Tabelle1[[#This Row],[BebFl_summe 3]]/Tabelle1[[#This Row],[BebFl_Summe]],"")</calculatedColumnFormula>
    </tableColumn>
    <tableColumn id="85" name="GF_4" dataDxfId="29">
      <calculatedColumnFormula>IFERROR(Tabelle1[[#This Row],[bebaut]]*Tabelle1[[#This Row],[BebFl_summe 4]]/Tabelle1[[#This Row],[BebFl_Summe]],"")</calculatedColumnFormula>
    </tableColumn>
    <tableColumn id="86" name="GF_5" dataDxfId="28">
      <calculatedColumnFormula>IFERROR(Tabelle1[[#This Row],[bebaut]]*Tabelle1[[#This Row],[BebFl_summe 5]]/Tabelle1[[#This Row],[BebFl_Summe]],"")</calculatedColumnFormula>
    </tableColumn>
    <tableColumn id="87" name="GF_6" dataDxfId="27">
      <calculatedColumnFormula>IFERROR(Tabelle1[[#This Row],[bebaut]]*Tabelle1[[#This Row],[BebFl_summe 6]]/Tabelle1[[#This Row],[BebFl_Summe]],"")</calculatedColumnFormula>
    </tableColumn>
    <tableColumn id="88" name="GF_7" dataDxfId="26">
      <calculatedColumnFormula>IFERROR(Tabelle1[[#This Row],[bebaut]]*Tabelle1[[#This Row],[BebFl_summe 7]]/Tabelle1[[#This Row],[BebFl_Summe]],"")</calculatedColumnFormula>
    </tableColumn>
    <tableColumn id="36" name="GFZ1" dataDxfId="25" dataCellStyle="Komma">
      <calculatedColumnFormula>IFERROR(Tabelle1[[#This Row],[BGF_insg 1]]/Tabelle1[[#This Row],[GF_1]],"")</calculatedColumnFormula>
    </tableColumn>
    <tableColumn id="37" name="GFZ2" dataDxfId="24" dataCellStyle="Komma">
      <calculatedColumnFormula>IFERROR(Tabelle1[[#This Row],[BGF_insg 2]]/Tabelle1[[#This Row],[GF_2]],"")</calculatedColumnFormula>
    </tableColumn>
    <tableColumn id="38" name="GFZ3" dataDxfId="23" dataCellStyle="Komma">
      <calculatedColumnFormula>IFERROR(Tabelle1[[#This Row],[BGF_insg 3]]/Tabelle1[[#This Row],[GF_3]],"")</calculatedColumnFormula>
    </tableColumn>
    <tableColumn id="46" name="GFZ4" dataDxfId="22" dataCellStyle="Komma">
      <calculatedColumnFormula>IFERROR(Tabelle1[[#This Row],[BGF_insg 4]]/Tabelle1[[#This Row],[GF_4]],"")</calculatedColumnFormula>
    </tableColumn>
    <tableColumn id="47" name="GFZ5" dataDxfId="21" dataCellStyle="Komma">
      <calculatedColumnFormula>IFERROR(Tabelle1[[#This Row],[BGF_insg 5]]/Tabelle1[[#This Row],[GF_5]],"")</calculatedColumnFormula>
    </tableColumn>
    <tableColumn id="48" name="GFZ6" dataDxfId="20" dataCellStyle="Komma">
      <calculatedColumnFormula>IFERROR(Tabelle1[[#This Row],[BGF_insg 6]]/Tabelle1[[#This Row],[GF_6]],"")</calculatedColumnFormula>
    </tableColumn>
    <tableColumn id="49" name="GFZ11" dataDxfId="19" dataCellStyle="Komma">
      <calculatedColumnFormula>IFERROR(Tabelle1[[#This Row],[BGF_insg 7]]/Tabelle1[[#This Row],[GF_7]],"")</calculatedColumnFormula>
    </tableColumn>
    <tableColumn id="126" name="GF_12" dataDxfId="18" dataCellStyle="Prozent">
      <calculatedColumnFormula>IFERROR(Tabelle1[[#This Row],[bebaut]]*Tabelle1[[#This Row],[BebFl_summe 8]]/Tabelle1[[#This Row],[Gewichtung]],"")</calculatedColumnFormula>
    </tableColumn>
    <tableColumn id="127" name="GF_23" dataDxfId="17" dataCellStyle="Prozent">
      <calculatedColumnFormula>IFERROR(Tabelle1[[#This Row],[bebaut]]*Tabelle1[[#This Row],[BebFl_summe 9]]/Tabelle1[[#This Row],[Gewichtung]],"")</calculatedColumnFormula>
    </tableColumn>
    <tableColumn id="128" name="GF_34" dataDxfId="16" dataCellStyle="Prozent">
      <calculatedColumnFormula>IFERROR(Tabelle1[[#This Row],[bebaut]]*Tabelle1[[#This Row],[BebFl_summe 10]]/Tabelle1[[#This Row],[Gewichtung]],"")</calculatedColumnFormula>
    </tableColumn>
    <tableColumn id="129" name="GF_45" dataDxfId="15" dataCellStyle="Prozent">
      <calculatedColumnFormula>IFERROR(Tabelle1[[#This Row],[bebaut]]*Tabelle1[[#This Row],[BebFl_summe 11]]/Tabelle1[[#This Row],[Gewichtung]],"")</calculatedColumnFormula>
    </tableColumn>
    <tableColumn id="130" name="GF_56" dataDxfId="14" dataCellStyle="Prozent">
      <calculatedColumnFormula>IFERROR(Tabelle1[[#This Row],[bebaut]]*Tabelle1[[#This Row],[BebFl_summe 12]]/Tabelle1[[#This Row],[Gewichtung]],"")</calculatedColumnFormula>
    </tableColumn>
    <tableColumn id="131" name="GF_67" dataDxfId="13" dataCellStyle="Prozent">
      <calculatedColumnFormula>IFERROR(Tabelle1[[#This Row],[bebaut]]*Tabelle1[[#This Row],[BebFl_summe 13]]/Tabelle1[[#This Row],[Gewichtung]],"")</calculatedColumnFormula>
    </tableColumn>
    <tableColumn id="132" name="GF_78" dataDxfId="12" dataCellStyle="Prozent">
      <calculatedColumnFormula>IFERROR(Tabelle1[[#This Row],[bebaut]]*Tabelle1[[#This Row],[BebFl_summe 14]]/Tabelle1[[#This Row],[Gewichtung]],"")</calculatedColumnFormula>
    </tableColumn>
    <tableColumn id="133" name="GFZ19" dataDxfId="11" dataCellStyle="Prozent">
      <calculatedColumnFormula>IFERROR(Tabelle1[[#This Row],[BGF_insg 1]]/Tabelle1[[#This Row],[GF_12]],"")</calculatedColumnFormula>
    </tableColumn>
    <tableColumn id="134" name="GFZ210" dataDxfId="10" dataCellStyle="Prozent">
      <calculatedColumnFormula>IFERROR(Tabelle1[[#This Row],[BGF_insg 2]]/Tabelle1[[#This Row],[GF_23]],"")</calculatedColumnFormula>
    </tableColumn>
    <tableColumn id="135" name="GFZ311" dataDxfId="9" dataCellStyle="Prozent">
      <calculatedColumnFormula>IFERROR(Tabelle1[[#This Row],[BGF_insg 3]]/Tabelle1[[#This Row],[GF_34]],"")</calculatedColumnFormula>
    </tableColumn>
    <tableColumn id="136" name="GFZ412" dataDxfId="8" dataCellStyle="Prozent">
      <calculatedColumnFormula>IFERROR(Tabelle1[[#This Row],[BGF_insg 4]]/Tabelle1[[#This Row],[GF_45]],"")</calculatedColumnFormula>
    </tableColumn>
    <tableColumn id="137" name="GFZ513" dataDxfId="7" dataCellStyle="Prozent">
      <calculatedColumnFormula>IFERROR(Tabelle1[[#This Row],[BGF_insg 5]]/Tabelle1[[#This Row],[GF_56]],"")</calculatedColumnFormula>
    </tableColumn>
    <tableColumn id="138" name="GFZ614" dataDxfId="6" dataCellStyle="Prozent">
      <calculatedColumnFormula>IFERROR(Tabelle1[[#This Row],[BGF_insg 6]]/Tabelle1[[#This Row],[GF_67]],"")</calculatedColumnFormula>
    </tableColumn>
    <tableColumn id="139" name="GFZ1115" dataDxfId="5" dataCellStyle="Prozent">
      <calculatedColumnFormula>IFERROR(Tabelle1[[#This Row],[BGF_insg 7]]/Tabelle1[[#This Row],[GF_78]],"")</calculatedColumnFormula>
    </tableColumn>
  </tableColumns>
  <tableStyleInfo name="TableStyleMedium9" showFirstColumn="0" showLastColumn="0" showRowStripes="1" showColumnStripes="0"/>
</table>
</file>

<file path=xl/tables/table2.xml><?xml version="1.0" encoding="utf-8"?>
<table xmlns="http://schemas.openxmlformats.org/spreadsheetml/2006/main" id="2" name="Tabelle2" displayName="Tabelle2" ref="A2:D793" totalsRowShown="0" headerRowDxfId="4" dataDxfId="3">
  <autoFilter ref="A2:D793"/>
  <sortState ref="A3:D793">
    <sortCondition ref="C2:C793"/>
  </sortState>
  <tableColumns count="4">
    <tableColumn id="1" name="Geschoßklasse">
      <calculatedColumnFormula>INT((ROW()-2)/113)+1</calculatedColumnFormula>
    </tableColumn>
    <tableColumn id="2" name="Bezirkscode" dataDxfId="2">
      <calculatedColumnFormula>OFFSET('GFZ Berechnung'!$B$6,MOD(ROW()-2,113),0)</calculatedColumnFormula>
    </tableColumn>
    <tableColumn id="3" name="GFZ" dataDxfId="1">
      <calculatedColumnFormula>OFFSET('GFZ Berechnung'!$CA$6,MOD(ROW()-2,113),A3-1)</calculatedColumnFormula>
    </tableColumn>
    <tableColumn id="4" name="BGF" dataDxfId="0">
      <calculatedColumnFormula>OFFSET('GFZ Berechnung'!Z$6,MOD(ROW()-2,113),A3-1)</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tabColor theme="7"/>
  </sheetPr>
  <dimension ref="A5:CU143"/>
  <sheetViews>
    <sheetView zoomScale="55" zoomScaleNormal="55" workbookViewId="0">
      <selection activeCell="L56" sqref="L56"/>
    </sheetView>
  </sheetViews>
  <sheetFormatPr baseColWidth="10" defaultColWidth="15.6640625" defaultRowHeight="13.2" x14ac:dyDescent="0.25"/>
  <cols>
    <col min="1" max="1" width="15.6640625" style="9"/>
    <col min="2" max="2" width="39.5546875" style="9" customWidth="1"/>
    <col min="3" max="4" width="15.109375" style="9" customWidth="1"/>
    <col min="5" max="11" width="10.109375" style="9" customWidth="1"/>
    <col min="12" max="18" width="8.6640625" style="9" customWidth="1"/>
    <col min="19" max="34" width="11.6640625" style="9" customWidth="1"/>
    <col min="35" max="50" width="7.5546875" style="9" customWidth="1"/>
    <col min="51" max="57" width="12.6640625" style="9" customWidth="1"/>
    <col min="58" max="64" width="10.109375" style="9" customWidth="1"/>
    <col min="65" max="16384" width="15.6640625" style="9"/>
  </cols>
  <sheetData>
    <row r="5" spans="1:99" ht="7.5" customHeight="1" x14ac:dyDescent="0.25"/>
    <row r="6" spans="1:99" ht="18" customHeight="1" x14ac:dyDescent="0.3">
      <c r="A6" s="11" t="s">
        <v>33</v>
      </c>
      <c r="BM6" s="11" t="s">
        <v>12</v>
      </c>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row>
    <row r="7" spans="1:99" ht="18" customHeight="1" x14ac:dyDescent="0.3">
      <c r="A7" s="11" t="s">
        <v>11</v>
      </c>
      <c r="BM7" s="12" t="s">
        <v>188</v>
      </c>
      <c r="BN7" s="12" t="s">
        <v>189</v>
      </c>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row>
    <row r="8" spans="1:99" ht="18" customHeight="1" x14ac:dyDescent="0.3">
      <c r="A8" s="11" t="s">
        <v>34</v>
      </c>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row>
    <row r="9" spans="1:99" ht="18" customHeight="1" x14ac:dyDescent="0.3">
      <c r="A9" s="11" t="s">
        <v>35</v>
      </c>
      <c r="E9" s="11" t="s">
        <v>192</v>
      </c>
      <c r="F9" s="12"/>
      <c r="G9" s="12"/>
      <c r="H9" s="12"/>
      <c r="I9" s="12"/>
      <c r="J9" s="12"/>
      <c r="K9" s="12"/>
      <c r="BF9" s="11" t="s">
        <v>12</v>
      </c>
      <c r="BG9" s="12"/>
      <c r="BH9" s="12"/>
      <c r="BI9" s="12"/>
      <c r="BJ9" s="12"/>
      <c r="BK9" s="12"/>
      <c r="BL9" s="12"/>
      <c r="BM9" s="356" t="s">
        <v>180</v>
      </c>
      <c r="BN9" s="355"/>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row>
    <row r="10" spans="1:99" x14ac:dyDescent="0.25">
      <c r="E10" s="12"/>
      <c r="F10" s="12"/>
      <c r="G10" s="12"/>
      <c r="H10" s="12"/>
      <c r="I10" s="12"/>
      <c r="J10" s="12"/>
      <c r="K10" s="12"/>
      <c r="L10" s="19" t="s">
        <v>191</v>
      </c>
      <c r="M10" s="22"/>
      <c r="N10" s="22"/>
      <c r="O10" s="22"/>
      <c r="P10" s="22"/>
      <c r="Q10" s="22"/>
      <c r="R10" s="22"/>
      <c r="AY10" s="19" t="s">
        <v>179</v>
      </c>
      <c r="AZ10" s="22"/>
      <c r="BA10" s="22"/>
      <c r="BB10" s="22"/>
      <c r="BC10" s="22"/>
      <c r="BD10" s="22"/>
      <c r="BE10" s="22"/>
      <c r="BF10" s="12" t="s">
        <v>188</v>
      </c>
      <c r="BG10" s="12" t="s">
        <v>189</v>
      </c>
      <c r="BH10" s="12"/>
      <c r="BI10" s="12"/>
      <c r="BJ10" s="12"/>
      <c r="BK10" s="12"/>
      <c r="BL10" s="12"/>
      <c r="BM10" s="356" t="s">
        <v>190</v>
      </c>
      <c r="BN10" s="355"/>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row>
    <row r="11" spans="1:99" ht="26.25" customHeight="1" x14ac:dyDescent="0.25">
      <c r="A11" s="10" t="s">
        <v>32</v>
      </c>
      <c r="E11" s="19">
        <v>1</v>
      </c>
      <c r="F11" s="8">
        <v>2</v>
      </c>
      <c r="G11" s="8">
        <v>3</v>
      </c>
      <c r="H11" s="29">
        <v>4</v>
      </c>
      <c r="I11" s="29">
        <v>5</v>
      </c>
      <c r="J11" s="29">
        <v>6</v>
      </c>
      <c r="K11" s="29">
        <v>11</v>
      </c>
      <c r="L11" s="19">
        <v>1</v>
      </c>
      <c r="M11" s="8">
        <v>2</v>
      </c>
      <c r="N11" s="8">
        <v>3</v>
      </c>
      <c r="O11" s="29">
        <v>4</v>
      </c>
      <c r="P11" s="29">
        <v>5</v>
      </c>
      <c r="Q11" s="29">
        <v>6</v>
      </c>
      <c r="R11" s="29">
        <v>11</v>
      </c>
      <c r="S11" s="19" t="s">
        <v>36</v>
      </c>
      <c r="T11" s="14"/>
      <c r="AI11" s="13" t="s">
        <v>37</v>
      </c>
      <c r="AJ11" s="13" t="s">
        <v>38</v>
      </c>
      <c r="AK11" s="13" t="s">
        <v>28</v>
      </c>
      <c r="AL11" s="13" t="s">
        <v>39</v>
      </c>
      <c r="AM11" s="13" t="s">
        <v>40</v>
      </c>
      <c r="AN11" s="13" t="s">
        <v>41</v>
      </c>
      <c r="AO11" s="13" t="s">
        <v>42</v>
      </c>
      <c r="AP11" s="13" t="s">
        <v>43</v>
      </c>
      <c r="AQ11" s="13" t="s">
        <v>44</v>
      </c>
      <c r="AR11" s="13" t="s">
        <v>45</v>
      </c>
      <c r="AS11" s="13" t="s">
        <v>46</v>
      </c>
      <c r="AT11" s="13" t="s">
        <v>47</v>
      </c>
      <c r="AU11" s="13" t="s">
        <v>48</v>
      </c>
      <c r="AV11" s="13" t="s">
        <v>49</v>
      </c>
      <c r="AW11" s="13" t="s">
        <v>50</v>
      </c>
      <c r="AX11" s="13" t="s">
        <v>51</v>
      </c>
      <c r="AY11" s="19" t="s">
        <v>180</v>
      </c>
      <c r="AZ11" s="8"/>
      <c r="BA11" s="8"/>
      <c r="BB11" s="8"/>
      <c r="BC11" s="8"/>
      <c r="BD11" s="8"/>
      <c r="BE11" s="8"/>
      <c r="BF11" s="356" t="s">
        <v>180</v>
      </c>
      <c r="BG11" s="355"/>
      <c r="BH11" s="12"/>
      <c r="BI11" s="12"/>
      <c r="BJ11" s="12"/>
      <c r="BK11" s="12"/>
      <c r="BL11" s="12"/>
      <c r="BM11" s="357" t="s">
        <v>181</v>
      </c>
      <c r="BN11" s="358"/>
      <c r="BO11" s="358"/>
      <c r="BP11" s="358"/>
      <c r="BQ11" s="359"/>
      <c r="BR11" s="354" t="s">
        <v>182</v>
      </c>
      <c r="BS11" s="355"/>
      <c r="BT11" s="355"/>
      <c r="BU11" s="355"/>
      <c r="BV11" s="355"/>
      <c r="BW11" s="354" t="s">
        <v>183</v>
      </c>
      <c r="BX11" s="355"/>
      <c r="BY11" s="355"/>
      <c r="BZ11" s="355"/>
      <c r="CA11" s="355"/>
      <c r="CB11" s="354" t="s">
        <v>184</v>
      </c>
      <c r="CC11" s="355"/>
      <c r="CD11" s="355"/>
      <c r="CE11" s="355"/>
      <c r="CF11" s="355"/>
      <c r="CG11" s="354" t="s">
        <v>185</v>
      </c>
      <c r="CH11" s="355"/>
      <c r="CI11" s="355"/>
      <c r="CJ11" s="355"/>
      <c r="CK11" s="355"/>
      <c r="CL11" s="354" t="s">
        <v>186</v>
      </c>
      <c r="CM11" s="355"/>
      <c r="CN11" s="355"/>
      <c r="CO11" s="355"/>
      <c r="CP11" s="355"/>
      <c r="CQ11" s="354" t="s">
        <v>187</v>
      </c>
      <c r="CR11" s="355"/>
      <c r="CS11" s="355"/>
      <c r="CT11" s="355"/>
      <c r="CU11" s="355"/>
    </row>
    <row r="12" spans="1:99" ht="26.25" customHeight="1" x14ac:dyDescent="0.25">
      <c r="E12" s="26"/>
      <c r="F12" s="26"/>
      <c r="G12" s="26"/>
      <c r="H12" s="26"/>
      <c r="I12" s="26"/>
      <c r="J12" s="26"/>
      <c r="K12" s="26"/>
      <c r="L12" s="23"/>
      <c r="M12" s="23"/>
      <c r="N12" s="23"/>
      <c r="O12" s="23"/>
      <c r="P12" s="23"/>
      <c r="Q12" s="23"/>
      <c r="R12" s="23"/>
      <c r="S12" s="13" t="s">
        <v>37</v>
      </c>
      <c r="T12" s="13" t="s">
        <v>38</v>
      </c>
      <c r="U12" s="13" t="s">
        <v>28</v>
      </c>
      <c r="V12" s="13" t="s">
        <v>39</v>
      </c>
      <c r="W12" s="13" t="s">
        <v>40</v>
      </c>
      <c r="X12" s="13" t="s">
        <v>41</v>
      </c>
      <c r="Y12" s="13" t="s">
        <v>42</v>
      </c>
      <c r="Z12" s="13" t="s">
        <v>43</v>
      </c>
      <c r="AA12" s="13" t="s">
        <v>44</v>
      </c>
      <c r="AB12" s="13" t="s">
        <v>45</v>
      </c>
      <c r="AC12" s="13" t="s">
        <v>46</v>
      </c>
      <c r="AD12" s="13" t="s">
        <v>47</v>
      </c>
      <c r="AE12" s="13" t="s">
        <v>48</v>
      </c>
      <c r="AF12" s="13" t="s">
        <v>49</v>
      </c>
      <c r="AG12" s="13" t="s">
        <v>50</v>
      </c>
      <c r="AH12" s="13" t="s">
        <v>51</v>
      </c>
      <c r="AI12" s="12" t="str">
        <f>CONCATENATE("#Geb ",AI11)</f>
        <v>#Geb Unter 100 Quadratmeter</v>
      </c>
      <c r="AJ12" s="12" t="str">
        <f t="shared" ref="AJ12:AX12" si="0">CONCATENATE("#Geb ",AJ11)</f>
        <v>#Geb 100 bis unter 200 Quadratmeter</v>
      </c>
      <c r="AK12" s="12" t="str">
        <f t="shared" si="0"/>
        <v>#Geb 200 bis unter 300 Quadratmeter</v>
      </c>
      <c r="AL12" s="12" t="str">
        <f t="shared" si="0"/>
        <v>#Geb 300 bis unter 400 Quadratmeter</v>
      </c>
      <c r="AM12" s="12" t="str">
        <f t="shared" si="0"/>
        <v>#Geb 400 bis unter 500 Quadratmeter</v>
      </c>
      <c r="AN12" s="12" t="str">
        <f t="shared" si="0"/>
        <v>#Geb 500 bis unter 600 Quadratmeter</v>
      </c>
      <c r="AO12" s="12" t="str">
        <f t="shared" si="0"/>
        <v>#Geb 600 bis unter 700 Quadratmeter</v>
      </c>
      <c r="AP12" s="12" t="str">
        <f t="shared" si="0"/>
        <v>#Geb 700 bis unter 800 Quadratmeter</v>
      </c>
      <c r="AQ12" s="12" t="str">
        <f t="shared" si="0"/>
        <v>#Geb 800 bis unter 900 Quadratmeter</v>
      </c>
      <c r="AR12" s="12" t="str">
        <f t="shared" si="0"/>
        <v>#Geb 900 bis unter 1.000 Quadratmeter</v>
      </c>
      <c r="AS12" s="12" t="str">
        <f t="shared" si="0"/>
        <v>#Geb 1.000 bis unter 1.500 Quadratmeter</v>
      </c>
      <c r="AT12" s="12" t="str">
        <f t="shared" si="0"/>
        <v>#Geb 1.500 bis unter 2.000 Quadratmeter</v>
      </c>
      <c r="AU12" s="12" t="str">
        <f t="shared" si="0"/>
        <v>#Geb 2.000 bis unter 3.000 Quadratmeter</v>
      </c>
      <c r="AV12" s="12" t="str">
        <f t="shared" si="0"/>
        <v>#Geb 3.000 bis unter 5.000 Quadratmeter</v>
      </c>
      <c r="AW12" s="12" t="str">
        <f t="shared" si="0"/>
        <v>#Geb 5.000 bis unter 10.000 Quadratmeter</v>
      </c>
      <c r="AX12" s="12" t="str">
        <f t="shared" si="0"/>
        <v>#Geb 10.000 Quadratmeter und mehr</v>
      </c>
      <c r="AY12" s="23" t="s">
        <v>181</v>
      </c>
      <c r="AZ12" s="23" t="s">
        <v>182</v>
      </c>
      <c r="BA12" s="23" t="s">
        <v>183</v>
      </c>
      <c r="BB12" s="23" t="s">
        <v>184</v>
      </c>
      <c r="BC12" s="23" t="s">
        <v>185</v>
      </c>
      <c r="BD12" s="23" t="s">
        <v>186</v>
      </c>
      <c r="BE12" s="23" t="s">
        <v>187</v>
      </c>
      <c r="BF12" s="13" t="s">
        <v>181</v>
      </c>
      <c r="BG12" s="13" t="s">
        <v>182</v>
      </c>
      <c r="BH12" s="13" t="s">
        <v>183</v>
      </c>
      <c r="BI12" s="13" t="s">
        <v>184</v>
      </c>
      <c r="BJ12" s="13" t="s">
        <v>185</v>
      </c>
      <c r="BK12" s="13" t="s">
        <v>186</v>
      </c>
      <c r="BL12" s="13" t="s">
        <v>187</v>
      </c>
      <c r="BM12" s="13" t="s">
        <v>27</v>
      </c>
      <c r="BN12" s="13" t="s">
        <v>28</v>
      </c>
      <c r="BO12" s="13" t="s">
        <v>29</v>
      </c>
      <c r="BP12" s="13" t="s">
        <v>30</v>
      </c>
      <c r="BQ12" s="13" t="s">
        <v>31</v>
      </c>
      <c r="BR12" s="13" t="s">
        <v>27</v>
      </c>
      <c r="BS12" s="13" t="s">
        <v>28</v>
      </c>
      <c r="BT12" s="13" t="s">
        <v>29</v>
      </c>
      <c r="BU12" s="13" t="s">
        <v>30</v>
      </c>
      <c r="BV12" s="13" t="s">
        <v>31</v>
      </c>
      <c r="BW12" s="13" t="s">
        <v>27</v>
      </c>
      <c r="BX12" s="13" t="s">
        <v>28</v>
      </c>
      <c r="BY12" s="13" t="s">
        <v>29</v>
      </c>
      <c r="BZ12" s="13" t="s">
        <v>30</v>
      </c>
      <c r="CA12" s="13" t="s">
        <v>31</v>
      </c>
      <c r="CB12" s="13" t="s">
        <v>27</v>
      </c>
      <c r="CC12" s="13" t="s">
        <v>28</v>
      </c>
      <c r="CD12" s="13" t="s">
        <v>29</v>
      </c>
      <c r="CE12" s="13" t="s">
        <v>30</v>
      </c>
      <c r="CF12" s="13" t="s">
        <v>31</v>
      </c>
      <c r="CG12" s="13" t="s">
        <v>27</v>
      </c>
      <c r="CH12" s="13" t="s">
        <v>28</v>
      </c>
      <c r="CI12" s="13" t="s">
        <v>29</v>
      </c>
      <c r="CJ12" s="13" t="s">
        <v>30</v>
      </c>
      <c r="CK12" s="13" t="s">
        <v>31</v>
      </c>
      <c r="CL12" s="13" t="s">
        <v>27</v>
      </c>
      <c r="CM12" s="13" t="s">
        <v>28</v>
      </c>
      <c r="CN12" s="13" t="s">
        <v>29</v>
      </c>
      <c r="CO12" s="13" t="s">
        <v>30</v>
      </c>
      <c r="CP12" s="13" t="s">
        <v>31</v>
      </c>
      <c r="CQ12" s="13" t="s">
        <v>27</v>
      </c>
      <c r="CR12" s="13" t="s">
        <v>28</v>
      </c>
      <c r="CS12" s="13" t="s">
        <v>29</v>
      </c>
      <c r="CT12" s="13" t="s">
        <v>30</v>
      </c>
      <c r="CU12" s="13" t="s">
        <v>31</v>
      </c>
    </row>
    <row r="13" spans="1:99" x14ac:dyDescent="0.25">
      <c r="B13" s="15" t="s">
        <v>52</v>
      </c>
      <c r="C13" s="263">
        <v>101</v>
      </c>
      <c r="D13" s="16" t="e">
        <f>VLOOKUP(C13,UBA_PLZ2,1,FALSE)</f>
        <v>#N/A</v>
      </c>
      <c r="E13" s="28">
        <f t="shared" ref="E13:E44" si="1">IFERROR(L13/L$11,"")</f>
        <v>195.39668094218416</v>
      </c>
      <c r="F13" s="28">
        <f t="shared" ref="F13:F44" si="2">IFERROR(M13/M$11,"")</f>
        <v>147.41920731707316</v>
      </c>
      <c r="G13" s="28">
        <f t="shared" ref="G13:G44" si="3">IFERROR(N13/N$11,"")</f>
        <v>361.06485084306092</v>
      </c>
      <c r="H13" s="28">
        <f t="shared" ref="H13:H44" si="4">IFERROR(O13/O$11,"")</f>
        <v>326.16964285714283</v>
      </c>
      <c r="I13" s="28">
        <f t="shared" ref="I13:I44" si="5">IFERROR(P13/P$11,"")</f>
        <v>512.10294117647061</v>
      </c>
      <c r="J13" s="28">
        <f t="shared" ref="J13:J44" si="6">IFERROR(Q13/Q$11,"")</f>
        <v>413.87777777777779</v>
      </c>
      <c r="K13" s="28">
        <f t="shared" ref="K13:K44" si="7">IFERROR(R13/R$11,"")</f>
        <v>522.81818181818187</v>
      </c>
      <c r="L13" s="27">
        <f>IFERROR(BF13/AY13,"")</f>
        <v>195.39668094218416</v>
      </c>
      <c r="M13" s="27">
        <f t="shared" ref="M13:R13" si="8">IFERROR(BG13/AZ13,"")</f>
        <v>294.83841463414632</v>
      </c>
      <c r="N13" s="27">
        <f t="shared" si="8"/>
        <v>1083.1945525291828</v>
      </c>
      <c r="O13" s="27">
        <f t="shared" si="8"/>
        <v>1304.6785714285713</v>
      </c>
      <c r="P13" s="27">
        <f t="shared" si="8"/>
        <v>2560.5147058823532</v>
      </c>
      <c r="Q13" s="27">
        <f t="shared" si="8"/>
        <v>2483.2666666666669</v>
      </c>
      <c r="R13" s="27">
        <f t="shared" si="8"/>
        <v>5751</v>
      </c>
      <c r="S13" s="21">
        <v>40388</v>
      </c>
      <c r="T13" s="21">
        <v>266346</v>
      </c>
      <c r="U13" s="21">
        <v>90298</v>
      </c>
      <c r="V13" s="21">
        <v>40267</v>
      </c>
      <c r="W13" s="21">
        <v>36866</v>
      </c>
      <c r="X13" s="21">
        <v>35320</v>
      </c>
      <c r="Y13" s="21">
        <v>36416</v>
      </c>
      <c r="Z13" s="21">
        <v>71786</v>
      </c>
      <c r="AA13" s="21">
        <v>42048</v>
      </c>
      <c r="AB13" s="21">
        <v>49270</v>
      </c>
      <c r="AC13" s="21">
        <v>140766</v>
      </c>
      <c r="AD13" s="21">
        <v>44241</v>
      </c>
      <c r="AE13" s="21">
        <v>87826</v>
      </c>
      <c r="AF13" s="21">
        <v>86445</v>
      </c>
      <c r="AG13" s="21">
        <v>103150</v>
      </c>
      <c r="AH13" s="21">
        <v>258547</v>
      </c>
      <c r="AI13" s="20">
        <v>563</v>
      </c>
      <c r="AJ13" s="20">
        <v>1960</v>
      </c>
      <c r="AK13" s="20">
        <v>385</v>
      </c>
      <c r="AL13" s="20">
        <v>117</v>
      </c>
      <c r="AM13" s="20">
        <v>83</v>
      </c>
      <c r="AN13" s="20">
        <v>65</v>
      </c>
      <c r="AO13" s="20">
        <v>56</v>
      </c>
      <c r="AP13" s="20">
        <v>95</v>
      </c>
      <c r="AQ13" s="20">
        <v>50</v>
      </c>
      <c r="AR13" s="20">
        <v>52</v>
      </c>
      <c r="AS13" s="20">
        <v>121</v>
      </c>
      <c r="AT13" s="20">
        <v>26</v>
      </c>
      <c r="AU13" s="20">
        <v>36</v>
      </c>
      <c r="AV13" s="20">
        <v>22</v>
      </c>
      <c r="AW13" s="20">
        <v>14</v>
      </c>
      <c r="AX13" s="20">
        <v>16</v>
      </c>
      <c r="AY13" s="25">
        <v>1868</v>
      </c>
      <c r="AZ13" s="25">
        <v>1312</v>
      </c>
      <c r="BA13" s="25">
        <v>257</v>
      </c>
      <c r="BB13" s="25">
        <v>140</v>
      </c>
      <c r="BC13" s="25">
        <v>68</v>
      </c>
      <c r="BD13" s="25">
        <v>15</v>
      </c>
      <c r="BE13" s="25">
        <v>1</v>
      </c>
      <c r="BF13" s="24">
        <v>365001</v>
      </c>
      <c r="BG13" s="24">
        <v>386828</v>
      </c>
      <c r="BH13" s="24">
        <v>278381</v>
      </c>
      <c r="BI13" s="24">
        <v>182655</v>
      </c>
      <c r="BJ13" s="24">
        <v>174115</v>
      </c>
      <c r="BK13" s="24">
        <v>37249</v>
      </c>
      <c r="BL13" s="24">
        <v>5751</v>
      </c>
      <c r="BM13" s="17">
        <v>187058</v>
      </c>
      <c r="BN13" s="17">
        <v>30942</v>
      </c>
      <c r="BO13" s="17">
        <v>18377</v>
      </c>
      <c r="BP13" s="17">
        <v>25257</v>
      </c>
      <c r="BQ13" s="17">
        <v>103367</v>
      </c>
      <c r="BR13" s="17">
        <v>112360</v>
      </c>
      <c r="BS13" s="17">
        <v>53597</v>
      </c>
      <c r="BT13" s="17">
        <v>35804</v>
      </c>
      <c r="BU13" s="17">
        <v>46952</v>
      </c>
      <c r="BV13" s="17">
        <v>138115</v>
      </c>
      <c r="BW13" s="17">
        <v>6864</v>
      </c>
      <c r="BX13" s="17">
        <v>5196</v>
      </c>
      <c r="BY13" s="17">
        <v>18107</v>
      </c>
      <c r="BZ13" s="17">
        <v>75900</v>
      </c>
      <c r="CA13" s="17">
        <v>172314</v>
      </c>
      <c r="CB13" s="17">
        <v>360</v>
      </c>
      <c r="CC13" s="17">
        <v>563</v>
      </c>
      <c r="CD13" s="17">
        <v>4073</v>
      </c>
      <c r="CE13" s="17">
        <v>61118</v>
      </c>
      <c r="CF13" s="17">
        <v>116541</v>
      </c>
      <c r="CG13" s="17">
        <v>92</v>
      </c>
      <c r="CH13" s="17" t="s">
        <v>54</v>
      </c>
      <c r="CI13" s="17">
        <v>772</v>
      </c>
      <c r="CJ13" s="17">
        <v>21582</v>
      </c>
      <c r="CK13" s="17">
        <v>151669</v>
      </c>
      <c r="CL13" s="17" t="s">
        <v>54</v>
      </c>
      <c r="CM13" s="17" t="s">
        <v>54</v>
      </c>
      <c r="CN13" s="17" t="s">
        <v>54</v>
      </c>
      <c r="CO13" s="17">
        <v>4031</v>
      </c>
      <c r="CP13" s="17">
        <v>33218</v>
      </c>
      <c r="CQ13" s="17" t="s">
        <v>54</v>
      </c>
      <c r="CR13" s="17" t="s">
        <v>54</v>
      </c>
      <c r="CS13" s="17" t="s">
        <v>54</v>
      </c>
      <c r="CT13" s="17" t="s">
        <v>54</v>
      </c>
      <c r="CU13" s="17">
        <v>5751</v>
      </c>
    </row>
    <row r="14" spans="1:99" x14ac:dyDescent="0.25">
      <c r="B14" s="15" t="s">
        <v>53</v>
      </c>
      <c r="C14" s="263">
        <v>102</v>
      </c>
      <c r="D14" s="16" t="e">
        <f t="shared" ref="D14:D45" si="9">LOOKUP(C14, UBA_PLZ2,UBA_PLZ2)</f>
        <v>#N/A</v>
      </c>
      <c r="E14" s="28">
        <f t="shared" si="1"/>
        <v>95.463709677419359</v>
      </c>
      <c r="F14" s="28">
        <f t="shared" si="2"/>
        <v>132.82191780821918</v>
      </c>
      <c r="G14" s="28">
        <f t="shared" si="3"/>
        <v>174.10476190476189</v>
      </c>
      <c r="H14" s="28">
        <f t="shared" si="4"/>
        <v>1469.75</v>
      </c>
      <c r="I14" s="28" t="str">
        <f t="shared" si="5"/>
        <v/>
      </c>
      <c r="J14" s="28" t="str">
        <f t="shared" si="6"/>
        <v/>
      </c>
      <c r="K14" s="28" t="str">
        <f t="shared" si="7"/>
        <v/>
      </c>
      <c r="L14" s="27">
        <f t="shared" ref="L14:L77" si="10">IFERROR(BF14/AY14,"")</f>
        <v>95.463709677419359</v>
      </c>
      <c r="M14" s="27">
        <f t="shared" ref="M14:M77" si="11">IFERROR(BG14/AZ14,"")</f>
        <v>265.64383561643837</v>
      </c>
      <c r="N14" s="27">
        <f t="shared" ref="N14:N77" si="12">IFERROR(BH14/BA14,"")</f>
        <v>522.31428571428569</v>
      </c>
      <c r="O14" s="27">
        <f t="shared" ref="O14:O77" si="13">IFERROR(BI14/BB14,"")</f>
        <v>5879</v>
      </c>
      <c r="P14" s="27" t="str">
        <f t="shared" ref="P14:P77" si="14">IFERROR(BJ14/BC14,"")</f>
        <v/>
      </c>
      <c r="Q14" s="27" t="str">
        <f t="shared" ref="Q14:Q77" si="15">IFERROR(BK14/BD14,"")</f>
        <v/>
      </c>
      <c r="R14" s="27" t="str">
        <f t="shared" ref="R14:R77" si="16">IFERROR(BL14/BE14,"")</f>
        <v/>
      </c>
      <c r="S14" s="21">
        <v>34071</v>
      </c>
      <c r="T14" s="21">
        <v>58316</v>
      </c>
      <c r="U14" s="21">
        <v>19732</v>
      </c>
      <c r="V14" s="21">
        <v>6978</v>
      </c>
      <c r="W14" s="21">
        <v>6600</v>
      </c>
      <c r="X14" s="21">
        <v>5358</v>
      </c>
      <c r="Y14" s="21">
        <v>5084</v>
      </c>
      <c r="Z14" s="21">
        <v>6795</v>
      </c>
      <c r="AA14" s="21">
        <v>6840</v>
      </c>
      <c r="AB14" s="21">
        <v>1894</v>
      </c>
      <c r="AC14" s="21">
        <v>6268</v>
      </c>
      <c r="AD14" s="21">
        <v>7077</v>
      </c>
      <c r="AE14" s="21">
        <v>7452</v>
      </c>
      <c r="AF14" s="21" t="s">
        <v>54</v>
      </c>
      <c r="AG14" s="21">
        <v>8128</v>
      </c>
      <c r="AH14" s="21">
        <v>14080</v>
      </c>
      <c r="AI14" s="20">
        <v>648</v>
      </c>
      <c r="AJ14" s="20">
        <v>433</v>
      </c>
      <c r="AK14" s="20">
        <v>82</v>
      </c>
      <c r="AL14" s="20">
        <v>20</v>
      </c>
      <c r="AM14" s="20">
        <v>15</v>
      </c>
      <c r="AN14" s="20">
        <v>10</v>
      </c>
      <c r="AO14" s="20">
        <v>8</v>
      </c>
      <c r="AP14" s="20">
        <v>9</v>
      </c>
      <c r="AQ14" s="20">
        <v>8</v>
      </c>
      <c r="AR14" s="20">
        <v>2</v>
      </c>
      <c r="AS14" s="20">
        <v>6</v>
      </c>
      <c r="AT14" s="20">
        <v>4</v>
      </c>
      <c r="AU14" s="20">
        <v>3</v>
      </c>
      <c r="AV14" s="20" t="s">
        <v>54</v>
      </c>
      <c r="AW14" s="20">
        <v>1</v>
      </c>
      <c r="AX14" s="20">
        <v>1</v>
      </c>
      <c r="AY14" s="25">
        <v>992</v>
      </c>
      <c r="AZ14" s="25">
        <v>219</v>
      </c>
      <c r="BA14" s="25">
        <v>35</v>
      </c>
      <c r="BB14" s="25">
        <v>4</v>
      </c>
      <c r="BC14" s="25" t="s">
        <v>54</v>
      </c>
      <c r="BD14" s="25" t="s">
        <v>54</v>
      </c>
      <c r="BE14" s="25" t="s">
        <v>54</v>
      </c>
      <c r="BF14" s="24">
        <v>94700</v>
      </c>
      <c r="BG14" s="24">
        <v>58176</v>
      </c>
      <c r="BH14" s="24">
        <v>18281</v>
      </c>
      <c r="BI14" s="24">
        <v>23516</v>
      </c>
      <c r="BJ14" s="24" t="s">
        <v>54</v>
      </c>
      <c r="BK14" s="24" t="s">
        <v>54</v>
      </c>
      <c r="BL14" s="24" t="s">
        <v>54</v>
      </c>
      <c r="BM14" s="17">
        <v>72793</v>
      </c>
      <c r="BN14" s="17">
        <v>6122</v>
      </c>
      <c r="BO14" s="17">
        <v>3997</v>
      </c>
      <c r="BP14" s="17">
        <v>8631</v>
      </c>
      <c r="BQ14" s="17">
        <v>3157</v>
      </c>
      <c r="BR14" s="17">
        <v>17980</v>
      </c>
      <c r="BS14" s="17">
        <v>12396</v>
      </c>
      <c r="BT14" s="17">
        <v>7846</v>
      </c>
      <c r="BU14" s="17">
        <v>6962</v>
      </c>
      <c r="BV14" s="17">
        <v>12992</v>
      </c>
      <c r="BW14" s="17">
        <v>1614</v>
      </c>
      <c r="BX14" s="17">
        <v>1214</v>
      </c>
      <c r="BY14" s="17">
        <v>1735</v>
      </c>
      <c r="BZ14" s="17">
        <v>9070</v>
      </c>
      <c r="CA14" s="17">
        <v>4648</v>
      </c>
      <c r="CB14" s="17" t="s">
        <v>54</v>
      </c>
      <c r="CC14" s="17" t="s">
        <v>54</v>
      </c>
      <c r="CD14" s="17" t="s">
        <v>54</v>
      </c>
      <c r="CE14" s="17">
        <v>1308</v>
      </c>
      <c r="CF14" s="17">
        <v>22208</v>
      </c>
      <c r="CG14" s="17" t="s">
        <v>54</v>
      </c>
      <c r="CH14" s="17" t="s">
        <v>54</v>
      </c>
      <c r="CI14" s="17" t="s">
        <v>54</v>
      </c>
      <c r="CJ14" s="17" t="s">
        <v>54</v>
      </c>
      <c r="CK14" s="17" t="s">
        <v>54</v>
      </c>
      <c r="CL14" s="17" t="s">
        <v>54</v>
      </c>
      <c r="CM14" s="17" t="s">
        <v>54</v>
      </c>
      <c r="CN14" s="17" t="s">
        <v>54</v>
      </c>
      <c r="CO14" s="17" t="s">
        <v>54</v>
      </c>
      <c r="CP14" s="17" t="s">
        <v>54</v>
      </c>
      <c r="CQ14" s="17" t="s">
        <v>54</v>
      </c>
      <c r="CR14" s="17" t="s">
        <v>54</v>
      </c>
      <c r="CS14" s="17" t="s">
        <v>54</v>
      </c>
      <c r="CT14" s="17" t="s">
        <v>54</v>
      </c>
      <c r="CU14" s="17" t="s">
        <v>54</v>
      </c>
    </row>
    <row r="15" spans="1:99" x14ac:dyDescent="0.25">
      <c r="B15" s="15" t="s">
        <v>55</v>
      </c>
      <c r="C15" s="263">
        <v>103</v>
      </c>
      <c r="D15" s="16" t="e">
        <f t="shared" si="9"/>
        <v>#N/A</v>
      </c>
      <c r="E15" s="28">
        <f t="shared" si="1"/>
        <v>125.11939618712994</v>
      </c>
      <c r="F15" s="28">
        <f t="shared" si="2"/>
        <v>124.65216223475691</v>
      </c>
      <c r="G15" s="28">
        <f t="shared" si="3"/>
        <v>161.39432624113473</v>
      </c>
      <c r="H15" s="28">
        <f t="shared" si="4"/>
        <v>208.34583333333333</v>
      </c>
      <c r="I15" s="28">
        <f t="shared" si="5"/>
        <v>287.75714285714287</v>
      </c>
      <c r="J15" s="28">
        <f t="shared" si="6"/>
        <v>308.375</v>
      </c>
      <c r="K15" s="28" t="str">
        <f t="shared" si="7"/>
        <v/>
      </c>
      <c r="L15" s="27">
        <f t="shared" si="10"/>
        <v>125.11939618712994</v>
      </c>
      <c r="M15" s="27">
        <f t="shared" si="11"/>
        <v>249.30432446951383</v>
      </c>
      <c r="N15" s="27">
        <f t="shared" si="12"/>
        <v>484.18297872340423</v>
      </c>
      <c r="O15" s="27">
        <f t="shared" si="13"/>
        <v>833.38333333333333</v>
      </c>
      <c r="P15" s="27">
        <f t="shared" si="14"/>
        <v>1438.7857142857142</v>
      </c>
      <c r="Q15" s="27">
        <f t="shared" si="15"/>
        <v>1850.25</v>
      </c>
      <c r="R15" s="27" t="str">
        <f t="shared" si="16"/>
        <v/>
      </c>
      <c r="S15" s="21">
        <v>469790</v>
      </c>
      <c r="T15" s="21">
        <v>1333115</v>
      </c>
      <c r="U15" s="21">
        <v>382796</v>
      </c>
      <c r="V15" s="21">
        <v>139196</v>
      </c>
      <c r="W15" s="21">
        <v>86923</v>
      </c>
      <c r="X15" s="21">
        <v>72517</v>
      </c>
      <c r="Y15" s="21">
        <v>60762</v>
      </c>
      <c r="Z15" s="21">
        <v>67058</v>
      </c>
      <c r="AA15" s="21">
        <v>42040</v>
      </c>
      <c r="AB15" s="21">
        <v>27461</v>
      </c>
      <c r="AC15" s="21">
        <v>113327</v>
      </c>
      <c r="AD15" s="21">
        <v>72366</v>
      </c>
      <c r="AE15" s="21">
        <v>91564</v>
      </c>
      <c r="AF15" s="21">
        <v>76090</v>
      </c>
      <c r="AG15" s="21">
        <v>70889</v>
      </c>
      <c r="AH15" s="21">
        <v>50339</v>
      </c>
      <c r="AI15" s="20">
        <v>6843</v>
      </c>
      <c r="AJ15" s="20">
        <v>9956</v>
      </c>
      <c r="AK15" s="20">
        <v>1630</v>
      </c>
      <c r="AL15" s="20">
        <v>410</v>
      </c>
      <c r="AM15" s="20">
        <v>195</v>
      </c>
      <c r="AN15" s="20">
        <v>132</v>
      </c>
      <c r="AO15" s="20">
        <v>95</v>
      </c>
      <c r="AP15" s="20">
        <v>90</v>
      </c>
      <c r="AQ15" s="20">
        <v>50</v>
      </c>
      <c r="AR15" s="20">
        <v>29</v>
      </c>
      <c r="AS15" s="20">
        <v>96</v>
      </c>
      <c r="AT15" s="20">
        <v>43</v>
      </c>
      <c r="AU15" s="20">
        <v>38</v>
      </c>
      <c r="AV15" s="20">
        <v>20</v>
      </c>
      <c r="AW15" s="20">
        <v>10</v>
      </c>
      <c r="AX15" s="20">
        <v>3</v>
      </c>
      <c r="AY15" s="25">
        <v>15369</v>
      </c>
      <c r="AZ15" s="25">
        <v>3723</v>
      </c>
      <c r="BA15" s="25">
        <v>470</v>
      </c>
      <c r="BB15" s="25">
        <v>60</v>
      </c>
      <c r="BC15" s="25">
        <v>14</v>
      </c>
      <c r="BD15" s="25">
        <v>4</v>
      </c>
      <c r="BE15" s="25" t="s">
        <v>54</v>
      </c>
      <c r="BF15" s="24">
        <v>1922960</v>
      </c>
      <c r="BG15" s="24">
        <v>928160</v>
      </c>
      <c r="BH15" s="24">
        <v>227566</v>
      </c>
      <c r="BI15" s="24">
        <v>50003</v>
      </c>
      <c r="BJ15" s="24">
        <v>20143</v>
      </c>
      <c r="BK15" s="24">
        <v>7401</v>
      </c>
      <c r="BL15" s="24" t="s">
        <v>54</v>
      </c>
      <c r="BM15" s="17">
        <v>1464328</v>
      </c>
      <c r="BN15" s="17">
        <v>167772</v>
      </c>
      <c r="BO15" s="17">
        <v>81607</v>
      </c>
      <c r="BP15" s="17">
        <v>72277</v>
      </c>
      <c r="BQ15" s="17">
        <v>136976</v>
      </c>
      <c r="BR15" s="17">
        <v>312728</v>
      </c>
      <c r="BS15" s="17">
        <v>199407</v>
      </c>
      <c r="BT15" s="17">
        <v>118337</v>
      </c>
      <c r="BU15" s="17">
        <v>85779</v>
      </c>
      <c r="BV15" s="17">
        <v>211909</v>
      </c>
      <c r="BW15" s="17">
        <v>25244</v>
      </c>
      <c r="BX15" s="17">
        <v>14179</v>
      </c>
      <c r="BY15" s="17">
        <v>23792</v>
      </c>
      <c r="BZ15" s="17">
        <v>86169</v>
      </c>
      <c r="CA15" s="17">
        <v>78182</v>
      </c>
      <c r="CB15" s="17">
        <v>605</v>
      </c>
      <c r="CC15" s="17">
        <v>1438</v>
      </c>
      <c r="CD15" s="17">
        <v>1908</v>
      </c>
      <c r="CE15" s="17">
        <v>23264</v>
      </c>
      <c r="CF15" s="17">
        <v>22788</v>
      </c>
      <c r="CG15" s="17" t="s">
        <v>54</v>
      </c>
      <c r="CH15" s="17" t="s">
        <v>54</v>
      </c>
      <c r="CI15" s="17">
        <v>475</v>
      </c>
      <c r="CJ15" s="17">
        <v>2349</v>
      </c>
      <c r="CK15" s="17">
        <v>17319</v>
      </c>
      <c r="CL15" s="17" t="s">
        <v>54</v>
      </c>
      <c r="CM15" s="17" t="s">
        <v>54</v>
      </c>
      <c r="CN15" s="17" t="s">
        <v>54</v>
      </c>
      <c r="CO15" s="17" t="s">
        <v>54</v>
      </c>
      <c r="CP15" s="17">
        <v>7401</v>
      </c>
      <c r="CQ15" s="17" t="s">
        <v>54</v>
      </c>
      <c r="CR15" s="17" t="s">
        <v>54</v>
      </c>
      <c r="CS15" s="17" t="s">
        <v>54</v>
      </c>
      <c r="CT15" s="17" t="s">
        <v>54</v>
      </c>
      <c r="CU15" s="17" t="s">
        <v>54</v>
      </c>
    </row>
    <row r="16" spans="1:99" x14ac:dyDescent="0.25">
      <c r="B16" s="15" t="s">
        <v>56</v>
      </c>
      <c r="C16" s="263">
        <v>104</v>
      </c>
      <c r="D16" s="16" t="e">
        <f t="shared" si="9"/>
        <v>#N/A</v>
      </c>
      <c r="E16" s="28">
        <f t="shared" si="1"/>
        <v>132.00405827263268</v>
      </c>
      <c r="F16" s="28">
        <f t="shared" si="2"/>
        <v>154.56015625000001</v>
      </c>
      <c r="G16" s="28">
        <f t="shared" si="3"/>
        <v>195.964824120603</v>
      </c>
      <c r="H16" s="28">
        <f t="shared" si="4"/>
        <v>344.3515625</v>
      </c>
      <c r="I16" s="28">
        <f t="shared" si="5"/>
        <v>276.60000000000002</v>
      </c>
      <c r="J16" s="28">
        <f t="shared" si="6"/>
        <v>268.41666666666669</v>
      </c>
      <c r="K16" s="28" t="str">
        <f t="shared" si="7"/>
        <v/>
      </c>
      <c r="L16" s="27">
        <f t="shared" si="10"/>
        <v>132.00405827263268</v>
      </c>
      <c r="M16" s="27">
        <f t="shared" si="11"/>
        <v>309.12031250000001</v>
      </c>
      <c r="N16" s="27">
        <f t="shared" si="12"/>
        <v>587.89447236180899</v>
      </c>
      <c r="O16" s="27">
        <f t="shared" si="13"/>
        <v>1377.40625</v>
      </c>
      <c r="P16" s="27">
        <f t="shared" si="14"/>
        <v>1383</v>
      </c>
      <c r="Q16" s="27">
        <f t="shared" si="15"/>
        <v>1610.5</v>
      </c>
      <c r="R16" s="27" t="str">
        <f t="shared" si="16"/>
        <v/>
      </c>
      <c r="S16" s="21">
        <v>274772</v>
      </c>
      <c r="T16" s="21">
        <v>804042</v>
      </c>
      <c r="U16" s="21">
        <v>241971</v>
      </c>
      <c r="V16" s="21">
        <v>136497</v>
      </c>
      <c r="W16" s="21">
        <v>71977</v>
      </c>
      <c r="X16" s="21">
        <v>51399</v>
      </c>
      <c r="Y16" s="21">
        <v>39880</v>
      </c>
      <c r="Z16" s="21">
        <v>36960</v>
      </c>
      <c r="AA16" s="21">
        <v>31536</v>
      </c>
      <c r="AB16" s="21">
        <v>22722</v>
      </c>
      <c r="AC16" s="21">
        <v>77542</v>
      </c>
      <c r="AD16" s="21">
        <v>56342</v>
      </c>
      <c r="AE16" s="21">
        <v>71587</v>
      </c>
      <c r="AF16" s="21">
        <v>60207</v>
      </c>
      <c r="AG16" s="21">
        <v>45662</v>
      </c>
      <c r="AH16" s="21">
        <v>34126</v>
      </c>
      <c r="AI16" s="20">
        <v>3699</v>
      </c>
      <c r="AJ16" s="20">
        <v>6099</v>
      </c>
      <c r="AK16" s="20">
        <v>1008</v>
      </c>
      <c r="AL16" s="20">
        <v>398</v>
      </c>
      <c r="AM16" s="20">
        <v>162</v>
      </c>
      <c r="AN16" s="20">
        <v>94</v>
      </c>
      <c r="AO16" s="20">
        <v>62</v>
      </c>
      <c r="AP16" s="20">
        <v>49</v>
      </c>
      <c r="AQ16" s="20">
        <v>37</v>
      </c>
      <c r="AR16" s="20">
        <v>24</v>
      </c>
      <c r="AS16" s="20">
        <v>64</v>
      </c>
      <c r="AT16" s="20">
        <v>33</v>
      </c>
      <c r="AU16" s="20">
        <v>29</v>
      </c>
      <c r="AV16" s="20">
        <v>16</v>
      </c>
      <c r="AW16" s="20">
        <v>7</v>
      </c>
      <c r="AX16" s="20">
        <v>3</v>
      </c>
      <c r="AY16" s="25">
        <v>9610</v>
      </c>
      <c r="AZ16" s="25">
        <v>1920</v>
      </c>
      <c r="BA16" s="25">
        <v>199</v>
      </c>
      <c r="BB16" s="25">
        <v>32</v>
      </c>
      <c r="BC16" s="25">
        <v>13</v>
      </c>
      <c r="BD16" s="25">
        <v>10</v>
      </c>
      <c r="BE16" s="25" t="s">
        <v>54</v>
      </c>
      <c r="BF16" s="24">
        <v>1268559</v>
      </c>
      <c r="BG16" s="24">
        <v>593511</v>
      </c>
      <c r="BH16" s="24">
        <v>116991</v>
      </c>
      <c r="BI16" s="24">
        <v>44077</v>
      </c>
      <c r="BJ16" s="24">
        <v>17979</v>
      </c>
      <c r="BK16" s="24">
        <v>16105</v>
      </c>
      <c r="BL16" s="24" t="s">
        <v>54</v>
      </c>
      <c r="BM16" s="17">
        <v>940199</v>
      </c>
      <c r="BN16" s="17">
        <v>118841</v>
      </c>
      <c r="BO16" s="17">
        <v>74358</v>
      </c>
      <c r="BP16" s="17">
        <v>54545</v>
      </c>
      <c r="BQ16" s="17">
        <v>80616</v>
      </c>
      <c r="BR16" s="17">
        <v>131403</v>
      </c>
      <c r="BS16" s="17">
        <v>113463</v>
      </c>
      <c r="BT16" s="17">
        <v>111107</v>
      </c>
      <c r="BU16" s="17">
        <v>82304</v>
      </c>
      <c r="BV16" s="17">
        <v>155234</v>
      </c>
      <c r="BW16" s="17">
        <v>7062</v>
      </c>
      <c r="BX16" s="17">
        <v>8925</v>
      </c>
      <c r="BY16" s="17">
        <v>21362</v>
      </c>
      <c r="BZ16" s="17">
        <v>26486</v>
      </c>
      <c r="CA16" s="17">
        <v>53156</v>
      </c>
      <c r="CB16" s="17">
        <v>150</v>
      </c>
      <c r="CC16" s="17">
        <v>742</v>
      </c>
      <c r="CD16" s="17">
        <v>1322</v>
      </c>
      <c r="CE16" s="17">
        <v>9158</v>
      </c>
      <c r="CF16" s="17">
        <v>32705</v>
      </c>
      <c r="CG16" s="17" t="s">
        <v>54</v>
      </c>
      <c r="CH16" s="17" t="s">
        <v>54</v>
      </c>
      <c r="CI16" s="17">
        <v>325</v>
      </c>
      <c r="CJ16" s="17">
        <v>4510</v>
      </c>
      <c r="CK16" s="17">
        <v>13144</v>
      </c>
      <c r="CL16" s="17" t="s">
        <v>54</v>
      </c>
      <c r="CM16" s="17" t="s">
        <v>54</v>
      </c>
      <c r="CN16" s="17" t="s">
        <v>54</v>
      </c>
      <c r="CO16" s="17">
        <v>5494</v>
      </c>
      <c r="CP16" s="17">
        <v>10611</v>
      </c>
      <c r="CQ16" s="17" t="s">
        <v>54</v>
      </c>
      <c r="CR16" s="17" t="s">
        <v>54</v>
      </c>
      <c r="CS16" s="17" t="s">
        <v>54</v>
      </c>
      <c r="CT16" s="17" t="s">
        <v>54</v>
      </c>
      <c r="CU16" s="17" t="s">
        <v>54</v>
      </c>
    </row>
    <row r="17" spans="2:99" x14ac:dyDescent="0.25">
      <c r="B17" s="15" t="s">
        <v>57</v>
      </c>
      <c r="C17" s="263">
        <v>105</v>
      </c>
      <c r="D17" s="16" t="e">
        <f t="shared" si="9"/>
        <v>#N/A</v>
      </c>
      <c r="E17" s="28">
        <f t="shared" si="1"/>
        <v>132.82072877277415</v>
      </c>
      <c r="F17" s="28">
        <f t="shared" si="2"/>
        <v>166.18361581920905</v>
      </c>
      <c r="G17" s="28">
        <f t="shared" si="3"/>
        <v>235.5880149812734</v>
      </c>
      <c r="H17" s="28">
        <f t="shared" si="4"/>
        <v>206.85</v>
      </c>
      <c r="I17" s="28">
        <f t="shared" si="5"/>
        <v>202.44</v>
      </c>
      <c r="J17" s="28" t="str">
        <f t="shared" si="6"/>
        <v/>
      </c>
      <c r="K17" s="28" t="str">
        <f t="shared" si="7"/>
        <v/>
      </c>
      <c r="L17" s="27">
        <f t="shared" si="10"/>
        <v>132.82072877277415</v>
      </c>
      <c r="M17" s="27">
        <f t="shared" si="11"/>
        <v>332.3672316384181</v>
      </c>
      <c r="N17" s="27">
        <f t="shared" si="12"/>
        <v>706.76404494382018</v>
      </c>
      <c r="O17" s="27">
        <f t="shared" si="13"/>
        <v>827.4</v>
      </c>
      <c r="P17" s="27">
        <f t="shared" si="14"/>
        <v>1012.2</v>
      </c>
      <c r="Q17" s="27" t="str">
        <f t="shared" si="15"/>
        <v/>
      </c>
      <c r="R17" s="27" t="str">
        <f t="shared" si="16"/>
        <v/>
      </c>
      <c r="S17" s="21">
        <v>171690</v>
      </c>
      <c r="T17" s="21">
        <v>481700</v>
      </c>
      <c r="U17" s="21">
        <v>158138</v>
      </c>
      <c r="V17" s="21">
        <v>71206</v>
      </c>
      <c r="W17" s="21">
        <v>53877</v>
      </c>
      <c r="X17" s="21">
        <v>30267</v>
      </c>
      <c r="Y17" s="21">
        <v>34137</v>
      </c>
      <c r="Z17" s="21">
        <v>20314</v>
      </c>
      <c r="AA17" s="21">
        <v>14343</v>
      </c>
      <c r="AB17" s="21">
        <v>20846</v>
      </c>
      <c r="AC17" s="21">
        <v>60075</v>
      </c>
      <c r="AD17" s="21">
        <v>30919</v>
      </c>
      <c r="AE17" s="21">
        <v>50323</v>
      </c>
      <c r="AF17" s="21">
        <v>25165</v>
      </c>
      <c r="AG17" s="21">
        <v>56300</v>
      </c>
      <c r="AH17" s="21">
        <v>52667</v>
      </c>
      <c r="AI17" s="20">
        <v>2357</v>
      </c>
      <c r="AJ17" s="20">
        <v>3629</v>
      </c>
      <c r="AK17" s="20">
        <v>663</v>
      </c>
      <c r="AL17" s="20">
        <v>209</v>
      </c>
      <c r="AM17" s="20">
        <v>120</v>
      </c>
      <c r="AN17" s="20">
        <v>56</v>
      </c>
      <c r="AO17" s="20">
        <v>53</v>
      </c>
      <c r="AP17" s="20">
        <v>27</v>
      </c>
      <c r="AQ17" s="20">
        <v>17</v>
      </c>
      <c r="AR17" s="20">
        <v>22</v>
      </c>
      <c r="AS17" s="20">
        <v>50</v>
      </c>
      <c r="AT17" s="20">
        <v>18</v>
      </c>
      <c r="AU17" s="20">
        <v>21</v>
      </c>
      <c r="AV17" s="20">
        <v>7</v>
      </c>
      <c r="AW17" s="20">
        <v>8</v>
      </c>
      <c r="AX17" s="20">
        <v>3</v>
      </c>
      <c r="AY17" s="25">
        <v>5818</v>
      </c>
      <c r="AZ17" s="25">
        <v>1239</v>
      </c>
      <c r="BA17" s="25">
        <v>178</v>
      </c>
      <c r="BB17" s="25">
        <v>20</v>
      </c>
      <c r="BC17" s="25">
        <v>5</v>
      </c>
      <c r="BD17" s="25" t="s">
        <v>54</v>
      </c>
      <c r="BE17" s="25" t="s">
        <v>54</v>
      </c>
      <c r="BF17" s="24">
        <v>772751</v>
      </c>
      <c r="BG17" s="24">
        <v>411803</v>
      </c>
      <c r="BH17" s="24">
        <v>125804</v>
      </c>
      <c r="BI17" s="24">
        <v>16548</v>
      </c>
      <c r="BJ17" s="24">
        <v>5061</v>
      </c>
      <c r="BK17" s="24" t="s">
        <v>54</v>
      </c>
      <c r="BL17" s="24" t="s">
        <v>54</v>
      </c>
      <c r="BM17" s="17">
        <v>569060</v>
      </c>
      <c r="BN17" s="17">
        <v>62187</v>
      </c>
      <c r="BO17" s="17">
        <v>39135</v>
      </c>
      <c r="BP17" s="17">
        <v>27063</v>
      </c>
      <c r="BQ17" s="17">
        <v>75306</v>
      </c>
      <c r="BR17" s="17">
        <v>79561</v>
      </c>
      <c r="BS17" s="17">
        <v>86397</v>
      </c>
      <c r="BT17" s="17">
        <v>67978</v>
      </c>
      <c r="BU17" s="17">
        <v>53703</v>
      </c>
      <c r="BV17" s="17">
        <v>124164</v>
      </c>
      <c r="BW17" s="17">
        <v>4536</v>
      </c>
      <c r="BX17" s="17">
        <v>9554</v>
      </c>
      <c r="BY17" s="17">
        <v>15753</v>
      </c>
      <c r="BZ17" s="17">
        <v>32697</v>
      </c>
      <c r="CA17" s="17">
        <v>63264</v>
      </c>
      <c r="CB17" s="17">
        <v>233</v>
      </c>
      <c r="CC17" s="17" t="s">
        <v>54</v>
      </c>
      <c r="CD17" s="17">
        <v>1892</v>
      </c>
      <c r="CE17" s="17">
        <v>4684</v>
      </c>
      <c r="CF17" s="17">
        <v>9739</v>
      </c>
      <c r="CG17" s="17" t="s">
        <v>54</v>
      </c>
      <c r="CH17" s="17" t="s">
        <v>54</v>
      </c>
      <c r="CI17" s="17">
        <v>325</v>
      </c>
      <c r="CJ17" s="17">
        <v>1760</v>
      </c>
      <c r="CK17" s="17">
        <v>2976</v>
      </c>
      <c r="CL17" s="17" t="s">
        <v>54</v>
      </c>
      <c r="CM17" s="17" t="s">
        <v>54</v>
      </c>
      <c r="CN17" s="17" t="s">
        <v>54</v>
      </c>
      <c r="CO17" s="17" t="s">
        <v>54</v>
      </c>
      <c r="CP17" s="17" t="s">
        <v>54</v>
      </c>
      <c r="CQ17" s="17" t="s">
        <v>54</v>
      </c>
      <c r="CR17" s="17" t="s">
        <v>54</v>
      </c>
      <c r="CS17" s="17" t="s">
        <v>54</v>
      </c>
      <c r="CT17" s="17" t="s">
        <v>54</v>
      </c>
      <c r="CU17" s="17" t="s">
        <v>54</v>
      </c>
    </row>
    <row r="18" spans="2:99" x14ac:dyDescent="0.25">
      <c r="B18" s="15" t="s">
        <v>58</v>
      </c>
      <c r="C18" s="263">
        <v>106</v>
      </c>
      <c r="D18" s="16" t="e">
        <f t="shared" si="9"/>
        <v>#N/A</v>
      </c>
      <c r="E18" s="28">
        <f t="shared" si="1"/>
        <v>140.31558806020919</v>
      </c>
      <c r="F18" s="28">
        <f t="shared" si="2"/>
        <v>127.84298824204187</v>
      </c>
      <c r="G18" s="28">
        <f t="shared" si="3"/>
        <v>184.31570512820511</v>
      </c>
      <c r="H18" s="28">
        <f t="shared" si="4"/>
        <v>307.40705128205127</v>
      </c>
      <c r="I18" s="28">
        <f t="shared" si="5"/>
        <v>243.06666666666666</v>
      </c>
      <c r="J18" s="28">
        <f t="shared" si="6"/>
        <v>261.35714285714283</v>
      </c>
      <c r="K18" s="28">
        <f t="shared" si="7"/>
        <v>357.22727272727275</v>
      </c>
      <c r="L18" s="27">
        <f t="shared" si="10"/>
        <v>140.31558806020919</v>
      </c>
      <c r="M18" s="27">
        <f t="shared" si="11"/>
        <v>255.68597648408374</v>
      </c>
      <c r="N18" s="27">
        <f t="shared" si="12"/>
        <v>552.94711538461536</v>
      </c>
      <c r="O18" s="27">
        <f t="shared" si="13"/>
        <v>1229.6282051282051</v>
      </c>
      <c r="P18" s="27">
        <f t="shared" si="14"/>
        <v>1215.3333333333333</v>
      </c>
      <c r="Q18" s="27">
        <f t="shared" si="15"/>
        <v>1568.1428571428571</v>
      </c>
      <c r="R18" s="27">
        <f t="shared" si="16"/>
        <v>3929.5</v>
      </c>
      <c r="S18" s="21">
        <v>321471</v>
      </c>
      <c r="T18" s="21">
        <v>1130535</v>
      </c>
      <c r="U18" s="21">
        <v>342414</v>
      </c>
      <c r="V18" s="21">
        <v>137917</v>
      </c>
      <c r="W18" s="21">
        <v>86001</v>
      </c>
      <c r="X18" s="21">
        <v>68844</v>
      </c>
      <c r="Y18" s="21">
        <v>64263</v>
      </c>
      <c r="Z18" s="21">
        <v>66996</v>
      </c>
      <c r="AA18" s="21">
        <v>64802</v>
      </c>
      <c r="AB18" s="21">
        <v>33826</v>
      </c>
      <c r="AC18" s="21">
        <v>137020</v>
      </c>
      <c r="AD18" s="21">
        <v>76732</v>
      </c>
      <c r="AE18" s="21">
        <v>103475</v>
      </c>
      <c r="AF18" s="21">
        <v>102792</v>
      </c>
      <c r="AG18" s="21">
        <v>129966</v>
      </c>
      <c r="AH18" s="21">
        <v>52081</v>
      </c>
      <c r="AI18" s="20">
        <v>4570</v>
      </c>
      <c r="AJ18" s="20">
        <v>8470</v>
      </c>
      <c r="AK18" s="20">
        <v>1455</v>
      </c>
      <c r="AL18" s="20">
        <v>408</v>
      </c>
      <c r="AM18" s="20">
        <v>195</v>
      </c>
      <c r="AN18" s="20">
        <v>127</v>
      </c>
      <c r="AO18" s="20">
        <v>99</v>
      </c>
      <c r="AP18" s="20">
        <v>89</v>
      </c>
      <c r="AQ18" s="20">
        <v>77</v>
      </c>
      <c r="AR18" s="20">
        <v>36</v>
      </c>
      <c r="AS18" s="20">
        <v>114</v>
      </c>
      <c r="AT18" s="20">
        <v>45</v>
      </c>
      <c r="AU18" s="20">
        <v>43</v>
      </c>
      <c r="AV18" s="20">
        <v>27</v>
      </c>
      <c r="AW18" s="20">
        <v>18</v>
      </c>
      <c r="AX18" s="20">
        <v>3</v>
      </c>
      <c r="AY18" s="25">
        <v>11759</v>
      </c>
      <c r="AZ18" s="25">
        <v>3487</v>
      </c>
      <c r="BA18" s="25">
        <v>416</v>
      </c>
      <c r="BB18" s="25">
        <v>78</v>
      </c>
      <c r="BC18" s="25">
        <v>27</v>
      </c>
      <c r="BD18" s="25">
        <v>7</v>
      </c>
      <c r="BE18" s="25">
        <v>2</v>
      </c>
      <c r="BF18" s="24">
        <v>1649971</v>
      </c>
      <c r="BG18" s="24">
        <v>891577</v>
      </c>
      <c r="BH18" s="24">
        <v>230026</v>
      </c>
      <c r="BI18" s="24">
        <v>95911</v>
      </c>
      <c r="BJ18" s="24">
        <v>32814</v>
      </c>
      <c r="BK18" s="24">
        <v>10977</v>
      </c>
      <c r="BL18" s="24">
        <v>7859</v>
      </c>
      <c r="BM18" s="17">
        <v>1140030</v>
      </c>
      <c r="BN18" s="17">
        <v>133428</v>
      </c>
      <c r="BO18" s="17">
        <v>78972</v>
      </c>
      <c r="BP18" s="17">
        <v>90416</v>
      </c>
      <c r="BQ18" s="17">
        <v>207125</v>
      </c>
      <c r="BR18" s="17">
        <v>289290</v>
      </c>
      <c r="BS18" s="17">
        <v>196664</v>
      </c>
      <c r="BT18" s="17">
        <v>112432</v>
      </c>
      <c r="BU18" s="17">
        <v>87994</v>
      </c>
      <c r="BV18" s="17">
        <v>205197</v>
      </c>
      <c r="BW18" s="17">
        <v>22158</v>
      </c>
      <c r="BX18" s="17">
        <v>11388</v>
      </c>
      <c r="BY18" s="17">
        <v>26425</v>
      </c>
      <c r="BZ18" s="17">
        <v>82366</v>
      </c>
      <c r="CA18" s="17">
        <v>87689</v>
      </c>
      <c r="CB18" s="17">
        <v>362</v>
      </c>
      <c r="CC18" s="17">
        <v>430</v>
      </c>
      <c r="CD18" s="17">
        <v>4785</v>
      </c>
      <c r="CE18" s="17">
        <v>29257</v>
      </c>
      <c r="CF18" s="17">
        <v>61077</v>
      </c>
      <c r="CG18" s="17">
        <v>166</v>
      </c>
      <c r="CH18" s="17">
        <v>504</v>
      </c>
      <c r="CI18" s="17">
        <v>856</v>
      </c>
      <c r="CJ18" s="17">
        <v>7899</v>
      </c>
      <c r="CK18" s="17">
        <v>23389</v>
      </c>
      <c r="CL18" s="17" t="s">
        <v>54</v>
      </c>
      <c r="CM18" s="17" t="s">
        <v>54</v>
      </c>
      <c r="CN18" s="17">
        <v>448</v>
      </c>
      <c r="CO18" s="17">
        <v>799</v>
      </c>
      <c r="CP18" s="17">
        <v>9730</v>
      </c>
      <c r="CQ18" s="17" t="s">
        <v>54</v>
      </c>
      <c r="CR18" s="17" t="s">
        <v>54</v>
      </c>
      <c r="CS18" s="17" t="s">
        <v>54</v>
      </c>
      <c r="CT18" s="17" t="s">
        <v>54</v>
      </c>
      <c r="CU18" s="17">
        <v>7859</v>
      </c>
    </row>
    <row r="19" spans="2:99" x14ac:dyDescent="0.25">
      <c r="B19" s="15" t="s">
        <v>59</v>
      </c>
      <c r="C19" s="263">
        <v>107</v>
      </c>
      <c r="D19" s="16" t="e">
        <f t="shared" si="9"/>
        <v>#N/A</v>
      </c>
      <c r="E19" s="28">
        <f t="shared" si="1"/>
        <v>149.65916324286789</v>
      </c>
      <c r="F19" s="28">
        <f t="shared" si="2"/>
        <v>136.02500477190304</v>
      </c>
      <c r="G19" s="28">
        <f t="shared" si="3"/>
        <v>185.36505681818184</v>
      </c>
      <c r="H19" s="28">
        <f t="shared" si="4"/>
        <v>225.109375</v>
      </c>
      <c r="I19" s="28">
        <f t="shared" si="5"/>
        <v>151.33333333333331</v>
      </c>
      <c r="J19" s="28">
        <f t="shared" si="6"/>
        <v>243.1</v>
      </c>
      <c r="K19" s="28" t="str">
        <f t="shared" si="7"/>
        <v/>
      </c>
      <c r="L19" s="27">
        <f t="shared" si="10"/>
        <v>149.65916324286789</v>
      </c>
      <c r="M19" s="27">
        <f t="shared" si="11"/>
        <v>272.05000954380608</v>
      </c>
      <c r="N19" s="27">
        <f t="shared" si="12"/>
        <v>556.0951704545455</v>
      </c>
      <c r="O19" s="27">
        <f t="shared" si="13"/>
        <v>900.4375</v>
      </c>
      <c r="P19" s="27">
        <f t="shared" si="14"/>
        <v>756.66666666666663</v>
      </c>
      <c r="Q19" s="27">
        <f t="shared" si="15"/>
        <v>1458.6</v>
      </c>
      <c r="R19" s="27" t="str">
        <f t="shared" si="16"/>
        <v/>
      </c>
      <c r="S19" s="21">
        <v>392981</v>
      </c>
      <c r="T19" s="21">
        <v>1765212</v>
      </c>
      <c r="U19" s="21">
        <v>638036</v>
      </c>
      <c r="V19" s="21">
        <v>272946</v>
      </c>
      <c r="W19" s="21">
        <v>148694</v>
      </c>
      <c r="X19" s="21">
        <v>110102</v>
      </c>
      <c r="Y19" s="21">
        <v>114659</v>
      </c>
      <c r="Z19" s="21">
        <v>106623</v>
      </c>
      <c r="AA19" s="21">
        <v>54430</v>
      </c>
      <c r="AB19" s="21">
        <v>61542</v>
      </c>
      <c r="AC19" s="21">
        <v>240124</v>
      </c>
      <c r="AD19" s="21">
        <v>118704</v>
      </c>
      <c r="AE19" s="21">
        <v>122691</v>
      </c>
      <c r="AF19" s="21">
        <v>112763</v>
      </c>
      <c r="AG19" s="21">
        <v>87237</v>
      </c>
      <c r="AH19" s="21">
        <v>202313</v>
      </c>
      <c r="AI19" s="20">
        <v>5448</v>
      </c>
      <c r="AJ19" s="20">
        <v>13067</v>
      </c>
      <c r="AK19" s="20">
        <v>2697</v>
      </c>
      <c r="AL19" s="20">
        <v>808</v>
      </c>
      <c r="AM19" s="20">
        <v>336</v>
      </c>
      <c r="AN19" s="20">
        <v>203</v>
      </c>
      <c r="AO19" s="20">
        <v>176</v>
      </c>
      <c r="AP19" s="20">
        <v>143</v>
      </c>
      <c r="AQ19" s="20">
        <v>64</v>
      </c>
      <c r="AR19" s="20">
        <v>65</v>
      </c>
      <c r="AS19" s="20">
        <v>200</v>
      </c>
      <c r="AT19" s="20">
        <v>71</v>
      </c>
      <c r="AU19" s="20">
        <v>50</v>
      </c>
      <c r="AV19" s="20">
        <v>29</v>
      </c>
      <c r="AW19" s="20">
        <v>14</v>
      </c>
      <c r="AX19" s="20">
        <v>14</v>
      </c>
      <c r="AY19" s="25">
        <v>17281</v>
      </c>
      <c r="AZ19" s="25">
        <v>5239</v>
      </c>
      <c r="BA19" s="25">
        <v>704</v>
      </c>
      <c r="BB19" s="25">
        <v>144</v>
      </c>
      <c r="BC19" s="25">
        <v>12</v>
      </c>
      <c r="BD19" s="25">
        <v>5</v>
      </c>
      <c r="BE19" s="25" t="s">
        <v>54</v>
      </c>
      <c r="BF19" s="24">
        <v>2586260</v>
      </c>
      <c r="BG19" s="24">
        <v>1425270</v>
      </c>
      <c r="BH19" s="24">
        <v>391491</v>
      </c>
      <c r="BI19" s="24">
        <v>129663</v>
      </c>
      <c r="BJ19" s="24">
        <v>9080</v>
      </c>
      <c r="BK19" s="24">
        <v>7293</v>
      </c>
      <c r="BL19" s="24" t="s">
        <v>54</v>
      </c>
      <c r="BM19" s="17">
        <v>1726120</v>
      </c>
      <c r="BN19" s="17">
        <v>287540</v>
      </c>
      <c r="BO19" s="17">
        <v>146719</v>
      </c>
      <c r="BP19" s="17">
        <v>122458</v>
      </c>
      <c r="BQ19" s="17">
        <v>303423</v>
      </c>
      <c r="BR19" s="17">
        <v>394083</v>
      </c>
      <c r="BS19" s="17">
        <v>325679</v>
      </c>
      <c r="BT19" s="17">
        <v>226623</v>
      </c>
      <c r="BU19" s="17">
        <v>162348</v>
      </c>
      <c r="BV19" s="17">
        <v>316537</v>
      </c>
      <c r="BW19" s="17">
        <v>33559</v>
      </c>
      <c r="BX19" s="17">
        <v>23613</v>
      </c>
      <c r="BY19" s="17">
        <v>40909</v>
      </c>
      <c r="BZ19" s="17">
        <v>119342</v>
      </c>
      <c r="CA19" s="17">
        <v>174068</v>
      </c>
      <c r="CB19" s="17">
        <v>4201</v>
      </c>
      <c r="CC19" s="17">
        <v>944</v>
      </c>
      <c r="CD19" s="17">
        <v>5768</v>
      </c>
      <c r="CE19" s="17">
        <v>40830</v>
      </c>
      <c r="CF19" s="17">
        <v>77920</v>
      </c>
      <c r="CG19" s="17">
        <v>230</v>
      </c>
      <c r="CH19" s="17">
        <v>260</v>
      </c>
      <c r="CI19" s="17">
        <v>1217</v>
      </c>
      <c r="CJ19" s="17">
        <v>1698</v>
      </c>
      <c r="CK19" s="17">
        <v>5675</v>
      </c>
      <c r="CL19" s="17" t="s">
        <v>54</v>
      </c>
      <c r="CM19" s="17" t="s">
        <v>54</v>
      </c>
      <c r="CN19" s="17">
        <v>404</v>
      </c>
      <c r="CO19" s="17">
        <v>680</v>
      </c>
      <c r="CP19" s="17">
        <v>6209</v>
      </c>
      <c r="CQ19" s="17" t="s">
        <v>54</v>
      </c>
      <c r="CR19" s="17" t="s">
        <v>54</v>
      </c>
      <c r="CS19" s="17" t="s">
        <v>54</v>
      </c>
      <c r="CT19" s="17" t="s">
        <v>54</v>
      </c>
      <c r="CU19" s="17" t="s">
        <v>54</v>
      </c>
    </row>
    <row r="20" spans="2:99" x14ac:dyDescent="0.25">
      <c r="B20" s="15" t="s">
        <v>60</v>
      </c>
      <c r="C20" s="263">
        <v>108</v>
      </c>
      <c r="D20" s="16" t="e">
        <f t="shared" si="9"/>
        <v>#N/A</v>
      </c>
      <c r="E20" s="28">
        <f t="shared" si="1"/>
        <v>133.03707564026206</v>
      </c>
      <c r="F20" s="28">
        <f t="shared" si="2"/>
        <v>128.26584734799482</v>
      </c>
      <c r="G20" s="28">
        <f t="shared" si="3"/>
        <v>140.26593806921676</v>
      </c>
      <c r="H20" s="28">
        <f t="shared" si="4"/>
        <v>225.5625</v>
      </c>
      <c r="I20" s="28">
        <f t="shared" si="5"/>
        <v>484.88</v>
      </c>
      <c r="J20" s="28">
        <f t="shared" si="6"/>
        <v>818.43333333333339</v>
      </c>
      <c r="K20" s="28" t="str">
        <f t="shared" si="7"/>
        <v/>
      </c>
      <c r="L20" s="27">
        <f t="shared" si="10"/>
        <v>133.03707564026206</v>
      </c>
      <c r="M20" s="27">
        <f t="shared" si="11"/>
        <v>256.53169469598964</v>
      </c>
      <c r="N20" s="27">
        <f t="shared" si="12"/>
        <v>420.79781420765028</v>
      </c>
      <c r="O20" s="27">
        <f t="shared" si="13"/>
        <v>902.25</v>
      </c>
      <c r="P20" s="27">
        <f t="shared" si="14"/>
        <v>2424.4</v>
      </c>
      <c r="Q20" s="27">
        <f t="shared" si="15"/>
        <v>4910.6000000000004</v>
      </c>
      <c r="R20" s="27" t="str">
        <f t="shared" si="16"/>
        <v/>
      </c>
      <c r="S20" s="21">
        <v>392245</v>
      </c>
      <c r="T20" s="21">
        <v>1239103</v>
      </c>
      <c r="U20" s="21">
        <v>389355</v>
      </c>
      <c r="V20" s="21">
        <v>182506</v>
      </c>
      <c r="W20" s="21">
        <v>105912</v>
      </c>
      <c r="X20" s="21">
        <v>77008</v>
      </c>
      <c r="Y20" s="21">
        <v>51665</v>
      </c>
      <c r="Z20" s="21">
        <v>60300</v>
      </c>
      <c r="AA20" s="21">
        <v>37107</v>
      </c>
      <c r="AB20" s="21">
        <v>31152</v>
      </c>
      <c r="AC20" s="21">
        <v>105393</v>
      </c>
      <c r="AD20" s="21">
        <v>63854</v>
      </c>
      <c r="AE20" s="21">
        <v>69576</v>
      </c>
      <c r="AF20" s="21">
        <v>104346</v>
      </c>
      <c r="AG20" s="21">
        <v>86605</v>
      </c>
      <c r="AH20" s="21">
        <v>32048</v>
      </c>
      <c r="AI20" s="20">
        <v>5423</v>
      </c>
      <c r="AJ20" s="20">
        <v>9310</v>
      </c>
      <c r="AK20" s="20">
        <v>1640</v>
      </c>
      <c r="AL20" s="20">
        <v>541</v>
      </c>
      <c r="AM20" s="20">
        <v>240</v>
      </c>
      <c r="AN20" s="20">
        <v>142</v>
      </c>
      <c r="AO20" s="20">
        <v>80</v>
      </c>
      <c r="AP20" s="20">
        <v>81</v>
      </c>
      <c r="AQ20" s="20">
        <v>44</v>
      </c>
      <c r="AR20" s="20">
        <v>33</v>
      </c>
      <c r="AS20" s="20">
        <v>89</v>
      </c>
      <c r="AT20" s="20">
        <v>37</v>
      </c>
      <c r="AU20" s="20">
        <v>28</v>
      </c>
      <c r="AV20" s="20">
        <v>27</v>
      </c>
      <c r="AW20" s="20">
        <v>13</v>
      </c>
      <c r="AX20" s="20">
        <v>2</v>
      </c>
      <c r="AY20" s="25">
        <v>13432</v>
      </c>
      <c r="AZ20" s="25">
        <v>3865</v>
      </c>
      <c r="BA20" s="25">
        <v>366</v>
      </c>
      <c r="BB20" s="25">
        <v>52</v>
      </c>
      <c r="BC20" s="25">
        <v>10</v>
      </c>
      <c r="BD20" s="25">
        <v>5</v>
      </c>
      <c r="BE20" s="25" t="s">
        <v>54</v>
      </c>
      <c r="BF20" s="24">
        <v>1786954</v>
      </c>
      <c r="BG20" s="24">
        <v>991495</v>
      </c>
      <c r="BH20" s="24">
        <v>154012</v>
      </c>
      <c r="BI20" s="24">
        <v>46917</v>
      </c>
      <c r="BJ20" s="24">
        <v>24244</v>
      </c>
      <c r="BK20" s="24">
        <v>24553</v>
      </c>
      <c r="BL20" s="24" t="s">
        <v>54</v>
      </c>
      <c r="BM20" s="17">
        <v>1317712</v>
      </c>
      <c r="BN20" s="17">
        <v>144320</v>
      </c>
      <c r="BO20" s="17">
        <v>80694</v>
      </c>
      <c r="BP20" s="17">
        <v>74998</v>
      </c>
      <c r="BQ20" s="17">
        <v>169230</v>
      </c>
      <c r="BR20" s="17">
        <v>294683</v>
      </c>
      <c r="BS20" s="17">
        <v>224813</v>
      </c>
      <c r="BT20" s="17">
        <v>177311</v>
      </c>
      <c r="BU20" s="17">
        <v>117547</v>
      </c>
      <c r="BV20" s="17">
        <v>177141</v>
      </c>
      <c r="BW20" s="17">
        <v>18196</v>
      </c>
      <c r="BX20" s="17">
        <v>19937</v>
      </c>
      <c r="BY20" s="17">
        <v>27155</v>
      </c>
      <c r="BZ20" s="17">
        <v>42177</v>
      </c>
      <c r="CA20" s="17">
        <v>46547</v>
      </c>
      <c r="CB20" s="17">
        <v>447</v>
      </c>
      <c r="CC20" s="17">
        <v>285</v>
      </c>
      <c r="CD20" s="17">
        <v>2783</v>
      </c>
      <c r="CE20" s="17">
        <v>20566</v>
      </c>
      <c r="CF20" s="17">
        <v>22836</v>
      </c>
      <c r="CG20" s="17">
        <v>150</v>
      </c>
      <c r="CH20" s="17" t="s">
        <v>54</v>
      </c>
      <c r="CI20" s="17">
        <v>475</v>
      </c>
      <c r="CJ20" s="17">
        <v>1134</v>
      </c>
      <c r="CK20" s="17">
        <v>22485</v>
      </c>
      <c r="CL20" s="17">
        <v>160</v>
      </c>
      <c r="CM20" s="17" t="s">
        <v>54</v>
      </c>
      <c r="CN20" s="17" t="s">
        <v>54</v>
      </c>
      <c r="CO20" s="17">
        <v>810</v>
      </c>
      <c r="CP20" s="17">
        <v>23583</v>
      </c>
      <c r="CQ20" s="17" t="s">
        <v>54</v>
      </c>
      <c r="CR20" s="17" t="s">
        <v>54</v>
      </c>
      <c r="CS20" s="17" t="s">
        <v>54</v>
      </c>
      <c r="CT20" s="17" t="s">
        <v>54</v>
      </c>
      <c r="CU20" s="17" t="s">
        <v>54</v>
      </c>
    </row>
    <row r="21" spans="2:99" x14ac:dyDescent="0.25">
      <c r="B21" s="15" t="s">
        <v>61</v>
      </c>
      <c r="C21" s="263">
        <v>109</v>
      </c>
      <c r="D21" s="16" t="e">
        <f t="shared" si="9"/>
        <v>#N/A</v>
      </c>
      <c r="E21" s="28">
        <f t="shared" si="1"/>
        <v>135.39578994765577</v>
      </c>
      <c r="F21" s="28">
        <f t="shared" si="2"/>
        <v>160.05550122249389</v>
      </c>
      <c r="G21" s="28">
        <f t="shared" si="3"/>
        <v>209.095818815331</v>
      </c>
      <c r="H21" s="28">
        <f t="shared" si="4"/>
        <v>237.26584507042253</v>
      </c>
      <c r="I21" s="28">
        <f t="shared" si="5"/>
        <v>386.98709677419356</v>
      </c>
      <c r="J21" s="28">
        <f t="shared" si="6"/>
        <v>251.07407407407405</v>
      </c>
      <c r="K21" s="28">
        <f t="shared" si="7"/>
        <v>416.18181818181819</v>
      </c>
      <c r="L21" s="27">
        <f t="shared" si="10"/>
        <v>135.39578994765577</v>
      </c>
      <c r="M21" s="27">
        <f t="shared" si="11"/>
        <v>320.11100244498778</v>
      </c>
      <c r="N21" s="27">
        <f t="shared" si="12"/>
        <v>627.28745644599303</v>
      </c>
      <c r="O21" s="27">
        <f t="shared" si="13"/>
        <v>949.06338028169012</v>
      </c>
      <c r="P21" s="27">
        <f t="shared" si="14"/>
        <v>1934.9354838709678</v>
      </c>
      <c r="Q21" s="27">
        <f t="shared" si="15"/>
        <v>1506.4444444444443</v>
      </c>
      <c r="R21" s="27">
        <f t="shared" si="16"/>
        <v>4578</v>
      </c>
      <c r="S21" s="21">
        <v>497564</v>
      </c>
      <c r="T21" s="21">
        <v>1593027</v>
      </c>
      <c r="U21" s="21">
        <v>437875</v>
      </c>
      <c r="V21" s="21">
        <v>205920</v>
      </c>
      <c r="W21" s="21">
        <v>133354</v>
      </c>
      <c r="X21" s="21">
        <v>120968</v>
      </c>
      <c r="Y21" s="21">
        <v>89889</v>
      </c>
      <c r="Z21" s="21">
        <v>84555</v>
      </c>
      <c r="AA21" s="21">
        <v>79227</v>
      </c>
      <c r="AB21" s="21">
        <v>59454</v>
      </c>
      <c r="AC21" s="21">
        <v>221768</v>
      </c>
      <c r="AD21" s="21">
        <v>121202</v>
      </c>
      <c r="AE21" s="21">
        <v>142904</v>
      </c>
      <c r="AF21" s="21">
        <v>153092</v>
      </c>
      <c r="AG21" s="21">
        <v>213612</v>
      </c>
      <c r="AH21" s="21">
        <v>146927</v>
      </c>
      <c r="AI21" s="20">
        <v>6818</v>
      </c>
      <c r="AJ21" s="20">
        <v>12032</v>
      </c>
      <c r="AK21" s="20">
        <v>1847</v>
      </c>
      <c r="AL21" s="20">
        <v>600</v>
      </c>
      <c r="AM21" s="20">
        <v>299</v>
      </c>
      <c r="AN21" s="20">
        <v>224</v>
      </c>
      <c r="AO21" s="20">
        <v>138</v>
      </c>
      <c r="AP21" s="20">
        <v>114</v>
      </c>
      <c r="AQ21" s="20">
        <v>94</v>
      </c>
      <c r="AR21" s="20">
        <v>63</v>
      </c>
      <c r="AS21" s="20">
        <v>182</v>
      </c>
      <c r="AT21" s="20">
        <v>71</v>
      </c>
      <c r="AU21" s="20">
        <v>60</v>
      </c>
      <c r="AV21" s="20">
        <v>41</v>
      </c>
      <c r="AW21" s="20">
        <v>31</v>
      </c>
      <c r="AX21" s="20">
        <v>9</v>
      </c>
      <c r="AY21" s="25">
        <v>17767</v>
      </c>
      <c r="AZ21" s="25">
        <v>4090</v>
      </c>
      <c r="BA21" s="25">
        <v>574</v>
      </c>
      <c r="BB21" s="25">
        <v>142</v>
      </c>
      <c r="BC21" s="25">
        <v>31</v>
      </c>
      <c r="BD21" s="25">
        <v>18</v>
      </c>
      <c r="BE21" s="25">
        <v>1</v>
      </c>
      <c r="BF21" s="24">
        <v>2405577</v>
      </c>
      <c r="BG21" s="24">
        <v>1309254</v>
      </c>
      <c r="BH21" s="24">
        <v>360063</v>
      </c>
      <c r="BI21" s="24">
        <v>134767</v>
      </c>
      <c r="BJ21" s="24">
        <v>59983</v>
      </c>
      <c r="BK21" s="24">
        <v>27116</v>
      </c>
      <c r="BL21" s="24">
        <v>4578</v>
      </c>
      <c r="BM21" s="17">
        <v>1750649</v>
      </c>
      <c r="BN21" s="17">
        <v>196708</v>
      </c>
      <c r="BO21" s="17">
        <v>116144</v>
      </c>
      <c r="BP21" s="17">
        <v>120445</v>
      </c>
      <c r="BQ21" s="17">
        <v>221631</v>
      </c>
      <c r="BR21" s="17">
        <v>317106</v>
      </c>
      <c r="BS21" s="17">
        <v>216721</v>
      </c>
      <c r="BT21" s="17">
        <v>163387</v>
      </c>
      <c r="BU21" s="17">
        <v>164851</v>
      </c>
      <c r="BV21" s="17">
        <v>447189</v>
      </c>
      <c r="BW21" s="17">
        <v>21127</v>
      </c>
      <c r="BX21" s="17">
        <v>23433</v>
      </c>
      <c r="BY21" s="17">
        <v>48930</v>
      </c>
      <c r="BZ21" s="17">
        <v>89886</v>
      </c>
      <c r="CA21" s="17">
        <v>176687</v>
      </c>
      <c r="CB21" s="17">
        <v>1563</v>
      </c>
      <c r="CC21" s="17">
        <v>743</v>
      </c>
      <c r="CD21" s="17">
        <v>9653</v>
      </c>
      <c r="CE21" s="17">
        <v>44887</v>
      </c>
      <c r="CF21" s="17">
        <v>77921</v>
      </c>
      <c r="CG21" s="17">
        <v>146</v>
      </c>
      <c r="CH21" s="17" t="s">
        <v>54</v>
      </c>
      <c r="CI21" s="17">
        <v>833</v>
      </c>
      <c r="CJ21" s="17">
        <v>10999</v>
      </c>
      <c r="CK21" s="17">
        <v>48005</v>
      </c>
      <c r="CL21" s="17" t="s">
        <v>54</v>
      </c>
      <c r="CM21" s="17">
        <v>270</v>
      </c>
      <c r="CN21" s="17">
        <v>327</v>
      </c>
      <c r="CO21" s="17">
        <v>3025</v>
      </c>
      <c r="CP21" s="17">
        <v>23494</v>
      </c>
      <c r="CQ21" s="17" t="s">
        <v>54</v>
      </c>
      <c r="CR21" s="17" t="s">
        <v>54</v>
      </c>
      <c r="CS21" s="17" t="s">
        <v>54</v>
      </c>
      <c r="CT21" s="17" t="s">
        <v>54</v>
      </c>
      <c r="CU21" s="17">
        <v>4578</v>
      </c>
    </row>
    <row r="22" spans="2:99" x14ac:dyDescent="0.25">
      <c r="B22" s="15" t="s">
        <v>62</v>
      </c>
      <c r="C22" s="263">
        <v>201</v>
      </c>
      <c r="D22" s="16" t="e">
        <f t="shared" si="9"/>
        <v>#N/A</v>
      </c>
      <c r="E22" s="28">
        <f t="shared" si="1"/>
        <v>203</v>
      </c>
      <c r="F22" s="28">
        <f t="shared" si="2"/>
        <v>136.20958116918996</v>
      </c>
      <c r="G22" s="28">
        <f t="shared" si="3"/>
        <v>239.32048811817597</v>
      </c>
      <c r="H22" s="28">
        <f t="shared" si="4"/>
        <v>272.46978417266189</v>
      </c>
      <c r="I22" s="28">
        <f t="shared" si="5"/>
        <v>275.97237354085604</v>
      </c>
      <c r="J22" s="28">
        <f t="shared" si="6"/>
        <v>414.32339955849892</v>
      </c>
      <c r="K22" s="28">
        <f t="shared" si="7"/>
        <v>439.01090909090908</v>
      </c>
      <c r="L22" s="27">
        <f t="shared" si="10"/>
        <v>203</v>
      </c>
      <c r="M22" s="27">
        <f t="shared" si="11"/>
        <v>272.41916233837992</v>
      </c>
      <c r="N22" s="27">
        <f t="shared" si="12"/>
        <v>717.96146435452795</v>
      </c>
      <c r="O22" s="27">
        <f t="shared" si="13"/>
        <v>1089.8791366906476</v>
      </c>
      <c r="P22" s="27">
        <f t="shared" si="14"/>
        <v>1379.8618677042803</v>
      </c>
      <c r="Q22" s="27">
        <f t="shared" si="15"/>
        <v>2485.9403973509934</v>
      </c>
      <c r="R22" s="27">
        <f t="shared" si="16"/>
        <v>4829.12</v>
      </c>
      <c r="S22" s="21">
        <v>225261</v>
      </c>
      <c r="T22" s="21">
        <v>1260564</v>
      </c>
      <c r="U22" s="21">
        <v>551015</v>
      </c>
      <c r="V22" s="21">
        <v>328998</v>
      </c>
      <c r="W22" s="21">
        <v>350980</v>
      </c>
      <c r="X22" s="21">
        <v>314348</v>
      </c>
      <c r="Y22" s="21">
        <v>401957</v>
      </c>
      <c r="Z22" s="21">
        <v>307828</v>
      </c>
      <c r="AA22" s="21">
        <v>280927</v>
      </c>
      <c r="AB22" s="21">
        <v>229950</v>
      </c>
      <c r="AC22" s="21">
        <v>773436</v>
      </c>
      <c r="AD22" s="21">
        <v>466632</v>
      </c>
      <c r="AE22" s="21">
        <v>596205</v>
      </c>
      <c r="AF22" s="21">
        <v>730199</v>
      </c>
      <c r="AG22" s="21">
        <v>820094</v>
      </c>
      <c r="AH22" s="21">
        <v>1059325</v>
      </c>
      <c r="AI22" s="20">
        <v>3225</v>
      </c>
      <c r="AJ22" s="20">
        <v>9133</v>
      </c>
      <c r="AK22" s="20">
        <v>2323</v>
      </c>
      <c r="AL22" s="20">
        <v>952</v>
      </c>
      <c r="AM22" s="20">
        <v>789</v>
      </c>
      <c r="AN22" s="20">
        <v>575</v>
      </c>
      <c r="AO22" s="20">
        <v>619</v>
      </c>
      <c r="AP22" s="20">
        <v>411</v>
      </c>
      <c r="AQ22" s="20">
        <v>333</v>
      </c>
      <c r="AR22" s="20">
        <v>245</v>
      </c>
      <c r="AS22" s="20">
        <v>648</v>
      </c>
      <c r="AT22" s="20">
        <v>271</v>
      </c>
      <c r="AU22" s="20">
        <v>252</v>
      </c>
      <c r="AV22" s="20">
        <v>191</v>
      </c>
      <c r="AW22" s="20">
        <v>115</v>
      </c>
      <c r="AX22" s="20">
        <v>68</v>
      </c>
      <c r="AY22" s="25">
        <v>6275</v>
      </c>
      <c r="AZ22" s="25">
        <v>9049</v>
      </c>
      <c r="BA22" s="25">
        <v>2595</v>
      </c>
      <c r="BB22" s="25">
        <v>1390</v>
      </c>
      <c r="BC22" s="25">
        <v>514</v>
      </c>
      <c r="BD22" s="25">
        <v>302</v>
      </c>
      <c r="BE22" s="25">
        <v>25</v>
      </c>
      <c r="BF22" s="24">
        <v>1273825</v>
      </c>
      <c r="BG22" s="24">
        <v>2465121</v>
      </c>
      <c r="BH22" s="24">
        <v>1863110</v>
      </c>
      <c r="BI22" s="24">
        <v>1514932</v>
      </c>
      <c r="BJ22" s="24">
        <v>709249</v>
      </c>
      <c r="BK22" s="24">
        <v>750754</v>
      </c>
      <c r="BL22" s="24">
        <v>120728</v>
      </c>
      <c r="BM22" s="17">
        <v>572220</v>
      </c>
      <c r="BN22" s="17">
        <v>91584</v>
      </c>
      <c r="BO22" s="17">
        <v>73146</v>
      </c>
      <c r="BP22" s="17">
        <v>133083</v>
      </c>
      <c r="BQ22" s="17">
        <v>403792</v>
      </c>
      <c r="BR22" s="17">
        <v>834387</v>
      </c>
      <c r="BS22" s="17">
        <v>342915</v>
      </c>
      <c r="BT22" s="17">
        <v>215888</v>
      </c>
      <c r="BU22" s="17">
        <v>168834</v>
      </c>
      <c r="BV22" s="17">
        <v>903097</v>
      </c>
      <c r="BW22" s="17">
        <v>75019</v>
      </c>
      <c r="BX22" s="17">
        <v>108751</v>
      </c>
      <c r="BY22" s="17">
        <v>274520</v>
      </c>
      <c r="BZ22" s="17">
        <v>420974</v>
      </c>
      <c r="CA22" s="17">
        <v>983846</v>
      </c>
      <c r="CB22" s="17">
        <v>3006</v>
      </c>
      <c r="CC22" s="17">
        <v>6838</v>
      </c>
      <c r="CD22" s="17">
        <v>91571</v>
      </c>
      <c r="CE22" s="17">
        <v>592166</v>
      </c>
      <c r="CF22" s="17">
        <v>821351</v>
      </c>
      <c r="CG22" s="17">
        <v>565</v>
      </c>
      <c r="CH22" s="17">
        <v>927</v>
      </c>
      <c r="CI22" s="17">
        <v>21311</v>
      </c>
      <c r="CJ22" s="17">
        <v>179403</v>
      </c>
      <c r="CK22" s="17">
        <v>507043</v>
      </c>
      <c r="CL22" s="17">
        <v>628</v>
      </c>
      <c r="CM22" s="17" t="s">
        <v>54</v>
      </c>
      <c r="CN22" s="17">
        <v>3542</v>
      </c>
      <c r="CO22" s="17">
        <v>40550</v>
      </c>
      <c r="CP22" s="17">
        <v>706034</v>
      </c>
      <c r="CQ22" s="17" t="s">
        <v>54</v>
      </c>
      <c r="CR22" s="17" t="s">
        <v>54</v>
      </c>
      <c r="CS22" s="17" t="s">
        <v>54</v>
      </c>
      <c r="CT22" s="17" t="s">
        <v>54</v>
      </c>
      <c r="CU22" s="17">
        <v>120728</v>
      </c>
    </row>
    <row r="23" spans="2:99" x14ac:dyDescent="0.25">
      <c r="B23" s="15" t="s">
        <v>63</v>
      </c>
      <c r="C23" s="263">
        <v>202</v>
      </c>
      <c r="D23" s="16" t="e">
        <f t="shared" si="9"/>
        <v>#N/A</v>
      </c>
      <c r="E23" s="28">
        <f t="shared" si="1"/>
        <v>208.58260325406758</v>
      </c>
      <c r="F23" s="28">
        <f t="shared" si="2"/>
        <v>121.58796139519133</v>
      </c>
      <c r="G23" s="28">
        <f t="shared" si="3"/>
        <v>212.93329658213892</v>
      </c>
      <c r="H23" s="28">
        <f t="shared" si="4"/>
        <v>234.74684741488019</v>
      </c>
      <c r="I23" s="28">
        <f t="shared" si="5"/>
        <v>263.07802197802198</v>
      </c>
      <c r="J23" s="28">
        <f t="shared" si="6"/>
        <v>401.20621468926555</v>
      </c>
      <c r="K23" s="28">
        <f t="shared" si="7"/>
        <v>491.29545454545456</v>
      </c>
      <c r="L23" s="27">
        <f t="shared" si="10"/>
        <v>208.58260325406758</v>
      </c>
      <c r="M23" s="27">
        <f t="shared" si="11"/>
        <v>243.17592279038266</v>
      </c>
      <c r="N23" s="27">
        <f t="shared" si="12"/>
        <v>638.79988974641674</v>
      </c>
      <c r="O23" s="27">
        <f t="shared" si="13"/>
        <v>938.98738965952077</v>
      </c>
      <c r="P23" s="27">
        <f t="shared" si="14"/>
        <v>1315.3901098901099</v>
      </c>
      <c r="Q23" s="27">
        <f t="shared" si="15"/>
        <v>2407.2372881355932</v>
      </c>
      <c r="R23" s="27">
        <f t="shared" si="16"/>
        <v>5404.25</v>
      </c>
      <c r="S23" s="21">
        <v>116583</v>
      </c>
      <c r="T23" s="21">
        <v>783887</v>
      </c>
      <c r="U23" s="21">
        <v>380382</v>
      </c>
      <c r="V23" s="21">
        <v>203722</v>
      </c>
      <c r="W23" s="21">
        <v>218872</v>
      </c>
      <c r="X23" s="21">
        <v>225635</v>
      </c>
      <c r="Y23" s="21">
        <v>194345</v>
      </c>
      <c r="Z23" s="21">
        <v>201228</v>
      </c>
      <c r="AA23" s="21">
        <v>194083</v>
      </c>
      <c r="AB23" s="21">
        <v>137785</v>
      </c>
      <c r="AC23" s="21">
        <v>390209</v>
      </c>
      <c r="AD23" s="21">
        <v>257622</v>
      </c>
      <c r="AE23" s="21">
        <v>277099</v>
      </c>
      <c r="AF23" s="21">
        <v>371073</v>
      </c>
      <c r="AG23" s="21">
        <v>383281</v>
      </c>
      <c r="AH23" s="21">
        <v>400754</v>
      </c>
      <c r="AI23" s="20">
        <v>1661</v>
      </c>
      <c r="AJ23" s="20">
        <v>5604</v>
      </c>
      <c r="AK23" s="20">
        <v>1609</v>
      </c>
      <c r="AL23" s="20">
        <v>591</v>
      </c>
      <c r="AM23" s="20">
        <v>488</v>
      </c>
      <c r="AN23" s="20">
        <v>413</v>
      </c>
      <c r="AO23" s="20">
        <v>300</v>
      </c>
      <c r="AP23" s="20">
        <v>268</v>
      </c>
      <c r="AQ23" s="20">
        <v>230</v>
      </c>
      <c r="AR23" s="20">
        <v>146</v>
      </c>
      <c r="AS23" s="20">
        <v>328</v>
      </c>
      <c r="AT23" s="20">
        <v>149</v>
      </c>
      <c r="AU23" s="20">
        <v>113</v>
      </c>
      <c r="AV23" s="20">
        <v>98</v>
      </c>
      <c r="AW23" s="20">
        <v>56</v>
      </c>
      <c r="AX23" s="20">
        <v>26</v>
      </c>
      <c r="AY23" s="25">
        <v>3196</v>
      </c>
      <c r="AZ23" s="25">
        <v>5906</v>
      </c>
      <c r="BA23" s="25">
        <v>1814</v>
      </c>
      <c r="BB23" s="25">
        <v>793</v>
      </c>
      <c r="BC23" s="25">
        <v>182</v>
      </c>
      <c r="BD23" s="25">
        <v>177</v>
      </c>
      <c r="BE23" s="25">
        <v>12</v>
      </c>
      <c r="BF23" s="24">
        <v>666630</v>
      </c>
      <c r="BG23" s="24">
        <v>1436197</v>
      </c>
      <c r="BH23" s="24">
        <v>1158783</v>
      </c>
      <c r="BI23" s="24">
        <v>744617</v>
      </c>
      <c r="BJ23" s="24">
        <v>239401</v>
      </c>
      <c r="BK23" s="24">
        <v>426081</v>
      </c>
      <c r="BL23" s="24">
        <v>64851</v>
      </c>
      <c r="BM23" s="17">
        <v>299266</v>
      </c>
      <c r="BN23" s="17">
        <v>51545</v>
      </c>
      <c r="BO23" s="17">
        <v>36524</v>
      </c>
      <c r="BP23" s="17">
        <v>67044</v>
      </c>
      <c r="BQ23" s="17">
        <v>212251</v>
      </c>
      <c r="BR23" s="17">
        <v>557114</v>
      </c>
      <c r="BS23" s="17">
        <v>236615</v>
      </c>
      <c r="BT23" s="17">
        <v>129315</v>
      </c>
      <c r="BU23" s="17">
        <v>104278</v>
      </c>
      <c r="BV23" s="17">
        <v>408875</v>
      </c>
      <c r="BW23" s="17">
        <v>42815</v>
      </c>
      <c r="BX23" s="17">
        <v>86195</v>
      </c>
      <c r="BY23" s="17">
        <v>206321</v>
      </c>
      <c r="BZ23" s="17">
        <v>322571</v>
      </c>
      <c r="CA23" s="17">
        <v>500881</v>
      </c>
      <c r="CB23" s="17">
        <v>889</v>
      </c>
      <c r="CC23" s="17">
        <v>4335</v>
      </c>
      <c r="CD23" s="17">
        <v>43990</v>
      </c>
      <c r="CE23" s="17">
        <v>373509</v>
      </c>
      <c r="CF23" s="17">
        <v>321894</v>
      </c>
      <c r="CG23" s="17">
        <v>250</v>
      </c>
      <c r="CH23" s="17">
        <v>950</v>
      </c>
      <c r="CI23" s="17">
        <v>4404</v>
      </c>
      <c r="CJ23" s="17">
        <v>71589</v>
      </c>
      <c r="CK23" s="17">
        <v>162208</v>
      </c>
      <c r="CL23" s="17">
        <v>136</v>
      </c>
      <c r="CM23" s="17">
        <v>742</v>
      </c>
      <c r="CN23" s="17">
        <v>2040</v>
      </c>
      <c r="CO23" s="17">
        <v>14085</v>
      </c>
      <c r="CP23" s="17">
        <v>409078</v>
      </c>
      <c r="CQ23" s="17" t="s">
        <v>54</v>
      </c>
      <c r="CR23" s="17" t="s">
        <v>54</v>
      </c>
      <c r="CS23" s="17" t="s">
        <v>54</v>
      </c>
      <c r="CT23" s="17" t="s">
        <v>54</v>
      </c>
      <c r="CU23" s="17">
        <v>64851</v>
      </c>
    </row>
    <row r="24" spans="2:99" x14ac:dyDescent="0.25">
      <c r="B24" s="15" t="s">
        <v>64</v>
      </c>
      <c r="C24" s="263">
        <v>203</v>
      </c>
      <c r="D24" s="16" t="e">
        <f t="shared" si="9"/>
        <v>#N/A</v>
      </c>
      <c r="E24" s="28">
        <f t="shared" si="1"/>
        <v>150.91629599676506</v>
      </c>
      <c r="F24" s="28">
        <f t="shared" si="2"/>
        <v>96.601658255227107</v>
      </c>
      <c r="G24" s="28">
        <f t="shared" si="3"/>
        <v>142.7312801932367</v>
      </c>
      <c r="H24" s="28">
        <f t="shared" si="4"/>
        <v>278.64754098360658</v>
      </c>
      <c r="I24" s="28">
        <f t="shared" si="5"/>
        <v>287.28571428571428</v>
      </c>
      <c r="J24" s="28">
        <f t="shared" si="6"/>
        <v>622.40476190476193</v>
      </c>
      <c r="K24" s="28" t="str">
        <f t="shared" si="7"/>
        <v/>
      </c>
      <c r="L24" s="27">
        <f t="shared" si="10"/>
        <v>150.91629599676506</v>
      </c>
      <c r="M24" s="27">
        <f t="shared" si="11"/>
        <v>193.20331651045421</v>
      </c>
      <c r="N24" s="27">
        <f t="shared" si="12"/>
        <v>428.19384057971013</v>
      </c>
      <c r="O24" s="27">
        <f t="shared" si="13"/>
        <v>1114.5901639344263</v>
      </c>
      <c r="P24" s="27">
        <f t="shared" si="14"/>
        <v>1436.4285714285713</v>
      </c>
      <c r="Q24" s="27">
        <f t="shared" si="15"/>
        <v>3734.4285714285716</v>
      </c>
      <c r="R24" s="27" t="str">
        <f t="shared" si="16"/>
        <v/>
      </c>
      <c r="S24" s="21">
        <v>111735</v>
      </c>
      <c r="T24" s="21">
        <v>528026</v>
      </c>
      <c r="U24" s="21">
        <v>240164</v>
      </c>
      <c r="V24" s="21">
        <v>96012</v>
      </c>
      <c r="W24" s="21">
        <v>76870</v>
      </c>
      <c r="X24" s="21">
        <v>58521</v>
      </c>
      <c r="Y24" s="21">
        <v>55487</v>
      </c>
      <c r="Z24" s="21">
        <v>49002</v>
      </c>
      <c r="AA24" s="21">
        <v>41441</v>
      </c>
      <c r="AB24" s="21">
        <v>25533</v>
      </c>
      <c r="AC24" s="21">
        <v>75696</v>
      </c>
      <c r="AD24" s="21">
        <v>47520</v>
      </c>
      <c r="AE24" s="21">
        <v>38668</v>
      </c>
      <c r="AF24" s="21">
        <v>69596</v>
      </c>
      <c r="AG24" s="21">
        <v>67405</v>
      </c>
      <c r="AH24" s="21">
        <v>54273</v>
      </c>
      <c r="AI24" s="20">
        <v>1667</v>
      </c>
      <c r="AJ24" s="20">
        <v>3732</v>
      </c>
      <c r="AK24" s="20">
        <v>1025</v>
      </c>
      <c r="AL24" s="20">
        <v>282</v>
      </c>
      <c r="AM24" s="20">
        <v>176</v>
      </c>
      <c r="AN24" s="20">
        <v>108</v>
      </c>
      <c r="AO24" s="20">
        <v>85</v>
      </c>
      <c r="AP24" s="20">
        <v>66</v>
      </c>
      <c r="AQ24" s="20">
        <v>49</v>
      </c>
      <c r="AR24" s="20">
        <v>27</v>
      </c>
      <c r="AS24" s="20">
        <v>64</v>
      </c>
      <c r="AT24" s="20">
        <v>28</v>
      </c>
      <c r="AU24" s="20">
        <v>16</v>
      </c>
      <c r="AV24" s="20">
        <v>18</v>
      </c>
      <c r="AW24" s="20">
        <v>10</v>
      </c>
      <c r="AX24" s="20">
        <v>4</v>
      </c>
      <c r="AY24" s="25">
        <v>2473</v>
      </c>
      <c r="AZ24" s="25">
        <v>4161</v>
      </c>
      <c r="BA24" s="25">
        <v>552</v>
      </c>
      <c r="BB24" s="25">
        <v>122</v>
      </c>
      <c r="BC24" s="25">
        <v>42</v>
      </c>
      <c r="BD24" s="25">
        <v>7</v>
      </c>
      <c r="BE24" s="25" t="s">
        <v>54</v>
      </c>
      <c r="BF24" s="24">
        <v>373216</v>
      </c>
      <c r="BG24" s="24">
        <v>803919</v>
      </c>
      <c r="BH24" s="24">
        <v>236363</v>
      </c>
      <c r="BI24" s="24">
        <v>135980</v>
      </c>
      <c r="BJ24" s="24">
        <v>60330</v>
      </c>
      <c r="BK24" s="24">
        <v>26141</v>
      </c>
      <c r="BL24" s="24" t="s">
        <v>54</v>
      </c>
      <c r="BM24" s="17">
        <v>224509</v>
      </c>
      <c r="BN24" s="17">
        <v>33248</v>
      </c>
      <c r="BO24" s="17">
        <v>22466</v>
      </c>
      <c r="BP24" s="17">
        <v>38410</v>
      </c>
      <c r="BQ24" s="17">
        <v>54583</v>
      </c>
      <c r="BR24" s="17">
        <v>392606</v>
      </c>
      <c r="BS24" s="17">
        <v>172660</v>
      </c>
      <c r="BT24" s="17">
        <v>86212</v>
      </c>
      <c r="BU24" s="17">
        <v>69661</v>
      </c>
      <c r="BV24" s="17">
        <v>82780</v>
      </c>
      <c r="BW24" s="17">
        <v>21874</v>
      </c>
      <c r="BX24" s="17">
        <v>28280</v>
      </c>
      <c r="BY24" s="17">
        <v>51491</v>
      </c>
      <c r="BZ24" s="17">
        <v>73892</v>
      </c>
      <c r="CA24" s="17">
        <v>60826</v>
      </c>
      <c r="CB24" s="17">
        <v>592</v>
      </c>
      <c r="CC24" s="17">
        <v>5155</v>
      </c>
      <c r="CD24" s="17">
        <v>12013</v>
      </c>
      <c r="CE24" s="17">
        <v>30569</v>
      </c>
      <c r="CF24" s="17">
        <v>87651</v>
      </c>
      <c r="CG24" s="17">
        <v>180</v>
      </c>
      <c r="CH24" s="17">
        <v>275</v>
      </c>
      <c r="CI24" s="17">
        <v>700</v>
      </c>
      <c r="CJ24" s="17">
        <v>16792</v>
      </c>
      <c r="CK24" s="17">
        <v>42383</v>
      </c>
      <c r="CL24" s="17" t="s">
        <v>54</v>
      </c>
      <c r="CM24" s="17">
        <v>546</v>
      </c>
      <c r="CN24" s="17" t="s">
        <v>54</v>
      </c>
      <c r="CO24" s="17">
        <v>660</v>
      </c>
      <c r="CP24" s="17">
        <v>24935</v>
      </c>
      <c r="CQ24" s="17" t="s">
        <v>54</v>
      </c>
      <c r="CR24" s="17" t="s">
        <v>54</v>
      </c>
      <c r="CS24" s="17" t="s">
        <v>54</v>
      </c>
      <c r="CT24" s="17" t="s">
        <v>54</v>
      </c>
      <c r="CU24" s="17" t="s">
        <v>54</v>
      </c>
    </row>
    <row r="25" spans="2:99" x14ac:dyDescent="0.25">
      <c r="B25" s="15" t="s">
        <v>65</v>
      </c>
      <c r="C25" s="263">
        <v>204</v>
      </c>
      <c r="D25" s="16" t="e">
        <f t="shared" si="9"/>
        <v>#N/A</v>
      </c>
      <c r="E25" s="28">
        <f t="shared" si="1"/>
        <v>131.72084682005075</v>
      </c>
      <c r="F25" s="28">
        <f t="shared" si="2"/>
        <v>101.92662189970757</v>
      </c>
      <c r="G25" s="28">
        <f t="shared" si="3"/>
        <v>153.49849108367627</v>
      </c>
      <c r="H25" s="28">
        <f t="shared" si="4"/>
        <v>235.32193396226415</v>
      </c>
      <c r="I25" s="28">
        <f t="shared" si="5"/>
        <v>294.95151515151514</v>
      </c>
      <c r="J25" s="28">
        <f t="shared" si="6"/>
        <v>341.23958333333331</v>
      </c>
      <c r="K25" s="28" t="str">
        <f t="shared" si="7"/>
        <v/>
      </c>
      <c r="L25" s="27">
        <f t="shared" si="10"/>
        <v>131.72084682005075</v>
      </c>
      <c r="M25" s="27">
        <f t="shared" si="11"/>
        <v>203.85324379941514</v>
      </c>
      <c r="N25" s="27">
        <f t="shared" si="12"/>
        <v>460.49547325102878</v>
      </c>
      <c r="O25" s="27">
        <f t="shared" si="13"/>
        <v>941.28773584905662</v>
      </c>
      <c r="P25" s="27">
        <f t="shared" si="14"/>
        <v>1474.7575757575758</v>
      </c>
      <c r="Q25" s="27">
        <f t="shared" si="15"/>
        <v>2047.4375</v>
      </c>
      <c r="R25" s="27" t="str">
        <f t="shared" si="16"/>
        <v/>
      </c>
      <c r="S25" s="21">
        <v>356072</v>
      </c>
      <c r="T25" s="21">
        <v>1687099</v>
      </c>
      <c r="U25" s="21">
        <v>667845</v>
      </c>
      <c r="V25" s="21">
        <v>237498</v>
      </c>
      <c r="W25" s="21">
        <v>158673</v>
      </c>
      <c r="X25" s="21">
        <v>141069</v>
      </c>
      <c r="Y25" s="21">
        <v>132232</v>
      </c>
      <c r="Z25" s="21">
        <v>97539</v>
      </c>
      <c r="AA25" s="21">
        <v>68055</v>
      </c>
      <c r="AB25" s="21">
        <v>66267</v>
      </c>
      <c r="AC25" s="21">
        <v>176202</v>
      </c>
      <c r="AD25" s="21">
        <v>91851</v>
      </c>
      <c r="AE25" s="21">
        <v>138587</v>
      </c>
      <c r="AF25" s="21">
        <v>100453</v>
      </c>
      <c r="AG25" s="21">
        <v>69391</v>
      </c>
      <c r="AH25" s="21">
        <v>39526</v>
      </c>
      <c r="AI25" s="20">
        <v>5029</v>
      </c>
      <c r="AJ25" s="20">
        <v>12163</v>
      </c>
      <c r="AK25" s="20">
        <v>2844</v>
      </c>
      <c r="AL25" s="20">
        <v>700</v>
      </c>
      <c r="AM25" s="20">
        <v>361</v>
      </c>
      <c r="AN25" s="20">
        <v>258</v>
      </c>
      <c r="AO25" s="20">
        <v>206</v>
      </c>
      <c r="AP25" s="20">
        <v>131</v>
      </c>
      <c r="AQ25" s="20">
        <v>81</v>
      </c>
      <c r="AR25" s="20">
        <v>70</v>
      </c>
      <c r="AS25" s="20">
        <v>147</v>
      </c>
      <c r="AT25" s="20">
        <v>53</v>
      </c>
      <c r="AU25" s="20">
        <v>58</v>
      </c>
      <c r="AV25" s="20">
        <v>26</v>
      </c>
      <c r="AW25" s="20">
        <v>10</v>
      </c>
      <c r="AX25" s="20">
        <v>3</v>
      </c>
      <c r="AY25" s="25">
        <v>11431</v>
      </c>
      <c r="AZ25" s="25">
        <v>9233</v>
      </c>
      <c r="BA25" s="25">
        <v>1215</v>
      </c>
      <c r="BB25" s="25">
        <v>212</v>
      </c>
      <c r="BC25" s="25">
        <v>33</v>
      </c>
      <c r="BD25" s="25">
        <v>16</v>
      </c>
      <c r="BE25" s="25" t="s">
        <v>54</v>
      </c>
      <c r="BF25" s="24">
        <v>1505701</v>
      </c>
      <c r="BG25" s="24">
        <v>1882177</v>
      </c>
      <c r="BH25" s="24">
        <v>559502</v>
      </c>
      <c r="BI25" s="24">
        <v>199553</v>
      </c>
      <c r="BJ25" s="24">
        <v>48667</v>
      </c>
      <c r="BK25" s="24">
        <v>32759</v>
      </c>
      <c r="BL25" s="24" t="s">
        <v>54</v>
      </c>
      <c r="BM25" s="17">
        <v>1160543</v>
      </c>
      <c r="BN25" s="17">
        <v>157283</v>
      </c>
      <c r="BO25" s="17">
        <v>50017</v>
      </c>
      <c r="BP25" s="17">
        <v>44103</v>
      </c>
      <c r="BQ25" s="17">
        <v>93755</v>
      </c>
      <c r="BR25" s="17">
        <v>831738</v>
      </c>
      <c r="BS25" s="17">
        <v>455988</v>
      </c>
      <c r="BT25" s="17">
        <v>231686</v>
      </c>
      <c r="BU25" s="17">
        <v>153858</v>
      </c>
      <c r="BV25" s="17">
        <v>208907</v>
      </c>
      <c r="BW25" s="17">
        <v>48756</v>
      </c>
      <c r="BX25" s="17">
        <v>51908</v>
      </c>
      <c r="BY25" s="17">
        <v>101606</v>
      </c>
      <c r="BZ25" s="17">
        <v>218440</v>
      </c>
      <c r="CA25" s="17">
        <v>138792</v>
      </c>
      <c r="CB25" s="17">
        <v>1621</v>
      </c>
      <c r="CC25" s="17">
        <v>2148</v>
      </c>
      <c r="CD25" s="17">
        <v>11391</v>
      </c>
      <c r="CE25" s="17">
        <v>78890</v>
      </c>
      <c r="CF25" s="17">
        <v>105503</v>
      </c>
      <c r="CG25" s="17">
        <v>319</v>
      </c>
      <c r="CH25" s="17" t="s">
        <v>54</v>
      </c>
      <c r="CI25" s="17">
        <v>784</v>
      </c>
      <c r="CJ25" s="17">
        <v>9130</v>
      </c>
      <c r="CK25" s="17">
        <v>38434</v>
      </c>
      <c r="CL25" s="17">
        <v>194</v>
      </c>
      <c r="CM25" s="17">
        <v>518</v>
      </c>
      <c r="CN25" s="17">
        <v>687</v>
      </c>
      <c r="CO25" s="17">
        <v>741</v>
      </c>
      <c r="CP25" s="17">
        <v>30619</v>
      </c>
      <c r="CQ25" s="17" t="s">
        <v>54</v>
      </c>
      <c r="CR25" s="17" t="s">
        <v>54</v>
      </c>
      <c r="CS25" s="17" t="s">
        <v>54</v>
      </c>
      <c r="CT25" s="17" t="s">
        <v>54</v>
      </c>
      <c r="CU25" s="17" t="s">
        <v>54</v>
      </c>
    </row>
    <row r="26" spans="2:99" x14ac:dyDescent="0.25">
      <c r="B26" s="15" t="s">
        <v>66</v>
      </c>
      <c r="C26" s="263">
        <v>205</v>
      </c>
      <c r="D26" s="16" t="e">
        <f t="shared" si="9"/>
        <v>#N/A</v>
      </c>
      <c r="E26" s="28">
        <f t="shared" si="1"/>
        <v>147.79889417513181</v>
      </c>
      <c r="F26" s="28">
        <f t="shared" si="2"/>
        <v>104.91050148957299</v>
      </c>
      <c r="G26" s="28">
        <f t="shared" si="3"/>
        <v>190.93153153153153</v>
      </c>
      <c r="H26" s="28">
        <f t="shared" si="4"/>
        <v>216.57874617737002</v>
      </c>
      <c r="I26" s="28">
        <f t="shared" si="5"/>
        <v>190.44800000000001</v>
      </c>
      <c r="J26" s="28">
        <f t="shared" si="6"/>
        <v>269.59210526315786</v>
      </c>
      <c r="K26" s="28" t="str">
        <f t="shared" si="7"/>
        <v/>
      </c>
      <c r="L26" s="27">
        <f t="shared" si="10"/>
        <v>147.79889417513181</v>
      </c>
      <c r="M26" s="27">
        <f t="shared" si="11"/>
        <v>209.82100297914599</v>
      </c>
      <c r="N26" s="27">
        <f t="shared" si="12"/>
        <v>572.79459459459463</v>
      </c>
      <c r="O26" s="27">
        <f t="shared" si="13"/>
        <v>866.31498470948009</v>
      </c>
      <c r="P26" s="27">
        <f t="shared" si="14"/>
        <v>952.24</v>
      </c>
      <c r="Q26" s="27">
        <f t="shared" si="15"/>
        <v>1617.5526315789473</v>
      </c>
      <c r="R26" s="27" t="str">
        <f t="shared" si="16"/>
        <v/>
      </c>
      <c r="S26" s="21">
        <v>268712</v>
      </c>
      <c r="T26" s="21">
        <v>1247714</v>
      </c>
      <c r="U26" s="21">
        <v>521300</v>
      </c>
      <c r="V26" s="21">
        <v>242720</v>
      </c>
      <c r="W26" s="21">
        <v>207092</v>
      </c>
      <c r="X26" s="21">
        <v>168995</v>
      </c>
      <c r="Y26" s="21">
        <v>138674</v>
      </c>
      <c r="Z26" s="21">
        <v>114040</v>
      </c>
      <c r="AA26" s="21">
        <v>76858</v>
      </c>
      <c r="AB26" s="21">
        <v>75744</v>
      </c>
      <c r="AC26" s="21">
        <v>212556</v>
      </c>
      <c r="AD26" s="21">
        <v>130225</v>
      </c>
      <c r="AE26" s="21">
        <v>162760</v>
      </c>
      <c r="AF26" s="21">
        <v>141938</v>
      </c>
      <c r="AG26" s="21">
        <v>127441</v>
      </c>
      <c r="AH26" s="21">
        <v>137114</v>
      </c>
      <c r="AI26" s="20">
        <v>3905</v>
      </c>
      <c r="AJ26" s="20">
        <v>8989</v>
      </c>
      <c r="AK26" s="20">
        <v>2221</v>
      </c>
      <c r="AL26" s="20">
        <v>719</v>
      </c>
      <c r="AM26" s="20">
        <v>467</v>
      </c>
      <c r="AN26" s="20">
        <v>311</v>
      </c>
      <c r="AO26" s="20">
        <v>216</v>
      </c>
      <c r="AP26" s="20">
        <v>153</v>
      </c>
      <c r="AQ26" s="20">
        <v>91</v>
      </c>
      <c r="AR26" s="20">
        <v>80</v>
      </c>
      <c r="AS26" s="20">
        <v>179</v>
      </c>
      <c r="AT26" s="20">
        <v>77</v>
      </c>
      <c r="AU26" s="20">
        <v>67</v>
      </c>
      <c r="AV26" s="20">
        <v>38</v>
      </c>
      <c r="AW26" s="20">
        <v>20</v>
      </c>
      <c r="AX26" s="20">
        <v>10</v>
      </c>
      <c r="AY26" s="25">
        <v>7777</v>
      </c>
      <c r="AZ26" s="25">
        <v>8056</v>
      </c>
      <c r="BA26" s="25">
        <v>1295</v>
      </c>
      <c r="BB26" s="25">
        <v>327</v>
      </c>
      <c r="BC26" s="25">
        <v>50</v>
      </c>
      <c r="BD26" s="25">
        <v>38</v>
      </c>
      <c r="BE26" s="25" t="s">
        <v>54</v>
      </c>
      <c r="BF26" s="24">
        <v>1149432</v>
      </c>
      <c r="BG26" s="24">
        <v>1690318</v>
      </c>
      <c r="BH26" s="24">
        <v>741769</v>
      </c>
      <c r="BI26" s="24">
        <v>283285</v>
      </c>
      <c r="BJ26" s="24">
        <v>47612</v>
      </c>
      <c r="BK26" s="24">
        <v>61467</v>
      </c>
      <c r="BL26" s="24" t="s">
        <v>54</v>
      </c>
      <c r="BM26" s="17">
        <v>742701</v>
      </c>
      <c r="BN26" s="17">
        <v>119692</v>
      </c>
      <c r="BO26" s="17">
        <v>66568</v>
      </c>
      <c r="BP26" s="17">
        <v>73033</v>
      </c>
      <c r="BQ26" s="17">
        <v>147438</v>
      </c>
      <c r="BR26" s="17">
        <v>732840</v>
      </c>
      <c r="BS26" s="17">
        <v>343866</v>
      </c>
      <c r="BT26" s="17">
        <v>211735</v>
      </c>
      <c r="BU26" s="17">
        <v>125250</v>
      </c>
      <c r="BV26" s="17">
        <v>276627</v>
      </c>
      <c r="BW26" s="17">
        <v>39684</v>
      </c>
      <c r="BX26" s="17">
        <v>55444</v>
      </c>
      <c r="BY26" s="17">
        <v>140397</v>
      </c>
      <c r="BZ26" s="17">
        <v>210285</v>
      </c>
      <c r="CA26" s="17">
        <v>295959</v>
      </c>
      <c r="CB26" s="17">
        <v>905</v>
      </c>
      <c r="CC26" s="17">
        <v>2298</v>
      </c>
      <c r="CD26" s="17">
        <v>28237</v>
      </c>
      <c r="CE26" s="17">
        <v>133706</v>
      </c>
      <c r="CF26" s="17">
        <v>118139</v>
      </c>
      <c r="CG26" s="17" t="s">
        <v>54</v>
      </c>
      <c r="CH26" s="17" t="s">
        <v>54</v>
      </c>
      <c r="CI26" s="17">
        <v>1322</v>
      </c>
      <c r="CJ26" s="17">
        <v>26038</v>
      </c>
      <c r="CK26" s="17">
        <v>20252</v>
      </c>
      <c r="CL26" s="17">
        <v>296</v>
      </c>
      <c r="CM26" s="17" t="s">
        <v>54</v>
      </c>
      <c r="CN26" s="17">
        <v>1553</v>
      </c>
      <c r="CO26" s="17">
        <v>5999</v>
      </c>
      <c r="CP26" s="17">
        <v>53619</v>
      </c>
      <c r="CQ26" s="17" t="s">
        <v>54</v>
      </c>
      <c r="CR26" s="17" t="s">
        <v>54</v>
      </c>
      <c r="CS26" s="17" t="s">
        <v>54</v>
      </c>
      <c r="CT26" s="17" t="s">
        <v>54</v>
      </c>
      <c r="CU26" s="17" t="s">
        <v>54</v>
      </c>
    </row>
    <row r="27" spans="2:99" x14ac:dyDescent="0.25">
      <c r="B27" s="15" t="s">
        <v>67</v>
      </c>
      <c r="C27" s="263">
        <v>206</v>
      </c>
      <c r="D27" s="16" t="e">
        <f t="shared" si="9"/>
        <v>#N/A</v>
      </c>
      <c r="E27" s="28">
        <f t="shared" si="1"/>
        <v>149.7195529290853</v>
      </c>
      <c r="F27" s="28">
        <f t="shared" si="2"/>
        <v>97.571279671844536</v>
      </c>
      <c r="G27" s="28">
        <f t="shared" si="3"/>
        <v>166.55508145849495</v>
      </c>
      <c r="H27" s="28">
        <f t="shared" si="4"/>
        <v>263.42700729927009</v>
      </c>
      <c r="I27" s="28">
        <f t="shared" si="5"/>
        <v>268.4020202020202</v>
      </c>
      <c r="J27" s="28">
        <f t="shared" si="6"/>
        <v>374.36410256410255</v>
      </c>
      <c r="K27" s="28">
        <f t="shared" si="7"/>
        <v>448.60606060606062</v>
      </c>
      <c r="L27" s="27">
        <f t="shared" si="10"/>
        <v>149.7195529290853</v>
      </c>
      <c r="M27" s="27">
        <f t="shared" si="11"/>
        <v>195.14255934368907</v>
      </c>
      <c r="N27" s="27">
        <f t="shared" si="12"/>
        <v>499.66524437548486</v>
      </c>
      <c r="O27" s="27">
        <f t="shared" si="13"/>
        <v>1053.7080291970804</v>
      </c>
      <c r="P27" s="27">
        <f t="shared" si="14"/>
        <v>1342.0101010101009</v>
      </c>
      <c r="Q27" s="27">
        <f t="shared" si="15"/>
        <v>2246.1846153846154</v>
      </c>
      <c r="R27" s="27">
        <f t="shared" si="16"/>
        <v>4934.666666666667</v>
      </c>
      <c r="S27" s="21">
        <v>369520</v>
      </c>
      <c r="T27" s="21">
        <v>1883291</v>
      </c>
      <c r="U27" s="21">
        <v>844555</v>
      </c>
      <c r="V27" s="21">
        <v>360262</v>
      </c>
      <c r="W27" s="21">
        <v>241809</v>
      </c>
      <c r="X27" s="21">
        <v>221538</v>
      </c>
      <c r="Y27" s="21">
        <v>204510</v>
      </c>
      <c r="Z27" s="21">
        <v>196112</v>
      </c>
      <c r="AA27" s="21">
        <v>159768</v>
      </c>
      <c r="AB27" s="21">
        <v>143678</v>
      </c>
      <c r="AC27" s="21">
        <v>350103</v>
      </c>
      <c r="AD27" s="21">
        <v>236903</v>
      </c>
      <c r="AE27" s="21">
        <v>242539</v>
      </c>
      <c r="AF27" s="21">
        <v>290298</v>
      </c>
      <c r="AG27" s="21">
        <v>256557</v>
      </c>
      <c r="AH27" s="21">
        <v>225173</v>
      </c>
      <c r="AI27" s="20">
        <v>5360</v>
      </c>
      <c r="AJ27" s="20">
        <v>13401</v>
      </c>
      <c r="AK27" s="20">
        <v>3590</v>
      </c>
      <c r="AL27" s="20">
        <v>1059</v>
      </c>
      <c r="AM27" s="20">
        <v>546</v>
      </c>
      <c r="AN27" s="20">
        <v>406</v>
      </c>
      <c r="AO27" s="20">
        <v>319</v>
      </c>
      <c r="AP27" s="20">
        <v>263</v>
      </c>
      <c r="AQ27" s="20">
        <v>189</v>
      </c>
      <c r="AR27" s="20">
        <v>153</v>
      </c>
      <c r="AS27" s="20">
        <v>293</v>
      </c>
      <c r="AT27" s="20">
        <v>140</v>
      </c>
      <c r="AU27" s="20">
        <v>102</v>
      </c>
      <c r="AV27" s="20">
        <v>77</v>
      </c>
      <c r="AW27" s="20">
        <v>37</v>
      </c>
      <c r="AX27" s="20">
        <v>13</v>
      </c>
      <c r="AY27" s="25">
        <v>7784</v>
      </c>
      <c r="AZ27" s="25">
        <v>14871</v>
      </c>
      <c r="BA27" s="25">
        <v>2578</v>
      </c>
      <c r="BB27" s="25">
        <v>548</v>
      </c>
      <c r="BC27" s="25">
        <v>99</v>
      </c>
      <c r="BD27" s="25">
        <v>65</v>
      </c>
      <c r="BE27" s="25">
        <v>3</v>
      </c>
      <c r="BF27" s="24">
        <v>1165417</v>
      </c>
      <c r="BG27" s="24">
        <v>2901965</v>
      </c>
      <c r="BH27" s="24">
        <v>1288137</v>
      </c>
      <c r="BI27" s="24">
        <v>577432</v>
      </c>
      <c r="BJ27" s="24">
        <v>132859</v>
      </c>
      <c r="BK27" s="24">
        <v>146002</v>
      </c>
      <c r="BL27" s="24">
        <v>14804</v>
      </c>
      <c r="BM27" s="17">
        <v>728105</v>
      </c>
      <c r="BN27" s="17">
        <v>114540</v>
      </c>
      <c r="BO27" s="17">
        <v>73538</v>
      </c>
      <c r="BP27" s="17">
        <v>87620</v>
      </c>
      <c r="BQ27" s="17">
        <v>161614</v>
      </c>
      <c r="BR27" s="17">
        <v>1415033</v>
      </c>
      <c r="BS27" s="17">
        <v>585194</v>
      </c>
      <c r="BT27" s="17">
        <v>293238</v>
      </c>
      <c r="BU27" s="17">
        <v>222898</v>
      </c>
      <c r="BV27" s="17">
        <v>385602</v>
      </c>
      <c r="BW27" s="17">
        <v>103896</v>
      </c>
      <c r="BX27" s="17">
        <v>137678</v>
      </c>
      <c r="BY27" s="17">
        <v>198990</v>
      </c>
      <c r="BZ27" s="17">
        <v>362470</v>
      </c>
      <c r="CA27" s="17">
        <v>485103</v>
      </c>
      <c r="CB27" s="17">
        <v>5627</v>
      </c>
      <c r="CC27" s="17">
        <v>5882</v>
      </c>
      <c r="CD27" s="17">
        <v>32826</v>
      </c>
      <c r="CE27" s="17">
        <v>212020</v>
      </c>
      <c r="CF27" s="17">
        <v>321077</v>
      </c>
      <c r="CG27" s="17">
        <v>150</v>
      </c>
      <c r="CH27" s="17">
        <v>480</v>
      </c>
      <c r="CI27" s="17">
        <v>3155</v>
      </c>
      <c r="CJ27" s="17">
        <v>31230</v>
      </c>
      <c r="CK27" s="17">
        <v>97844</v>
      </c>
      <c r="CL27" s="17" t="s">
        <v>54</v>
      </c>
      <c r="CM27" s="17">
        <v>781</v>
      </c>
      <c r="CN27" s="17">
        <v>324</v>
      </c>
      <c r="CO27" s="17">
        <v>9368</v>
      </c>
      <c r="CP27" s="17">
        <v>135529</v>
      </c>
      <c r="CQ27" s="17" t="s">
        <v>54</v>
      </c>
      <c r="CR27" s="17" t="s">
        <v>54</v>
      </c>
      <c r="CS27" s="17" t="s">
        <v>54</v>
      </c>
      <c r="CT27" s="17" t="s">
        <v>54</v>
      </c>
      <c r="CU27" s="17">
        <v>14804</v>
      </c>
    </row>
    <row r="28" spans="2:99" x14ac:dyDescent="0.25">
      <c r="B28" s="15" t="s">
        <v>68</v>
      </c>
      <c r="C28" s="263">
        <v>207</v>
      </c>
      <c r="D28" s="16" t="e">
        <f t="shared" si="9"/>
        <v>#N/A</v>
      </c>
      <c r="E28" s="28">
        <f t="shared" si="1"/>
        <v>140.25265739983647</v>
      </c>
      <c r="F28" s="28">
        <f t="shared" si="2"/>
        <v>100.61542758917061</v>
      </c>
      <c r="G28" s="28">
        <f t="shared" si="3"/>
        <v>147.34624911535738</v>
      </c>
      <c r="H28" s="28">
        <f t="shared" si="4"/>
        <v>220.36574074074073</v>
      </c>
      <c r="I28" s="28">
        <f t="shared" si="5"/>
        <v>207.83448275862071</v>
      </c>
      <c r="J28" s="28">
        <f t="shared" si="6"/>
        <v>292.26086956521738</v>
      </c>
      <c r="K28" s="28" t="str">
        <f t="shared" si="7"/>
        <v/>
      </c>
      <c r="L28" s="27">
        <f t="shared" si="10"/>
        <v>140.25265739983647</v>
      </c>
      <c r="M28" s="27">
        <f t="shared" si="11"/>
        <v>201.23085517834122</v>
      </c>
      <c r="N28" s="27">
        <f t="shared" si="12"/>
        <v>442.03874734607217</v>
      </c>
      <c r="O28" s="27">
        <f t="shared" si="13"/>
        <v>881.46296296296293</v>
      </c>
      <c r="P28" s="27">
        <f t="shared" si="14"/>
        <v>1039.1724137931035</v>
      </c>
      <c r="Q28" s="27">
        <f t="shared" si="15"/>
        <v>1753.5652173913043</v>
      </c>
      <c r="R28" s="27" t="str">
        <f t="shared" si="16"/>
        <v/>
      </c>
      <c r="S28" s="21">
        <v>386832</v>
      </c>
      <c r="T28" s="21">
        <v>1748367</v>
      </c>
      <c r="U28" s="21">
        <v>718380</v>
      </c>
      <c r="V28" s="21">
        <v>289517</v>
      </c>
      <c r="W28" s="21">
        <v>193868</v>
      </c>
      <c r="X28" s="21">
        <v>145647</v>
      </c>
      <c r="Y28" s="21">
        <v>156020</v>
      </c>
      <c r="Z28" s="21">
        <v>129215</v>
      </c>
      <c r="AA28" s="21">
        <v>114418</v>
      </c>
      <c r="AB28" s="21">
        <v>76341</v>
      </c>
      <c r="AC28" s="21">
        <v>213058</v>
      </c>
      <c r="AD28" s="21">
        <v>116201</v>
      </c>
      <c r="AE28" s="21">
        <v>152582</v>
      </c>
      <c r="AF28" s="21">
        <v>144398</v>
      </c>
      <c r="AG28" s="21">
        <v>217118</v>
      </c>
      <c r="AH28" s="21">
        <v>130590</v>
      </c>
      <c r="AI28" s="20">
        <v>5522</v>
      </c>
      <c r="AJ28" s="20">
        <v>12554</v>
      </c>
      <c r="AK28" s="20">
        <v>3053</v>
      </c>
      <c r="AL28" s="20">
        <v>852</v>
      </c>
      <c r="AM28" s="20">
        <v>438</v>
      </c>
      <c r="AN28" s="20">
        <v>269</v>
      </c>
      <c r="AO28" s="20">
        <v>243</v>
      </c>
      <c r="AP28" s="20">
        <v>175</v>
      </c>
      <c r="AQ28" s="20">
        <v>135</v>
      </c>
      <c r="AR28" s="20">
        <v>81</v>
      </c>
      <c r="AS28" s="20">
        <v>178</v>
      </c>
      <c r="AT28" s="20">
        <v>68</v>
      </c>
      <c r="AU28" s="20">
        <v>62</v>
      </c>
      <c r="AV28" s="20">
        <v>37</v>
      </c>
      <c r="AW28" s="20">
        <v>32</v>
      </c>
      <c r="AX28" s="20">
        <v>9</v>
      </c>
      <c r="AY28" s="25">
        <v>9784</v>
      </c>
      <c r="AZ28" s="25">
        <v>11635</v>
      </c>
      <c r="BA28" s="25">
        <v>1884</v>
      </c>
      <c r="BB28" s="25">
        <v>324</v>
      </c>
      <c r="BC28" s="25">
        <v>58</v>
      </c>
      <c r="BD28" s="25">
        <v>23</v>
      </c>
      <c r="BE28" s="25" t="s">
        <v>54</v>
      </c>
      <c r="BF28" s="24">
        <v>1372232</v>
      </c>
      <c r="BG28" s="24">
        <v>2341321</v>
      </c>
      <c r="BH28" s="24">
        <v>832801</v>
      </c>
      <c r="BI28" s="24">
        <v>285594</v>
      </c>
      <c r="BJ28" s="24">
        <v>60272</v>
      </c>
      <c r="BK28" s="24">
        <v>40332</v>
      </c>
      <c r="BL28" s="24" t="s">
        <v>54</v>
      </c>
      <c r="BM28" s="17">
        <v>950889</v>
      </c>
      <c r="BN28" s="17">
        <v>127568</v>
      </c>
      <c r="BO28" s="17">
        <v>62520</v>
      </c>
      <c r="BP28" s="17">
        <v>78838</v>
      </c>
      <c r="BQ28" s="17">
        <v>152417</v>
      </c>
      <c r="BR28" s="17">
        <v>1091418</v>
      </c>
      <c r="BS28" s="17">
        <v>488818</v>
      </c>
      <c r="BT28" s="17">
        <v>242257</v>
      </c>
      <c r="BU28" s="17">
        <v>165740</v>
      </c>
      <c r="BV28" s="17">
        <v>353088</v>
      </c>
      <c r="BW28" s="17">
        <v>88781</v>
      </c>
      <c r="BX28" s="17">
        <v>96413</v>
      </c>
      <c r="BY28" s="17">
        <v>149097</v>
      </c>
      <c r="BZ28" s="17">
        <v>230405</v>
      </c>
      <c r="CA28" s="17">
        <v>268105</v>
      </c>
      <c r="CB28" s="17">
        <v>3616</v>
      </c>
      <c r="CC28" s="17">
        <v>5031</v>
      </c>
      <c r="CD28" s="17">
        <v>23524</v>
      </c>
      <c r="CE28" s="17">
        <v>119605</v>
      </c>
      <c r="CF28" s="17">
        <v>133818</v>
      </c>
      <c r="CG28" s="17">
        <v>185</v>
      </c>
      <c r="CH28" s="17" t="s">
        <v>54</v>
      </c>
      <c r="CI28" s="17">
        <v>4387</v>
      </c>
      <c r="CJ28" s="17">
        <v>21858</v>
      </c>
      <c r="CK28" s="17">
        <v>33842</v>
      </c>
      <c r="CL28" s="17">
        <v>310</v>
      </c>
      <c r="CM28" s="17">
        <v>550</v>
      </c>
      <c r="CN28" s="17">
        <v>1600</v>
      </c>
      <c r="CO28" s="17">
        <v>5195</v>
      </c>
      <c r="CP28" s="17">
        <v>32677</v>
      </c>
      <c r="CQ28" s="17" t="s">
        <v>54</v>
      </c>
      <c r="CR28" s="17" t="s">
        <v>54</v>
      </c>
      <c r="CS28" s="17" t="s">
        <v>54</v>
      </c>
      <c r="CT28" s="17" t="s">
        <v>54</v>
      </c>
      <c r="CU28" s="17" t="s">
        <v>54</v>
      </c>
    </row>
    <row r="29" spans="2:99" x14ac:dyDescent="0.25">
      <c r="B29" s="15" t="s">
        <v>69</v>
      </c>
      <c r="C29" s="263">
        <v>208</v>
      </c>
      <c r="D29" s="16" t="e">
        <f t="shared" si="9"/>
        <v>#N/A</v>
      </c>
      <c r="E29" s="28">
        <f t="shared" si="1"/>
        <v>140.63274085814558</v>
      </c>
      <c r="F29" s="28">
        <f t="shared" si="2"/>
        <v>113.65791251477791</v>
      </c>
      <c r="G29" s="28">
        <f t="shared" si="3"/>
        <v>190.40878243512975</v>
      </c>
      <c r="H29" s="28">
        <f t="shared" si="4"/>
        <v>259.63825757575756</v>
      </c>
      <c r="I29" s="28">
        <f t="shared" si="5"/>
        <v>465.05</v>
      </c>
      <c r="J29" s="28">
        <f t="shared" si="6"/>
        <v>135.40740740740742</v>
      </c>
      <c r="K29" s="28" t="str">
        <f t="shared" si="7"/>
        <v/>
      </c>
      <c r="L29" s="27">
        <f t="shared" si="10"/>
        <v>140.63274085814558</v>
      </c>
      <c r="M29" s="27">
        <f t="shared" si="11"/>
        <v>227.31582502955581</v>
      </c>
      <c r="N29" s="27">
        <f t="shared" si="12"/>
        <v>571.22634730538925</v>
      </c>
      <c r="O29" s="27">
        <f t="shared" si="13"/>
        <v>1038.5530303030303</v>
      </c>
      <c r="P29" s="27">
        <f t="shared" si="14"/>
        <v>2325.25</v>
      </c>
      <c r="Q29" s="27">
        <f t="shared" si="15"/>
        <v>812.44444444444446</v>
      </c>
      <c r="R29" s="27" t="str">
        <f t="shared" si="16"/>
        <v/>
      </c>
      <c r="S29" s="21">
        <v>278083</v>
      </c>
      <c r="T29" s="21">
        <v>1109088</v>
      </c>
      <c r="U29" s="21">
        <v>452348</v>
      </c>
      <c r="V29" s="21">
        <v>215149</v>
      </c>
      <c r="W29" s="21">
        <v>135813</v>
      </c>
      <c r="X29" s="21">
        <v>100669</v>
      </c>
      <c r="Y29" s="21">
        <v>85236</v>
      </c>
      <c r="Z29" s="21">
        <v>72240</v>
      </c>
      <c r="AA29" s="21">
        <v>61389</v>
      </c>
      <c r="AB29" s="21">
        <v>73815</v>
      </c>
      <c r="AC29" s="21">
        <v>182889</v>
      </c>
      <c r="AD29" s="21">
        <v>106103</v>
      </c>
      <c r="AE29" s="21">
        <v>90589</v>
      </c>
      <c r="AF29" s="21">
        <v>113652</v>
      </c>
      <c r="AG29" s="21">
        <v>104565</v>
      </c>
      <c r="AH29" s="21">
        <v>65097</v>
      </c>
      <c r="AI29" s="20">
        <v>3961</v>
      </c>
      <c r="AJ29" s="20">
        <v>8057</v>
      </c>
      <c r="AK29" s="20">
        <v>1922</v>
      </c>
      <c r="AL29" s="20">
        <v>631</v>
      </c>
      <c r="AM29" s="20">
        <v>309</v>
      </c>
      <c r="AN29" s="20">
        <v>183</v>
      </c>
      <c r="AO29" s="20">
        <v>132</v>
      </c>
      <c r="AP29" s="20">
        <v>97</v>
      </c>
      <c r="AQ29" s="20">
        <v>73</v>
      </c>
      <c r="AR29" s="20">
        <v>78</v>
      </c>
      <c r="AS29" s="20">
        <v>154</v>
      </c>
      <c r="AT29" s="20">
        <v>63</v>
      </c>
      <c r="AU29" s="20">
        <v>37</v>
      </c>
      <c r="AV29" s="20">
        <v>30</v>
      </c>
      <c r="AW29" s="20">
        <v>15</v>
      </c>
      <c r="AX29" s="20">
        <v>4</v>
      </c>
      <c r="AY29" s="25">
        <v>8833</v>
      </c>
      <c r="AZ29" s="25">
        <v>5921</v>
      </c>
      <c r="BA29" s="25">
        <v>835</v>
      </c>
      <c r="BB29" s="25">
        <v>132</v>
      </c>
      <c r="BC29" s="25">
        <v>16</v>
      </c>
      <c r="BD29" s="25">
        <v>9</v>
      </c>
      <c r="BE29" s="25" t="s">
        <v>54</v>
      </c>
      <c r="BF29" s="24">
        <v>1242209</v>
      </c>
      <c r="BG29" s="24">
        <v>1345937</v>
      </c>
      <c r="BH29" s="24">
        <v>476974</v>
      </c>
      <c r="BI29" s="24">
        <v>137089</v>
      </c>
      <c r="BJ29" s="24">
        <v>37204</v>
      </c>
      <c r="BK29" s="24">
        <v>7312</v>
      </c>
      <c r="BL29" s="24" t="s">
        <v>54</v>
      </c>
      <c r="BM29" s="17">
        <v>862883</v>
      </c>
      <c r="BN29" s="17">
        <v>119295</v>
      </c>
      <c r="BO29" s="17">
        <v>43693</v>
      </c>
      <c r="BP29" s="17">
        <v>51737</v>
      </c>
      <c r="BQ29" s="17">
        <v>164601</v>
      </c>
      <c r="BR29" s="17">
        <v>496749</v>
      </c>
      <c r="BS29" s="17">
        <v>300629</v>
      </c>
      <c r="BT29" s="17">
        <v>221636</v>
      </c>
      <c r="BU29" s="17">
        <v>132238</v>
      </c>
      <c r="BV29" s="17">
        <v>194685</v>
      </c>
      <c r="BW29" s="17">
        <v>25881</v>
      </c>
      <c r="BX29" s="17">
        <v>30768</v>
      </c>
      <c r="BY29" s="17">
        <v>79880</v>
      </c>
      <c r="BZ29" s="17">
        <v>150233</v>
      </c>
      <c r="CA29" s="17">
        <v>190212</v>
      </c>
      <c r="CB29" s="17">
        <v>1658</v>
      </c>
      <c r="CC29" s="17">
        <v>1440</v>
      </c>
      <c r="CD29" s="17">
        <v>4569</v>
      </c>
      <c r="CE29" s="17">
        <v>52915</v>
      </c>
      <c r="CF29" s="17">
        <v>76507</v>
      </c>
      <c r="CG29" s="17" t="s">
        <v>54</v>
      </c>
      <c r="CH29" s="17" t="s">
        <v>54</v>
      </c>
      <c r="CI29" s="17">
        <v>815</v>
      </c>
      <c r="CJ29" s="17">
        <v>3123</v>
      </c>
      <c r="CK29" s="17">
        <v>33266</v>
      </c>
      <c r="CL29" s="17" t="s">
        <v>54</v>
      </c>
      <c r="CM29" s="17">
        <v>216</v>
      </c>
      <c r="CN29" s="17">
        <v>369</v>
      </c>
      <c r="CO29" s="17">
        <v>3103</v>
      </c>
      <c r="CP29" s="17">
        <v>3624</v>
      </c>
      <c r="CQ29" s="17" t="s">
        <v>54</v>
      </c>
      <c r="CR29" s="17" t="s">
        <v>54</v>
      </c>
      <c r="CS29" s="17" t="s">
        <v>54</v>
      </c>
      <c r="CT29" s="17" t="s">
        <v>54</v>
      </c>
      <c r="CU29" s="17" t="s">
        <v>54</v>
      </c>
    </row>
    <row r="30" spans="2:99" x14ac:dyDescent="0.25">
      <c r="B30" s="15" t="s">
        <v>70</v>
      </c>
      <c r="C30" s="263">
        <v>209</v>
      </c>
      <c r="D30" s="16" t="e">
        <f t="shared" si="9"/>
        <v>#N/A</v>
      </c>
      <c r="E30" s="28">
        <f t="shared" si="1"/>
        <v>151.19283050643571</v>
      </c>
      <c r="F30" s="28">
        <f t="shared" si="2"/>
        <v>117.45829237466648</v>
      </c>
      <c r="G30" s="28">
        <f t="shared" si="3"/>
        <v>207.30260047281322</v>
      </c>
      <c r="H30" s="28">
        <f t="shared" si="4"/>
        <v>247.52333333333334</v>
      </c>
      <c r="I30" s="28">
        <f t="shared" si="5"/>
        <v>231.71228070175439</v>
      </c>
      <c r="J30" s="28">
        <f t="shared" si="6"/>
        <v>446.88333333333338</v>
      </c>
      <c r="K30" s="28">
        <f t="shared" si="7"/>
        <v>28.727272727272727</v>
      </c>
      <c r="L30" s="27">
        <f t="shared" si="10"/>
        <v>151.19283050643571</v>
      </c>
      <c r="M30" s="27">
        <f t="shared" si="11"/>
        <v>234.91658474933297</v>
      </c>
      <c r="N30" s="27">
        <f t="shared" si="12"/>
        <v>621.9078014184397</v>
      </c>
      <c r="O30" s="27">
        <f t="shared" si="13"/>
        <v>990.09333333333336</v>
      </c>
      <c r="P30" s="27">
        <f t="shared" si="14"/>
        <v>1158.5614035087719</v>
      </c>
      <c r="Q30" s="27">
        <f t="shared" si="15"/>
        <v>2681.3</v>
      </c>
      <c r="R30" s="27">
        <f t="shared" si="16"/>
        <v>316</v>
      </c>
      <c r="S30" s="21">
        <v>248284</v>
      </c>
      <c r="T30" s="21">
        <v>1245945</v>
      </c>
      <c r="U30" s="21">
        <v>533625</v>
      </c>
      <c r="V30" s="21">
        <v>190391</v>
      </c>
      <c r="W30" s="21">
        <v>140016</v>
      </c>
      <c r="X30" s="21">
        <v>108798</v>
      </c>
      <c r="Y30" s="21">
        <v>136591</v>
      </c>
      <c r="Z30" s="21">
        <v>97043</v>
      </c>
      <c r="AA30" s="21">
        <v>96402</v>
      </c>
      <c r="AB30" s="21">
        <v>89492</v>
      </c>
      <c r="AC30" s="21">
        <v>241791</v>
      </c>
      <c r="AD30" s="21">
        <v>135116</v>
      </c>
      <c r="AE30" s="21">
        <v>142614</v>
      </c>
      <c r="AF30" s="21">
        <v>189695</v>
      </c>
      <c r="AG30" s="21">
        <v>200415</v>
      </c>
      <c r="AH30" s="21">
        <v>191133</v>
      </c>
      <c r="AI30" s="20">
        <v>3497</v>
      </c>
      <c r="AJ30" s="20">
        <v>8993</v>
      </c>
      <c r="AK30" s="20">
        <v>2265</v>
      </c>
      <c r="AL30" s="20">
        <v>562</v>
      </c>
      <c r="AM30" s="20">
        <v>316</v>
      </c>
      <c r="AN30" s="20">
        <v>199</v>
      </c>
      <c r="AO30" s="20">
        <v>211</v>
      </c>
      <c r="AP30" s="20">
        <v>130</v>
      </c>
      <c r="AQ30" s="20">
        <v>114</v>
      </c>
      <c r="AR30" s="20">
        <v>95</v>
      </c>
      <c r="AS30" s="20">
        <v>201</v>
      </c>
      <c r="AT30" s="20">
        <v>78</v>
      </c>
      <c r="AU30" s="20">
        <v>58</v>
      </c>
      <c r="AV30" s="20">
        <v>50</v>
      </c>
      <c r="AW30" s="20">
        <v>28</v>
      </c>
      <c r="AX30" s="20">
        <v>12</v>
      </c>
      <c r="AY30" s="25">
        <v>8313</v>
      </c>
      <c r="AZ30" s="25">
        <v>7121</v>
      </c>
      <c r="BA30" s="25">
        <v>987</v>
      </c>
      <c r="BB30" s="25">
        <v>300</v>
      </c>
      <c r="BC30" s="25">
        <v>57</v>
      </c>
      <c r="BD30" s="25">
        <v>30</v>
      </c>
      <c r="BE30" s="25">
        <v>1</v>
      </c>
      <c r="BF30" s="24">
        <v>1256866</v>
      </c>
      <c r="BG30" s="24">
        <v>1672841</v>
      </c>
      <c r="BH30" s="24">
        <v>613823</v>
      </c>
      <c r="BI30" s="24">
        <v>297028</v>
      </c>
      <c r="BJ30" s="24">
        <v>66038</v>
      </c>
      <c r="BK30" s="24">
        <v>80439</v>
      </c>
      <c r="BL30" s="24">
        <v>316</v>
      </c>
      <c r="BM30" s="17">
        <v>828278</v>
      </c>
      <c r="BN30" s="17">
        <v>120923</v>
      </c>
      <c r="BO30" s="17">
        <v>43484</v>
      </c>
      <c r="BP30" s="17">
        <v>69277</v>
      </c>
      <c r="BQ30" s="17">
        <v>194904</v>
      </c>
      <c r="BR30" s="17">
        <v>638106</v>
      </c>
      <c r="BS30" s="17">
        <v>354284</v>
      </c>
      <c r="BT30" s="17">
        <v>171532</v>
      </c>
      <c r="BU30" s="17">
        <v>144439</v>
      </c>
      <c r="BV30" s="17">
        <v>364480</v>
      </c>
      <c r="BW30" s="17">
        <v>26881</v>
      </c>
      <c r="BX30" s="17">
        <v>55932</v>
      </c>
      <c r="BY30" s="17">
        <v>99672</v>
      </c>
      <c r="BZ30" s="17">
        <v>146959</v>
      </c>
      <c r="CA30" s="17">
        <v>284379</v>
      </c>
      <c r="CB30" s="17">
        <v>523</v>
      </c>
      <c r="CC30" s="17">
        <v>1976</v>
      </c>
      <c r="CD30" s="17">
        <v>13506</v>
      </c>
      <c r="CE30" s="17">
        <v>143963</v>
      </c>
      <c r="CF30" s="17">
        <v>137060</v>
      </c>
      <c r="CG30" s="17">
        <v>441</v>
      </c>
      <c r="CH30" s="17">
        <v>250</v>
      </c>
      <c r="CI30" s="17">
        <v>600</v>
      </c>
      <c r="CJ30" s="17">
        <v>18117</v>
      </c>
      <c r="CK30" s="17">
        <v>46630</v>
      </c>
      <c r="CL30" s="17" t="s">
        <v>54</v>
      </c>
      <c r="CM30" s="17">
        <v>260</v>
      </c>
      <c r="CN30" s="17">
        <v>1297</v>
      </c>
      <c r="CO30" s="17">
        <v>5571</v>
      </c>
      <c r="CP30" s="17">
        <v>73311</v>
      </c>
      <c r="CQ30" s="17" t="s">
        <v>54</v>
      </c>
      <c r="CR30" s="17" t="s">
        <v>54</v>
      </c>
      <c r="CS30" s="17">
        <v>316</v>
      </c>
      <c r="CT30" s="17" t="s">
        <v>54</v>
      </c>
      <c r="CU30" s="17" t="s">
        <v>54</v>
      </c>
    </row>
    <row r="31" spans="2:99" x14ac:dyDescent="0.25">
      <c r="B31" s="15" t="s">
        <v>71</v>
      </c>
      <c r="C31" s="263">
        <v>210</v>
      </c>
      <c r="D31" s="16" t="e">
        <f t="shared" si="9"/>
        <v>#N/A</v>
      </c>
      <c r="E31" s="28">
        <f t="shared" si="1"/>
        <v>139.33733493397358</v>
      </c>
      <c r="F31" s="28">
        <f t="shared" si="2"/>
        <v>101.29831335094492</v>
      </c>
      <c r="G31" s="28">
        <f t="shared" si="3"/>
        <v>181.1550822122571</v>
      </c>
      <c r="H31" s="28">
        <f t="shared" si="4"/>
        <v>214.73728813559322</v>
      </c>
      <c r="I31" s="28">
        <f t="shared" si="5"/>
        <v>237.35</v>
      </c>
      <c r="J31" s="28">
        <f t="shared" si="6"/>
        <v>495.75555555555553</v>
      </c>
      <c r="K31" s="28" t="str">
        <f t="shared" si="7"/>
        <v/>
      </c>
      <c r="L31" s="27">
        <f t="shared" si="10"/>
        <v>139.33733493397358</v>
      </c>
      <c r="M31" s="27">
        <f t="shared" si="11"/>
        <v>202.59662670188985</v>
      </c>
      <c r="N31" s="27">
        <f t="shared" si="12"/>
        <v>543.46524663677133</v>
      </c>
      <c r="O31" s="27">
        <f t="shared" si="13"/>
        <v>858.94915254237287</v>
      </c>
      <c r="P31" s="27">
        <f t="shared" si="14"/>
        <v>1186.75</v>
      </c>
      <c r="Q31" s="27">
        <f t="shared" si="15"/>
        <v>2974.5333333333333</v>
      </c>
      <c r="R31" s="27" t="str">
        <f t="shared" si="16"/>
        <v/>
      </c>
      <c r="S31" s="21">
        <v>187211</v>
      </c>
      <c r="T31" s="21">
        <v>785733</v>
      </c>
      <c r="U31" s="21">
        <v>339514</v>
      </c>
      <c r="V31" s="21">
        <v>133718</v>
      </c>
      <c r="W31" s="21">
        <v>89735</v>
      </c>
      <c r="X31" s="21">
        <v>74581</v>
      </c>
      <c r="Y31" s="21">
        <v>87014</v>
      </c>
      <c r="Z31" s="21">
        <v>62089</v>
      </c>
      <c r="AA31" s="21">
        <v>37237</v>
      </c>
      <c r="AB31" s="21">
        <v>38650</v>
      </c>
      <c r="AC31" s="21">
        <v>107686</v>
      </c>
      <c r="AD31" s="21">
        <v>57109</v>
      </c>
      <c r="AE31" s="21">
        <v>110882</v>
      </c>
      <c r="AF31" s="21">
        <v>70724</v>
      </c>
      <c r="AG31" s="21">
        <v>106262</v>
      </c>
      <c r="AH31" s="21">
        <v>83456</v>
      </c>
      <c r="AI31" s="20">
        <v>2674</v>
      </c>
      <c r="AJ31" s="20">
        <v>5626</v>
      </c>
      <c r="AK31" s="20">
        <v>1437</v>
      </c>
      <c r="AL31" s="20">
        <v>395</v>
      </c>
      <c r="AM31" s="20">
        <v>202</v>
      </c>
      <c r="AN31" s="20">
        <v>137</v>
      </c>
      <c r="AO31" s="20">
        <v>136</v>
      </c>
      <c r="AP31" s="20">
        <v>83</v>
      </c>
      <c r="AQ31" s="20">
        <v>44</v>
      </c>
      <c r="AR31" s="20">
        <v>41</v>
      </c>
      <c r="AS31" s="20">
        <v>89</v>
      </c>
      <c r="AT31" s="20">
        <v>33</v>
      </c>
      <c r="AU31" s="20">
        <v>46</v>
      </c>
      <c r="AV31" s="20">
        <v>20</v>
      </c>
      <c r="AW31" s="20">
        <v>16</v>
      </c>
      <c r="AX31" s="20">
        <v>5</v>
      </c>
      <c r="AY31" s="25">
        <v>4998</v>
      </c>
      <c r="AZ31" s="25">
        <v>4921</v>
      </c>
      <c r="BA31" s="25">
        <v>892</v>
      </c>
      <c r="BB31" s="25">
        <v>118</v>
      </c>
      <c r="BC31" s="25">
        <v>40</v>
      </c>
      <c r="BD31" s="25">
        <v>15</v>
      </c>
      <c r="BE31" s="25" t="s">
        <v>54</v>
      </c>
      <c r="BF31" s="24">
        <v>696408</v>
      </c>
      <c r="BG31" s="24">
        <v>996978</v>
      </c>
      <c r="BH31" s="24">
        <v>484771</v>
      </c>
      <c r="BI31" s="24">
        <v>101356</v>
      </c>
      <c r="BJ31" s="24">
        <v>47470</v>
      </c>
      <c r="BK31" s="24">
        <v>44618</v>
      </c>
      <c r="BL31" s="24" t="s">
        <v>54</v>
      </c>
      <c r="BM31" s="17">
        <v>488734</v>
      </c>
      <c r="BN31" s="17">
        <v>73802</v>
      </c>
      <c r="BO31" s="17">
        <v>30406</v>
      </c>
      <c r="BP31" s="17">
        <v>33129</v>
      </c>
      <c r="BQ31" s="17">
        <v>70337</v>
      </c>
      <c r="BR31" s="17">
        <v>442749</v>
      </c>
      <c r="BS31" s="17">
        <v>223929</v>
      </c>
      <c r="BT31" s="17">
        <v>119331</v>
      </c>
      <c r="BU31" s="17">
        <v>83692</v>
      </c>
      <c r="BV31" s="17">
        <v>127277</v>
      </c>
      <c r="BW31" s="17">
        <v>40087</v>
      </c>
      <c r="BX31" s="17">
        <v>39262</v>
      </c>
      <c r="BY31" s="17">
        <v>63168</v>
      </c>
      <c r="BZ31" s="17">
        <v>133624</v>
      </c>
      <c r="CA31" s="17">
        <v>208630</v>
      </c>
      <c r="CB31" s="17">
        <v>766</v>
      </c>
      <c r="CC31" s="17">
        <v>1735</v>
      </c>
      <c r="CD31" s="17">
        <v>7990</v>
      </c>
      <c r="CE31" s="17">
        <v>38765</v>
      </c>
      <c r="CF31" s="17">
        <v>52100</v>
      </c>
      <c r="CG31" s="17">
        <v>468</v>
      </c>
      <c r="CH31" s="17">
        <v>786</v>
      </c>
      <c r="CI31" s="17">
        <v>2558</v>
      </c>
      <c r="CJ31" s="17">
        <v>8649</v>
      </c>
      <c r="CK31" s="17">
        <v>35009</v>
      </c>
      <c r="CL31" s="17">
        <v>140</v>
      </c>
      <c r="CM31" s="17" t="s">
        <v>54</v>
      </c>
      <c r="CN31" s="17" t="s">
        <v>54</v>
      </c>
      <c r="CO31" s="17">
        <v>1712</v>
      </c>
      <c r="CP31" s="17">
        <v>42766</v>
      </c>
      <c r="CQ31" s="17" t="s">
        <v>54</v>
      </c>
      <c r="CR31" s="17" t="s">
        <v>54</v>
      </c>
      <c r="CS31" s="17" t="s">
        <v>54</v>
      </c>
      <c r="CT31" s="17" t="s">
        <v>54</v>
      </c>
      <c r="CU31" s="17" t="s">
        <v>54</v>
      </c>
    </row>
    <row r="32" spans="2:99" x14ac:dyDescent="0.25">
      <c r="B32" s="15" t="s">
        <v>72</v>
      </c>
      <c r="C32" s="263">
        <v>301</v>
      </c>
      <c r="D32" s="16" t="e">
        <f t="shared" si="9"/>
        <v>#N/A</v>
      </c>
      <c r="E32" s="28">
        <f t="shared" si="1"/>
        <v>284.88777828259884</v>
      </c>
      <c r="F32" s="28">
        <f t="shared" si="2"/>
        <v>158.29010938924338</v>
      </c>
      <c r="G32" s="28">
        <f t="shared" si="3"/>
        <v>238.01234567901236</v>
      </c>
      <c r="H32" s="28">
        <f t="shared" si="4"/>
        <v>265.67356687898086</v>
      </c>
      <c r="I32" s="28">
        <f t="shared" si="5"/>
        <v>372.93653846153848</v>
      </c>
      <c r="J32" s="28">
        <f t="shared" si="6"/>
        <v>438.30797101449275</v>
      </c>
      <c r="K32" s="28">
        <f t="shared" si="7"/>
        <v>352.18181818181819</v>
      </c>
      <c r="L32" s="27">
        <f t="shared" si="10"/>
        <v>284.88777828259884</v>
      </c>
      <c r="M32" s="27">
        <f t="shared" si="11"/>
        <v>316.58021877848677</v>
      </c>
      <c r="N32" s="27">
        <f t="shared" si="12"/>
        <v>714.03703703703707</v>
      </c>
      <c r="O32" s="27">
        <f t="shared" si="13"/>
        <v>1062.6942675159235</v>
      </c>
      <c r="P32" s="27">
        <f t="shared" si="14"/>
        <v>1864.6826923076924</v>
      </c>
      <c r="Q32" s="27">
        <f t="shared" si="15"/>
        <v>2629.8478260869565</v>
      </c>
      <c r="R32" s="27">
        <f t="shared" si="16"/>
        <v>3874</v>
      </c>
      <c r="S32" s="21">
        <v>76820</v>
      </c>
      <c r="T32" s="21">
        <v>280520</v>
      </c>
      <c r="U32" s="21">
        <v>186628</v>
      </c>
      <c r="V32" s="21">
        <v>118391</v>
      </c>
      <c r="W32" s="21">
        <v>100510</v>
      </c>
      <c r="X32" s="21">
        <v>82464</v>
      </c>
      <c r="Y32" s="21">
        <v>98473</v>
      </c>
      <c r="Z32" s="21">
        <v>83856</v>
      </c>
      <c r="AA32" s="21">
        <v>83493</v>
      </c>
      <c r="AB32" s="21">
        <v>77805</v>
      </c>
      <c r="AC32" s="21">
        <v>246859</v>
      </c>
      <c r="AD32" s="21">
        <v>161289</v>
      </c>
      <c r="AE32" s="21">
        <v>248341</v>
      </c>
      <c r="AF32" s="21">
        <v>291534</v>
      </c>
      <c r="AG32" s="21">
        <v>191707</v>
      </c>
      <c r="AH32" s="21">
        <v>306352</v>
      </c>
      <c r="AI32" s="20">
        <v>1138</v>
      </c>
      <c r="AJ32" s="20">
        <v>2015</v>
      </c>
      <c r="AK32" s="20">
        <v>775</v>
      </c>
      <c r="AL32" s="20">
        <v>344</v>
      </c>
      <c r="AM32" s="20">
        <v>224</v>
      </c>
      <c r="AN32" s="20">
        <v>151</v>
      </c>
      <c r="AO32" s="20">
        <v>153</v>
      </c>
      <c r="AP32" s="20">
        <v>112</v>
      </c>
      <c r="AQ32" s="20">
        <v>99</v>
      </c>
      <c r="AR32" s="20">
        <v>82</v>
      </c>
      <c r="AS32" s="20">
        <v>200</v>
      </c>
      <c r="AT32" s="20">
        <v>96</v>
      </c>
      <c r="AU32" s="20">
        <v>101</v>
      </c>
      <c r="AV32" s="20">
        <v>80</v>
      </c>
      <c r="AW32" s="20">
        <v>29</v>
      </c>
      <c r="AX32" s="20">
        <v>19</v>
      </c>
      <c r="AY32" s="25">
        <v>2201</v>
      </c>
      <c r="AZ32" s="25">
        <v>2194</v>
      </c>
      <c r="BA32" s="25">
        <v>702</v>
      </c>
      <c r="BB32" s="25">
        <v>314</v>
      </c>
      <c r="BC32" s="25">
        <v>104</v>
      </c>
      <c r="BD32" s="25">
        <v>92</v>
      </c>
      <c r="BE32" s="25">
        <v>11</v>
      </c>
      <c r="BF32" s="24">
        <v>627038</v>
      </c>
      <c r="BG32" s="24">
        <v>694577</v>
      </c>
      <c r="BH32" s="24">
        <v>501254</v>
      </c>
      <c r="BI32" s="24">
        <v>333686</v>
      </c>
      <c r="BJ32" s="24">
        <v>193927</v>
      </c>
      <c r="BK32" s="24">
        <v>241946</v>
      </c>
      <c r="BL32" s="24">
        <v>42614</v>
      </c>
      <c r="BM32" s="17">
        <v>177863</v>
      </c>
      <c r="BN32" s="17">
        <v>39060</v>
      </c>
      <c r="BO32" s="17">
        <v>41961</v>
      </c>
      <c r="BP32" s="17">
        <v>62636</v>
      </c>
      <c r="BQ32" s="17">
        <v>305518</v>
      </c>
      <c r="BR32" s="17">
        <v>162036</v>
      </c>
      <c r="BS32" s="17">
        <v>108395</v>
      </c>
      <c r="BT32" s="17">
        <v>80760</v>
      </c>
      <c r="BU32" s="17">
        <v>74219</v>
      </c>
      <c r="BV32" s="17">
        <v>269167</v>
      </c>
      <c r="BW32" s="17">
        <v>16602</v>
      </c>
      <c r="BX32" s="17">
        <v>35259</v>
      </c>
      <c r="BY32" s="17">
        <v>72647</v>
      </c>
      <c r="BZ32" s="17">
        <v>121568</v>
      </c>
      <c r="CA32" s="17">
        <v>255178</v>
      </c>
      <c r="CB32" s="17">
        <v>839</v>
      </c>
      <c r="CC32" s="17">
        <v>3714</v>
      </c>
      <c r="CD32" s="17">
        <v>20899</v>
      </c>
      <c r="CE32" s="17">
        <v>122680</v>
      </c>
      <c r="CF32" s="17">
        <v>185554</v>
      </c>
      <c r="CG32" s="17" t="s">
        <v>54</v>
      </c>
      <c r="CH32" s="17" t="s">
        <v>54</v>
      </c>
      <c r="CI32" s="17">
        <v>1672</v>
      </c>
      <c r="CJ32" s="17">
        <v>34847</v>
      </c>
      <c r="CK32" s="17">
        <v>157408</v>
      </c>
      <c r="CL32" s="17" t="s">
        <v>54</v>
      </c>
      <c r="CM32" s="17">
        <v>200</v>
      </c>
      <c r="CN32" s="17">
        <v>962</v>
      </c>
      <c r="CO32" s="17">
        <v>10141</v>
      </c>
      <c r="CP32" s="17">
        <v>230643</v>
      </c>
      <c r="CQ32" s="17" t="s">
        <v>54</v>
      </c>
      <c r="CR32" s="17" t="s">
        <v>54</v>
      </c>
      <c r="CS32" s="17" t="s">
        <v>54</v>
      </c>
      <c r="CT32" s="17" t="s">
        <v>54</v>
      </c>
      <c r="CU32" s="17">
        <v>42614</v>
      </c>
    </row>
    <row r="33" spans="2:99" x14ac:dyDescent="0.25">
      <c r="B33" s="15" t="s">
        <v>73</v>
      </c>
      <c r="C33" s="263">
        <v>302</v>
      </c>
      <c r="D33" s="16" t="e">
        <f t="shared" si="9"/>
        <v>#N/A</v>
      </c>
      <c r="E33" s="28">
        <f t="shared" si="1"/>
        <v>228.98693643460251</v>
      </c>
      <c r="F33" s="28">
        <f t="shared" si="2"/>
        <v>149.14251572327044</v>
      </c>
      <c r="G33" s="28">
        <f t="shared" si="3"/>
        <v>253.17987901942058</v>
      </c>
      <c r="H33" s="28">
        <f t="shared" si="4"/>
        <v>273.10980392156864</v>
      </c>
      <c r="I33" s="28">
        <f t="shared" si="5"/>
        <v>203.50680628272249</v>
      </c>
      <c r="J33" s="28">
        <f t="shared" si="6"/>
        <v>414.62280701754389</v>
      </c>
      <c r="K33" s="28">
        <f t="shared" si="7"/>
        <v>427.00956937799043</v>
      </c>
      <c r="L33" s="27">
        <f t="shared" si="10"/>
        <v>228.98693643460251</v>
      </c>
      <c r="M33" s="27">
        <f t="shared" si="11"/>
        <v>298.28503144654087</v>
      </c>
      <c r="N33" s="27">
        <f t="shared" si="12"/>
        <v>759.53963705826175</v>
      </c>
      <c r="O33" s="27">
        <f t="shared" si="13"/>
        <v>1092.4392156862746</v>
      </c>
      <c r="P33" s="27">
        <f t="shared" si="14"/>
        <v>1017.5340314136125</v>
      </c>
      <c r="Q33" s="27">
        <f t="shared" si="15"/>
        <v>2487.7368421052633</v>
      </c>
      <c r="R33" s="27">
        <f t="shared" si="16"/>
        <v>4697.105263157895</v>
      </c>
      <c r="S33" s="21">
        <v>189140</v>
      </c>
      <c r="T33" s="21">
        <v>746439</v>
      </c>
      <c r="U33" s="21">
        <v>312110</v>
      </c>
      <c r="V33" s="21">
        <v>184802</v>
      </c>
      <c r="W33" s="21">
        <v>152618</v>
      </c>
      <c r="X33" s="21">
        <v>127207</v>
      </c>
      <c r="Y33" s="21">
        <v>178659</v>
      </c>
      <c r="Z33" s="21">
        <v>153469</v>
      </c>
      <c r="AA33" s="21">
        <v>122746</v>
      </c>
      <c r="AB33" s="21">
        <v>110483</v>
      </c>
      <c r="AC33" s="21">
        <v>390596</v>
      </c>
      <c r="AD33" s="21">
        <v>231199</v>
      </c>
      <c r="AE33" s="21">
        <v>276747</v>
      </c>
      <c r="AF33" s="21">
        <v>418045</v>
      </c>
      <c r="AG33" s="21">
        <v>576400</v>
      </c>
      <c r="AH33" s="21">
        <v>419219</v>
      </c>
      <c r="AI33" s="20">
        <v>2704</v>
      </c>
      <c r="AJ33" s="20">
        <v>5490</v>
      </c>
      <c r="AK33" s="20">
        <v>1317</v>
      </c>
      <c r="AL33" s="20">
        <v>537</v>
      </c>
      <c r="AM33" s="20">
        <v>343</v>
      </c>
      <c r="AN33" s="20">
        <v>234</v>
      </c>
      <c r="AO33" s="20">
        <v>276</v>
      </c>
      <c r="AP33" s="20">
        <v>205</v>
      </c>
      <c r="AQ33" s="20">
        <v>145</v>
      </c>
      <c r="AR33" s="20">
        <v>117</v>
      </c>
      <c r="AS33" s="20">
        <v>315</v>
      </c>
      <c r="AT33" s="20">
        <v>135</v>
      </c>
      <c r="AU33" s="20">
        <v>113</v>
      </c>
      <c r="AV33" s="20">
        <v>109</v>
      </c>
      <c r="AW33" s="20">
        <v>86</v>
      </c>
      <c r="AX33" s="20">
        <v>26</v>
      </c>
      <c r="AY33" s="25">
        <v>6277</v>
      </c>
      <c r="AZ33" s="25">
        <v>3975</v>
      </c>
      <c r="BA33" s="25">
        <v>1047</v>
      </c>
      <c r="BB33" s="25">
        <v>510</v>
      </c>
      <c r="BC33" s="25">
        <v>191</v>
      </c>
      <c r="BD33" s="25">
        <v>133</v>
      </c>
      <c r="BE33" s="25">
        <v>19</v>
      </c>
      <c r="BF33" s="24">
        <v>1437351</v>
      </c>
      <c r="BG33" s="24">
        <v>1185683</v>
      </c>
      <c r="BH33" s="24">
        <v>795238</v>
      </c>
      <c r="BI33" s="24">
        <v>557144</v>
      </c>
      <c r="BJ33" s="24">
        <v>194349</v>
      </c>
      <c r="BK33" s="24">
        <v>330869</v>
      </c>
      <c r="BL33" s="24">
        <v>89245</v>
      </c>
      <c r="BM33" s="17">
        <v>564833</v>
      </c>
      <c r="BN33" s="17">
        <v>97609</v>
      </c>
      <c r="BO33" s="17">
        <v>64595</v>
      </c>
      <c r="BP33" s="17">
        <v>102258</v>
      </c>
      <c r="BQ33" s="17">
        <v>608056</v>
      </c>
      <c r="BR33" s="17">
        <v>338860</v>
      </c>
      <c r="BS33" s="17">
        <v>175102</v>
      </c>
      <c r="BT33" s="17">
        <v>118928</v>
      </c>
      <c r="BU33" s="17">
        <v>111758</v>
      </c>
      <c r="BV33" s="17">
        <v>441035</v>
      </c>
      <c r="BW33" s="17">
        <v>27011</v>
      </c>
      <c r="BX33" s="17">
        <v>34302</v>
      </c>
      <c r="BY33" s="17">
        <v>130451</v>
      </c>
      <c r="BZ33" s="17">
        <v>156115</v>
      </c>
      <c r="CA33" s="17">
        <v>447359</v>
      </c>
      <c r="CB33" s="17">
        <v>2518</v>
      </c>
      <c r="CC33" s="17">
        <v>3196</v>
      </c>
      <c r="CD33" s="17">
        <v>19029</v>
      </c>
      <c r="CE33" s="17">
        <v>223075</v>
      </c>
      <c r="CF33" s="17">
        <v>309326</v>
      </c>
      <c r="CG33" s="17">
        <v>2199</v>
      </c>
      <c r="CH33" s="17">
        <v>1355</v>
      </c>
      <c r="CI33" s="17">
        <v>2797</v>
      </c>
      <c r="CJ33" s="17">
        <v>81340</v>
      </c>
      <c r="CK33" s="17">
        <v>106658</v>
      </c>
      <c r="CL33" s="17">
        <v>158</v>
      </c>
      <c r="CM33" s="17">
        <v>546</v>
      </c>
      <c r="CN33" s="17">
        <v>1620</v>
      </c>
      <c r="CO33" s="17">
        <v>18018</v>
      </c>
      <c r="CP33" s="17">
        <v>310527</v>
      </c>
      <c r="CQ33" s="17" t="s">
        <v>54</v>
      </c>
      <c r="CR33" s="17" t="s">
        <v>54</v>
      </c>
      <c r="CS33" s="17" t="s">
        <v>54</v>
      </c>
      <c r="CT33" s="17" t="s">
        <v>54</v>
      </c>
      <c r="CU33" s="17">
        <v>89245</v>
      </c>
    </row>
    <row r="34" spans="2:99" x14ac:dyDescent="0.25">
      <c r="B34" s="15" t="s">
        <v>74</v>
      </c>
      <c r="C34" s="263">
        <v>303</v>
      </c>
      <c r="D34" s="16" t="e">
        <f t="shared" si="9"/>
        <v>#N/A</v>
      </c>
      <c r="E34" s="28">
        <f t="shared" si="1"/>
        <v>172.40737704918033</v>
      </c>
      <c r="F34" s="28">
        <f t="shared" si="2"/>
        <v>125.23161033797217</v>
      </c>
      <c r="G34" s="28">
        <f t="shared" si="3"/>
        <v>167.82562277580072</v>
      </c>
      <c r="H34" s="28">
        <f t="shared" si="4"/>
        <v>185.65079365079364</v>
      </c>
      <c r="I34" s="28">
        <f t="shared" si="5"/>
        <v>158.12380952380951</v>
      </c>
      <c r="J34" s="28">
        <f t="shared" si="6"/>
        <v>769.69444444444446</v>
      </c>
      <c r="K34" s="28" t="str">
        <f t="shared" si="7"/>
        <v/>
      </c>
      <c r="L34" s="27">
        <f t="shared" si="10"/>
        <v>172.40737704918033</v>
      </c>
      <c r="M34" s="27">
        <f t="shared" si="11"/>
        <v>250.46322067594434</v>
      </c>
      <c r="N34" s="27">
        <f t="shared" si="12"/>
        <v>503.47686832740214</v>
      </c>
      <c r="O34" s="27">
        <f t="shared" si="13"/>
        <v>742.60317460317458</v>
      </c>
      <c r="P34" s="27">
        <f t="shared" si="14"/>
        <v>790.61904761904759</v>
      </c>
      <c r="Q34" s="27">
        <f t="shared" si="15"/>
        <v>4618.166666666667</v>
      </c>
      <c r="R34" s="27" t="str">
        <f t="shared" si="16"/>
        <v/>
      </c>
      <c r="S34" s="21">
        <v>35715</v>
      </c>
      <c r="T34" s="21">
        <v>216845</v>
      </c>
      <c r="U34" s="21">
        <v>133073</v>
      </c>
      <c r="V34" s="21">
        <v>50704</v>
      </c>
      <c r="W34" s="21">
        <v>36992</v>
      </c>
      <c r="X34" s="21">
        <v>38558</v>
      </c>
      <c r="Y34" s="21">
        <v>32464</v>
      </c>
      <c r="Z34" s="21">
        <v>29623</v>
      </c>
      <c r="AA34" s="21">
        <v>20525</v>
      </c>
      <c r="AB34" s="21">
        <v>17117</v>
      </c>
      <c r="AC34" s="21">
        <v>60737</v>
      </c>
      <c r="AD34" s="21">
        <v>16233</v>
      </c>
      <c r="AE34" s="21">
        <v>42867</v>
      </c>
      <c r="AF34" s="21">
        <v>22686</v>
      </c>
      <c r="AG34" s="21">
        <v>32336</v>
      </c>
      <c r="AH34" s="21">
        <v>34384</v>
      </c>
      <c r="AI34" s="20">
        <v>495</v>
      </c>
      <c r="AJ34" s="20">
        <v>1518</v>
      </c>
      <c r="AK34" s="20">
        <v>558</v>
      </c>
      <c r="AL34" s="20">
        <v>152</v>
      </c>
      <c r="AM34" s="20">
        <v>83</v>
      </c>
      <c r="AN34" s="20">
        <v>71</v>
      </c>
      <c r="AO34" s="20">
        <v>50</v>
      </c>
      <c r="AP34" s="20">
        <v>40</v>
      </c>
      <c r="AQ34" s="20">
        <v>24</v>
      </c>
      <c r="AR34" s="20">
        <v>18</v>
      </c>
      <c r="AS34" s="20">
        <v>51</v>
      </c>
      <c r="AT34" s="20">
        <v>10</v>
      </c>
      <c r="AU34" s="20">
        <v>17</v>
      </c>
      <c r="AV34" s="20">
        <v>6</v>
      </c>
      <c r="AW34" s="20">
        <v>5</v>
      </c>
      <c r="AX34" s="20">
        <v>2</v>
      </c>
      <c r="AY34" s="25">
        <v>1220</v>
      </c>
      <c r="AZ34" s="25">
        <v>1509</v>
      </c>
      <c r="BA34" s="25">
        <v>281</v>
      </c>
      <c r="BB34" s="25">
        <v>63</v>
      </c>
      <c r="BC34" s="25">
        <v>21</v>
      </c>
      <c r="BD34" s="25">
        <v>6</v>
      </c>
      <c r="BE34" s="25" t="s">
        <v>54</v>
      </c>
      <c r="BF34" s="24">
        <v>210337</v>
      </c>
      <c r="BG34" s="24">
        <v>377949</v>
      </c>
      <c r="BH34" s="24">
        <v>141477</v>
      </c>
      <c r="BI34" s="24">
        <v>46784</v>
      </c>
      <c r="BJ34" s="24">
        <v>16603</v>
      </c>
      <c r="BK34" s="24">
        <v>27709</v>
      </c>
      <c r="BL34" s="24" t="s">
        <v>54</v>
      </c>
      <c r="BM34" s="17">
        <v>119669</v>
      </c>
      <c r="BN34" s="17">
        <v>26312</v>
      </c>
      <c r="BO34" s="17">
        <v>13080</v>
      </c>
      <c r="BP34" s="17">
        <v>19705</v>
      </c>
      <c r="BQ34" s="17">
        <v>31571</v>
      </c>
      <c r="BR34" s="17">
        <v>123311</v>
      </c>
      <c r="BS34" s="17">
        <v>91655</v>
      </c>
      <c r="BT34" s="17">
        <v>43350</v>
      </c>
      <c r="BU34" s="17">
        <v>31869</v>
      </c>
      <c r="BV34" s="17">
        <v>87764</v>
      </c>
      <c r="BW34" s="17">
        <v>9083</v>
      </c>
      <c r="BX34" s="17">
        <v>14259</v>
      </c>
      <c r="BY34" s="17">
        <v>24979</v>
      </c>
      <c r="BZ34" s="17">
        <v>52815</v>
      </c>
      <c r="CA34" s="17">
        <v>40341</v>
      </c>
      <c r="CB34" s="17">
        <v>130</v>
      </c>
      <c r="CC34" s="17">
        <v>554</v>
      </c>
      <c r="CD34" s="17">
        <v>4855</v>
      </c>
      <c r="CE34" s="17">
        <v>27431</v>
      </c>
      <c r="CF34" s="17">
        <v>13814</v>
      </c>
      <c r="CG34" s="17">
        <v>367</v>
      </c>
      <c r="CH34" s="17">
        <v>293</v>
      </c>
      <c r="CI34" s="17">
        <v>1100</v>
      </c>
      <c r="CJ34" s="17">
        <v>6467</v>
      </c>
      <c r="CK34" s="17">
        <v>8376</v>
      </c>
      <c r="CL34" s="17" t="s">
        <v>54</v>
      </c>
      <c r="CM34" s="17" t="s">
        <v>54</v>
      </c>
      <c r="CN34" s="17">
        <v>332</v>
      </c>
      <c r="CO34" s="17" t="s">
        <v>54</v>
      </c>
      <c r="CP34" s="17">
        <v>27377</v>
      </c>
      <c r="CQ34" s="17" t="s">
        <v>54</v>
      </c>
      <c r="CR34" s="17" t="s">
        <v>54</v>
      </c>
      <c r="CS34" s="17" t="s">
        <v>54</v>
      </c>
      <c r="CT34" s="17" t="s">
        <v>54</v>
      </c>
      <c r="CU34" s="17" t="s">
        <v>54</v>
      </c>
    </row>
    <row r="35" spans="2:99" x14ac:dyDescent="0.25">
      <c r="B35" s="15" t="s">
        <v>75</v>
      </c>
      <c r="C35" s="263">
        <v>304</v>
      </c>
      <c r="D35" s="16" t="e">
        <f t="shared" si="9"/>
        <v>#N/A</v>
      </c>
      <c r="E35" s="28">
        <f t="shared" si="1"/>
        <v>228.52089586700532</v>
      </c>
      <c r="F35" s="28">
        <f t="shared" si="2"/>
        <v>161.49197283112071</v>
      </c>
      <c r="G35" s="28">
        <f t="shared" si="3"/>
        <v>274.30999270605395</v>
      </c>
      <c r="H35" s="28">
        <f t="shared" si="4"/>
        <v>272.08104395604397</v>
      </c>
      <c r="I35" s="28">
        <f t="shared" si="5"/>
        <v>281.32941176470592</v>
      </c>
      <c r="J35" s="28">
        <f t="shared" si="6"/>
        <v>365.5907738095238</v>
      </c>
      <c r="K35" s="28">
        <f t="shared" si="7"/>
        <v>399.50909090909096</v>
      </c>
      <c r="L35" s="27">
        <f t="shared" si="10"/>
        <v>228.52089586700532</v>
      </c>
      <c r="M35" s="27">
        <f t="shared" si="11"/>
        <v>322.98394566224141</v>
      </c>
      <c r="N35" s="27">
        <f t="shared" si="12"/>
        <v>822.9299781181619</v>
      </c>
      <c r="O35" s="27">
        <f t="shared" si="13"/>
        <v>1088.3241758241759</v>
      </c>
      <c r="P35" s="27">
        <f t="shared" si="14"/>
        <v>1406.6470588235295</v>
      </c>
      <c r="Q35" s="27">
        <f t="shared" si="15"/>
        <v>2193.5446428571427</v>
      </c>
      <c r="R35" s="27">
        <f t="shared" si="16"/>
        <v>4394.6000000000004</v>
      </c>
      <c r="S35" s="21">
        <v>138642</v>
      </c>
      <c r="T35" s="21">
        <v>525113</v>
      </c>
      <c r="U35" s="21">
        <v>253164</v>
      </c>
      <c r="V35" s="21">
        <v>183580</v>
      </c>
      <c r="W35" s="21">
        <v>140268</v>
      </c>
      <c r="X35" s="21">
        <v>115878</v>
      </c>
      <c r="Y35" s="21">
        <v>111060</v>
      </c>
      <c r="Z35" s="21">
        <v>106124</v>
      </c>
      <c r="AA35" s="21">
        <v>105607</v>
      </c>
      <c r="AB35" s="21">
        <v>90082</v>
      </c>
      <c r="AC35" s="21">
        <v>342913</v>
      </c>
      <c r="AD35" s="21">
        <v>210107</v>
      </c>
      <c r="AE35" s="21">
        <v>296331</v>
      </c>
      <c r="AF35" s="21">
        <v>360947</v>
      </c>
      <c r="AG35" s="21">
        <v>430281</v>
      </c>
      <c r="AH35" s="21">
        <v>280860</v>
      </c>
      <c r="AI35" s="20">
        <v>1934</v>
      </c>
      <c r="AJ35" s="20">
        <v>3841</v>
      </c>
      <c r="AK35" s="20">
        <v>1061</v>
      </c>
      <c r="AL35" s="20">
        <v>540</v>
      </c>
      <c r="AM35" s="20">
        <v>314</v>
      </c>
      <c r="AN35" s="20">
        <v>212</v>
      </c>
      <c r="AO35" s="20">
        <v>172</v>
      </c>
      <c r="AP35" s="20">
        <v>142</v>
      </c>
      <c r="AQ35" s="20">
        <v>124</v>
      </c>
      <c r="AR35" s="20">
        <v>95</v>
      </c>
      <c r="AS35" s="20">
        <v>286</v>
      </c>
      <c r="AT35" s="20">
        <v>121</v>
      </c>
      <c r="AU35" s="20">
        <v>121</v>
      </c>
      <c r="AV35" s="20">
        <v>93</v>
      </c>
      <c r="AW35" s="20">
        <v>63</v>
      </c>
      <c r="AX35" s="20">
        <v>16</v>
      </c>
      <c r="AY35" s="25">
        <v>4331</v>
      </c>
      <c r="AZ35" s="25">
        <v>3239</v>
      </c>
      <c r="BA35" s="25">
        <v>914</v>
      </c>
      <c r="BB35" s="25">
        <v>364</v>
      </c>
      <c r="BC35" s="25">
        <v>170</v>
      </c>
      <c r="BD35" s="25">
        <v>112</v>
      </c>
      <c r="BE35" s="25">
        <v>5</v>
      </c>
      <c r="BF35" s="24">
        <v>989724</v>
      </c>
      <c r="BG35" s="24">
        <v>1046145</v>
      </c>
      <c r="BH35" s="24">
        <v>752158</v>
      </c>
      <c r="BI35" s="24">
        <v>396150</v>
      </c>
      <c r="BJ35" s="24">
        <v>239130</v>
      </c>
      <c r="BK35" s="24">
        <v>245677</v>
      </c>
      <c r="BL35" s="24">
        <v>21973</v>
      </c>
      <c r="BM35" s="17">
        <v>389587</v>
      </c>
      <c r="BN35" s="17">
        <v>60995</v>
      </c>
      <c r="BO35" s="17">
        <v>42996</v>
      </c>
      <c r="BP35" s="17">
        <v>85263</v>
      </c>
      <c r="BQ35" s="17">
        <v>410883</v>
      </c>
      <c r="BR35" s="17">
        <v>254985</v>
      </c>
      <c r="BS35" s="17">
        <v>161151</v>
      </c>
      <c r="BT35" s="17">
        <v>121080</v>
      </c>
      <c r="BU35" s="17">
        <v>113893</v>
      </c>
      <c r="BV35" s="17">
        <v>395036</v>
      </c>
      <c r="BW35" s="17">
        <v>17998</v>
      </c>
      <c r="BX35" s="17">
        <v>28846</v>
      </c>
      <c r="BY35" s="17">
        <v>134026</v>
      </c>
      <c r="BZ35" s="17">
        <v>140376</v>
      </c>
      <c r="CA35" s="17">
        <v>430912</v>
      </c>
      <c r="CB35" s="17">
        <v>870</v>
      </c>
      <c r="CC35" s="17">
        <v>2172</v>
      </c>
      <c r="CD35" s="17">
        <v>23264</v>
      </c>
      <c r="CE35" s="17">
        <v>129169</v>
      </c>
      <c r="CF35" s="17">
        <v>240675</v>
      </c>
      <c r="CG35" s="17">
        <v>177</v>
      </c>
      <c r="CH35" s="17" t="s">
        <v>54</v>
      </c>
      <c r="CI35" s="17">
        <v>781</v>
      </c>
      <c r="CJ35" s="17">
        <v>48273</v>
      </c>
      <c r="CK35" s="17">
        <v>189899</v>
      </c>
      <c r="CL35" s="17">
        <v>138</v>
      </c>
      <c r="CM35" s="17" t="s">
        <v>54</v>
      </c>
      <c r="CN35" s="17">
        <v>1701</v>
      </c>
      <c r="CO35" s="17">
        <v>11777</v>
      </c>
      <c r="CP35" s="17">
        <v>232061</v>
      </c>
      <c r="CQ35" s="17" t="s">
        <v>54</v>
      </c>
      <c r="CR35" s="17" t="s">
        <v>54</v>
      </c>
      <c r="CS35" s="17" t="s">
        <v>54</v>
      </c>
      <c r="CT35" s="17" t="s">
        <v>54</v>
      </c>
      <c r="CU35" s="17">
        <v>21973</v>
      </c>
    </row>
    <row r="36" spans="2:99" x14ac:dyDescent="0.25">
      <c r="B36" s="15" t="s">
        <v>76</v>
      </c>
      <c r="C36" s="263">
        <v>305</v>
      </c>
      <c r="D36" s="16" t="e">
        <f t="shared" si="9"/>
        <v>#N/A</v>
      </c>
      <c r="E36" s="28">
        <f t="shared" si="1"/>
        <v>188.38144765770338</v>
      </c>
      <c r="F36" s="28">
        <f t="shared" si="2"/>
        <v>134.56304057584026</v>
      </c>
      <c r="G36" s="28">
        <f t="shared" si="3"/>
        <v>208.28477461791451</v>
      </c>
      <c r="H36" s="28">
        <f t="shared" si="4"/>
        <v>250.84681697612731</v>
      </c>
      <c r="I36" s="28">
        <f t="shared" si="5"/>
        <v>391.75714285714287</v>
      </c>
      <c r="J36" s="28">
        <f t="shared" si="6"/>
        <v>339.27173913043481</v>
      </c>
      <c r="K36" s="28">
        <f t="shared" si="7"/>
        <v>713.72727272727275</v>
      </c>
      <c r="L36" s="27">
        <f t="shared" si="10"/>
        <v>188.38144765770338</v>
      </c>
      <c r="M36" s="27">
        <f t="shared" si="11"/>
        <v>269.12608115168052</v>
      </c>
      <c r="N36" s="27">
        <f t="shared" si="12"/>
        <v>624.85432385374349</v>
      </c>
      <c r="O36" s="27">
        <f t="shared" si="13"/>
        <v>1003.3872679045093</v>
      </c>
      <c r="P36" s="27">
        <f t="shared" si="14"/>
        <v>1958.7857142857142</v>
      </c>
      <c r="Q36" s="27">
        <f t="shared" si="15"/>
        <v>2035.6304347826087</v>
      </c>
      <c r="R36" s="27">
        <f t="shared" si="16"/>
        <v>7851</v>
      </c>
      <c r="S36" s="21">
        <v>302774</v>
      </c>
      <c r="T36" s="21">
        <v>2135417</v>
      </c>
      <c r="U36" s="21">
        <v>1565882</v>
      </c>
      <c r="V36" s="21">
        <v>704442</v>
      </c>
      <c r="W36" s="21">
        <v>415196</v>
      </c>
      <c r="X36" s="21">
        <v>252400</v>
      </c>
      <c r="Y36" s="21">
        <v>232655</v>
      </c>
      <c r="Z36" s="21">
        <v>178293</v>
      </c>
      <c r="AA36" s="21">
        <v>173166</v>
      </c>
      <c r="AB36" s="21">
        <v>145818</v>
      </c>
      <c r="AC36" s="21">
        <v>503888</v>
      </c>
      <c r="AD36" s="21">
        <v>343071</v>
      </c>
      <c r="AE36" s="21">
        <v>427918</v>
      </c>
      <c r="AF36" s="21">
        <v>420661</v>
      </c>
      <c r="AG36" s="21">
        <v>321286</v>
      </c>
      <c r="AH36" s="21">
        <v>415101</v>
      </c>
      <c r="AI36" s="20">
        <v>4202</v>
      </c>
      <c r="AJ36" s="20">
        <v>15083</v>
      </c>
      <c r="AK36" s="20">
        <v>6551</v>
      </c>
      <c r="AL36" s="20">
        <v>2080</v>
      </c>
      <c r="AM36" s="20">
        <v>938</v>
      </c>
      <c r="AN36" s="20">
        <v>465</v>
      </c>
      <c r="AO36" s="20">
        <v>360</v>
      </c>
      <c r="AP36" s="20">
        <v>239</v>
      </c>
      <c r="AQ36" s="20">
        <v>205</v>
      </c>
      <c r="AR36" s="20">
        <v>155</v>
      </c>
      <c r="AS36" s="20">
        <v>417</v>
      </c>
      <c r="AT36" s="20">
        <v>201</v>
      </c>
      <c r="AU36" s="20">
        <v>176</v>
      </c>
      <c r="AV36" s="20">
        <v>110</v>
      </c>
      <c r="AW36" s="20">
        <v>49</v>
      </c>
      <c r="AX36" s="20">
        <v>26</v>
      </c>
      <c r="AY36" s="25">
        <v>11826</v>
      </c>
      <c r="AZ36" s="25">
        <v>17227</v>
      </c>
      <c r="BA36" s="25">
        <v>1723</v>
      </c>
      <c r="BB36" s="25">
        <v>377</v>
      </c>
      <c r="BC36" s="25">
        <v>56</v>
      </c>
      <c r="BD36" s="25">
        <v>46</v>
      </c>
      <c r="BE36" s="25">
        <v>2</v>
      </c>
      <c r="BF36" s="24">
        <v>2227799</v>
      </c>
      <c r="BG36" s="24">
        <v>4636235</v>
      </c>
      <c r="BH36" s="24">
        <v>1076624</v>
      </c>
      <c r="BI36" s="24">
        <v>378277</v>
      </c>
      <c r="BJ36" s="24">
        <v>109692</v>
      </c>
      <c r="BK36" s="24">
        <v>93639</v>
      </c>
      <c r="BL36" s="24">
        <v>15702</v>
      </c>
      <c r="BM36" s="17">
        <v>1138304</v>
      </c>
      <c r="BN36" s="17">
        <v>260796</v>
      </c>
      <c r="BO36" s="17">
        <v>152360</v>
      </c>
      <c r="BP36" s="17">
        <v>179525</v>
      </c>
      <c r="BQ36" s="17">
        <v>496814</v>
      </c>
      <c r="BR36" s="17">
        <v>1245301</v>
      </c>
      <c r="BS36" s="17">
        <v>1221899</v>
      </c>
      <c r="BT36" s="17">
        <v>764317</v>
      </c>
      <c r="BU36" s="17">
        <v>368562</v>
      </c>
      <c r="BV36" s="17">
        <v>1036156</v>
      </c>
      <c r="BW36" s="17">
        <v>50542</v>
      </c>
      <c r="BX36" s="17">
        <v>80056</v>
      </c>
      <c r="BY36" s="17">
        <v>174448</v>
      </c>
      <c r="BZ36" s="17">
        <v>272053</v>
      </c>
      <c r="CA36" s="17">
        <v>499525</v>
      </c>
      <c r="CB36" s="17">
        <v>3806</v>
      </c>
      <c r="CC36" s="17">
        <v>3131</v>
      </c>
      <c r="CD36" s="17">
        <v>26200</v>
      </c>
      <c r="CE36" s="17">
        <v>141773</v>
      </c>
      <c r="CF36" s="17">
        <v>203367</v>
      </c>
      <c r="CG36" s="17">
        <v>108</v>
      </c>
      <c r="CH36" s="17" t="s">
        <v>54</v>
      </c>
      <c r="CI36" s="17">
        <v>1426</v>
      </c>
      <c r="CJ36" s="17">
        <v>12068</v>
      </c>
      <c r="CK36" s="17">
        <v>96090</v>
      </c>
      <c r="CL36" s="17">
        <v>130</v>
      </c>
      <c r="CM36" s="17" t="s">
        <v>54</v>
      </c>
      <c r="CN36" s="17">
        <v>887</v>
      </c>
      <c r="CO36" s="17">
        <v>8351</v>
      </c>
      <c r="CP36" s="17">
        <v>84271</v>
      </c>
      <c r="CQ36" s="17" t="s">
        <v>54</v>
      </c>
      <c r="CR36" s="17" t="s">
        <v>54</v>
      </c>
      <c r="CS36" s="17" t="s">
        <v>54</v>
      </c>
      <c r="CT36" s="17" t="s">
        <v>54</v>
      </c>
      <c r="CU36" s="17">
        <v>15702</v>
      </c>
    </row>
    <row r="37" spans="2:99" x14ac:dyDescent="0.25">
      <c r="B37" s="15" t="s">
        <v>77</v>
      </c>
      <c r="C37" s="263">
        <v>306</v>
      </c>
      <c r="D37" s="16" t="e">
        <f t="shared" si="9"/>
        <v>#N/A</v>
      </c>
      <c r="E37" s="28">
        <f t="shared" si="1"/>
        <v>154.47964347760404</v>
      </c>
      <c r="F37" s="28">
        <f t="shared" si="2"/>
        <v>136.85882484862077</v>
      </c>
      <c r="G37" s="28">
        <f t="shared" si="3"/>
        <v>179.19916434540391</v>
      </c>
      <c r="H37" s="28">
        <f t="shared" si="4"/>
        <v>272.19800747198008</v>
      </c>
      <c r="I37" s="28">
        <f t="shared" si="5"/>
        <v>396.95208333333335</v>
      </c>
      <c r="J37" s="28">
        <f t="shared" si="6"/>
        <v>377.84825870646767</v>
      </c>
      <c r="K37" s="28">
        <f t="shared" si="7"/>
        <v>541.90909090909088</v>
      </c>
      <c r="L37" s="27">
        <f t="shared" si="10"/>
        <v>154.47964347760404</v>
      </c>
      <c r="M37" s="27">
        <f t="shared" si="11"/>
        <v>273.71764969724154</v>
      </c>
      <c r="N37" s="27">
        <f t="shared" si="12"/>
        <v>537.59749303621174</v>
      </c>
      <c r="O37" s="27">
        <f t="shared" si="13"/>
        <v>1088.7920298879203</v>
      </c>
      <c r="P37" s="27">
        <f t="shared" si="14"/>
        <v>1984.7604166666667</v>
      </c>
      <c r="Q37" s="27">
        <f t="shared" si="15"/>
        <v>2267.0895522388059</v>
      </c>
      <c r="R37" s="27">
        <f t="shared" si="16"/>
        <v>5961</v>
      </c>
      <c r="S37" s="21">
        <v>840729</v>
      </c>
      <c r="T37" s="21">
        <v>2888510</v>
      </c>
      <c r="U37" s="21">
        <v>1185560</v>
      </c>
      <c r="V37" s="21">
        <v>579416</v>
      </c>
      <c r="W37" s="21">
        <v>448261</v>
      </c>
      <c r="X37" s="21">
        <v>344381</v>
      </c>
      <c r="Y37" s="21">
        <v>317912</v>
      </c>
      <c r="Z37" s="21">
        <v>298056</v>
      </c>
      <c r="AA37" s="21">
        <v>226880</v>
      </c>
      <c r="AB37" s="21">
        <v>204650</v>
      </c>
      <c r="AC37" s="21">
        <v>714889</v>
      </c>
      <c r="AD37" s="21">
        <v>410711</v>
      </c>
      <c r="AE37" s="21">
        <v>541735</v>
      </c>
      <c r="AF37" s="21">
        <v>604735</v>
      </c>
      <c r="AG37" s="21">
        <v>629581</v>
      </c>
      <c r="AH37" s="21">
        <v>624932</v>
      </c>
      <c r="AI37" s="20">
        <v>11470</v>
      </c>
      <c r="AJ37" s="20">
        <v>21314</v>
      </c>
      <c r="AK37" s="20">
        <v>5007</v>
      </c>
      <c r="AL37" s="20">
        <v>1710</v>
      </c>
      <c r="AM37" s="20">
        <v>1011</v>
      </c>
      <c r="AN37" s="20">
        <v>629</v>
      </c>
      <c r="AO37" s="20">
        <v>493</v>
      </c>
      <c r="AP37" s="20">
        <v>398</v>
      </c>
      <c r="AQ37" s="20">
        <v>267</v>
      </c>
      <c r="AR37" s="20">
        <v>216</v>
      </c>
      <c r="AS37" s="20">
        <v>593</v>
      </c>
      <c r="AT37" s="20">
        <v>240</v>
      </c>
      <c r="AU37" s="20">
        <v>221</v>
      </c>
      <c r="AV37" s="20">
        <v>157</v>
      </c>
      <c r="AW37" s="20">
        <v>91</v>
      </c>
      <c r="AX37" s="20">
        <v>40</v>
      </c>
      <c r="AY37" s="25">
        <v>26478</v>
      </c>
      <c r="AZ37" s="25">
        <v>13377</v>
      </c>
      <c r="BA37" s="25">
        <v>2872</v>
      </c>
      <c r="BB37" s="25">
        <v>803</v>
      </c>
      <c r="BC37" s="25">
        <v>192</v>
      </c>
      <c r="BD37" s="25">
        <v>134</v>
      </c>
      <c r="BE37" s="25">
        <v>1</v>
      </c>
      <c r="BF37" s="24">
        <v>4090312</v>
      </c>
      <c r="BG37" s="24">
        <v>3661521</v>
      </c>
      <c r="BH37" s="24">
        <v>1543980</v>
      </c>
      <c r="BI37" s="24">
        <v>874300</v>
      </c>
      <c r="BJ37" s="24">
        <v>381074</v>
      </c>
      <c r="BK37" s="24">
        <v>303790</v>
      </c>
      <c r="BL37" s="24">
        <v>5961</v>
      </c>
      <c r="BM37" s="17">
        <v>2516152</v>
      </c>
      <c r="BN37" s="17">
        <v>369835</v>
      </c>
      <c r="BO37" s="17">
        <v>207526</v>
      </c>
      <c r="BP37" s="17">
        <v>250109</v>
      </c>
      <c r="BQ37" s="17">
        <v>746690</v>
      </c>
      <c r="BR37" s="17">
        <v>1085299</v>
      </c>
      <c r="BS37" s="17">
        <v>700021</v>
      </c>
      <c r="BT37" s="17">
        <v>531386</v>
      </c>
      <c r="BU37" s="17">
        <v>372575</v>
      </c>
      <c r="BV37" s="17">
        <v>972240</v>
      </c>
      <c r="BW37" s="17">
        <v>121875</v>
      </c>
      <c r="BX37" s="17">
        <v>111052</v>
      </c>
      <c r="BY37" s="17">
        <v>248285</v>
      </c>
      <c r="BZ37" s="17">
        <v>397199</v>
      </c>
      <c r="CA37" s="17">
        <v>665569</v>
      </c>
      <c r="CB37" s="17">
        <v>5377</v>
      </c>
      <c r="CC37" s="17">
        <v>3688</v>
      </c>
      <c r="CD37" s="17">
        <v>37919</v>
      </c>
      <c r="CE37" s="17">
        <v>294886</v>
      </c>
      <c r="CF37" s="17">
        <v>532430</v>
      </c>
      <c r="CG37" s="17">
        <v>536</v>
      </c>
      <c r="CH37" s="17">
        <v>709</v>
      </c>
      <c r="CI37" s="17">
        <v>2099</v>
      </c>
      <c r="CJ37" s="17">
        <v>57748</v>
      </c>
      <c r="CK37" s="17">
        <v>319982</v>
      </c>
      <c r="CL37" s="17" t="s">
        <v>54</v>
      </c>
      <c r="CM37" s="17">
        <v>255</v>
      </c>
      <c r="CN37" s="17">
        <v>462</v>
      </c>
      <c r="CO37" s="17">
        <v>19362</v>
      </c>
      <c r="CP37" s="17">
        <v>283711</v>
      </c>
      <c r="CQ37" s="17" t="s">
        <v>54</v>
      </c>
      <c r="CR37" s="17" t="s">
        <v>54</v>
      </c>
      <c r="CS37" s="17" t="s">
        <v>54</v>
      </c>
      <c r="CT37" s="17" t="s">
        <v>54</v>
      </c>
      <c r="CU37" s="17">
        <v>5961</v>
      </c>
    </row>
    <row r="38" spans="2:99" x14ac:dyDescent="0.25">
      <c r="B38" s="15" t="s">
        <v>78</v>
      </c>
      <c r="C38" s="263">
        <v>307</v>
      </c>
      <c r="D38" s="16" t="e">
        <f t="shared" si="9"/>
        <v>#N/A</v>
      </c>
      <c r="E38" s="28">
        <f t="shared" si="1"/>
        <v>139.9006993006993</v>
      </c>
      <c r="F38" s="28">
        <f t="shared" si="2"/>
        <v>130.37576041179224</v>
      </c>
      <c r="G38" s="28">
        <f t="shared" si="3"/>
        <v>192.75878594249204</v>
      </c>
      <c r="H38" s="28">
        <f t="shared" si="4"/>
        <v>182.65361445783134</v>
      </c>
      <c r="I38" s="28">
        <f t="shared" si="5"/>
        <v>307.73488372093027</v>
      </c>
      <c r="J38" s="28">
        <f t="shared" si="6"/>
        <v>568.60317460317458</v>
      </c>
      <c r="K38" s="28" t="str">
        <f t="shared" si="7"/>
        <v/>
      </c>
      <c r="L38" s="27">
        <f t="shared" si="10"/>
        <v>139.9006993006993</v>
      </c>
      <c r="M38" s="27">
        <f t="shared" si="11"/>
        <v>260.75152082358449</v>
      </c>
      <c r="N38" s="27">
        <f t="shared" si="12"/>
        <v>578.27635782747609</v>
      </c>
      <c r="O38" s="27">
        <f t="shared" si="13"/>
        <v>730.61445783132535</v>
      </c>
      <c r="P38" s="27">
        <f t="shared" si="14"/>
        <v>1538.6744186046512</v>
      </c>
      <c r="Q38" s="27">
        <f t="shared" si="15"/>
        <v>3411.6190476190477</v>
      </c>
      <c r="R38" s="27" t="str">
        <f t="shared" si="16"/>
        <v/>
      </c>
      <c r="S38" s="21">
        <v>395747</v>
      </c>
      <c r="T38" s="21">
        <v>1154710</v>
      </c>
      <c r="U38" s="21">
        <v>451744</v>
      </c>
      <c r="V38" s="21">
        <v>226144</v>
      </c>
      <c r="W38" s="21">
        <v>145209</v>
      </c>
      <c r="X38" s="21">
        <v>96263</v>
      </c>
      <c r="Y38" s="21">
        <v>95217</v>
      </c>
      <c r="Z38" s="21">
        <v>67747</v>
      </c>
      <c r="AA38" s="21">
        <v>79698</v>
      </c>
      <c r="AB38" s="21">
        <v>37883</v>
      </c>
      <c r="AC38" s="21">
        <v>166692</v>
      </c>
      <c r="AD38" s="21">
        <v>100059</v>
      </c>
      <c r="AE38" s="21">
        <v>114208</v>
      </c>
      <c r="AF38" s="21">
        <v>173395</v>
      </c>
      <c r="AG38" s="21">
        <v>77350</v>
      </c>
      <c r="AH38" s="21">
        <v>153998</v>
      </c>
      <c r="AI38" s="20">
        <v>5568</v>
      </c>
      <c r="AJ38" s="20">
        <v>8695</v>
      </c>
      <c r="AK38" s="20">
        <v>1885</v>
      </c>
      <c r="AL38" s="20">
        <v>662</v>
      </c>
      <c r="AM38" s="20">
        <v>329</v>
      </c>
      <c r="AN38" s="20">
        <v>177</v>
      </c>
      <c r="AO38" s="20">
        <v>148</v>
      </c>
      <c r="AP38" s="20">
        <v>91</v>
      </c>
      <c r="AQ38" s="20">
        <v>94</v>
      </c>
      <c r="AR38" s="20">
        <v>40</v>
      </c>
      <c r="AS38" s="20">
        <v>139</v>
      </c>
      <c r="AT38" s="20">
        <v>59</v>
      </c>
      <c r="AU38" s="20">
        <v>46</v>
      </c>
      <c r="AV38" s="20">
        <v>46</v>
      </c>
      <c r="AW38" s="20">
        <v>12</v>
      </c>
      <c r="AX38" s="20">
        <v>9</v>
      </c>
      <c r="AY38" s="25">
        <v>12870</v>
      </c>
      <c r="AZ38" s="25">
        <v>4274</v>
      </c>
      <c r="BA38" s="25">
        <v>626</v>
      </c>
      <c r="BB38" s="25">
        <v>166</v>
      </c>
      <c r="BC38" s="25">
        <v>43</v>
      </c>
      <c r="BD38" s="25">
        <v>21</v>
      </c>
      <c r="BE38" s="25" t="s">
        <v>54</v>
      </c>
      <c r="BF38" s="24">
        <v>1800522</v>
      </c>
      <c r="BG38" s="24">
        <v>1114452</v>
      </c>
      <c r="BH38" s="24">
        <v>362001</v>
      </c>
      <c r="BI38" s="24">
        <v>121282</v>
      </c>
      <c r="BJ38" s="24">
        <v>66163</v>
      </c>
      <c r="BK38" s="24">
        <v>71644</v>
      </c>
      <c r="BL38" s="24" t="s">
        <v>54</v>
      </c>
      <c r="BM38" s="17">
        <v>1194995</v>
      </c>
      <c r="BN38" s="17">
        <v>197822</v>
      </c>
      <c r="BO38" s="17">
        <v>115348</v>
      </c>
      <c r="BP38" s="17">
        <v>94658</v>
      </c>
      <c r="BQ38" s="17">
        <v>197699</v>
      </c>
      <c r="BR38" s="17">
        <v>327459</v>
      </c>
      <c r="BS38" s="17">
        <v>231419</v>
      </c>
      <c r="BT38" s="17">
        <v>175922</v>
      </c>
      <c r="BU38" s="17">
        <v>117912</v>
      </c>
      <c r="BV38" s="17">
        <v>261740</v>
      </c>
      <c r="BW38" s="17">
        <v>26215</v>
      </c>
      <c r="BX38" s="17">
        <v>19720</v>
      </c>
      <c r="BY38" s="17">
        <v>64822</v>
      </c>
      <c r="BZ38" s="17">
        <v>82817</v>
      </c>
      <c r="CA38" s="17">
        <v>168427</v>
      </c>
      <c r="CB38" s="17">
        <v>1255</v>
      </c>
      <c r="CC38" s="17">
        <v>2783</v>
      </c>
      <c r="CD38" s="17">
        <v>13697</v>
      </c>
      <c r="CE38" s="17">
        <v>58721</v>
      </c>
      <c r="CF38" s="17">
        <v>44826</v>
      </c>
      <c r="CG38" s="17">
        <v>365</v>
      </c>
      <c r="CH38" s="17" t="s">
        <v>54</v>
      </c>
      <c r="CI38" s="17">
        <v>1204</v>
      </c>
      <c r="CJ38" s="17">
        <v>19760</v>
      </c>
      <c r="CK38" s="17">
        <v>44834</v>
      </c>
      <c r="CL38" s="17">
        <v>168</v>
      </c>
      <c r="CM38" s="17" t="s">
        <v>54</v>
      </c>
      <c r="CN38" s="17">
        <v>360</v>
      </c>
      <c r="CO38" s="17">
        <v>2940</v>
      </c>
      <c r="CP38" s="17">
        <v>68176</v>
      </c>
      <c r="CQ38" s="17" t="s">
        <v>54</v>
      </c>
      <c r="CR38" s="17" t="s">
        <v>54</v>
      </c>
      <c r="CS38" s="17" t="s">
        <v>54</v>
      </c>
      <c r="CT38" s="17" t="s">
        <v>54</v>
      </c>
      <c r="CU38" s="17" t="s">
        <v>54</v>
      </c>
    </row>
    <row r="39" spans="2:99" x14ac:dyDescent="0.25">
      <c r="B39" s="15" t="s">
        <v>79</v>
      </c>
      <c r="C39" s="263">
        <v>308</v>
      </c>
      <c r="D39" s="16" t="e">
        <f t="shared" si="9"/>
        <v>#N/A</v>
      </c>
      <c r="E39" s="28">
        <f t="shared" si="1"/>
        <v>128.56728078358208</v>
      </c>
      <c r="F39" s="28">
        <f t="shared" si="2"/>
        <v>122.87201017811705</v>
      </c>
      <c r="G39" s="28">
        <f t="shared" si="3"/>
        <v>190.70395812888452</v>
      </c>
      <c r="H39" s="28">
        <f t="shared" si="4"/>
        <v>257.45509708737865</v>
      </c>
      <c r="I39" s="28">
        <f t="shared" si="5"/>
        <v>400.8</v>
      </c>
      <c r="J39" s="28">
        <f t="shared" si="6"/>
        <v>314.70833333333331</v>
      </c>
      <c r="K39" s="28" t="str">
        <f t="shared" si="7"/>
        <v/>
      </c>
      <c r="L39" s="27">
        <f t="shared" si="10"/>
        <v>128.56728078358208</v>
      </c>
      <c r="M39" s="27">
        <f t="shared" si="11"/>
        <v>245.7440203562341</v>
      </c>
      <c r="N39" s="27">
        <f t="shared" si="12"/>
        <v>572.11187438665354</v>
      </c>
      <c r="O39" s="27">
        <f t="shared" si="13"/>
        <v>1029.8203883495146</v>
      </c>
      <c r="P39" s="27">
        <f t="shared" si="14"/>
        <v>2004</v>
      </c>
      <c r="Q39" s="27">
        <f t="shared" si="15"/>
        <v>1888.25</v>
      </c>
      <c r="R39" s="27" t="str">
        <f t="shared" si="16"/>
        <v/>
      </c>
      <c r="S39" s="21">
        <v>1108002</v>
      </c>
      <c r="T39" s="21">
        <v>2876154</v>
      </c>
      <c r="U39" s="21">
        <v>772062</v>
      </c>
      <c r="V39" s="21">
        <v>301843</v>
      </c>
      <c r="W39" s="21">
        <v>198648</v>
      </c>
      <c r="X39" s="21">
        <v>146915</v>
      </c>
      <c r="Y39" s="21">
        <v>142931</v>
      </c>
      <c r="Z39" s="21">
        <v>101359</v>
      </c>
      <c r="AA39" s="21">
        <v>99494</v>
      </c>
      <c r="AB39" s="21">
        <v>95768</v>
      </c>
      <c r="AC39" s="21">
        <v>345812</v>
      </c>
      <c r="AD39" s="21">
        <v>203094</v>
      </c>
      <c r="AE39" s="21">
        <v>268638</v>
      </c>
      <c r="AF39" s="21">
        <v>235412</v>
      </c>
      <c r="AG39" s="21">
        <v>198405</v>
      </c>
      <c r="AH39" s="21">
        <v>204210</v>
      </c>
      <c r="AI39" s="20">
        <v>15407</v>
      </c>
      <c r="AJ39" s="20">
        <v>21973</v>
      </c>
      <c r="AK39" s="20">
        <v>3283</v>
      </c>
      <c r="AL39" s="20">
        <v>888</v>
      </c>
      <c r="AM39" s="20">
        <v>450</v>
      </c>
      <c r="AN39" s="20">
        <v>273</v>
      </c>
      <c r="AO39" s="20">
        <v>222</v>
      </c>
      <c r="AP39" s="20">
        <v>136</v>
      </c>
      <c r="AQ39" s="20">
        <v>118</v>
      </c>
      <c r="AR39" s="20">
        <v>101</v>
      </c>
      <c r="AS39" s="20">
        <v>285</v>
      </c>
      <c r="AT39" s="20">
        <v>119</v>
      </c>
      <c r="AU39" s="20">
        <v>112</v>
      </c>
      <c r="AV39" s="20">
        <v>62</v>
      </c>
      <c r="AW39" s="20">
        <v>29</v>
      </c>
      <c r="AX39" s="20">
        <v>14</v>
      </c>
      <c r="AY39" s="25">
        <v>34304</v>
      </c>
      <c r="AZ39" s="25">
        <v>7860</v>
      </c>
      <c r="BA39" s="25">
        <v>1019</v>
      </c>
      <c r="BB39" s="25">
        <v>206</v>
      </c>
      <c r="BC39" s="25">
        <v>43</v>
      </c>
      <c r="BD39" s="25">
        <v>40</v>
      </c>
      <c r="BE39" s="25" t="s">
        <v>54</v>
      </c>
      <c r="BF39" s="24">
        <v>4410372</v>
      </c>
      <c r="BG39" s="24">
        <v>1931548</v>
      </c>
      <c r="BH39" s="24">
        <v>582982</v>
      </c>
      <c r="BI39" s="24">
        <v>212143</v>
      </c>
      <c r="BJ39" s="24">
        <v>86172</v>
      </c>
      <c r="BK39" s="24">
        <v>75530</v>
      </c>
      <c r="BL39" s="24" t="s">
        <v>54</v>
      </c>
      <c r="BM39" s="17">
        <v>3253933</v>
      </c>
      <c r="BN39" s="17">
        <v>345846</v>
      </c>
      <c r="BO39" s="17">
        <v>177255</v>
      </c>
      <c r="BP39" s="17">
        <v>196213</v>
      </c>
      <c r="BQ39" s="17">
        <v>437125</v>
      </c>
      <c r="BR39" s="17">
        <v>671643</v>
      </c>
      <c r="BS39" s="17">
        <v>395816</v>
      </c>
      <c r="BT39" s="17">
        <v>242071</v>
      </c>
      <c r="BU39" s="17">
        <v>175924</v>
      </c>
      <c r="BV39" s="17">
        <v>446094</v>
      </c>
      <c r="BW39" s="17">
        <v>53077</v>
      </c>
      <c r="BX39" s="17">
        <v>29226</v>
      </c>
      <c r="BY39" s="17">
        <v>69563</v>
      </c>
      <c r="BZ39" s="17">
        <v>146574</v>
      </c>
      <c r="CA39" s="17">
        <v>284542</v>
      </c>
      <c r="CB39" s="17">
        <v>5064</v>
      </c>
      <c r="CC39" s="17">
        <v>1174</v>
      </c>
      <c r="CD39" s="17">
        <v>9155</v>
      </c>
      <c r="CE39" s="17">
        <v>51688</v>
      </c>
      <c r="CF39" s="17">
        <v>145062</v>
      </c>
      <c r="CG39" s="17">
        <v>324</v>
      </c>
      <c r="CH39" s="17" t="s">
        <v>54</v>
      </c>
      <c r="CI39" s="17">
        <v>1113</v>
      </c>
      <c r="CJ39" s="17">
        <v>12600</v>
      </c>
      <c r="CK39" s="17">
        <v>72135</v>
      </c>
      <c r="CL39" s="17">
        <v>115</v>
      </c>
      <c r="CM39" s="17" t="s">
        <v>54</v>
      </c>
      <c r="CN39" s="17">
        <v>1334</v>
      </c>
      <c r="CO39" s="17">
        <v>3468</v>
      </c>
      <c r="CP39" s="17">
        <v>70613</v>
      </c>
      <c r="CQ39" s="17" t="s">
        <v>54</v>
      </c>
      <c r="CR39" s="17" t="s">
        <v>54</v>
      </c>
      <c r="CS39" s="17" t="s">
        <v>54</v>
      </c>
      <c r="CT39" s="17" t="s">
        <v>54</v>
      </c>
      <c r="CU39" s="17" t="s">
        <v>54</v>
      </c>
    </row>
    <row r="40" spans="2:99" x14ac:dyDescent="0.25">
      <c r="B40" s="15" t="s">
        <v>80</v>
      </c>
      <c r="C40" s="263">
        <v>309</v>
      </c>
      <c r="D40" s="16" t="e">
        <f t="shared" si="9"/>
        <v>#N/A</v>
      </c>
      <c r="E40" s="28">
        <f t="shared" si="1"/>
        <v>141.23862106113654</v>
      </c>
      <c r="F40" s="28">
        <f t="shared" si="2"/>
        <v>130.272931303669</v>
      </c>
      <c r="G40" s="28">
        <f t="shared" si="3"/>
        <v>238.96749654218533</v>
      </c>
      <c r="H40" s="28">
        <f t="shared" si="4"/>
        <v>254.1985294117647</v>
      </c>
      <c r="I40" s="28">
        <f t="shared" si="5"/>
        <v>454.5333333333333</v>
      </c>
      <c r="J40" s="28">
        <f t="shared" si="6"/>
        <v>362.91666666666669</v>
      </c>
      <c r="K40" s="28" t="str">
        <f t="shared" si="7"/>
        <v/>
      </c>
      <c r="L40" s="27">
        <f t="shared" si="10"/>
        <v>141.23862106113654</v>
      </c>
      <c r="M40" s="27">
        <f t="shared" si="11"/>
        <v>260.54586260733799</v>
      </c>
      <c r="N40" s="27">
        <f t="shared" si="12"/>
        <v>716.90248962655596</v>
      </c>
      <c r="O40" s="27">
        <f t="shared" si="13"/>
        <v>1016.7941176470588</v>
      </c>
      <c r="P40" s="27">
        <f t="shared" si="14"/>
        <v>2272.6666666666665</v>
      </c>
      <c r="Q40" s="27">
        <f t="shared" si="15"/>
        <v>2177.5</v>
      </c>
      <c r="R40" s="27" t="str">
        <f t="shared" si="16"/>
        <v/>
      </c>
      <c r="S40" s="21">
        <v>381113</v>
      </c>
      <c r="T40" s="21">
        <v>1089459</v>
      </c>
      <c r="U40" s="21">
        <v>449118</v>
      </c>
      <c r="V40" s="21">
        <v>184123</v>
      </c>
      <c r="W40" s="21">
        <v>134700</v>
      </c>
      <c r="X40" s="21">
        <v>85887</v>
      </c>
      <c r="Y40" s="21">
        <v>93085</v>
      </c>
      <c r="Z40" s="21">
        <v>61327</v>
      </c>
      <c r="AA40" s="21">
        <v>69461</v>
      </c>
      <c r="AB40" s="21">
        <v>48023</v>
      </c>
      <c r="AC40" s="21">
        <v>193648</v>
      </c>
      <c r="AD40" s="21">
        <v>105157</v>
      </c>
      <c r="AE40" s="21">
        <v>127837</v>
      </c>
      <c r="AF40" s="21">
        <v>133876</v>
      </c>
      <c r="AG40" s="21">
        <v>172978</v>
      </c>
      <c r="AH40" s="21">
        <v>100778</v>
      </c>
      <c r="AI40" s="20">
        <v>5272</v>
      </c>
      <c r="AJ40" s="20">
        <v>8019</v>
      </c>
      <c r="AK40" s="20">
        <v>1905</v>
      </c>
      <c r="AL40" s="20">
        <v>539</v>
      </c>
      <c r="AM40" s="20">
        <v>304</v>
      </c>
      <c r="AN40" s="20">
        <v>158</v>
      </c>
      <c r="AO40" s="20">
        <v>145</v>
      </c>
      <c r="AP40" s="20">
        <v>82</v>
      </c>
      <c r="AQ40" s="20">
        <v>82</v>
      </c>
      <c r="AR40" s="20">
        <v>51</v>
      </c>
      <c r="AS40" s="20">
        <v>160</v>
      </c>
      <c r="AT40" s="20">
        <v>61</v>
      </c>
      <c r="AU40" s="20">
        <v>53</v>
      </c>
      <c r="AV40" s="20">
        <v>35</v>
      </c>
      <c r="AW40" s="20">
        <v>26</v>
      </c>
      <c r="AX40" s="20">
        <v>6</v>
      </c>
      <c r="AY40" s="25">
        <v>11139</v>
      </c>
      <c r="AZ40" s="25">
        <v>5124</v>
      </c>
      <c r="BA40" s="25">
        <v>482</v>
      </c>
      <c r="BB40" s="25">
        <v>136</v>
      </c>
      <c r="BC40" s="25">
        <v>15</v>
      </c>
      <c r="BD40" s="25">
        <v>2</v>
      </c>
      <c r="BE40" s="25" t="s">
        <v>54</v>
      </c>
      <c r="BF40" s="24">
        <v>1573257</v>
      </c>
      <c r="BG40" s="24">
        <v>1335037</v>
      </c>
      <c r="BH40" s="24">
        <v>345547</v>
      </c>
      <c r="BI40" s="24">
        <v>138284</v>
      </c>
      <c r="BJ40" s="24">
        <v>34090</v>
      </c>
      <c r="BK40" s="24">
        <v>4355</v>
      </c>
      <c r="BL40" s="24" t="s">
        <v>54</v>
      </c>
      <c r="BM40" s="17">
        <v>1042820</v>
      </c>
      <c r="BN40" s="17">
        <v>167278</v>
      </c>
      <c r="BO40" s="17">
        <v>81151</v>
      </c>
      <c r="BP40" s="17">
        <v>100946</v>
      </c>
      <c r="BQ40" s="17">
        <v>181062</v>
      </c>
      <c r="BR40" s="17">
        <v>408255</v>
      </c>
      <c r="BS40" s="17">
        <v>261519</v>
      </c>
      <c r="BT40" s="17">
        <v>182148</v>
      </c>
      <c r="BU40" s="17">
        <v>146723</v>
      </c>
      <c r="BV40" s="17">
        <v>336392</v>
      </c>
      <c r="BW40" s="17">
        <v>18040</v>
      </c>
      <c r="BX40" s="17">
        <v>18847</v>
      </c>
      <c r="BY40" s="17">
        <v>44511</v>
      </c>
      <c r="BZ40" s="17">
        <v>59799</v>
      </c>
      <c r="CA40" s="17">
        <v>204350</v>
      </c>
      <c r="CB40" s="17">
        <v>1295</v>
      </c>
      <c r="CC40" s="17">
        <v>1474</v>
      </c>
      <c r="CD40" s="17">
        <v>11013</v>
      </c>
      <c r="CE40" s="17">
        <v>45773</v>
      </c>
      <c r="CF40" s="17">
        <v>78729</v>
      </c>
      <c r="CG40" s="17">
        <v>162</v>
      </c>
      <c r="CH40" s="17" t="s">
        <v>54</v>
      </c>
      <c r="CI40" s="17" t="s">
        <v>54</v>
      </c>
      <c r="CJ40" s="17">
        <v>4542</v>
      </c>
      <c r="CK40" s="17">
        <v>29386</v>
      </c>
      <c r="CL40" s="17" t="s">
        <v>54</v>
      </c>
      <c r="CM40" s="17" t="s">
        <v>54</v>
      </c>
      <c r="CN40" s="17" t="s">
        <v>54</v>
      </c>
      <c r="CO40" s="17" t="s">
        <v>54</v>
      </c>
      <c r="CP40" s="17">
        <v>4355</v>
      </c>
      <c r="CQ40" s="17" t="s">
        <v>54</v>
      </c>
      <c r="CR40" s="17" t="s">
        <v>54</v>
      </c>
      <c r="CS40" s="17" t="s">
        <v>54</v>
      </c>
      <c r="CT40" s="17" t="s">
        <v>54</v>
      </c>
      <c r="CU40" s="17" t="s">
        <v>54</v>
      </c>
    </row>
    <row r="41" spans="2:99" x14ac:dyDescent="0.25">
      <c r="B41" s="15" t="s">
        <v>81</v>
      </c>
      <c r="C41" s="263">
        <v>310</v>
      </c>
      <c r="D41" s="16" t="e">
        <f t="shared" si="9"/>
        <v>#N/A</v>
      </c>
      <c r="E41" s="28">
        <f t="shared" si="1"/>
        <v>130.25684396794006</v>
      </c>
      <c r="F41" s="28">
        <f t="shared" si="2"/>
        <v>137.08593903638152</v>
      </c>
      <c r="G41" s="28">
        <f t="shared" si="3"/>
        <v>227.95942028985507</v>
      </c>
      <c r="H41" s="28">
        <f t="shared" si="4"/>
        <v>315.88771186440675</v>
      </c>
      <c r="I41" s="28">
        <f t="shared" si="5"/>
        <v>550.79999999999995</v>
      </c>
      <c r="J41" s="28">
        <f t="shared" si="6"/>
        <v>577.28571428571433</v>
      </c>
      <c r="K41" s="28" t="str">
        <f t="shared" si="7"/>
        <v/>
      </c>
      <c r="L41" s="27">
        <f t="shared" si="10"/>
        <v>130.25684396794006</v>
      </c>
      <c r="M41" s="27">
        <f t="shared" si="11"/>
        <v>274.17187807276304</v>
      </c>
      <c r="N41" s="27">
        <f t="shared" si="12"/>
        <v>683.87826086956522</v>
      </c>
      <c r="O41" s="27">
        <f t="shared" si="13"/>
        <v>1263.550847457627</v>
      </c>
      <c r="P41" s="27">
        <f t="shared" si="14"/>
        <v>2754</v>
      </c>
      <c r="Q41" s="27">
        <f t="shared" si="15"/>
        <v>3463.7142857142858</v>
      </c>
      <c r="R41" s="27" t="str">
        <f t="shared" si="16"/>
        <v/>
      </c>
      <c r="S41" s="21">
        <v>634878</v>
      </c>
      <c r="T41" s="21">
        <v>1586397</v>
      </c>
      <c r="U41" s="21">
        <v>542894</v>
      </c>
      <c r="V41" s="21">
        <v>233481</v>
      </c>
      <c r="W41" s="21">
        <v>153745</v>
      </c>
      <c r="X41" s="21">
        <v>116062</v>
      </c>
      <c r="Y41" s="21">
        <v>102621</v>
      </c>
      <c r="Z41" s="21">
        <v>72760</v>
      </c>
      <c r="AA41" s="21">
        <v>66304</v>
      </c>
      <c r="AB41" s="21">
        <v>60351</v>
      </c>
      <c r="AC41" s="21">
        <v>193321</v>
      </c>
      <c r="AD41" s="21">
        <v>128640</v>
      </c>
      <c r="AE41" s="21">
        <v>134344</v>
      </c>
      <c r="AF41" s="21">
        <v>111353</v>
      </c>
      <c r="AG41" s="21">
        <v>158813</v>
      </c>
      <c r="AH41" s="21">
        <v>113670</v>
      </c>
      <c r="AI41" s="20">
        <v>8748</v>
      </c>
      <c r="AJ41" s="20">
        <v>11854</v>
      </c>
      <c r="AK41" s="20">
        <v>2294</v>
      </c>
      <c r="AL41" s="20">
        <v>687</v>
      </c>
      <c r="AM41" s="20">
        <v>348</v>
      </c>
      <c r="AN41" s="20">
        <v>213</v>
      </c>
      <c r="AO41" s="20">
        <v>160</v>
      </c>
      <c r="AP41" s="20">
        <v>97</v>
      </c>
      <c r="AQ41" s="20">
        <v>79</v>
      </c>
      <c r="AR41" s="20">
        <v>64</v>
      </c>
      <c r="AS41" s="20">
        <v>160</v>
      </c>
      <c r="AT41" s="20">
        <v>74</v>
      </c>
      <c r="AU41" s="20">
        <v>55</v>
      </c>
      <c r="AV41" s="20">
        <v>30</v>
      </c>
      <c r="AW41" s="20">
        <v>23</v>
      </c>
      <c r="AX41" s="20">
        <v>7</v>
      </c>
      <c r="AY41" s="25">
        <v>19214</v>
      </c>
      <c r="AZ41" s="25">
        <v>5085</v>
      </c>
      <c r="BA41" s="25">
        <v>460</v>
      </c>
      <c r="BB41" s="25">
        <v>118</v>
      </c>
      <c r="BC41" s="25">
        <v>9</v>
      </c>
      <c r="BD41" s="25">
        <v>7</v>
      </c>
      <c r="BE41" s="25" t="s">
        <v>54</v>
      </c>
      <c r="BF41" s="24">
        <v>2502755</v>
      </c>
      <c r="BG41" s="24">
        <v>1394164</v>
      </c>
      <c r="BH41" s="24">
        <v>314584</v>
      </c>
      <c r="BI41" s="24">
        <v>149099</v>
      </c>
      <c r="BJ41" s="24">
        <v>24786</v>
      </c>
      <c r="BK41" s="24">
        <v>24246</v>
      </c>
      <c r="BL41" s="24" t="s">
        <v>54</v>
      </c>
      <c r="BM41" s="17">
        <v>1822665</v>
      </c>
      <c r="BN41" s="17">
        <v>250519</v>
      </c>
      <c r="BO41" s="17">
        <v>113015</v>
      </c>
      <c r="BP41" s="17">
        <v>132021</v>
      </c>
      <c r="BQ41" s="17">
        <v>184535</v>
      </c>
      <c r="BR41" s="17">
        <v>381049</v>
      </c>
      <c r="BS41" s="17">
        <v>274996</v>
      </c>
      <c r="BT41" s="17">
        <v>228540</v>
      </c>
      <c r="BU41" s="17">
        <v>167922</v>
      </c>
      <c r="BV41" s="17">
        <v>341657</v>
      </c>
      <c r="BW41" s="17">
        <v>15842</v>
      </c>
      <c r="BX41" s="17">
        <v>16668</v>
      </c>
      <c r="BY41" s="17">
        <v>40227</v>
      </c>
      <c r="BZ41" s="17">
        <v>78421</v>
      </c>
      <c r="CA41" s="17">
        <v>163426</v>
      </c>
      <c r="CB41" s="17">
        <v>1589</v>
      </c>
      <c r="CC41" s="17">
        <v>711</v>
      </c>
      <c r="CD41" s="17">
        <v>4600</v>
      </c>
      <c r="CE41" s="17">
        <v>34704</v>
      </c>
      <c r="CF41" s="17">
        <v>107495</v>
      </c>
      <c r="CG41" s="17" t="s">
        <v>54</v>
      </c>
      <c r="CH41" s="17" t="s">
        <v>54</v>
      </c>
      <c r="CI41" s="17">
        <v>484</v>
      </c>
      <c r="CJ41" s="17">
        <v>3735</v>
      </c>
      <c r="CK41" s="17">
        <v>20567</v>
      </c>
      <c r="CL41" s="17">
        <v>130</v>
      </c>
      <c r="CM41" s="17" t="s">
        <v>54</v>
      </c>
      <c r="CN41" s="17">
        <v>360</v>
      </c>
      <c r="CO41" s="17">
        <v>1295</v>
      </c>
      <c r="CP41" s="17">
        <v>22461</v>
      </c>
      <c r="CQ41" s="17" t="s">
        <v>54</v>
      </c>
      <c r="CR41" s="17" t="s">
        <v>54</v>
      </c>
      <c r="CS41" s="17" t="s">
        <v>54</v>
      </c>
      <c r="CT41" s="17" t="s">
        <v>54</v>
      </c>
      <c r="CU41" s="17" t="s">
        <v>54</v>
      </c>
    </row>
    <row r="42" spans="2:99" x14ac:dyDescent="0.25">
      <c r="B42" s="15" t="s">
        <v>82</v>
      </c>
      <c r="C42" s="263">
        <v>311</v>
      </c>
      <c r="D42" s="16" t="e">
        <f t="shared" si="9"/>
        <v>#N/A</v>
      </c>
      <c r="E42" s="28">
        <f t="shared" si="1"/>
        <v>148.23636363636365</v>
      </c>
      <c r="F42" s="28">
        <f t="shared" si="2"/>
        <v>146.79505605058924</v>
      </c>
      <c r="G42" s="28">
        <f t="shared" si="3"/>
        <v>294.75070028011203</v>
      </c>
      <c r="H42" s="28">
        <f t="shared" si="4"/>
        <v>286.55652173913046</v>
      </c>
      <c r="I42" s="28">
        <f t="shared" si="5"/>
        <v>276.83000000000004</v>
      </c>
      <c r="J42" s="28">
        <f t="shared" si="6"/>
        <v>403.80303030303031</v>
      </c>
      <c r="K42" s="28" t="str">
        <f t="shared" si="7"/>
        <v/>
      </c>
      <c r="L42" s="27">
        <f t="shared" si="10"/>
        <v>148.23636363636365</v>
      </c>
      <c r="M42" s="27">
        <f t="shared" si="11"/>
        <v>293.59011210117848</v>
      </c>
      <c r="N42" s="27">
        <f t="shared" si="12"/>
        <v>884.25210084033608</v>
      </c>
      <c r="O42" s="27">
        <f t="shared" si="13"/>
        <v>1146.2260869565218</v>
      </c>
      <c r="P42" s="27">
        <f t="shared" si="14"/>
        <v>1384.15</v>
      </c>
      <c r="Q42" s="27">
        <f t="shared" si="15"/>
        <v>2422.818181818182</v>
      </c>
      <c r="R42" s="27" t="str">
        <f t="shared" si="16"/>
        <v/>
      </c>
      <c r="S42" s="21">
        <v>308710</v>
      </c>
      <c r="T42" s="21">
        <v>906439</v>
      </c>
      <c r="U42" s="21">
        <v>340722</v>
      </c>
      <c r="V42" s="21">
        <v>148277</v>
      </c>
      <c r="W42" s="21">
        <v>81990</v>
      </c>
      <c r="X42" s="21">
        <v>74170</v>
      </c>
      <c r="Y42" s="21">
        <v>68583</v>
      </c>
      <c r="Z42" s="21">
        <v>57587</v>
      </c>
      <c r="AA42" s="21">
        <v>58775</v>
      </c>
      <c r="AB42" s="21">
        <v>46337</v>
      </c>
      <c r="AC42" s="21">
        <v>182098</v>
      </c>
      <c r="AD42" s="21">
        <v>97913</v>
      </c>
      <c r="AE42" s="21">
        <v>132814</v>
      </c>
      <c r="AF42" s="21">
        <v>102812</v>
      </c>
      <c r="AG42" s="21">
        <v>182315</v>
      </c>
      <c r="AH42" s="21">
        <v>184920</v>
      </c>
      <c r="AI42" s="20">
        <v>4232</v>
      </c>
      <c r="AJ42" s="20">
        <v>6697</v>
      </c>
      <c r="AK42" s="20">
        <v>1453</v>
      </c>
      <c r="AL42" s="20">
        <v>436</v>
      </c>
      <c r="AM42" s="20">
        <v>186</v>
      </c>
      <c r="AN42" s="20">
        <v>136</v>
      </c>
      <c r="AO42" s="20">
        <v>106</v>
      </c>
      <c r="AP42" s="20">
        <v>77</v>
      </c>
      <c r="AQ42" s="20">
        <v>69</v>
      </c>
      <c r="AR42" s="20">
        <v>49</v>
      </c>
      <c r="AS42" s="20">
        <v>152</v>
      </c>
      <c r="AT42" s="20">
        <v>57</v>
      </c>
      <c r="AU42" s="20">
        <v>55</v>
      </c>
      <c r="AV42" s="20">
        <v>28</v>
      </c>
      <c r="AW42" s="20">
        <v>28</v>
      </c>
      <c r="AX42" s="20">
        <v>11</v>
      </c>
      <c r="AY42" s="25">
        <v>9790</v>
      </c>
      <c r="AZ42" s="25">
        <v>3479</v>
      </c>
      <c r="BA42" s="25">
        <v>357</v>
      </c>
      <c r="BB42" s="25">
        <v>115</v>
      </c>
      <c r="BC42" s="25">
        <v>20</v>
      </c>
      <c r="BD42" s="25">
        <v>11</v>
      </c>
      <c r="BE42" s="25" t="s">
        <v>54</v>
      </c>
      <c r="BF42" s="24">
        <v>1451234</v>
      </c>
      <c r="BG42" s="24">
        <v>1021400</v>
      </c>
      <c r="BH42" s="24">
        <v>315678</v>
      </c>
      <c r="BI42" s="24">
        <v>131816</v>
      </c>
      <c r="BJ42" s="24">
        <v>27683</v>
      </c>
      <c r="BK42" s="24">
        <v>26651</v>
      </c>
      <c r="BL42" s="24" t="s">
        <v>54</v>
      </c>
      <c r="BM42" s="17">
        <v>931082</v>
      </c>
      <c r="BN42" s="17">
        <v>144641</v>
      </c>
      <c r="BO42" s="17">
        <v>73131</v>
      </c>
      <c r="BP42" s="17">
        <v>100029</v>
      </c>
      <c r="BQ42" s="17">
        <v>202351</v>
      </c>
      <c r="BR42" s="17">
        <v>271278</v>
      </c>
      <c r="BS42" s="17">
        <v>182172</v>
      </c>
      <c r="BT42" s="17">
        <v>122423</v>
      </c>
      <c r="BU42" s="17">
        <v>98411</v>
      </c>
      <c r="BV42" s="17">
        <v>347116</v>
      </c>
      <c r="BW42" s="17">
        <v>11844</v>
      </c>
      <c r="BX42" s="17">
        <v>12638</v>
      </c>
      <c r="BY42" s="17">
        <v>29329</v>
      </c>
      <c r="BZ42" s="17">
        <v>63628</v>
      </c>
      <c r="CA42" s="17">
        <v>198239</v>
      </c>
      <c r="CB42" s="17">
        <v>836</v>
      </c>
      <c r="CC42" s="17">
        <v>774</v>
      </c>
      <c r="CD42" s="17">
        <v>5064</v>
      </c>
      <c r="CE42" s="17">
        <v>39805</v>
      </c>
      <c r="CF42" s="17">
        <v>85337</v>
      </c>
      <c r="CG42" s="17">
        <v>109</v>
      </c>
      <c r="CH42" s="17">
        <v>297</v>
      </c>
      <c r="CI42" s="17">
        <v>320</v>
      </c>
      <c r="CJ42" s="17">
        <v>3579</v>
      </c>
      <c r="CK42" s="17">
        <v>23378</v>
      </c>
      <c r="CL42" s="17" t="s">
        <v>54</v>
      </c>
      <c r="CM42" s="17">
        <v>200</v>
      </c>
      <c r="CN42" s="17" t="s">
        <v>54</v>
      </c>
      <c r="CO42" s="17" t="s">
        <v>54</v>
      </c>
      <c r="CP42" s="17">
        <v>26451</v>
      </c>
      <c r="CQ42" s="17" t="s">
        <v>54</v>
      </c>
      <c r="CR42" s="17" t="s">
        <v>54</v>
      </c>
      <c r="CS42" s="17" t="s">
        <v>54</v>
      </c>
      <c r="CT42" s="17" t="s">
        <v>54</v>
      </c>
      <c r="CU42" s="17" t="s">
        <v>54</v>
      </c>
    </row>
    <row r="43" spans="2:99" x14ac:dyDescent="0.25">
      <c r="B43" s="15" t="s">
        <v>83</v>
      </c>
      <c r="C43" s="263">
        <v>312</v>
      </c>
      <c r="D43" s="16" t="e">
        <f t="shared" si="9"/>
        <v>#N/A</v>
      </c>
      <c r="E43" s="28">
        <f t="shared" si="1"/>
        <v>152.89599916212819</v>
      </c>
      <c r="F43" s="28">
        <f t="shared" si="2"/>
        <v>134.63918266092179</v>
      </c>
      <c r="G43" s="28">
        <f t="shared" si="3"/>
        <v>182.44072865687875</v>
      </c>
      <c r="H43" s="28">
        <f t="shared" si="4"/>
        <v>280.96766561514198</v>
      </c>
      <c r="I43" s="28">
        <f t="shared" si="5"/>
        <v>233.31090909090909</v>
      </c>
      <c r="J43" s="28">
        <f t="shared" si="6"/>
        <v>297.26801801801804</v>
      </c>
      <c r="K43" s="28">
        <f t="shared" si="7"/>
        <v>493.63636363636363</v>
      </c>
      <c r="L43" s="27">
        <f t="shared" si="10"/>
        <v>152.89599916212819</v>
      </c>
      <c r="M43" s="27">
        <f t="shared" si="11"/>
        <v>269.27836532184358</v>
      </c>
      <c r="N43" s="27">
        <f t="shared" si="12"/>
        <v>547.32218597063627</v>
      </c>
      <c r="O43" s="27">
        <f t="shared" si="13"/>
        <v>1123.8706624605679</v>
      </c>
      <c r="P43" s="27">
        <f t="shared" si="14"/>
        <v>1166.5545454545454</v>
      </c>
      <c r="Q43" s="27">
        <f t="shared" si="15"/>
        <v>1783.6081081081081</v>
      </c>
      <c r="R43" s="27">
        <f t="shared" si="16"/>
        <v>5430</v>
      </c>
      <c r="S43" s="21">
        <v>558794</v>
      </c>
      <c r="T43" s="21">
        <v>1967553</v>
      </c>
      <c r="U43" s="21">
        <v>694710</v>
      </c>
      <c r="V43" s="21">
        <v>273869</v>
      </c>
      <c r="W43" s="21">
        <v>200743</v>
      </c>
      <c r="X43" s="21">
        <v>161916</v>
      </c>
      <c r="Y43" s="21">
        <v>152762</v>
      </c>
      <c r="Z43" s="21">
        <v>150613</v>
      </c>
      <c r="AA43" s="21">
        <v>107386</v>
      </c>
      <c r="AB43" s="21">
        <v>122241</v>
      </c>
      <c r="AC43" s="21">
        <v>414373</v>
      </c>
      <c r="AD43" s="21">
        <v>258325</v>
      </c>
      <c r="AE43" s="21">
        <v>308072</v>
      </c>
      <c r="AF43" s="21">
        <v>245954</v>
      </c>
      <c r="AG43" s="21">
        <v>271870</v>
      </c>
      <c r="AH43" s="21">
        <v>385946</v>
      </c>
      <c r="AI43" s="20">
        <v>7944</v>
      </c>
      <c r="AJ43" s="20">
        <v>14570</v>
      </c>
      <c r="AK43" s="20">
        <v>2966</v>
      </c>
      <c r="AL43" s="20">
        <v>804</v>
      </c>
      <c r="AM43" s="20">
        <v>452</v>
      </c>
      <c r="AN43" s="20">
        <v>297</v>
      </c>
      <c r="AO43" s="20">
        <v>239</v>
      </c>
      <c r="AP43" s="20">
        <v>201</v>
      </c>
      <c r="AQ43" s="20">
        <v>127</v>
      </c>
      <c r="AR43" s="20">
        <v>130</v>
      </c>
      <c r="AS43" s="20">
        <v>341</v>
      </c>
      <c r="AT43" s="20">
        <v>150</v>
      </c>
      <c r="AU43" s="20">
        <v>131</v>
      </c>
      <c r="AV43" s="20">
        <v>64</v>
      </c>
      <c r="AW43" s="20">
        <v>41</v>
      </c>
      <c r="AX43" s="20">
        <v>26</v>
      </c>
      <c r="AY43" s="25">
        <v>19096</v>
      </c>
      <c r="AZ43" s="25">
        <v>7659</v>
      </c>
      <c r="BA43" s="25">
        <v>1226</v>
      </c>
      <c r="BB43" s="25">
        <v>317</v>
      </c>
      <c r="BC43" s="25">
        <v>110</v>
      </c>
      <c r="BD43" s="25">
        <v>74</v>
      </c>
      <c r="BE43" s="25">
        <v>1</v>
      </c>
      <c r="BF43" s="24">
        <v>2919702</v>
      </c>
      <c r="BG43" s="24">
        <v>2062403</v>
      </c>
      <c r="BH43" s="24">
        <v>671017</v>
      </c>
      <c r="BI43" s="24">
        <v>356267</v>
      </c>
      <c r="BJ43" s="24">
        <v>128321</v>
      </c>
      <c r="BK43" s="24">
        <v>131987</v>
      </c>
      <c r="BL43" s="24">
        <v>5430</v>
      </c>
      <c r="BM43" s="17">
        <v>1826851</v>
      </c>
      <c r="BN43" s="17">
        <v>244596</v>
      </c>
      <c r="BO43" s="17">
        <v>134330</v>
      </c>
      <c r="BP43" s="17">
        <v>174802</v>
      </c>
      <c r="BQ43" s="17">
        <v>539123</v>
      </c>
      <c r="BR43" s="17">
        <v>637693</v>
      </c>
      <c r="BS43" s="17">
        <v>393502</v>
      </c>
      <c r="BT43" s="17">
        <v>243293</v>
      </c>
      <c r="BU43" s="17">
        <v>188413</v>
      </c>
      <c r="BV43" s="17">
        <v>599502</v>
      </c>
      <c r="BW43" s="17">
        <v>57118</v>
      </c>
      <c r="BX43" s="17">
        <v>55193</v>
      </c>
      <c r="BY43" s="17">
        <v>85253</v>
      </c>
      <c r="BZ43" s="17">
        <v>154235</v>
      </c>
      <c r="CA43" s="17">
        <v>319218</v>
      </c>
      <c r="CB43" s="17">
        <v>4430</v>
      </c>
      <c r="CC43" s="17">
        <v>1164</v>
      </c>
      <c r="CD43" s="17">
        <v>11287</v>
      </c>
      <c r="CE43" s="17">
        <v>124129</v>
      </c>
      <c r="CF43" s="17">
        <v>215257</v>
      </c>
      <c r="CG43" s="17">
        <v>100</v>
      </c>
      <c r="CH43" s="17">
        <v>255</v>
      </c>
      <c r="CI43" s="17">
        <v>449</v>
      </c>
      <c r="CJ43" s="17">
        <v>40046</v>
      </c>
      <c r="CK43" s="17">
        <v>87471</v>
      </c>
      <c r="CL43" s="17">
        <v>155</v>
      </c>
      <c r="CM43" s="17" t="s">
        <v>54</v>
      </c>
      <c r="CN43" s="17" t="s">
        <v>54</v>
      </c>
      <c r="CO43" s="17">
        <v>13293</v>
      </c>
      <c r="CP43" s="17">
        <v>118539</v>
      </c>
      <c r="CQ43" s="17" t="s">
        <v>54</v>
      </c>
      <c r="CR43" s="17" t="s">
        <v>54</v>
      </c>
      <c r="CS43" s="17" t="s">
        <v>54</v>
      </c>
      <c r="CT43" s="17" t="s">
        <v>54</v>
      </c>
      <c r="CU43" s="17">
        <v>5430</v>
      </c>
    </row>
    <row r="44" spans="2:99" x14ac:dyDescent="0.25">
      <c r="B44" s="15" t="s">
        <v>84</v>
      </c>
      <c r="C44" s="263">
        <v>313</v>
      </c>
      <c r="D44" s="16" t="e">
        <f t="shared" si="9"/>
        <v>#N/A</v>
      </c>
      <c r="E44" s="28">
        <f t="shared" si="1"/>
        <v>132.94380334585182</v>
      </c>
      <c r="F44" s="28">
        <f t="shared" si="2"/>
        <v>124.24216524216524</v>
      </c>
      <c r="G44" s="28">
        <f t="shared" si="3"/>
        <v>161.90450928381964</v>
      </c>
      <c r="H44" s="28">
        <f t="shared" si="4"/>
        <v>237.3952205882353</v>
      </c>
      <c r="I44" s="28">
        <f t="shared" si="5"/>
        <v>332.88888888888886</v>
      </c>
      <c r="J44" s="28">
        <f t="shared" si="6"/>
        <v>210.33333333333334</v>
      </c>
      <c r="K44" s="28" t="str">
        <f t="shared" si="7"/>
        <v/>
      </c>
      <c r="L44" s="27">
        <f t="shared" si="10"/>
        <v>132.94380334585182</v>
      </c>
      <c r="M44" s="27">
        <f t="shared" si="11"/>
        <v>248.48433048433048</v>
      </c>
      <c r="N44" s="27">
        <f t="shared" si="12"/>
        <v>485.71352785145888</v>
      </c>
      <c r="O44" s="27">
        <f t="shared" si="13"/>
        <v>949.58088235294122</v>
      </c>
      <c r="P44" s="27">
        <f t="shared" si="14"/>
        <v>1664.4444444444443</v>
      </c>
      <c r="Q44" s="27">
        <f t="shared" si="15"/>
        <v>1262</v>
      </c>
      <c r="R44" s="27" t="str">
        <f t="shared" si="16"/>
        <v/>
      </c>
      <c r="S44" s="21">
        <v>452473</v>
      </c>
      <c r="T44" s="21">
        <v>1561193</v>
      </c>
      <c r="U44" s="21">
        <v>690368</v>
      </c>
      <c r="V44" s="21">
        <v>284510</v>
      </c>
      <c r="W44" s="21">
        <v>174958</v>
      </c>
      <c r="X44" s="21">
        <v>132715</v>
      </c>
      <c r="Y44" s="21">
        <v>108675</v>
      </c>
      <c r="Z44" s="21">
        <v>81891</v>
      </c>
      <c r="AA44" s="21">
        <v>67337</v>
      </c>
      <c r="AB44" s="21">
        <v>54988</v>
      </c>
      <c r="AC44" s="21">
        <v>187072</v>
      </c>
      <c r="AD44" s="21">
        <v>108006</v>
      </c>
      <c r="AE44" s="21">
        <v>118497</v>
      </c>
      <c r="AF44" s="21">
        <v>88071</v>
      </c>
      <c r="AG44" s="21">
        <v>100599</v>
      </c>
      <c r="AH44" s="21">
        <v>83848</v>
      </c>
      <c r="AI44" s="20">
        <v>6353</v>
      </c>
      <c r="AJ44" s="20">
        <v>11443</v>
      </c>
      <c r="AK44" s="20">
        <v>2916</v>
      </c>
      <c r="AL44" s="20">
        <v>840</v>
      </c>
      <c r="AM44" s="20">
        <v>397</v>
      </c>
      <c r="AN44" s="20">
        <v>243</v>
      </c>
      <c r="AO44" s="20">
        <v>169</v>
      </c>
      <c r="AP44" s="20">
        <v>110</v>
      </c>
      <c r="AQ44" s="20">
        <v>80</v>
      </c>
      <c r="AR44" s="20">
        <v>58</v>
      </c>
      <c r="AS44" s="20">
        <v>155</v>
      </c>
      <c r="AT44" s="20">
        <v>63</v>
      </c>
      <c r="AU44" s="20">
        <v>50</v>
      </c>
      <c r="AV44" s="20">
        <v>24</v>
      </c>
      <c r="AW44" s="20">
        <v>14</v>
      </c>
      <c r="AX44" s="20">
        <v>5</v>
      </c>
      <c r="AY44" s="25">
        <v>14645</v>
      </c>
      <c r="AZ44" s="25">
        <v>7371</v>
      </c>
      <c r="BA44" s="25">
        <v>754</v>
      </c>
      <c r="BB44" s="25">
        <v>136</v>
      </c>
      <c r="BC44" s="25">
        <v>9</v>
      </c>
      <c r="BD44" s="25">
        <v>5</v>
      </c>
      <c r="BE44" s="25" t="s">
        <v>54</v>
      </c>
      <c r="BF44" s="24">
        <v>1946962</v>
      </c>
      <c r="BG44" s="24">
        <v>1831578</v>
      </c>
      <c r="BH44" s="24">
        <v>366228</v>
      </c>
      <c r="BI44" s="24">
        <v>129143</v>
      </c>
      <c r="BJ44" s="24">
        <v>14980</v>
      </c>
      <c r="BK44" s="24">
        <v>6310</v>
      </c>
      <c r="BL44" s="24" t="s">
        <v>54</v>
      </c>
      <c r="BM44" s="17">
        <v>1400616</v>
      </c>
      <c r="BN44" s="17">
        <v>223350</v>
      </c>
      <c r="BO44" s="17">
        <v>108630</v>
      </c>
      <c r="BP44" s="17">
        <v>106199</v>
      </c>
      <c r="BQ44" s="17">
        <v>108167</v>
      </c>
      <c r="BR44" s="17">
        <v>579588</v>
      </c>
      <c r="BS44" s="17">
        <v>428979</v>
      </c>
      <c r="BT44" s="17">
        <v>271812</v>
      </c>
      <c r="BU44" s="17">
        <v>199470</v>
      </c>
      <c r="BV44" s="17">
        <v>351729</v>
      </c>
      <c r="BW44" s="17">
        <v>31195</v>
      </c>
      <c r="BX44" s="17">
        <v>36487</v>
      </c>
      <c r="BY44" s="17">
        <v>67885</v>
      </c>
      <c r="BZ44" s="17">
        <v>95868</v>
      </c>
      <c r="CA44" s="17">
        <v>134793</v>
      </c>
      <c r="CB44" s="17">
        <v>2267</v>
      </c>
      <c r="CC44" s="17">
        <v>1552</v>
      </c>
      <c r="CD44" s="17">
        <v>10147</v>
      </c>
      <c r="CE44" s="17">
        <v>42507</v>
      </c>
      <c r="CF44" s="17">
        <v>72670</v>
      </c>
      <c r="CG44" s="17" t="s">
        <v>54</v>
      </c>
      <c r="CH44" s="17" t="s">
        <v>54</v>
      </c>
      <c r="CI44" s="17">
        <v>320</v>
      </c>
      <c r="CJ44" s="17">
        <v>1562</v>
      </c>
      <c r="CK44" s="17">
        <v>13098</v>
      </c>
      <c r="CL44" s="17" t="s">
        <v>54</v>
      </c>
      <c r="CM44" s="17" t="s">
        <v>54</v>
      </c>
      <c r="CN44" s="17">
        <v>674</v>
      </c>
      <c r="CO44" s="17" t="s">
        <v>54</v>
      </c>
      <c r="CP44" s="17">
        <v>5636</v>
      </c>
      <c r="CQ44" s="17" t="s">
        <v>54</v>
      </c>
      <c r="CR44" s="17" t="s">
        <v>54</v>
      </c>
      <c r="CS44" s="17" t="s">
        <v>54</v>
      </c>
      <c r="CT44" s="17" t="s">
        <v>54</v>
      </c>
      <c r="CU44" s="17" t="s">
        <v>54</v>
      </c>
    </row>
    <row r="45" spans="2:99" x14ac:dyDescent="0.25">
      <c r="B45" s="15" t="s">
        <v>85</v>
      </c>
      <c r="C45" s="263">
        <v>314</v>
      </c>
      <c r="D45" s="16" t="e">
        <f t="shared" si="9"/>
        <v>#N/A</v>
      </c>
      <c r="E45" s="28">
        <f t="shared" ref="E45:E76" si="17">IFERROR(L45/L$11,"")</f>
        <v>155.0054924935921</v>
      </c>
      <c r="F45" s="28">
        <f t="shared" ref="F45:F76" si="18">IFERROR(M45/M$11,"")</f>
        <v>133.83351893095769</v>
      </c>
      <c r="G45" s="28">
        <f t="shared" ref="G45:G76" si="19">IFERROR(N45/N$11,"")</f>
        <v>200.38822751322752</v>
      </c>
      <c r="H45" s="28">
        <f t="shared" ref="H45:H76" si="20">IFERROR(O45/O$11,"")</f>
        <v>216.5751879699248</v>
      </c>
      <c r="I45" s="28">
        <f t="shared" ref="I45:I76" si="21">IFERROR(P45/P$11,"")</f>
        <v>245.87199999999999</v>
      </c>
      <c r="J45" s="28">
        <f t="shared" ref="J45:J76" si="22">IFERROR(Q45/Q$11,"")</f>
        <v>270.86363636363637</v>
      </c>
      <c r="K45" s="28" t="str">
        <f t="shared" ref="K45:K76" si="23">IFERROR(R45/R$11,"")</f>
        <v/>
      </c>
      <c r="L45" s="27">
        <f t="shared" si="10"/>
        <v>155.0054924935921</v>
      </c>
      <c r="M45" s="27">
        <f t="shared" si="11"/>
        <v>267.66703786191539</v>
      </c>
      <c r="N45" s="27">
        <f t="shared" si="12"/>
        <v>601.16468253968253</v>
      </c>
      <c r="O45" s="27">
        <f t="shared" si="13"/>
        <v>866.30075187969919</v>
      </c>
      <c r="P45" s="27">
        <f t="shared" si="14"/>
        <v>1229.3599999999999</v>
      </c>
      <c r="Q45" s="27">
        <f t="shared" si="15"/>
        <v>1625.1818181818182</v>
      </c>
      <c r="R45" s="27" t="str">
        <f t="shared" si="16"/>
        <v/>
      </c>
      <c r="S45" s="21">
        <v>189547</v>
      </c>
      <c r="T45" s="21">
        <v>637773</v>
      </c>
      <c r="U45" s="21">
        <v>276892</v>
      </c>
      <c r="V45" s="21">
        <v>122941</v>
      </c>
      <c r="W45" s="21">
        <v>86444</v>
      </c>
      <c r="X45" s="21">
        <v>74097</v>
      </c>
      <c r="Y45" s="21">
        <v>63878</v>
      </c>
      <c r="Z45" s="21">
        <v>55587</v>
      </c>
      <c r="AA45" s="21">
        <v>51961</v>
      </c>
      <c r="AB45" s="21">
        <v>43430</v>
      </c>
      <c r="AC45" s="21">
        <v>143746</v>
      </c>
      <c r="AD45" s="21">
        <v>56438</v>
      </c>
      <c r="AE45" s="21">
        <v>103047</v>
      </c>
      <c r="AF45" s="21">
        <v>113285</v>
      </c>
      <c r="AG45" s="21">
        <v>145810</v>
      </c>
      <c r="AH45" s="21">
        <v>110040</v>
      </c>
      <c r="AI45" s="20">
        <v>2654</v>
      </c>
      <c r="AJ45" s="20">
        <v>4676</v>
      </c>
      <c r="AK45" s="20">
        <v>1172</v>
      </c>
      <c r="AL45" s="20">
        <v>363</v>
      </c>
      <c r="AM45" s="20">
        <v>195</v>
      </c>
      <c r="AN45" s="20">
        <v>136</v>
      </c>
      <c r="AO45" s="20">
        <v>99</v>
      </c>
      <c r="AP45" s="20">
        <v>74</v>
      </c>
      <c r="AQ45" s="20">
        <v>61</v>
      </c>
      <c r="AR45" s="20">
        <v>46</v>
      </c>
      <c r="AS45" s="20">
        <v>119</v>
      </c>
      <c r="AT45" s="20">
        <v>33</v>
      </c>
      <c r="AU45" s="20">
        <v>44</v>
      </c>
      <c r="AV45" s="20">
        <v>29</v>
      </c>
      <c r="AW45" s="20">
        <v>20</v>
      </c>
      <c r="AX45" s="20">
        <v>6</v>
      </c>
      <c r="AY45" s="25">
        <v>5462</v>
      </c>
      <c r="AZ45" s="25">
        <v>3592</v>
      </c>
      <c r="BA45" s="25">
        <v>504</v>
      </c>
      <c r="BB45" s="25">
        <v>133</v>
      </c>
      <c r="BC45" s="25">
        <v>25</v>
      </c>
      <c r="BD45" s="25">
        <v>11</v>
      </c>
      <c r="BE45" s="25" t="s">
        <v>54</v>
      </c>
      <c r="BF45" s="24">
        <v>846640</v>
      </c>
      <c r="BG45" s="24">
        <v>961460</v>
      </c>
      <c r="BH45" s="24">
        <v>302987</v>
      </c>
      <c r="BI45" s="24">
        <v>115218</v>
      </c>
      <c r="BJ45" s="24">
        <v>30734</v>
      </c>
      <c r="BK45" s="24">
        <v>17877</v>
      </c>
      <c r="BL45" s="24" t="s">
        <v>54</v>
      </c>
      <c r="BM45" s="17">
        <v>509697</v>
      </c>
      <c r="BN45" s="17">
        <v>69449</v>
      </c>
      <c r="BO45" s="17">
        <v>38214</v>
      </c>
      <c r="BP45" s="17">
        <v>48686</v>
      </c>
      <c r="BQ45" s="17">
        <v>180594</v>
      </c>
      <c r="BR45" s="17">
        <v>303992</v>
      </c>
      <c r="BS45" s="17">
        <v>179464</v>
      </c>
      <c r="BT45" s="17">
        <v>106979</v>
      </c>
      <c r="BU45" s="17">
        <v>101103</v>
      </c>
      <c r="BV45" s="17">
        <v>269922</v>
      </c>
      <c r="BW45" s="17">
        <v>12912</v>
      </c>
      <c r="BX45" s="17">
        <v>26209</v>
      </c>
      <c r="BY45" s="17">
        <v>57115</v>
      </c>
      <c r="BZ45" s="17">
        <v>74029</v>
      </c>
      <c r="CA45" s="17">
        <v>132722</v>
      </c>
      <c r="CB45" s="17">
        <v>599</v>
      </c>
      <c r="CC45" s="17">
        <v>1507</v>
      </c>
      <c r="CD45" s="17">
        <v>7077</v>
      </c>
      <c r="CE45" s="17">
        <v>54390</v>
      </c>
      <c r="CF45" s="17">
        <v>51645</v>
      </c>
      <c r="CG45" s="17">
        <v>120</v>
      </c>
      <c r="CH45" s="17">
        <v>263</v>
      </c>
      <c r="CI45" s="17" t="s">
        <v>54</v>
      </c>
      <c r="CJ45" s="17">
        <v>8391</v>
      </c>
      <c r="CK45" s="17">
        <v>21960</v>
      </c>
      <c r="CL45" s="17" t="s">
        <v>54</v>
      </c>
      <c r="CM45" s="17" t="s">
        <v>54</v>
      </c>
      <c r="CN45" s="17" t="s">
        <v>54</v>
      </c>
      <c r="CO45" s="17">
        <v>2354</v>
      </c>
      <c r="CP45" s="17">
        <v>15523</v>
      </c>
      <c r="CQ45" s="17" t="s">
        <v>54</v>
      </c>
      <c r="CR45" s="17" t="s">
        <v>54</v>
      </c>
      <c r="CS45" s="17" t="s">
        <v>54</v>
      </c>
      <c r="CT45" s="17" t="s">
        <v>54</v>
      </c>
      <c r="CU45" s="17" t="s">
        <v>54</v>
      </c>
    </row>
    <row r="46" spans="2:99" x14ac:dyDescent="0.25">
      <c r="B46" s="15" t="s">
        <v>86</v>
      </c>
      <c r="C46" s="263">
        <v>315</v>
      </c>
      <c r="D46" s="16" t="e">
        <f t="shared" ref="D46:D77" si="24">LOOKUP(C46, UBA_PLZ2,UBA_PLZ2)</f>
        <v>#N/A</v>
      </c>
      <c r="E46" s="28">
        <f t="shared" si="17"/>
        <v>163.89487666034157</v>
      </c>
      <c r="F46" s="28">
        <f t="shared" si="18"/>
        <v>136.43266610280989</v>
      </c>
      <c r="G46" s="28">
        <f t="shared" si="19"/>
        <v>203.30137424097154</v>
      </c>
      <c r="H46" s="28">
        <f t="shared" si="20"/>
        <v>272.97361809045225</v>
      </c>
      <c r="I46" s="28">
        <f t="shared" si="21"/>
        <v>433.84375</v>
      </c>
      <c r="J46" s="28">
        <f t="shared" si="22"/>
        <v>295.19696969696969</v>
      </c>
      <c r="K46" s="28" t="str">
        <f t="shared" si="23"/>
        <v/>
      </c>
      <c r="L46" s="27">
        <f t="shared" si="10"/>
        <v>163.89487666034157</v>
      </c>
      <c r="M46" s="27">
        <f t="shared" si="11"/>
        <v>272.86533220561978</v>
      </c>
      <c r="N46" s="27">
        <f t="shared" si="12"/>
        <v>609.90412272291462</v>
      </c>
      <c r="O46" s="27">
        <f t="shared" si="13"/>
        <v>1091.894472361809</v>
      </c>
      <c r="P46" s="27">
        <f t="shared" si="14"/>
        <v>2169.21875</v>
      </c>
      <c r="Q46" s="27">
        <f t="shared" si="15"/>
        <v>1771.1818181818182</v>
      </c>
      <c r="R46" s="27" t="str">
        <f t="shared" si="16"/>
        <v/>
      </c>
      <c r="S46" s="21">
        <v>339974</v>
      </c>
      <c r="T46" s="21">
        <v>1723108</v>
      </c>
      <c r="U46" s="21">
        <v>1063036</v>
      </c>
      <c r="V46" s="21">
        <v>452069</v>
      </c>
      <c r="W46" s="21">
        <v>241717</v>
      </c>
      <c r="X46" s="21">
        <v>180623</v>
      </c>
      <c r="Y46" s="21">
        <v>210684</v>
      </c>
      <c r="Z46" s="21">
        <v>127618</v>
      </c>
      <c r="AA46" s="21">
        <v>125988</v>
      </c>
      <c r="AB46" s="21">
        <v>94467</v>
      </c>
      <c r="AC46" s="21">
        <v>355814</v>
      </c>
      <c r="AD46" s="21">
        <v>234478</v>
      </c>
      <c r="AE46" s="21">
        <v>205561</v>
      </c>
      <c r="AF46" s="21">
        <v>244236</v>
      </c>
      <c r="AG46" s="21">
        <v>238211</v>
      </c>
      <c r="AH46" s="21">
        <v>187089</v>
      </c>
      <c r="AI46" s="20">
        <v>4666</v>
      </c>
      <c r="AJ46" s="20">
        <v>12409</v>
      </c>
      <c r="AK46" s="20">
        <v>4450</v>
      </c>
      <c r="AL46" s="20">
        <v>1337</v>
      </c>
      <c r="AM46" s="20">
        <v>550</v>
      </c>
      <c r="AN46" s="20">
        <v>329</v>
      </c>
      <c r="AO46" s="20">
        <v>324</v>
      </c>
      <c r="AP46" s="20">
        <v>171</v>
      </c>
      <c r="AQ46" s="20">
        <v>149</v>
      </c>
      <c r="AR46" s="20">
        <v>100</v>
      </c>
      <c r="AS46" s="20">
        <v>294</v>
      </c>
      <c r="AT46" s="20">
        <v>136</v>
      </c>
      <c r="AU46" s="20">
        <v>84</v>
      </c>
      <c r="AV46" s="20">
        <v>65</v>
      </c>
      <c r="AW46" s="20">
        <v>35</v>
      </c>
      <c r="AX46" s="20">
        <v>13</v>
      </c>
      <c r="AY46" s="25">
        <v>13175</v>
      </c>
      <c r="AZ46" s="25">
        <v>10641</v>
      </c>
      <c r="BA46" s="25">
        <v>1043</v>
      </c>
      <c r="BB46" s="25">
        <v>199</v>
      </c>
      <c r="BC46" s="25">
        <v>32</v>
      </c>
      <c r="BD46" s="25">
        <v>22</v>
      </c>
      <c r="BE46" s="25" t="s">
        <v>54</v>
      </c>
      <c r="BF46" s="24">
        <v>2159315</v>
      </c>
      <c r="BG46" s="24">
        <v>2903560</v>
      </c>
      <c r="BH46" s="24">
        <v>636130</v>
      </c>
      <c r="BI46" s="24">
        <v>217287</v>
      </c>
      <c r="BJ46" s="24">
        <v>69415</v>
      </c>
      <c r="BK46" s="24">
        <v>38966</v>
      </c>
      <c r="BL46" s="24" t="s">
        <v>54</v>
      </c>
      <c r="BM46" s="17">
        <v>1260242</v>
      </c>
      <c r="BN46" s="17">
        <v>277754</v>
      </c>
      <c r="BO46" s="17">
        <v>143066</v>
      </c>
      <c r="BP46" s="17">
        <v>161775</v>
      </c>
      <c r="BQ46" s="17">
        <v>316478</v>
      </c>
      <c r="BR46" s="17">
        <v>770413</v>
      </c>
      <c r="BS46" s="17">
        <v>741749</v>
      </c>
      <c r="BT46" s="17">
        <v>452174</v>
      </c>
      <c r="BU46" s="17">
        <v>273394</v>
      </c>
      <c r="BV46" s="17">
        <v>665830</v>
      </c>
      <c r="BW46" s="17">
        <v>31397</v>
      </c>
      <c r="BX46" s="17">
        <v>41308</v>
      </c>
      <c r="BY46" s="17">
        <v>86769</v>
      </c>
      <c r="BZ46" s="17">
        <v>224505</v>
      </c>
      <c r="CA46" s="17">
        <v>252151</v>
      </c>
      <c r="CB46" s="17">
        <v>940</v>
      </c>
      <c r="CC46" s="17">
        <v>1985</v>
      </c>
      <c r="CD46" s="17">
        <v>11319</v>
      </c>
      <c r="CE46" s="17">
        <v>67547</v>
      </c>
      <c r="CF46" s="17">
        <v>135496</v>
      </c>
      <c r="CG46" s="17">
        <v>90</v>
      </c>
      <c r="CH46" s="17" t="s">
        <v>54</v>
      </c>
      <c r="CI46" s="17">
        <v>458</v>
      </c>
      <c r="CJ46" s="17">
        <v>9982</v>
      </c>
      <c r="CK46" s="17">
        <v>58885</v>
      </c>
      <c r="CL46" s="17" t="s">
        <v>54</v>
      </c>
      <c r="CM46" s="17">
        <v>240</v>
      </c>
      <c r="CN46" s="17" t="s">
        <v>54</v>
      </c>
      <c r="CO46" s="17">
        <v>2177</v>
      </c>
      <c r="CP46" s="17">
        <v>36549</v>
      </c>
      <c r="CQ46" s="17" t="s">
        <v>54</v>
      </c>
      <c r="CR46" s="17" t="s">
        <v>54</v>
      </c>
      <c r="CS46" s="17" t="s">
        <v>54</v>
      </c>
      <c r="CT46" s="17" t="s">
        <v>54</v>
      </c>
      <c r="CU46" s="17" t="s">
        <v>54</v>
      </c>
    </row>
    <row r="47" spans="2:99" x14ac:dyDescent="0.25">
      <c r="B47" s="15" t="s">
        <v>87</v>
      </c>
      <c r="C47" s="263">
        <v>316</v>
      </c>
      <c r="D47" s="16" t="e">
        <f t="shared" si="24"/>
        <v>#N/A</v>
      </c>
      <c r="E47" s="28">
        <f t="shared" si="17"/>
        <v>129.76603258969158</v>
      </c>
      <c r="F47" s="28">
        <f t="shared" si="18"/>
        <v>123.94509579639691</v>
      </c>
      <c r="G47" s="28">
        <f t="shared" si="19"/>
        <v>219.25319567354964</v>
      </c>
      <c r="H47" s="28">
        <f t="shared" si="20"/>
        <v>407.48529411764707</v>
      </c>
      <c r="I47" s="28">
        <f t="shared" si="21"/>
        <v>323.17391304347825</v>
      </c>
      <c r="J47" s="28">
        <f t="shared" si="22"/>
        <v>530.33333333333337</v>
      </c>
      <c r="K47" s="28" t="str">
        <f t="shared" si="23"/>
        <v/>
      </c>
      <c r="L47" s="27">
        <f t="shared" si="10"/>
        <v>129.76603258969158</v>
      </c>
      <c r="M47" s="27">
        <f t="shared" si="11"/>
        <v>247.89019159279383</v>
      </c>
      <c r="N47" s="27">
        <f t="shared" si="12"/>
        <v>657.75958702064895</v>
      </c>
      <c r="O47" s="27">
        <f t="shared" si="13"/>
        <v>1629.9411764705883</v>
      </c>
      <c r="P47" s="27">
        <f t="shared" si="14"/>
        <v>1615.8695652173913</v>
      </c>
      <c r="Q47" s="27">
        <f t="shared" si="15"/>
        <v>3182</v>
      </c>
      <c r="R47" s="27" t="str">
        <f t="shared" si="16"/>
        <v/>
      </c>
      <c r="S47" s="21">
        <v>963024</v>
      </c>
      <c r="T47" s="21">
        <v>2394066</v>
      </c>
      <c r="U47" s="21">
        <v>625104</v>
      </c>
      <c r="V47" s="21">
        <v>258281</v>
      </c>
      <c r="W47" s="21">
        <v>178198</v>
      </c>
      <c r="X47" s="21">
        <v>130796</v>
      </c>
      <c r="Y47" s="21">
        <v>121745</v>
      </c>
      <c r="Z47" s="21">
        <v>92416</v>
      </c>
      <c r="AA47" s="21">
        <v>81609</v>
      </c>
      <c r="AB47" s="21">
        <v>72086</v>
      </c>
      <c r="AC47" s="21">
        <v>262138</v>
      </c>
      <c r="AD47" s="21">
        <v>193859</v>
      </c>
      <c r="AE47" s="21">
        <v>178953</v>
      </c>
      <c r="AF47" s="21">
        <v>218496</v>
      </c>
      <c r="AG47" s="21">
        <v>228539</v>
      </c>
      <c r="AH47" s="21">
        <v>207557</v>
      </c>
      <c r="AI47" s="20">
        <v>13256</v>
      </c>
      <c r="AJ47" s="20">
        <v>18136</v>
      </c>
      <c r="AK47" s="20">
        <v>2665</v>
      </c>
      <c r="AL47" s="20">
        <v>757</v>
      </c>
      <c r="AM47" s="20">
        <v>404</v>
      </c>
      <c r="AN47" s="20">
        <v>240</v>
      </c>
      <c r="AO47" s="20">
        <v>189</v>
      </c>
      <c r="AP47" s="20">
        <v>124</v>
      </c>
      <c r="AQ47" s="20">
        <v>97</v>
      </c>
      <c r="AR47" s="20">
        <v>77</v>
      </c>
      <c r="AS47" s="20">
        <v>215</v>
      </c>
      <c r="AT47" s="20">
        <v>112</v>
      </c>
      <c r="AU47" s="20">
        <v>74</v>
      </c>
      <c r="AV47" s="20">
        <v>56</v>
      </c>
      <c r="AW47" s="20">
        <v>32</v>
      </c>
      <c r="AX47" s="20">
        <v>13</v>
      </c>
      <c r="AY47" s="25">
        <v>28598</v>
      </c>
      <c r="AZ47" s="25">
        <v>6994</v>
      </c>
      <c r="BA47" s="25">
        <v>678</v>
      </c>
      <c r="BB47" s="25">
        <v>136</v>
      </c>
      <c r="BC47" s="25">
        <v>23</v>
      </c>
      <c r="BD47" s="25">
        <v>18</v>
      </c>
      <c r="BE47" s="25" t="s">
        <v>54</v>
      </c>
      <c r="BF47" s="24">
        <v>3711049</v>
      </c>
      <c r="BG47" s="24">
        <v>1733744</v>
      </c>
      <c r="BH47" s="24">
        <v>445961</v>
      </c>
      <c r="BI47" s="24">
        <v>221672</v>
      </c>
      <c r="BJ47" s="24">
        <v>37165</v>
      </c>
      <c r="BK47" s="24">
        <v>57276</v>
      </c>
      <c r="BL47" s="24" t="s">
        <v>54</v>
      </c>
      <c r="BM47" s="17">
        <v>2747748</v>
      </c>
      <c r="BN47" s="17">
        <v>292695</v>
      </c>
      <c r="BO47" s="17">
        <v>141117</v>
      </c>
      <c r="BP47" s="17">
        <v>146409</v>
      </c>
      <c r="BQ47" s="17">
        <v>383080</v>
      </c>
      <c r="BR47" s="17">
        <v>580369</v>
      </c>
      <c r="BS47" s="17">
        <v>311194</v>
      </c>
      <c r="BT47" s="17">
        <v>227707</v>
      </c>
      <c r="BU47" s="17">
        <v>203018</v>
      </c>
      <c r="BV47" s="17">
        <v>411456</v>
      </c>
      <c r="BW47" s="17">
        <v>28398</v>
      </c>
      <c r="BX47" s="17">
        <v>20720</v>
      </c>
      <c r="BY47" s="17">
        <v>58172</v>
      </c>
      <c r="BZ47" s="17">
        <v>92868</v>
      </c>
      <c r="CA47" s="17">
        <v>245803</v>
      </c>
      <c r="CB47" s="17">
        <v>575</v>
      </c>
      <c r="CC47" s="17" t="s">
        <v>54</v>
      </c>
      <c r="CD47" s="17">
        <v>8199</v>
      </c>
      <c r="CE47" s="17">
        <v>43330</v>
      </c>
      <c r="CF47" s="17">
        <v>169568</v>
      </c>
      <c r="CG47" s="17" t="s">
        <v>54</v>
      </c>
      <c r="CH47" s="17">
        <v>246</v>
      </c>
      <c r="CI47" s="17">
        <v>884</v>
      </c>
      <c r="CJ47" s="17">
        <v>9992</v>
      </c>
      <c r="CK47" s="17">
        <v>26043</v>
      </c>
      <c r="CL47" s="17" t="s">
        <v>54</v>
      </c>
      <c r="CM47" s="17">
        <v>249</v>
      </c>
      <c r="CN47" s="17">
        <v>400</v>
      </c>
      <c r="CO47" s="17">
        <v>3035</v>
      </c>
      <c r="CP47" s="17">
        <v>53592</v>
      </c>
      <c r="CQ47" s="17" t="s">
        <v>54</v>
      </c>
      <c r="CR47" s="17" t="s">
        <v>54</v>
      </c>
      <c r="CS47" s="17" t="s">
        <v>54</v>
      </c>
      <c r="CT47" s="17" t="s">
        <v>54</v>
      </c>
      <c r="CU47" s="17" t="s">
        <v>54</v>
      </c>
    </row>
    <row r="48" spans="2:99" x14ac:dyDescent="0.25">
      <c r="B48" s="15" t="s">
        <v>88</v>
      </c>
      <c r="C48" s="263">
        <v>317</v>
      </c>
      <c r="D48" s="16" t="e">
        <f t="shared" si="24"/>
        <v>#N/A</v>
      </c>
      <c r="E48" s="28">
        <f t="shared" si="17"/>
        <v>183.2126660977691</v>
      </c>
      <c r="F48" s="28">
        <f t="shared" si="18"/>
        <v>139.26445379460807</v>
      </c>
      <c r="G48" s="28">
        <f t="shared" si="19"/>
        <v>194.35003431708992</v>
      </c>
      <c r="H48" s="28">
        <f t="shared" si="20"/>
        <v>218.10214808043875</v>
      </c>
      <c r="I48" s="28">
        <f t="shared" si="21"/>
        <v>296.63303303303303</v>
      </c>
      <c r="J48" s="28">
        <f t="shared" si="22"/>
        <v>370.00378787878793</v>
      </c>
      <c r="K48" s="28">
        <f t="shared" si="23"/>
        <v>487.30303030303025</v>
      </c>
      <c r="L48" s="27">
        <f t="shared" si="10"/>
        <v>183.2126660977691</v>
      </c>
      <c r="M48" s="27">
        <f t="shared" si="11"/>
        <v>278.52890758921615</v>
      </c>
      <c r="N48" s="27">
        <f t="shared" si="12"/>
        <v>583.05010295126976</v>
      </c>
      <c r="O48" s="27">
        <f t="shared" si="13"/>
        <v>872.40859232175501</v>
      </c>
      <c r="P48" s="27">
        <f t="shared" si="14"/>
        <v>1483.1651651651653</v>
      </c>
      <c r="Q48" s="27">
        <f t="shared" si="15"/>
        <v>2220.0227272727275</v>
      </c>
      <c r="R48" s="27">
        <f t="shared" si="16"/>
        <v>5360.333333333333</v>
      </c>
      <c r="S48" s="21">
        <v>495309</v>
      </c>
      <c r="T48" s="21">
        <v>2238818</v>
      </c>
      <c r="U48" s="21">
        <v>1077054</v>
      </c>
      <c r="V48" s="21">
        <v>519086</v>
      </c>
      <c r="W48" s="21">
        <v>416679</v>
      </c>
      <c r="X48" s="21">
        <v>355029</v>
      </c>
      <c r="Y48" s="21">
        <v>319893</v>
      </c>
      <c r="Z48" s="21">
        <v>287472</v>
      </c>
      <c r="AA48" s="21">
        <v>266405</v>
      </c>
      <c r="AB48" s="21">
        <v>212976</v>
      </c>
      <c r="AC48" s="21">
        <v>741117</v>
      </c>
      <c r="AD48" s="21">
        <v>378492</v>
      </c>
      <c r="AE48" s="21">
        <v>527152</v>
      </c>
      <c r="AF48" s="21">
        <v>575938</v>
      </c>
      <c r="AG48" s="21">
        <v>747582</v>
      </c>
      <c r="AH48" s="21">
        <v>975547</v>
      </c>
      <c r="AI48" s="20">
        <v>6916</v>
      </c>
      <c r="AJ48" s="20">
        <v>16360</v>
      </c>
      <c r="AK48" s="20">
        <v>4573</v>
      </c>
      <c r="AL48" s="20">
        <v>1523</v>
      </c>
      <c r="AM48" s="20">
        <v>941</v>
      </c>
      <c r="AN48" s="20">
        <v>649</v>
      </c>
      <c r="AO48" s="20">
        <v>496</v>
      </c>
      <c r="AP48" s="20">
        <v>385</v>
      </c>
      <c r="AQ48" s="20">
        <v>312</v>
      </c>
      <c r="AR48" s="20">
        <v>225</v>
      </c>
      <c r="AS48" s="20">
        <v>619</v>
      </c>
      <c r="AT48" s="20">
        <v>221</v>
      </c>
      <c r="AU48" s="20">
        <v>217</v>
      </c>
      <c r="AV48" s="20">
        <v>153</v>
      </c>
      <c r="AW48" s="20">
        <v>109</v>
      </c>
      <c r="AX48" s="20">
        <v>61</v>
      </c>
      <c r="AY48" s="25">
        <v>16406</v>
      </c>
      <c r="AZ48" s="25">
        <v>12834</v>
      </c>
      <c r="BA48" s="25">
        <v>2914</v>
      </c>
      <c r="BB48" s="25">
        <v>1094</v>
      </c>
      <c r="BC48" s="25">
        <v>333</v>
      </c>
      <c r="BD48" s="25">
        <v>176</v>
      </c>
      <c r="BE48" s="25">
        <v>3</v>
      </c>
      <c r="BF48" s="24">
        <v>3005787</v>
      </c>
      <c r="BG48" s="24">
        <v>3574640</v>
      </c>
      <c r="BH48" s="24">
        <v>1699008</v>
      </c>
      <c r="BI48" s="24">
        <v>954415</v>
      </c>
      <c r="BJ48" s="24">
        <v>493894</v>
      </c>
      <c r="BK48" s="24">
        <v>390724</v>
      </c>
      <c r="BL48" s="24">
        <v>16081</v>
      </c>
      <c r="BM48" s="17">
        <v>1540131</v>
      </c>
      <c r="BN48" s="17">
        <v>311324</v>
      </c>
      <c r="BO48" s="17">
        <v>155172</v>
      </c>
      <c r="BP48" s="17">
        <v>176840</v>
      </c>
      <c r="BQ48" s="17">
        <v>822320</v>
      </c>
      <c r="BR48" s="17">
        <v>1066926</v>
      </c>
      <c r="BS48" s="17">
        <v>615475</v>
      </c>
      <c r="BT48" s="17">
        <v>435270</v>
      </c>
      <c r="BU48" s="17">
        <v>290772</v>
      </c>
      <c r="BV48" s="17">
        <v>1166197</v>
      </c>
      <c r="BW48" s="17">
        <v>114038</v>
      </c>
      <c r="BX48" s="17">
        <v>131361</v>
      </c>
      <c r="BY48" s="17">
        <v>284301</v>
      </c>
      <c r="BZ48" s="17">
        <v>405962</v>
      </c>
      <c r="CA48" s="17">
        <v>763346</v>
      </c>
      <c r="CB48" s="17">
        <v>11322</v>
      </c>
      <c r="CC48" s="17">
        <v>15880</v>
      </c>
      <c r="CD48" s="17">
        <v>55776</v>
      </c>
      <c r="CE48" s="17">
        <v>434402</v>
      </c>
      <c r="CF48" s="17">
        <v>437035</v>
      </c>
      <c r="CG48" s="17">
        <v>1240</v>
      </c>
      <c r="CH48" s="17">
        <v>1844</v>
      </c>
      <c r="CI48" s="17">
        <v>4466</v>
      </c>
      <c r="CJ48" s="17">
        <v>115535</v>
      </c>
      <c r="CK48" s="17">
        <v>370809</v>
      </c>
      <c r="CL48" s="17">
        <v>470</v>
      </c>
      <c r="CM48" s="17">
        <v>1170</v>
      </c>
      <c r="CN48" s="17">
        <v>780</v>
      </c>
      <c r="CO48" s="17">
        <v>18264</v>
      </c>
      <c r="CP48" s="17">
        <v>370040</v>
      </c>
      <c r="CQ48" s="17" t="s">
        <v>54</v>
      </c>
      <c r="CR48" s="17" t="s">
        <v>54</v>
      </c>
      <c r="CS48" s="17" t="s">
        <v>54</v>
      </c>
      <c r="CT48" s="17" t="s">
        <v>54</v>
      </c>
      <c r="CU48" s="17">
        <v>16081</v>
      </c>
    </row>
    <row r="49" spans="2:99" x14ac:dyDescent="0.25">
      <c r="B49" s="15" t="s">
        <v>89</v>
      </c>
      <c r="C49" s="263">
        <v>318</v>
      </c>
      <c r="D49" s="16" t="e">
        <f t="shared" si="24"/>
        <v>#N/A</v>
      </c>
      <c r="E49" s="28">
        <f t="shared" si="17"/>
        <v>143.47345450811255</v>
      </c>
      <c r="F49" s="28">
        <f t="shared" si="18"/>
        <v>121.68469530295093</v>
      </c>
      <c r="G49" s="28">
        <f t="shared" si="19"/>
        <v>190.11286681715578</v>
      </c>
      <c r="H49" s="28">
        <f t="shared" si="20"/>
        <v>253.35535714285714</v>
      </c>
      <c r="I49" s="28">
        <f t="shared" si="21"/>
        <v>217.38987341772153</v>
      </c>
      <c r="J49" s="28">
        <f t="shared" si="22"/>
        <v>364.1098484848485</v>
      </c>
      <c r="K49" s="28">
        <f t="shared" si="23"/>
        <v>347.36363636363637</v>
      </c>
      <c r="L49" s="27">
        <f t="shared" si="10"/>
        <v>143.47345450811255</v>
      </c>
      <c r="M49" s="27">
        <f t="shared" si="11"/>
        <v>243.36939060590186</v>
      </c>
      <c r="N49" s="27">
        <f t="shared" si="12"/>
        <v>570.3386004514673</v>
      </c>
      <c r="O49" s="27">
        <f t="shared" si="13"/>
        <v>1013.4214285714286</v>
      </c>
      <c r="P49" s="27">
        <f t="shared" si="14"/>
        <v>1086.9493670886077</v>
      </c>
      <c r="Q49" s="27">
        <f t="shared" si="15"/>
        <v>2184.659090909091</v>
      </c>
      <c r="R49" s="27">
        <f t="shared" si="16"/>
        <v>3821</v>
      </c>
      <c r="S49" s="21">
        <v>717734</v>
      </c>
      <c r="T49" s="21">
        <v>2086415</v>
      </c>
      <c r="U49" s="21">
        <v>934851</v>
      </c>
      <c r="V49" s="21">
        <v>445990</v>
      </c>
      <c r="W49" s="21">
        <v>290072</v>
      </c>
      <c r="X49" s="21">
        <v>250979</v>
      </c>
      <c r="Y49" s="21">
        <v>207420</v>
      </c>
      <c r="Z49" s="21">
        <v>185022</v>
      </c>
      <c r="AA49" s="21">
        <v>135524</v>
      </c>
      <c r="AB49" s="21">
        <v>131438</v>
      </c>
      <c r="AC49" s="21">
        <v>390842</v>
      </c>
      <c r="AD49" s="21">
        <v>236687</v>
      </c>
      <c r="AE49" s="21">
        <v>253889</v>
      </c>
      <c r="AF49" s="21">
        <v>268187</v>
      </c>
      <c r="AG49" s="21">
        <v>352364</v>
      </c>
      <c r="AH49" s="21">
        <v>316520</v>
      </c>
      <c r="AI49" s="20">
        <v>9938</v>
      </c>
      <c r="AJ49" s="20">
        <v>15352</v>
      </c>
      <c r="AK49" s="20">
        <v>3956</v>
      </c>
      <c r="AL49" s="20">
        <v>1308</v>
      </c>
      <c r="AM49" s="20">
        <v>652</v>
      </c>
      <c r="AN49" s="20">
        <v>457</v>
      </c>
      <c r="AO49" s="20">
        <v>320</v>
      </c>
      <c r="AP49" s="20">
        <v>249</v>
      </c>
      <c r="AQ49" s="20">
        <v>160</v>
      </c>
      <c r="AR49" s="20">
        <v>139</v>
      </c>
      <c r="AS49" s="20">
        <v>326</v>
      </c>
      <c r="AT49" s="20">
        <v>137</v>
      </c>
      <c r="AU49" s="20">
        <v>105</v>
      </c>
      <c r="AV49" s="20">
        <v>72</v>
      </c>
      <c r="AW49" s="20">
        <v>53</v>
      </c>
      <c r="AX49" s="20">
        <v>22</v>
      </c>
      <c r="AY49" s="25">
        <v>19476</v>
      </c>
      <c r="AZ49" s="25">
        <v>11454</v>
      </c>
      <c r="BA49" s="25">
        <v>1772</v>
      </c>
      <c r="BB49" s="25">
        <v>420</v>
      </c>
      <c r="BC49" s="25">
        <v>79</v>
      </c>
      <c r="BD49" s="25">
        <v>44</v>
      </c>
      <c r="BE49" s="25">
        <v>1</v>
      </c>
      <c r="BF49" s="24">
        <v>2794289</v>
      </c>
      <c r="BG49" s="24">
        <v>2787553</v>
      </c>
      <c r="BH49" s="24">
        <v>1010640</v>
      </c>
      <c r="BI49" s="24">
        <v>425637</v>
      </c>
      <c r="BJ49" s="24">
        <v>85869</v>
      </c>
      <c r="BK49" s="24">
        <v>96125</v>
      </c>
      <c r="BL49" s="24">
        <v>3821</v>
      </c>
      <c r="BM49" s="17">
        <v>1798247</v>
      </c>
      <c r="BN49" s="17">
        <v>268896</v>
      </c>
      <c r="BO49" s="17">
        <v>149285</v>
      </c>
      <c r="BP49" s="17">
        <v>163660</v>
      </c>
      <c r="BQ49" s="17">
        <v>414201</v>
      </c>
      <c r="BR49" s="17">
        <v>937587</v>
      </c>
      <c r="BS49" s="17">
        <v>598289</v>
      </c>
      <c r="BT49" s="17">
        <v>373092</v>
      </c>
      <c r="BU49" s="17">
        <v>289299</v>
      </c>
      <c r="BV49" s="17">
        <v>589286</v>
      </c>
      <c r="BW49" s="17">
        <v>65441</v>
      </c>
      <c r="BX49" s="17">
        <v>64987</v>
      </c>
      <c r="BY49" s="17">
        <v>180622</v>
      </c>
      <c r="BZ49" s="17">
        <v>255757</v>
      </c>
      <c r="CA49" s="17">
        <v>443833</v>
      </c>
      <c r="CB49" s="17">
        <v>2727</v>
      </c>
      <c r="CC49" s="17">
        <v>2432</v>
      </c>
      <c r="CD49" s="17">
        <v>29731</v>
      </c>
      <c r="CE49" s="17">
        <v>169033</v>
      </c>
      <c r="CF49" s="17">
        <v>221714</v>
      </c>
      <c r="CG49" s="17">
        <v>147</v>
      </c>
      <c r="CH49" s="17">
        <v>247</v>
      </c>
      <c r="CI49" s="17">
        <v>2434</v>
      </c>
      <c r="CJ49" s="17">
        <v>24564</v>
      </c>
      <c r="CK49" s="17">
        <v>58477</v>
      </c>
      <c r="CL49" s="17" t="s">
        <v>54</v>
      </c>
      <c r="CM49" s="17" t="s">
        <v>54</v>
      </c>
      <c r="CN49" s="17">
        <v>898</v>
      </c>
      <c r="CO49" s="17">
        <v>8070</v>
      </c>
      <c r="CP49" s="17">
        <v>87157</v>
      </c>
      <c r="CQ49" s="17" t="s">
        <v>54</v>
      </c>
      <c r="CR49" s="17" t="s">
        <v>54</v>
      </c>
      <c r="CS49" s="17" t="s">
        <v>54</v>
      </c>
      <c r="CT49" s="17" t="s">
        <v>54</v>
      </c>
      <c r="CU49" s="17">
        <v>3821</v>
      </c>
    </row>
    <row r="50" spans="2:99" x14ac:dyDescent="0.25">
      <c r="B50" s="15" t="s">
        <v>90</v>
      </c>
      <c r="C50" s="263">
        <v>319</v>
      </c>
      <c r="D50" s="16" t="e">
        <f t="shared" si="24"/>
        <v>#N/A</v>
      </c>
      <c r="E50" s="28">
        <f t="shared" si="17"/>
        <v>144.85425536682652</v>
      </c>
      <c r="F50" s="28">
        <f t="shared" si="18"/>
        <v>125.68349909584087</v>
      </c>
      <c r="G50" s="28">
        <f t="shared" si="19"/>
        <v>186.79081214109928</v>
      </c>
      <c r="H50" s="28">
        <f t="shared" si="20"/>
        <v>220.49169741697418</v>
      </c>
      <c r="I50" s="28">
        <f t="shared" si="21"/>
        <v>178.96666666666667</v>
      </c>
      <c r="J50" s="28">
        <f t="shared" si="22"/>
        <v>401.69298245614033</v>
      </c>
      <c r="K50" s="28" t="str">
        <f t="shared" si="23"/>
        <v/>
      </c>
      <c r="L50" s="27">
        <f t="shared" si="10"/>
        <v>144.85425536682652</v>
      </c>
      <c r="M50" s="27">
        <f t="shared" si="11"/>
        <v>251.36699819168174</v>
      </c>
      <c r="N50" s="27">
        <f t="shared" si="12"/>
        <v>560.37243642329781</v>
      </c>
      <c r="O50" s="27">
        <f t="shared" si="13"/>
        <v>881.96678966789671</v>
      </c>
      <c r="P50" s="27">
        <f t="shared" si="14"/>
        <v>894.83333333333337</v>
      </c>
      <c r="Q50" s="27">
        <f t="shared" si="15"/>
        <v>2410.1578947368421</v>
      </c>
      <c r="R50" s="27" t="str">
        <f t="shared" si="16"/>
        <v/>
      </c>
      <c r="S50" s="21">
        <v>624208</v>
      </c>
      <c r="T50" s="21">
        <v>2434150</v>
      </c>
      <c r="U50" s="21">
        <v>1123650</v>
      </c>
      <c r="V50" s="21">
        <v>437237</v>
      </c>
      <c r="W50" s="21">
        <v>279358</v>
      </c>
      <c r="X50" s="21">
        <v>212694</v>
      </c>
      <c r="Y50" s="21">
        <v>172818</v>
      </c>
      <c r="Z50" s="21">
        <v>165078</v>
      </c>
      <c r="AA50" s="21">
        <v>126247</v>
      </c>
      <c r="AB50" s="21">
        <v>91870</v>
      </c>
      <c r="AC50" s="21">
        <v>385070</v>
      </c>
      <c r="AD50" s="21">
        <v>184510</v>
      </c>
      <c r="AE50" s="21">
        <v>217679</v>
      </c>
      <c r="AF50" s="21">
        <v>200737</v>
      </c>
      <c r="AG50" s="21">
        <v>210711</v>
      </c>
      <c r="AH50" s="21">
        <v>157087</v>
      </c>
      <c r="AI50" s="20">
        <v>8596</v>
      </c>
      <c r="AJ50" s="20">
        <v>17916</v>
      </c>
      <c r="AK50" s="20">
        <v>4756</v>
      </c>
      <c r="AL50" s="20">
        <v>1289</v>
      </c>
      <c r="AM50" s="20">
        <v>632</v>
      </c>
      <c r="AN50" s="20">
        <v>391</v>
      </c>
      <c r="AO50" s="20">
        <v>268</v>
      </c>
      <c r="AP50" s="20">
        <v>223</v>
      </c>
      <c r="AQ50" s="20">
        <v>149</v>
      </c>
      <c r="AR50" s="20">
        <v>97</v>
      </c>
      <c r="AS50" s="20">
        <v>319</v>
      </c>
      <c r="AT50" s="20">
        <v>108</v>
      </c>
      <c r="AU50" s="20">
        <v>89</v>
      </c>
      <c r="AV50" s="20">
        <v>55</v>
      </c>
      <c r="AW50" s="20">
        <v>32</v>
      </c>
      <c r="AX50" s="20">
        <v>10</v>
      </c>
      <c r="AY50" s="25">
        <v>22313</v>
      </c>
      <c r="AZ50" s="25">
        <v>11060</v>
      </c>
      <c r="BA50" s="25">
        <v>1219</v>
      </c>
      <c r="BB50" s="25">
        <v>271</v>
      </c>
      <c r="BC50" s="25">
        <v>48</v>
      </c>
      <c r="BD50" s="25">
        <v>19</v>
      </c>
      <c r="BE50" s="25" t="s">
        <v>54</v>
      </c>
      <c r="BF50" s="24">
        <v>3232133</v>
      </c>
      <c r="BG50" s="24">
        <v>2780119</v>
      </c>
      <c r="BH50" s="24">
        <v>683094</v>
      </c>
      <c r="BI50" s="24">
        <v>239013</v>
      </c>
      <c r="BJ50" s="24">
        <v>42952</v>
      </c>
      <c r="BK50" s="24">
        <v>45793</v>
      </c>
      <c r="BL50" s="24" t="s">
        <v>54</v>
      </c>
      <c r="BM50" s="17">
        <v>2161348</v>
      </c>
      <c r="BN50" s="17">
        <v>376204</v>
      </c>
      <c r="BO50" s="17">
        <v>170670</v>
      </c>
      <c r="BP50" s="17">
        <v>164668</v>
      </c>
      <c r="BQ50" s="17">
        <v>359243</v>
      </c>
      <c r="BR50" s="17">
        <v>846330</v>
      </c>
      <c r="BS50" s="17">
        <v>697544</v>
      </c>
      <c r="BT50" s="17">
        <v>415068</v>
      </c>
      <c r="BU50" s="17">
        <v>288314</v>
      </c>
      <c r="BV50" s="17">
        <v>532863</v>
      </c>
      <c r="BW50" s="17">
        <v>47710</v>
      </c>
      <c r="BX50" s="17">
        <v>47626</v>
      </c>
      <c r="BY50" s="17">
        <v>111644</v>
      </c>
      <c r="BZ50" s="17">
        <v>192432</v>
      </c>
      <c r="CA50" s="17">
        <v>283682</v>
      </c>
      <c r="CB50" s="17">
        <v>1626</v>
      </c>
      <c r="CC50" s="17">
        <v>2276</v>
      </c>
      <c r="CD50" s="17">
        <v>17565</v>
      </c>
      <c r="CE50" s="17">
        <v>109621</v>
      </c>
      <c r="CF50" s="17">
        <v>107925</v>
      </c>
      <c r="CG50" s="17">
        <v>1344</v>
      </c>
      <c r="CH50" s="17" t="s">
        <v>54</v>
      </c>
      <c r="CI50" s="17">
        <v>460</v>
      </c>
      <c r="CJ50" s="17">
        <v>12160</v>
      </c>
      <c r="CK50" s="17">
        <v>28988</v>
      </c>
      <c r="CL50" s="17" t="s">
        <v>54</v>
      </c>
      <c r="CM50" s="17" t="s">
        <v>54</v>
      </c>
      <c r="CN50" s="17">
        <v>1188</v>
      </c>
      <c r="CO50" s="17">
        <v>1512</v>
      </c>
      <c r="CP50" s="17">
        <v>43093</v>
      </c>
      <c r="CQ50" s="17" t="s">
        <v>54</v>
      </c>
      <c r="CR50" s="17" t="s">
        <v>54</v>
      </c>
      <c r="CS50" s="17" t="s">
        <v>54</v>
      </c>
      <c r="CT50" s="17" t="s">
        <v>54</v>
      </c>
      <c r="CU50" s="17" t="s">
        <v>54</v>
      </c>
    </row>
    <row r="51" spans="2:99" x14ac:dyDescent="0.25">
      <c r="B51" s="15" t="s">
        <v>91</v>
      </c>
      <c r="C51" s="263">
        <v>320</v>
      </c>
      <c r="D51" s="16" t="e">
        <f t="shared" si="24"/>
        <v>#N/A</v>
      </c>
      <c r="E51" s="28">
        <f t="shared" si="17"/>
        <v>169.43996584116141</v>
      </c>
      <c r="F51" s="28">
        <f t="shared" si="18"/>
        <v>134.70311271812608</v>
      </c>
      <c r="G51" s="28">
        <f t="shared" si="19"/>
        <v>239.18415300546448</v>
      </c>
      <c r="H51" s="28">
        <f t="shared" si="20"/>
        <v>332.95043103448273</v>
      </c>
      <c r="I51" s="28">
        <f t="shared" si="21"/>
        <v>186.24</v>
      </c>
      <c r="J51" s="28">
        <f t="shared" si="22"/>
        <v>640.21212121212125</v>
      </c>
      <c r="K51" s="28" t="str">
        <f t="shared" si="23"/>
        <v/>
      </c>
      <c r="L51" s="27">
        <f t="shared" si="10"/>
        <v>169.43996584116141</v>
      </c>
      <c r="M51" s="27">
        <f t="shared" si="11"/>
        <v>269.40622543625216</v>
      </c>
      <c r="N51" s="27">
        <f t="shared" si="12"/>
        <v>717.55245901639341</v>
      </c>
      <c r="O51" s="27">
        <f t="shared" si="13"/>
        <v>1331.8017241379309</v>
      </c>
      <c r="P51" s="27">
        <f t="shared" si="14"/>
        <v>931.2</v>
      </c>
      <c r="Q51" s="27">
        <f t="shared" si="15"/>
        <v>3841.2727272727275</v>
      </c>
      <c r="R51" s="27" t="str">
        <f t="shared" si="16"/>
        <v/>
      </c>
      <c r="S51" s="21">
        <v>148319</v>
      </c>
      <c r="T51" s="21">
        <v>894455</v>
      </c>
      <c r="U51" s="21">
        <v>583560</v>
      </c>
      <c r="V51" s="21">
        <v>275967</v>
      </c>
      <c r="W51" s="21">
        <v>160609</v>
      </c>
      <c r="X51" s="21">
        <v>100257</v>
      </c>
      <c r="Y51" s="21">
        <v>91717</v>
      </c>
      <c r="Z51" s="21">
        <v>81901</v>
      </c>
      <c r="AA51" s="21">
        <v>70018</v>
      </c>
      <c r="AB51" s="21">
        <v>72062</v>
      </c>
      <c r="AC51" s="21">
        <v>223826</v>
      </c>
      <c r="AD51" s="21">
        <v>143697</v>
      </c>
      <c r="AE51" s="21">
        <v>128084</v>
      </c>
      <c r="AF51" s="21">
        <v>136051</v>
      </c>
      <c r="AG51" s="21">
        <v>102444</v>
      </c>
      <c r="AH51" s="21">
        <v>150527</v>
      </c>
      <c r="AI51" s="20">
        <v>2026</v>
      </c>
      <c r="AJ51" s="20">
        <v>6347</v>
      </c>
      <c r="AK51" s="20">
        <v>2452</v>
      </c>
      <c r="AL51" s="20">
        <v>811</v>
      </c>
      <c r="AM51" s="20">
        <v>358</v>
      </c>
      <c r="AN51" s="20">
        <v>185</v>
      </c>
      <c r="AO51" s="20">
        <v>142</v>
      </c>
      <c r="AP51" s="20">
        <v>110</v>
      </c>
      <c r="AQ51" s="20">
        <v>82</v>
      </c>
      <c r="AR51" s="20">
        <v>76</v>
      </c>
      <c r="AS51" s="20">
        <v>189</v>
      </c>
      <c r="AT51" s="20">
        <v>83</v>
      </c>
      <c r="AU51" s="20">
        <v>53</v>
      </c>
      <c r="AV51" s="20">
        <v>39</v>
      </c>
      <c r="AW51" s="20">
        <v>15</v>
      </c>
      <c r="AX51" s="20">
        <v>10</v>
      </c>
      <c r="AY51" s="25">
        <v>5855</v>
      </c>
      <c r="AZ51" s="25">
        <v>6361</v>
      </c>
      <c r="BA51" s="25">
        <v>610</v>
      </c>
      <c r="BB51" s="25">
        <v>116</v>
      </c>
      <c r="BC51" s="25">
        <v>25</v>
      </c>
      <c r="BD51" s="25">
        <v>11</v>
      </c>
      <c r="BE51" s="25" t="s">
        <v>54</v>
      </c>
      <c r="BF51" s="24">
        <v>992071</v>
      </c>
      <c r="BG51" s="24">
        <v>1713693</v>
      </c>
      <c r="BH51" s="24">
        <v>437707</v>
      </c>
      <c r="BI51" s="24">
        <v>154489</v>
      </c>
      <c r="BJ51" s="24">
        <v>23280</v>
      </c>
      <c r="BK51" s="24">
        <v>42254</v>
      </c>
      <c r="BL51" s="24" t="s">
        <v>54</v>
      </c>
      <c r="BM51" s="17">
        <v>577534</v>
      </c>
      <c r="BN51" s="17">
        <v>117398</v>
      </c>
      <c r="BO51" s="17">
        <v>65025</v>
      </c>
      <c r="BP51" s="17">
        <v>59534</v>
      </c>
      <c r="BQ51" s="17">
        <v>172580</v>
      </c>
      <c r="BR51" s="17">
        <v>447710</v>
      </c>
      <c r="BS51" s="17">
        <v>442524</v>
      </c>
      <c r="BT51" s="17">
        <v>305295</v>
      </c>
      <c r="BU51" s="17">
        <v>188786</v>
      </c>
      <c r="BV51" s="17">
        <v>329378</v>
      </c>
      <c r="BW51" s="17">
        <v>16680</v>
      </c>
      <c r="BX51" s="17">
        <v>21949</v>
      </c>
      <c r="BY51" s="17">
        <v>56208</v>
      </c>
      <c r="BZ51" s="17">
        <v>115391</v>
      </c>
      <c r="CA51" s="17">
        <v>227479</v>
      </c>
      <c r="CB51" s="17">
        <v>750</v>
      </c>
      <c r="CC51" s="17">
        <v>1409</v>
      </c>
      <c r="CD51" s="17">
        <v>9153</v>
      </c>
      <c r="CE51" s="17">
        <v>43148</v>
      </c>
      <c r="CF51" s="17">
        <v>100029</v>
      </c>
      <c r="CG51" s="17">
        <v>100</v>
      </c>
      <c r="CH51" s="17">
        <v>280</v>
      </c>
      <c r="CI51" s="17">
        <v>475</v>
      </c>
      <c r="CJ51" s="17">
        <v>8266</v>
      </c>
      <c r="CK51" s="17">
        <v>14159</v>
      </c>
      <c r="CL51" s="17" t="s">
        <v>54</v>
      </c>
      <c r="CM51" s="17" t="s">
        <v>54</v>
      </c>
      <c r="CN51" s="17">
        <v>420</v>
      </c>
      <c r="CO51" s="17">
        <v>830</v>
      </c>
      <c r="CP51" s="17">
        <v>41004</v>
      </c>
      <c r="CQ51" s="17" t="s">
        <v>54</v>
      </c>
      <c r="CR51" s="17" t="s">
        <v>54</v>
      </c>
      <c r="CS51" s="17" t="s">
        <v>54</v>
      </c>
      <c r="CT51" s="17" t="s">
        <v>54</v>
      </c>
      <c r="CU51" s="17" t="s">
        <v>54</v>
      </c>
    </row>
    <row r="52" spans="2:99" x14ac:dyDescent="0.25">
      <c r="B52" s="15" t="s">
        <v>92</v>
      </c>
      <c r="C52" s="263">
        <v>321</v>
      </c>
      <c r="D52" s="16" t="e">
        <f t="shared" si="24"/>
        <v>#N/A</v>
      </c>
      <c r="E52" s="28">
        <f t="shared" si="17"/>
        <v>133.4565531177829</v>
      </c>
      <c r="F52" s="28">
        <f t="shared" si="18"/>
        <v>126.20324675324676</v>
      </c>
      <c r="G52" s="28">
        <f t="shared" si="19"/>
        <v>163.23256557901473</v>
      </c>
      <c r="H52" s="28">
        <f t="shared" si="20"/>
        <v>299.5826086956522</v>
      </c>
      <c r="I52" s="28">
        <f t="shared" si="21"/>
        <v>219.92093023255816</v>
      </c>
      <c r="J52" s="28">
        <f t="shared" si="22"/>
        <v>276.125</v>
      </c>
      <c r="K52" s="28" t="str">
        <f t="shared" si="23"/>
        <v/>
      </c>
      <c r="L52" s="27">
        <f t="shared" si="10"/>
        <v>133.4565531177829</v>
      </c>
      <c r="M52" s="27">
        <f t="shared" si="11"/>
        <v>252.40649350649352</v>
      </c>
      <c r="N52" s="27">
        <f t="shared" si="12"/>
        <v>489.69769673704417</v>
      </c>
      <c r="O52" s="27">
        <f t="shared" si="13"/>
        <v>1198.3304347826088</v>
      </c>
      <c r="P52" s="27">
        <f t="shared" si="14"/>
        <v>1099.6046511627908</v>
      </c>
      <c r="Q52" s="27">
        <f t="shared" si="15"/>
        <v>1656.75</v>
      </c>
      <c r="R52" s="27" t="str">
        <f t="shared" si="16"/>
        <v/>
      </c>
      <c r="S52" s="21">
        <v>629543</v>
      </c>
      <c r="T52" s="21">
        <v>1944470</v>
      </c>
      <c r="U52" s="21">
        <v>736272</v>
      </c>
      <c r="V52" s="21">
        <v>307816</v>
      </c>
      <c r="W52" s="21">
        <v>221283</v>
      </c>
      <c r="X52" s="21">
        <v>168023</v>
      </c>
      <c r="Y52" s="21">
        <v>150592</v>
      </c>
      <c r="Z52" s="21">
        <v>105821</v>
      </c>
      <c r="AA52" s="21">
        <v>72943</v>
      </c>
      <c r="AB52" s="21">
        <v>86781</v>
      </c>
      <c r="AC52" s="21">
        <v>281424</v>
      </c>
      <c r="AD52" s="21">
        <v>184035</v>
      </c>
      <c r="AE52" s="21">
        <v>243593</v>
      </c>
      <c r="AF52" s="21">
        <v>204520</v>
      </c>
      <c r="AG52" s="21">
        <v>181646</v>
      </c>
      <c r="AH52" s="21">
        <v>112111</v>
      </c>
      <c r="AI52" s="20">
        <v>9512</v>
      </c>
      <c r="AJ52" s="20">
        <v>14430</v>
      </c>
      <c r="AK52" s="20">
        <v>3112</v>
      </c>
      <c r="AL52" s="20">
        <v>911</v>
      </c>
      <c r="AM52" s="20">
        <v>505</v>
      </c>
      <c r="AN52" s="20">
        <v>308</v>
      </c>
      <c r="AO52" s="20">
        <v>235</v>
      </c>
      <c r="AP52" s="20">
        <v>142</v>
      </c>
      <c r="AQ52" s="20">
        <v>86</v>
      </c>
      <c r="AR52" s="20">
        <v>92</v>
      </c>
      <c r="AS52" s="20">
        <v>232</v>
      </c>
      <c r="AT52" s="20">
        <v>107</v>
      </c>
      <c r="AU52" s="20">
        <v>103</v>
      </c>
      <c r="AV52" s="20">
        <v>53</v>
      </c>
      <c r="AW52" s="20">
        <v>26</v>
      </c>
      <c r="AX52" s="20">
        <v>8</v>
      </c>
      <c r="AY52" s="25">
        <v>20784</v>
      </c>
      <c r="AZ52" s="25">
        <v>7700</v>
      </c>
      <c r="BA52" s="25">
        <v>1042</v>
      </c>
      <c r="BB52" s="25">
        <v>230</v>
      </c>
      <c r="BC52" s="25">
        <v>86</v>
      </c>
      <c r="BD52" s="25">
        <v>20</v>
      </c>
      <c r="BE52" s="25" t="s">
        <v>54</v>
      </c>
      <c r="BF52" s="24">
        <v>2773761</v>
      </c>
      <c r="BG52" s="24">
        <v>1943530</v>
      </c>
      <c r="BH52" s="24">
        <v>510265</v>
      </c>
      <c r="BI52" s="24">
        <v>275616</v>
      </c>
      <c r="BJ52" s="24">
        <v>94566</v>
      </c>
      <c r="BK52" s="24">
        <v>33135</v>
      </c>
      <c r="BL52" s="24" t="s">
        <v>54</v>
      </c>
      <c r="BM52" s="17">
        <v>1918061</v>
      </c>
      <c r="BN52" s="17">
        <v>276222</v>
      </c>
      <c r="BO52" s="17">
        <v>137048</v>
      </c>
      <c r="BP52" s="17">
        <v>144047</v>
      </c>
      <c r="BQ52" s="17">
        <v>298383</v>
      </c>
      <c r="BR52" s="17">
        <v>596823</v>
      </c>
      <c r="BS52" s="17">
        <v>427918</v>
      </c>
      <c r="BT52" s="17">
        <v>280722</v>
      </c>
      <c r="BU52" s="17">
        <v>202304</v>
      </c>
      <c r="BV52" s="17">
        <v>435763</v>
      </c>
      <c r="BW52" s="17">
        <v>56706</v>
      </c>
      <c r="BX52" s="17">
        <v>29603</v>
      </c>
      <c r="BY52" s="17">
        <v>90207</v>
      </c>
      <c r="BZ52" s="17">
        <v>136529</v>
      </c>
      <c r="CA52" s="17">
        <v>197220</v>
      </c>
      <c r="CB52" s="17">
        <v>2203</v>
      </c>
      <c r="CC52" s="17">
        <v>2529</v>
      </c>
      <c r="CD52" s="17">
        <v>17301</v>
      </c>
      <c r="CE52" s="17">
        <v>68731</v>
      </c>
      <c r="CF52" s="17">
        <v>184852</v>
      </c>
      <c r="CG52" s="17">
        <v>90</v>
      </c>
      <c r="CH52" s="17" t="s">
        <v>54</v>
      </c>
      <c r="CI52" s="17">
        <v>3821</v>
      </c>
      <c r="CJ52" s="17">
        <v>31859</v>
      </c>
      <c r="CK52" s="17">
        <v>58796</v>
      </c>
      <c r="CL52" s="17">
        <v>130</v>
      </c>
      <c r="CM52" s="17" t="s">
        <v>54</v>
      </c>
      <c r="CN52" s="17" t="s">
        <v>54</v>
      </c>
      <c r="CO52" s="17">
        <v>690</v>
      </c>
      <c r="CP52" s="17">
        <v>32315</v>
      </c>
      <c r="CQ52" s="17" t="s">
        <v>54</v>
      </c>
      <c r="CR52" s="17" t="s">
        <v>54</v>
      </c>
      <c r="CS52" s="17" t="s">
        <v>54</v>
      </c>
      <c r="CT52" s="17" t="s">
        <v>54</v>
      </c>
      <c r="CU52" s="17" t="s">
        <v>54</v>
      </c>
    </row>
    <row r="53" spans="2:99" x14ac:dyDescent="0.25">
      <c r="B53" s="15" t="s">
        <v>93</v>
      </c>
      <c r="C53" s="263">
        <v>322</v>
      </c>
      <c r="D53" s="16" t="e">
        <f t="shared" si="24"/>
        <v>#N/A</v>
      </c>
      <c r="E53" s="28">
        <f t="shared" si="17"/>
        <v>140.52194543297747</v>
      </c>
      <c r="F53" s="28">
        <f t="shared" si="18"/>
        <v>143.07518175809651</v>
      </c>
      <c r="G53" s="28">
        <f t="shared" si="19"/>
        <v>305.78888888888889</v>
      </c>
      <c r="H53" s="28">
        <f t="shared" si="20"/>
        <v>404.97413793103448</v>
      </c>
      <c r="I53" s="28">
        <f t="shared" si="21"/>
        <v>124.04</v>
      </c>
      <c r="J53" s="28">
        <f t="shared" si="22"/>
        <v>1269.3333333333333</v>
      </c>
      <c r="K53" s="28" t="str">
        <f t="shared" si="23"/>
        <v/>
      </c>
      <c r="L53" s="27">
        <f t="shared" si="10"/>
        <v>140.52194543297747</v>
      </c>
      <c r="M53" s="27">
        <f t="shared" si="11"/>
        <v>286.15036351619301</v>
      </c>
      <c r="N53" s="27">
        <f t="shared" si="12"/>
        <v>917.36666666666667</v>
      </c>
      <c r="O53" s="27">
        <f t="shared" si="13"/>
        <v>1619.8965517241379</v>
      </c>
      <c r="P53" s="27">
        <f t="shared" si="14"/>
        <v>620.20000000000005</v>
      </c>
      <c r="Q53" s="27">
        <f t="shared" si="15"/>
        <v>7616</v>
      </c>
      <c r="R53" s="27" t="str">
        <f t="shared" si="16"/>
        <v/>
      </c>
      <c r="S53" s="21">
        <v>311317</v>
      </c>
      <c r="T53" s="21">
        <v>740621</v>
      </c>
      <c r="U53" s="21">
        <v>364704</v>
      </c>
      <c r="V53" s="21">
        <v>159234</v>
      </c>
      <c r="W53" s="21">
        <v>83569</v>
      </c>
      <c r="X53" s="21">
        <v>51917</v>
      </c>
      <c r="Y53" s="21">
        <v>50799</v>
      </c>
      <c r="Z53" s="21">
        <v>53220</v>
      </c>
      <c r="AA53" s="21">
        <v>41209</v>
      </c>
      <c r="AB53" s="21">
        <v>48698</v>
      </c>
      <c r="AC53" s="21">
        <v>135105</v>
      </c>
      <c r="AD53" s="21">
        <v>71401</v>
      </c>
      <c r="AE53" s="21">
        <v>80453</v>
      </c>
      <c r="AF53" s="21">
        <v>133741</v>
      </c>
      <c r="AG53" s="21">
        <v>82252</v>
      </c>
      <c r="AH53" s="21">
        <v>143535</v>
      </c>
      <c r="AI53" s="20">
        <v>4343</v>
      </c>
      <c r="AJ53" s="20">
        <v>5522</v>
      </c>
      <c r="AK53" s="20">
        <v>1530</v>
      </c>
      <c r="AL53" s="20">
        <v>465</v>
      </c>
      <c r="AM53" s="20">
        <v>189</v>
      </c>
      <c r="AN53" s="20">
        <v>95</v>
      </c>
      <c r="AO53" s="20">
        <v>79</v>
      </c>
      <c r="AP53" s="20">
        <v>71</v>
      </c>
      <c r="AQ53" s="20">
        <v>49</v>
      </c>
      <c r="AR53" s="20">
        <v>51</v>
      </c>
      <c r="AS53" s="20">
        <v>112</v>
      </c>
      <c r="AT53" s="20">
        <v>42</v>
      </c>
      <c r="AU53" s="20">
        <v>34</v>
      </c>
      <c r="AV53" s="20">
        <v>35</v>
      </c>
      <c r="AW53" s="20">
        <v>12</v>
      </c>
      <c r="AX53" s="20">
        <v>8</v>
      </c>
      <c r="AY53" s="25">
        <v>9273</v>
      </c>
      <c r="AZ53" s="25">
        <v>3026</v>
      </c>
      <c r="BA53" s="25">
        <v>270</v>
      </c>
      <c r="BB53" s="25">
        <v>58</v>
      </c>
      <c r="BC53" s="25">
        <v>5</v>
      </c>
      <c r="BD53" s="25">
        <v>5</v>
      </c>
      <c r="BE53" s="25" t="s">
        <v>54</v>
      </c>
      <c r="BF53" s="24">
        <v>1303060</v>
      </c>
      <c r="BG53" s="24">
        <v>865891</v>
      </c>
      <c r="BH53" s="24">
        <v>247689</v>
      </c>
      <c r="BI53" s="24">
        <v>93954</v>
      </c>
      <c r="BJ53" s="24">
        <v>3101</v>
      </c>
      <c r="BK53" s="24">
        <v>38080</v>
      </c>
      <c r="BL53" s="24" t="s">
        <v>54</v>
      </c>
      <c r="BM53" s="17">
        <v>826764</v>
      </c>
      <c r="BN53" s="17">
        <v>180603</v>
      </c>
      <c r="BO53" s="17">
        <v>80348</v>
      </c>
      <c r="BP53" s="17">
        <v>77576</v>
      </c>
      <c r="BQ53" s="17">
        <v>137769</v>
      </c>
      <c r="BR53" s="17">
        <v>216405</v>
      </c>
      <c r="BS53" s="17">
        <v>174368</v>
      </c>
      <c r="BT53" s="17">
        <v>132102</v>
      </c>
      <c r="BU53" s="17">
        <v>99875</v>
      </c>
      <c r="BV53" s="17">
        <v>243141</v>
      </c>
      <c r="BW53" s="17">
        <v>7958</v>
      </c>
      <c r="BX53" s="17">
        <v>9452</v>
      </c>
      <c r="BY53" s="17">
        <v>28055</v>
      </c>
      <c r="BZ53" s="17">
        <v>41085</v>
      </c>
      <c r="CA53" s="17">
        <v>161139</v>
      </c>
      <c r="CB53" s="17">
        <v>201</v>
      </c>
      <c r="CC53" s="17">
        <v>281</v>
      </c>
      <c r="CD53" s="17">
        <v>1860</v>
      </c>
      <c r="CE53" s="17">
        <v>26040</v>
      </c>
      <c r="CF53" s="17">
        <v>65572</v>
      </c>
      <c r="CG53" s="17">
        <v>275</v>
      </c>
      <c r="CH53" s="17" t="s">
        <v>54</v>
      </c>
      <c r="CI53" s="17">
        <v>438</v>
      </c>
      <c r="CJ53" s="17">
        <v>737</v>
      </c>
      <c r="CK53" s="17">
        <v>1651</v>
      </c>
      <c r="CL53" s="17">
        <v>335</v>
      </c>
      <c r="CM53" s="17" t="s">
        <v>54</v>
      </c>
      <c r="CN53" s="17" t="s">
        <v>54</v>
      </c>
      <c r="CO53" s="17">
        <v>530</v>
      </c>
      <c r="CP53" s="17">
        <v>37215</v>
      </c>
      <c r="CQ53" s="17" t="s">
        <v>54</v>
      </c>
      <c r="CR53" s="17" t="s">
        <v>54</v>
      </c>
      <c r="CS53" s="17" t="s">
        <v>54</v>
      </c>
      <c r="CT53" s="17" t="s">
        <v>54</v>
      </c>
      <c r="CU53" s="17" t="s">
        <v>54</v>
      </c>
    </row>
    <row r="54" spans="2:99" x14ac:dyDescent="0.25">
      <c r="B54" s="15" t="s">
        <v>94</v>
      </c>
      <c r="C54" s="263">
        <v>323</v>
      </c>
      <c r="D54" s="16" t="e">
        <f t="shared" si="24"/>
        <v>#N/A</v>
      </c>
      <c r="E54" s="28">
        <f t="shared" si="17"/>
        <v>136.00819437827536</v>
      </c>
      <c r="F54" s="28">
        <f t="shared" si="18"/>
        <v>123.36235024216161</v>
      </c>
      <c r="G54" s="28">
        <f t="shared" si="19"/>
        <v>177.48912719690199</v>
      </c>
      <c r="H54" s="28">
        <f t="shared" si="20"/>
        <v>254.29268292682926</v>
      </c>
      <c r="I54" s="28">
        <f t="shared" si="21"/>
        <v>301.06363636363636</v>
      </c>
      <c r="J54" s="28">
        <f t="shared" si="22"/>
        <v>362.63541666666669</v>
      </c>
      <c r="K54" s="28" t="str">
        <f t="shared" si="23"/>
        <v/>
      </c>
      <c r="L54" s="27">
        <f t="shared" si="10"/>
        <v>136.00819437827536</v>
      </c>
      <c r="M54" s="27">
        <f t="shared" si="11"/>
        <v>246.72470048432322</v>
      </c>
      <c r="N54" s="27">
        <f t="shared" si="12"/>
        <v>532.46738159070594</v>
      </c>
      <c r="O54" s="27">
        <f t="shared" si="13"/>
        <v>1017.170731707317</v>
      </c>
      <c r="P54" s="27">
        <f t="shared" si="14"/>
        <v>1505.3181818181818</v>
      </c>
      <c r="Q54" s="27">
        <f t="shared" si="15"/>
        <v>2175.8125</v>
      </c>
      <c r="R54" s="27" t="str">
        <f t="shared" si="16"/>
        <v/>
      </c>
      <c r="S54" s="21">
        <v>692933</v>
      </c>
      <c r="T54" s="21">
        <v>1969898</v>
      </c>
      <c r="U54" s="21">
        <v>751061</v>
      </c>
      <c r="V54" s="21">
        <v>330344</v>
      </c>
      <c r="W54" s="21">
        <v>219173</v>
      </c>
      <c r="X54" s="21">
        <v>141301</v>
      </c>
      <c r="Y54" s="21">
        <v>129882</v>
      </c>
      <c r="Z54" s="21">
        <v>102206</v>
      </c>
      <c r="AA54" s="21">
        <v>101801</v>
      </c>
      <c r="AB54" s="21">
        <v>83356</v>
      </c>
      <c r="AC54" s="21">
        <v>270425</v>
      </c>
      <c r="AD54" s="21">
        <v>157807</v>
      </c>
      <c r="AE54" s="21">
        <v>152146</v>
      </c>
      <c r="AF54" s="21">
        <v>204233</v>
      </c>
      <c r="AG54" s="21">
        <v>169687</v>
      </c>
      <c r="AH54" s="21">
        <v>219759</v>
      </c>
      <c r="AI54" s="20">
        <v>9681</v>
      </c>
      <c r="AJ54" s="20">
        <v>14619</v>
      </c>
      <c r="AK54" s="20">
        <v>3169</v>
      </c>
      <c r="AL54" s="20">
        <v>976</v>
      </c>
      <c r="AM54" s="20">
        <v>493</v>
      </c>
      <c r="AN54" s="20">
        <v>261</v>
      </c>
      <c r="AO54" s="20">
        <v>201</v>
      </c>
      <c r="AP54" s="20">
        <v>138</v>
      </c>
      <c r="AQ54" s="20">
        <v>120</v>
      </c>
      <c r="AR54" s="20">
        <v>88</v>
      </c>
      <c r="AS54" s="20">
        <v>225</v>
      </c>
      <c r="AT54" s="20">
        <v>92</v>
      </c>
      <c r="AU54" s="20">
        <v>63</v>
      </c>
      <c r="AV54" s="20">
        <v>53</v>
      </c>
      <c r="AW54" s="20">
        <v>25</v>
      </c>
      <c r="AX54" s="20">
        <v>16</v>
      </c>
      <c r="AY54" s="25">
        <v>20990</v>
      </c>
      <c r="AZ54" s="25">
        <v>7846</v>
      </c>
      <c r="BA54" s="25">
        <v>1119</v>
      </c>
      <c r="BB54" s="25">
        <v>205</v>
      </c>
      <c r="BC54" s="25">
        <v>44</v>
      </c>
      <c r="BD54" s="25">
        <v>16</v>
      </c>
      <c r="BE54" s="25" t="s">
        <v>54</v>
      </c>
      <c r="BF54" s="24">
        <v>2854812</v>
      </c>
      <c r="BG54" s="24">
        <v>1935802</v>
      </c>
      <c r="BH54" s="24">
        <v>595831</v>
      </c>
      <c r="BI54" s="24">
        <v>208520</v>
      </c>
      <c r="BJ54" s="24">
        <v>66234</v>
      </c>
      <c r="BK54" s="24">
        <v>34813</v>
      </c>
      <c r="BL54" s="24" t="s">
        <v>54</v>
      </c>
      <c r="BM54" s="17">
        <v>1962708</v>
      </c>
      <c r="BN54" s="17">
        <v>281657</v>
      </c>
      <c r="BO54" s="17">
        <v>150165</v>
      </c>
      <c r="BP54" s="17">
        <v>153548</v>
      </c>
      <c r="BQ54" s="17">
        <v>306734</v>
      </c>
      <c r="BR54" s="17">
        <v>647106</v>
      </c>
      <c r="BS54" s="17">
        <v>432026</v>
      </c>
      <c r="BT54" s="17">
        <v>267427</v>
      </c>
      <c r="BU54" s="17">
        <v>173760</v>
      </c>
      <c r="BV54" s="17">
        <v>415483</v>
      </c>
      <c r="BW54" s="17">
        <v>50488</v>
      </c>
      <c r="BX54" s="17">
        <v>36607</v>
      </c>
      <c r="BY54" s="17">
        <v>110374</v>
      </c>
      <c r="BZ54" s="17">
        <v>149550</v>
      </c>
      <c r="CA54" s="17">
        <v>248812</v>
      </c>
      <c r="CB54" s="17">
        <v>2174</v>
      </c>
      <c r="CC54" s="17">
        <v>771</v>
      </c>
      <c r="CD54" s="17">
        <v>19004</v>
      </c>
      <c r="CE54" s="17">
        <v>67480</v>
      </c>
      <c r="CF54" s="17">
        <v>119091</v>
      </c>
      <c r="CG54" s="17">
        <v>140</v>
      </c>
      <c r="CH54" s="17" t="s">
        <v>54</v>
      </c>
      <c r="CI54" s="17">
        <v>2187</v>
      </c>
      <c r="CJ54" s="17">
        <v>12131</v>
      </c>
      <c r="CK54" s="17">
        <v>51776</v>
      </c>
      <c r="CL54" s="17">
        <v>215</v>
      </c>
      <c r="CM54" s="17" t="s">
        <v>54</v>
      </c>
      <c r="CN54" s="17">
        <v>360</v>
      </c>
      <c r="CO54" s="17">
        <v>2077</v>
      </c>
      <c r="CP54" s="17">
        <v>32161</v>
      </c>
      <c r="CQ54" s="17" t="s">
        <v>54</v>
      </c>
      <c r="CR54" s="17" t="s">
        <v>54</v>
      </c>
      <c r="CS54" s="17" t="s">
        <v>54</v>
      </c>
      <c r="CT54" s="17" t="s">
        <v>54</v>
      </c>
      <c r="CU54" s="17" t="s">
        <v>54</v>
      </c>
    </row>
    <row r="55" spans="2:99" x14ac:dyDescent="0.25">
      <c r="B55" s="15" t="s">
        <v>95</v>
      </c>
      <c r="C55" s="263">
        <v>324</v>
      </c>
      <c r="D55" s="16" t="e">
        <f t="shared" si="24"/>
        <v>#N/A</v>
      </c>
      <c r="E55" s="28">
        <f t="shared" si="17"/>
        <v>139.08074403762177</v>
      </c>
      <c r="F55" s="28">
        <f t="shared" si="18"/>
        <v>130.92413692003225</v>
      </c>
      <c r="G55" s="28">
        <f t="shared" si="19"/>
        <v>163.18940936863544</v>
      </c>
      <c r="H55" s="28">
        <f t="shared" si="20"/>
        <v>271.67662116040958</v>
      </c>
      <c r="I55" s="28">
        <f t="shared" si="21"/>
        <v>268.56363636363636</v>
      </c>
      <c r="J55" s="28">
        <f t="shared" si="22"/>
        <v>405.35353535353534</v>
      </c>
      <c r="K55" s="28">
        <f t="shared" si="23"/>
        <v>550.63636363636363</v>
      </c>
      <c r="L55" s="27">
        <f t="shared" si="10"/>
        <v>139.08074403762177</v>
      </c>
      <c r="M55" s="27">
        <f t="shared" si="11"/>
        <v>261.84827384006451</v>
      </c>
      <c r="N55" s="27">
        <f t="shared" si="12"/>
        <v>489.56822810590631</v>
      </c>
      <c r="O55" s="27">
        <f t="shared" si="13"/>
        <v>1086.7064846416383</v>
      </c>
      <c r="P55" s="27">
        <f t="shared" si="14"/>
        <v>1342.8181818181818</v>
      </c>
      <c r="Q55" s="27">
        <f t="shared" si="15"/>
        <v>2432.121212121212</v>
      </c>
      <c r="R55" s="27">
        <f t="shared" si="16"/>
        <v>6057</v>
      </c>
      <c r="S55" s="21">
        <v>809951</v>
      </c>
      <c r="T55" s="21">
        <v>2459929</v>
      </c>
      <c r="U55" s="21">
        <v>1217281</v>
      </c>
      <c r="V55" s="21">
        <v>643777</v>
      </c>
      <c r="W55" s="21">
        <v>434514</v>
      </c>
      <c r="X55" s="21">
        <v>344008</v>
      </c>
      <c r="Y55" s="21">
        <v>331084</v>
      </c>
      <c r="Z55" s="21">
        <v>272990</v>
      </c>
      <c r="AA55" s="21">
        <v>193343</v>
      </c>
      <c r="AB55" s="21">
        <v>176246</v>
      </c>
      <c r="AC55" s="21">
        <v>606276</v>
      </c>
      <c r="AD55" s="21">
        <v>408286</v>
      </c>
      <c r="AE55" s="21">
        <v>424851</v>
      </c>
      <c r="AF55" s="21">
        <v>492230</v>
      </c>
      <c r="AG55" s="21">
        <v>423051</v>
      </c>
      <c r="AH55" s="21">
        <v>622265</v>
      </c>
      <c r="AI55" s="20">
        <v>12531</v>
      </c>
      <c r="AJ55" s="20">
        <v>18049</v>
      </c>
      <c r="AK55" s="20">
        <v>5117</v>
      </c>
      <c r="AL55" s="20">
        <v>1889</v>
      </c>
      <c r="AM55" s="20">
        <v>979</v>
      </c>
      <c r="AN55" s="20">
        <v>630</v>
      </c>
      <c r="AO55" s="20">
        <v>511</v>
      </c>
      <c r="AP55" s="20">
        <v>366</v>
      </c>
      <c r="AQ55" s="20">
        <v>229</v>
      </c>
      <c r="AR55" s="20">
        <v>185</v>
      </c>
      <c r="AS55" s="20">
        <v>500</v>
      </c>
      <c r="AT55" s="20">
        <v>238</v>
      </c>
      <c r="AU55" s="20">
        <v>176</v>
      </c>
      <c r="AV55" s="20">
        <v>130</v>
      </c>
      <c r="AW55" s="20">
        <v>61</v>
      </c>
      <c r="AX55" s="20">
        <v>36</v>
      </c>
      <c r="AY55" s="25">
        <v>23816</v>
      </c>
      <c r="AZ55" s="25">
        <v>13643</v>
      </c>
      <c r="BA55" s="25">
        <v>2946</v>
      </c>
      <c r="BB55" s="25">
        <v>879</v>
      </c>
      <c r="BC55" s="25">
        <v>242</v>
      </c>
      <c r="BD55" s="25">
        <v>99</v>
      </c>
      <c r="BE55" s="25">
        <v>2</v>
      </c>
      <c r="BF55" s="24">
        <v>3312347</v>
      </c>
      <c r="BG55" s="24">
        <v>3572396</v>
      </c>
      <c r="BH55" s="24">
        <v>1442268</v>
      </c>
      <c r="BI55" s="24">
        <v>955215</v>
      </c>
      <c r="BJ55" s="24">
        <v>324962</v>
      </c>
      <c r="BK55" s="24">
        <v>240780</v>
      </c>
      <c r="BL55" s="24">
        <v>12114</v>
      </c>
      <c r="BM55" s="17">
        <v>2077554</v>
      </c>
      <c r="BN55" s="17">
        <v>329337</v>
      </c>
      <c r="BO55" s="17">
        <v>161560</v>
      </c>
      <c r="BP55" s="17">
        <v>215384</v>
      </c>
      <c r="BQ55" s="17">
        <v>528512</v>
      </c>
      <c r="BR55" s="17">
        <v>1054305</v>
      </c>
      <c r="BS55" s="17">
        <v>767354</v>
      </c>
      <c r="BT55" s="17">
        <v>580656</v>
      </c>
      <c r="BU55" s="17">
        <v>276325</v>
      </c>
      <c r="BV55" s="17">
        <v>893756</v>
      </c>
      <c r="BW55" s="17">
        <v>133600</v>
      </c>
      <c r="BX55" s="17">
        <v>113996</v>
      </c>
      <c r="BY55" s="17">
        <v>271988</v>
      </c>
      <c r="BZ55" s="17">
        <v>398120</v>
      </c>
      <c r="CA55" s="17">
        <v>524564</v>
      </c>
      <c r="CB55" s="17">
        <v>3674</v>
      </c>
      <c r="CC55" s="17">
        <v>6104</v>
      </c>
      <c r="CD55" s="17">
        <v>56017</v>
      </c>
      <c r="CE55" s="17">
        <v>331460</v>
      </c>
      <c r="CF55" s="17">
        <v>557960</v>
      </c>
      <c r="CG55" s="17">
        <v>747</v>
      </c>
      <c r="CH55" s="17">
        <v>250</v>
      </c>
      <c r="CI55" s="17">
        <v>7269</v>
      </c>
      <c r="CJ55" s="17">
        <v>80740</v>
      </c>
      <c r="CK55" s="17">
        <v>235956</v>
      </c>
      <c r="CL55" s="17" t="s">
        <v>54</v>
      </c>
      <c r="CM55" s="17">
        <v>240</v>
      </c>
      <c r="CN55" s="17">
        <v>801</v>
      </c>
      <c r="CO55" s="17">
        <v>15642</v>
      </c>
      <c r="CP55" s="17">
        <v>224097</v>
      </c>
      <c r="CQ55" s="17" t="s">
        <v>54</v>
      </c>
      <c r="CR55" s="17" t="s">
        <v>54</v>
      </c>
      <c r="CS55" s="17" t="s">
        <v>54</v>
      </c>
      <c r="CT55" s="17" t="s">
        <v>54</v>
      </c>
      <c r="CU55" s="17">
        <v>12114</v>
      </c>
    </row>
    <row r="56" spans="2:99" x14ac:dyDescent="0.25">
      <c r="B56" s="15" t="s">
        <v>96</v>
      </c>
      <c r="C56" s="263">
        <v>325</v>
      </c>
      <c r="D56" s="16" t="e">
        <f t="shared" si="24"/>
        <v>#N/A</v>
      </c>
      <c r="E56" s="28">
        <f t="shared" si="17"/>
        <v>144.443194504079</v>
      </c>
      <c r="F56" s="28">
        <f t="shared" si="18"/>
        <v>136.33610633008223</v>
      </c>
      <c r="G56" s="28">
        <f t="shared" si="19"/>
        <v>240.73729543496984</v>
      </c>
      <c r="H56" s="28">
        <f t="shared" si="20"/>
        <v>295.11016949152543</v>
      </c>
      <c r="I56" s="28">
        <f t="shared" si="21"/>
        <v>768.85</v>
      </c>
      <c r="J56" s="28">
        <f t="shared" si="22"/>
        <v>163.25</v>
      </c>
      <c r="K56" s="28" t="str">
        <f t="shared" si="23"/>
        <v/>
      </c>
      <c r="L56" s="27">
        <f t="shared" si="10"/>
        <v>144.443194504079</v>
      </c>
      <c r="M56" s="27">
        <f t="shared" si="11"/>
        <v>272.67221266016446</v>
      </c>
      <c r="N56" s="27">
        <f t="shared" si="12"/>
        <v>722.21188630490951</v>
      </c>
      <c r="O56" s="27">
        <f t="shared" si="13"/>
        <v>1180.4406779661017</v>
      </c>
      <c r="P56" s="27">
        <f t="shared" si="14"/>
        <v>3844.25</v>
      </c>
      <c r="Q56" s="27">
        <f t="shared" si="15"/>
        <v>979.5</v>
      </c>
      <c r="R56" s="27" t="str">
        <f t="shared" si="16"/>
        <v/>
      </c>
      <c r="S56" s="21">
        <v>336795</v>
      </c>
      <c r="T56" s="21">
        <v>1151624</v>
      </c>
      <c r="U56" s="21">
        <v>569560</v>
      </c>
      <c r="V56" s="21">
        <v>217989</v>
      </c>
      <c r="W56" s="21">
        <v>132063</v>
      </c>
      <c r="X56" s="21">
        <v>109289</v>
      </c>
      <c r="Y56" s="21">
        <v>81893</v>
      </c>
      <c r="Z56" s="21">
        <v>61801</v>
      </c>
      <c r="AA56" s="21">
        <v>51635</v>
      </c>
      <c r="AB56" s="21">
        <v>60309</v>
      </c>
      <c r="AC56" s="21">
        <v>202535</v>
      </c>
      <c r="AD56" s="21">
        <v>107721</v>
      </c>
      <c r="AE56" s="21">
        <v>120954</v>
      </c>
      <c r="AF56" s="21">
        <v>105961</v>
      </c>
      <c r="AG56" s="21">
        <v>91844</v>
      </c>
      <c r="AH56" s="21">
        <v>87726</v>
      </c>
      <c r="AI56" s="20">
        <v>4782</v>
      </c>
      <c r="AJ56" s="20">
        <v>8340</v>
      </c>
      <c r="AK56" s="20">
        <v>2407</v>
      </c>
      <c r="AL56" s="20">
        <v>640</v>
      </c>
      <c r="AM56" s="20">
        <v>297</v>
      </c>
      <c r="AN56" s="20">
        <v>200</v>
      </c>
      <c r="AO56" s="20">
        <v>127</v>
      </c>
      <c r="AP56" s="20">
        <v>83</v>
      </c>
      <c r="AQ56" s="20">
        <v>61</v>
      </c>
      <c r="AR56" s="20">
        <v>64</v>
      </c>
      <c r="AS56" s="20">
        <v>168</v>
      </c>
      <c r="AT56" s="20">
        <v>63</v>
      </c>
      <c r="AU56" s="20">
        <v>50</v>
      </c>
      <c r="AV56" s="20">
        <v>28</v>
      </c>
      <c r="AW56" s="20">
        <v>14</v>
      </c>
      <c r="AX56" s="20">
        <v>6</v>
      </c>
      <c r="AY56" s="25">
        <v>11645</v>
      </c>
      <c r="AZ56" s="25">
        <v>5229</v>
      </c>
      <c r="BA56" s="25">
        <v>387</v>
      </c>
      <c r="BB56" s="25">
        <v>59</v>
      </c>
      <c r="BC56" s="25">
        <v>8</v>
      </c>
      <c r="BD56" s="25">
        <v>2</v>
      </c>
      <c r="BE56" s="25" t="s">
        <v>54</v>
      </c>
      <c r="BF56" s="24">
        <v>1682041</v>
      </c>
      <c r="BG56" s="24">
        <v>1425803</v>
      </c>
      <c r="BH56" s="24">
        <v>279496</v>
      </c>
      <c r="BI56" s="24">
        <v>69646</v>
      </c>
      <c r="BJ56" s="24">
        <v>30754</v>
      </c>
      <c r="BK56" s="24">
        <v>1959</v>
      </c>
      <c r="BL56" s="24" t="s">
        <v>54</v>
      </c>
      <c r="BM56" s="17">
        <v>1082463</v>
      </c>
      <c r="BN56" s="17">
        <v>243789</v>
      </c>
      <c r="BO56" s="17">
        <v>95227</v>
      </c>
      <c r="BP56" s="17">
        <v>118636</v>
      </c>
      <c r="BQ56" s="17">
        <v>141926</v>
      </c>
      <c r="BR56" s="17">
        <v>392773</v>
      </c>
      <c r="BS56" s="17">
        <v>308815</v>
      </c>
      <c r="BT56" s="17">
        <v>212149</v>
      </c>
      <c r="BU56" s="17">
        <v>168205</v>
      </c>
      <c r="BV56" s="17">
        <v>343861</v>
      </c>
      <c r="BW56" s="17">
        <v>12681</v>
      </c>
      <c r="BX56" s="17">
        <v>15238</v>
      </c>
      <c r="BY56" s="17">
        <v>37531</v>
      </c>
      <c r="BZ56" s="17">
        <v>60901</v>
      </c>
      <c r="CA56" s="17">
        <v>153145</v>
      </c>
      <c r="CB56" s="17">
        <v>502</v>
      </c>
      <c r="CC56" s="17">
        <v>1244</v>
      </c>
      <c r="CD56" s="17">
        <v>4328</v>
      </c>
      <c r="CE56" s="17">
        <v>15717</v>
      </c>
      <c r="CF56" s="17">
        <v>47855</v>
      </c>
      <c r="CG56" s="17" t="s">
        <v>54</v>
      </c>
      <c r="CH56" s="17">
        <v>474</v>
      </c>
      <c r="CI56" s="17">
        <v>442</v>
      </c>
      <c r="CJ56" s="17">
        <v>1468</v>
      </c>
      <c r="CK56" s="17">
        <v>28370</v>
      </c>
      <c r="CL56" s="17" t="s">
        <v>54</v>
      </c>
      <c r="CM56" s="17" t="s">
        <v>54</v>
      </c>
      <c r="CN56" s="17">
        <v>375</v>
      </c>
      <c r="CO56" s="17" t="s">
        <v>54</v>
      </c>
      <c r="CP56" s="17">
        <v>1584</v>
      </c>
      <c r="CQ56" s="17" t="s">
        <v>54</v>
      </c>
      <c r="CR56" s="17" t="s">
        <v>54</v>
      </c>
      <c r="CS56" s="17" t="s">
        <v>54</v>
      </c>
      <c r="CT56" s="17" t="s">
        <v>54</v>
      </c>
      <c r="CU56" s="17" t="s">
        <v>54</v>
      </c>
    </row>
    <row r="57" spans="2:99" x14ac:dyDescent="0.25">
      <c r="B57" s="15" t="s">
        <v>97</v>
      </c>
      <c r="C57" s="263">
        <v>401</v>
      </c>
      <c r="D57" s="16" t="e">
        <f t="shared" si="24"/>
        <v>#N/A</v>
      </c>
      <c r="E57" s="28">
        <f t="shared" si="17"/>
        <v>468.23953377735489</v>
      </c>
      <c r="F57" s="28">
        <f t="shared" si="18"/>
        <v>192.45742319822452</v>
      </c>
      <c r="G57" s="28">
        <f t="shared" si="19"/>
        <v>260.74575306835732</v>
      </c>
      <c r="H57" s="28">
        <f t="shared" si="20"/>
        <v>265.59015992167105</v>
      </c>
      <c r="I57" s="28">
        <f t="shared" si="21"/>
        <v>257.25585785674627</v>
      </c>
      <c r="J57" s="28">
        <f t="shared" si="22"/>
        <v>357.74812362030906</v>
      </c>
      <c r="K57" s="28">
        <f t="shared" si="23"/>
        <v>400.99449035812671</v>
      </c>
      <c r="L57" s="27">
        <f t="shared" si="10"/>
        <v>468.23953377735489</v>
      </c>
      <c r="M57" s="27">
        <f t="shared" si="11"/>
        <v>384.91484639644904</v>
      </c>
      <c r="N57" s="27">
        <f t="shared" si="12"/>
        <v>782.23725920507195</v>
      </c>
      <c r="O57" s="27">
        <f t="shared" si="13"/>
        <v>1062.3606396866842</v>
      </c>
      <c r="P57" s="27">
        <f t="shared" si="14"/>
        <v>1286.2792892837313</v>
      </c>
      <c r="Q57" s="27">
        <f t="shared" si="15"/>
        <v>2146.4887417218542</v>
      </c>
      <c r="R57" s="27">
        <f t="shared" si="16"/>
        <v>4410.939393939394</v>
      </c>
      <c r="S57" s="21">
        <v>181294</v>
      </c>
      <c r="T57" s="21">
        <v>892520</v>
      </c>
      <c r="U57" s="21">
        <v>616344</v>
      </c>
      <c r="V57" s="21">
        <v>530161</v>
      </c>
      <c r="W57" s="21">
        <v>747160</v>
      </c>
      <c r="X57" s="21">
        <v>742574</v>
      </c>
      <c r="Y57" s="21">
        <v>787105</v>
      </c>
      <c r="Z57" s="21">
        <v>748743</v>
      </c>
      <c r="AA57" s="21">
        <v>646183</v>
      </c>
      <c r="AB57" s="21">
        <v>556943</v>
      </c>
      <c r="AC57" s="21">
        <v>1848764</v>
      </c>
      <c r="AD57" s="21">
        <v>1094841</v>
      </c>
      <c r="AE57" s="21">
        <v>1479617</v>
      </c>
      <c r="AF57" s="21">
        <v>1707615</v>
      </c>
      <c r="AG57" s="21">
        <v>2094024</v>
      </c>
      <c r="AH57" s="21">
        <v>2901784</v>
      </c>
      <c r="AI57" s="20">
        <v>2519</v>
      </c>
      <c r="AJ57" s="20">
        <v>6386</v>
      </c>
      <c r="AK57" s="20">
        <v>2564</v>
      </c>
      <c r="AL57" s="20">
        <v>1528</v>
      </c>
      <c r="AM57" s="20">
        <v>1660</v>
      </c>
      <c r="AN57" s="20">
        <v>1358</v>
      </c>
      <c r="AO57" s="20">
        <v>1218</v>
      </c>
      <c r="AP57" s="20">
        <v>1002</v>
      </c>
      <c r="AQ57" s="20">
        <v>762</v>
      </c>
      <c r="AR57" s="20">
        <v>589</v>
      </c>
      <c r="AS57" s="20">
        <v>1533</v>
      </c>
      <c r="AT57" s="20">
        <v>640</v>
      </c>
      <c r="AU57" s="20">
        <v>609</v>
      </c>
      <c r="AV57" s="20">
        <v>454</v>
      </c>
      <c r="AW57" s="20">
        <v>304</v>
      </c>
      <c r="AX57" s="20">
        <v>181</v>
      </c>
      <c r="AY57" s="25">
        <v>4204</v>
      </c>
      <c r="AZ57" s="25">
        <v>8561</v>
      </c>
      <c r="BA57" s="25">
        <v>4101</v>
      </c>
      <c r="BB57" s="25">
        <v>3064</v>
      </c>
      <c r="BC57" s="25">
        <v>1801</v>
      </c>
      <c r="BD57" s="25">
        <v>1510</v>
      </c>
      <c r="BE57" s="25">
        <v>66</v>
      </c>
      <c r="BF57" s="24">
        <v>1968479</v>
      </c>
      <c r="BG57" s="24">
        <v>3295256</v>
      </c>
      <c r="BH57" s="24">
        <v>3207955</v>
      </c>
      <c r="BI57" s="24">
        <v>3255073</v>
      </c>
      <c r="BJ57" s="24">
        <v>2316589</v>
      </c>
      <c r="BK57" s="24">
        <v>3241198</v>
      </c>
      <c r="BL57" s="24">
        <v>291122</v>
      </c>
      <c r="BM57" s="17">
        <v>308728</v>
      </c>
      <c r="BN57" s="17">
        <v>82983</v>
      </c>
      <c r="BO57" s="17">
        <v>97002</v>
      </c>
      <c r="BP57" s="17">
        <v>183846</v>
      </c>
      <c r="BQ57" s="17">
        <v>1295920</v>
      </c>
      <c r="BR57" s="17">
        <v>674457</v>
      </c>
      <c r="BS57" s="17">
        <v>373690</v>
      </c>
      <c r="BT57" s="17">
        <v>273756</v>
      </c>
      <c r="BU57" s="17">
        <v>268076</v>
      </c>
      <c r="BV57" s="17">
        <v>1705277</v>
      </c>
      <c r="BW57" s="17">
        <v>85200</v>
      </c>
      <c r="BX57" s="17">
        <v>138143</v>
      </c>
      <c r="BY57" s="17">
        <v>555347</v>
      </c>
      <c r="BZ57" s="17">
        <v>696970</v>
      </c>
      <c r="CA57" s="17">
        <v>1732295</v>
      </c>
      <c r="CB57" s="17">
        <v>4164</v>
      </c>
      <c r="CC57" s="17">
        <v>18401</v>
      </c>
      <c r="CD57" s="17">
        <v>290481</v>
      </c>
      <c r="CE57" s="17">
        <v>1222128</v>
      </c>
      <c r="CF57" s="17">
        <v>1719899</v>
      </c>
      <c r="CG57" s="17">
        <v>920</v>
      </c>
      <c r="CH57" s="17">
        <v>2039</v>
      </c>
      <c r="CI57" s="17">
        <v>53193</v>
      </c>
      <c r="CJ57" s="17">
        <v>795932</v>
      </c>
      <c r="CK57" s="17">
        <v>1464505</v>
      </c>
      <c r="CL57" s="17">
        <v>345</v>
      </c>
      <c r="CM57" s="17">
        <v>1088</v>
      </c>
      <c r="CN57" s="17">
        <v>7542</v>
      </c>
      <c r="CO57" s="17">
        <v>314596</v>
      </c>
      <c r="CP57" s="17">
        <v>2917627</v>
      </c>
      <c r="CQ57" s="17" t="s">
        <v>54</v>
      </c>
      <c r="CR57" s="17" t="s">
        <v>54</v>
      </c>
      <c r="CS57" s="17" t="s">
        <v>54</v>
      </c>
      <c r="CT57" s="17" t="s">
        <v>54</v>
      </c>
      <c r="CU57" s="17">
        <v>291122</v>
      </c>
    </row>
    <row r="58" spans="2:99" x14ac:dyDescent="0.25">
      <c r="B58" s="15" t="s">
        <v>98</v>
      </c>
      <c r="C58" s="263">
        <v>402</v>
      </c>
      <c r="D58" s="16" t="e">
        <f t="shared" si="24"/>
        <v>#N/A</v>
      </c>
      <c r="E58" s="28">
        <f t="shared" si="17"/>
        <v>329.46751968503935</v>
      </c>
      <c r="F58" s="28">
        <f t="shared" si="18"/>
        <v>193.5826626425218</v>
      </c>
      <c r="G58" s="28">
        <f t="shared" si="19"/>
        <v>243.89002732240439</v>
      </c>
      <c r="H58" s="28">
        <f t="shared" si="20"/>
        <v>237.42724196277496</v>
      </c>
      <c r="I58" s="28">
        <f t="shared" si="21"/>
        <v>288.20353982300884</v>
      </c>
      <c r="J58" s="28">
        <f t="shared" si="22"/>
        <v>287.27725856697822</v>
      </c>
      <c r="K58" s="28">
        <f t="shared" si="23"/>
        <v>366.35227272727275</v>
      </c>
      <c r="L58" s="27">
        <f t="shared" si="10"/>
        <v>329.46751968503935</v>
      </c>
      <c r="M58" s="27">
        <f t="shared" si="11"/>
        <v>387.16532528504359</v>
      </c>
      <c r="N58" s="27">
        <f t="shared" si="12"/>
        <v>731.67008196721315</v>
      </c>
      <c r="O58" s="27">
        <f t="shared" si="13"/>
        <v>949.70896785109983</v>
      </c>
      <c r="P58" s="27">
        <f t="shared" si="14"/>
        <v>1441.0176991150443</v>
      </c>
      <c r="Q58" s="27">
        <f t="shared" si="15"/>
        <v>1723.6635514018692</v>
      </c>
      <c r="R58" s="27">
        <f t="shared" si="16"/>
        <v>4029.875</v>
      </c>
      <c r="S58" s="21">
        <v>63922</v>
      </c>
      <c r="T58" s="21">
        <v>355556</v>
      </c>
      <c r="U58" s="21">
        <v>256210</v>
      </c>
      <c r="V58" s="21">
        <v>175376</v>
      </c>
      <c r="W58" s="21">
        <v>152831</v>
      </c>
      <c r="X58" s="21">
        <v>152178</v>
      </c>
      <c r="Y58" s="21">
        <v>133848</v>
      </c>
      <c r="Z58" s="21">
        <v>125127</v>
      </c>
      <c r="AA58" s="21">
        <v>138629</v>
      </c>
      <c r="AB58" s="21">
        <v>97099</v>
      </c>
      <c r="AC58" s="21">
        <v>276179</v>
      </c>
      <c r="AD58" s="21">
        <v>162201</v>
      </c>
      <c r="AE58" s="21">
        <v>221791</v>
      </c>
      <c r="AF58" s="21">
        <v>332282</v>
      </c>
      <c r="AG58" s="21">
        <v>336617</v>
      </c>
      <c r="AH58" s="21">
        <v>499053</v>
      </c>
      <c r="AI58" s="20">
        <v>859</v>
      </c>
      <c r="AJ58" s="20">
        <v>2544</v>
      </c>
      <c r="AK58" s="20">
        <v>1061</v>
      </c>
      <c r="AL58" s="20">
        <v>514</v>
      </c>
      <c r="AM58" s="20">
        <v>340</v>
      </c>
      <c r="AN58" s="20">
        <v>275</v>
      </c>
      <c r="AO58" s="20">
        <v>207</v>
      </c>
      <c r="AP58" s="20">
        <v>168</v>
      </c>
      <c r="AQ58" s="20">
        <v>163</v>
      </c>
      <c r="AR58" s="20">
        <v>103</v>
      </c>
      <c r="AS58" s="20">
        <v>225</v>
      </c>
      <c r="AT58" s="20">
        <v>93</v>
      </c>
      <c r="AU58" s="20">
        <v>91</v>
      </c>
      <c r="AV58" s="20">
        <v>88</v>
      </c>
      <c r="AW58" s="20">
        <v>47</v>
      </c>
      <c r="AX58" s="20">
        <v>31</v>
      </c>
      <c r="AY58" s="25">
        <v>2032</v>
      </c>
      <c r="AZ58" s="25">
        <v>2982</v>
      </c>
      <c r="BA58" s="25">
        <v>976</v>
      </c>
      <c r="BB58" s="25">
        <v>591</v>
      </c>
      <c r="BC58" s="25">
        <v>113</v>
      </c>
      <c r="BD58" s="25">
        <v>107</v>
      </c>
      <c r="BE58" s="25">
        <v>8</v>
      </c>
      <c r="BF58" s="24">
        <v>669478</v>
      </c>
      <c r="BG58" s="24">
        <v>1154527</v>
      </c>
      <c r="BH58" s="24">
        <v>714110</v>
      </c>
      <c r="BI58" s="24">
        <v>561278</v>
      </c>
      <c r="BJ58" s="24">
        <v>162835</v>
      </c>
      <c r="BK58" s="24">
        <v>184432</v>
      </c>
      <c r="BL58" s="24">
        <v>32239</v>
      </c>
      <c r="BM58" s="17">
        <v>189052</v>
      </c>
      <c r="BN58" s="17">
        <v>30682</v>
      </c>
      <c r="BO58" s="17">
        <v>25614</v>
      </c>
      <c r="BP58" s="17">
        <v>40311</v>
      </c>
      <c r="BQ58" s="17">
        <v>383819</v>
      </c>
      <c r="BR58" s="17">
        <v>213241</v>
      </c>
      <c r="BS58" s="17">
        <v>190524</v>
      </c>
      <c r="BT58" s="17">
        <v>108489</v>
      </c>
      <c r="BU58" s="17">
        <v>85412</v>
      </c>
      <c r="BV58" s="17">
        <v>556861</v>
      </c>
      <c r="BW58" s="17">
        <v>16060</v>
      </c>
      <c r="BX58" s="17">
        <v>32142</v>
      </c>
      <c r="BY58" s="17">
        <v>158285</v>
      </c>
      <c r="BZ58" s="17">
        <v>152933</v>
      </c>
      <c r="CA58" s="17">
        <v>354690</v>
      </c>
      <c r="CB58" s="17">
        <v>678</v>
      </c>
      <c r="CC58" s="17">
        <v>2639</v>
      </c>
      <c r="CD58" s="17">
        <v>34089</v>
      </c>
      <c r="CE58" s="17">
        <v>295685</v>
      </c>
      <c r="CF58" s="17">
        <v>228187</v>
      </c>
      <c r="CG58" s="17">
        <v>279</v>
      </c>
      <c r="CH58" s="17">
        <v>223</v>
      </c>
      <c r="CI58" s="17">
        <v>1730</v>
      </c>
      <c r="CJ58" s="17">
        <v>48093</v>
      </c>
      <c r="CK58" s="17">
        <v>112510</v>
      </c>
      <c r="CL58" s="17">
        <v>168</v>
      </c>
      <c r="CM58" s="17" t="s">
        <v>54</v>
      </c>
      <c r="CN58" s="17" t="s">
        <v>54</v>
      </c>
      <c r="CO58" s="17">
        <v>24447</v>
      </c>
      <c r="CP58" s="17">
        <v>159817</v>
      </c>
      <c r="CQ58" s="17" t="s">
        <v>54</v>
      </c>
      <c r="CR58" s="17" t="s">
        <v>54</v>
      </c>
      <c r="CS58" s="17" t="s">
        <v>54</v>
      </c>
      <c r="CT58" s="17" t="s">
        <v>54</v>
      </c>
      <c r="CU58" s="17">
        <v>32239</v>
      </c>
    </row>
    <row r="59" spans="2:99" x14ac:dyDescent="0.25">
      <c r="B59" s="15" t="s">
        <v>99</v>
      </c>
      <c r="C59" s="263">
        <v>403</v>
      </c>
      <c r="D59" s="16" t="e">
        <f t="shared" si="24"/>
        <v>#N/A</v>
      </c>
      <c r="E59" s="28">
        <f t="shared" si="17"/>
        <v>473.00155601659753</v>
      </c>
      <c r="F59" s="28">
        <f t="shared" si="18"/>
        <v>185.63226643598617</v>
      </c>
      <c r="G59" s="28">
        <f t="shared" si="19"/>
        <v>282.02069160997729</v>
      </c>
      <c r="H59" s="28">
        <f t="shared" si="20"/>
        <v>307.33632596685084</v>
      </c>
      <c r="I59" s="28">
        <f t="shared" si="21"/>
        <v>298.19583333333333</v>
      </c>
      <c r="J59" s="28">
        <f t="shared" si="22"/>
        <v>389.71007751937987</v>
      </c>
      <c r="K59" s="28">
        <f t="shared" si="23"/>
        <v>475.81404958677683</v>
      </c>
      <c r="L59" s="27">
        <f t="shared" si="10"/>
        <v>473.00155601659753</v>
      </c>
      <c r="M59" s="27">
        <f t="shared" si="11"/>
        <v>371.26453287197234</v>
      </c>
      <c r="N59" s="27">
        <f t="shared" si="12"/>
        <v>846.06207482993193</v>
      </c>
      <c r="O59" s="27">
        <f t="shared" si="13"/>
        <v>1229.3453038674033</v>
      </c>
      <c r="P59" s="27">
        <f t="shared" si="14"/>
        <v>1490.9791666666667</v>
      </c>
      <c r="Q59" s="27">
        <f t="shared" si="15"/>
        <v>2338.2604651162792</v>
      </c>
      <c r="R59" s="27">
        <f t="shared" si="16"/>
        <v>5233.954545454545</v>
      </c>
      <c r="S59" s="21">
        <v>33165</v>
      </c>
      <c r="T59" s="21">
        <v>443883</v>
      </c>
      <c r="U59" s="21">
        <v>676765</v>
      </c>
      <c r="V59" s="21">
        <v>373705</v>
      </c>
      <c r="W59" s="21">
        <v>233338</v>
      </c>
      <c r="X59" s="21">
        <v>173267</v>
      </c>
      <c r="Y59" s="21">
        <v>194241</v>
      </c>
      <c r="Z59" s="21">
        <v>203217</v>
      </c>
      <c r="AA59" s="21">
        <v>197262</v>
      </c>
      <c r="AB59" s="21">
        <v>149735</v>
      </c>
      <c r="AC59" s="21">
        <v>498424</v>
      </c>
      <c r="AD59" s="21">
        <v>374550</v>
      </c>
      <c r="AE59" s="21">
        <v>539169</v>
      </c>
      <c r="AF59" s="21">
        <v>633311</v>
      </c>
      <c r="AG59" s="21">
        <v>628118</v>
      </c>
      <c r="AH59" s="21">
        <v>637996</v>
      </c>
      <c r="AI59" s="20">
        <v>476</v>
      </c>
      <c r="AJ59" s="20">
        <v>2805</v>
      </c>
      <c r="AK59" s="20">
        <v>2794</v>
      </c>
      <c r="AL59" s="20">
        <v>1095</v>
      </c>
      <c r="AM59" s="20">
        <v>526</v>
      </c>
      <c r="AN59" s="20">
        <v>318</v>
      </c>
      <c r="AO59" s="20">
        <v>302</v>
      </c>
      <c r="AP59" s="20">
        <v>271</v>
      </c>
      <c r="AQ59" s="20">
        <v>233</v>
      </c>
      <c r="AR59" s="20">
        <v>158</v>
      </c>
      <c r="AS59" s="20">
        <v>412</v>
      </c>
      <c r="AT59" s="20">
        <v>222</v>
      </c>
      <c r="AU59" s="20">
        <v>220</v>
      </c>
      <c r="AV59" s="20">
        <v>170</v>
      </c>
      <c r="AW59" s="20">
        <v>90</v>
      </c>
      <c r="AX59" s="20">
        <v>41</v>
      </c>
      <c r="AY59" s="25">
        <v>1928</v>
      </c>
      <c r="AZ59" s="25">
        <v>5780</v>
      </c>
      <c r="BA59" s="25">
        <v>1176</v>
      </c>
      <c r="BB59" s="25">
        <v>724</v>
      </c>
      <c r="BC59" s="25">
        <v>288</v>
      </c>
      <c r="BD59" s="25">
        <v>215</v>
      </c>
      <c r="BE59" s="25">
        <v>22</v>
      </c>
      <c r="BF59" s="24">
        <v>911947</v>
      </c>
      <c r="BG59" s="24">
        <v>2145909</v>
      </c>
      <c r="BH59" s="24">
        <v>994969</v>
      </c>
      <c r="BI59" s="24">
        <v>890046</v>
      </c>
      <c r="BJ59" s="24">
        <v>429402</v>
      </c>
      <c r="BK59" s="24">
        <v>502726</v>
      </c>
      <c r="BL59" s="24">
        <v>115147</v>
      </c>
      <c r="BM59" s="17">
        <v>121506</v>
      </c>
      <c r="BN59" s="17">
        <v>101991</v>
      </c>
      <c r="BO59" s="17">
        <v>63898</v>
      </c>
      <c r="BP59" s="17">
        <v>84343</v>
      </c>
      <c r="BQ59" s="17">
        <v>540209</v>
      </c>
      <c r="BR59" s="17">
        <v>336827</v>
      </c>
      <c r="BS59" s="17">
        <v>518020</v>
      </c>
      <c r="BT59" s="17">
        <v>361882</v>
      </c>
      <c r="BU59" s="17">
        <v>171229</v>
      </c>
      <c r="BV59" s="17">
        <v>757951</v>
      </c>
      <c r="BW59" s="17">
        <v>17507</v>
      </c>
      <c r="BX59" s="17">
        <v>54863</v>
      </c>
      <c r="BY59" s="17">
        <v>154491</v>
      </c>
      <c r="BZ59" s="17">
        <v>190022</v>
      </c>
      <c r="CA59" s="17">
        <v>578086</v>
      </c>
      <c r="CB59" s="17">
        <v>985</v>
      </c>
      <c r="CC59" s="17">
        <v>1891</v>
      </c>
      <c r="CD59" s="17">
        <v>24428</v>
      </c>
      <c r="CE59" s="17">
        <v>343076</v>
      </c>
      <c r="CF59" s="17">
        <v>519666</v>
      </c>
      <c r="CG59" s="17">
        <v>100</v>
      </c>
      <c r="CH59" s="17" t="s">
        <v>54</v>
      </c>
      <c r="CI59" s="17">
        <v>1114</v>
      </c>
      <c r="CJ59" s="17">
        <v>119486</v>
      </c>
      <c r="CK59" s="17">
        <v>308702</v>
      </c>
      <c r="CL59" s="17">
        <v>123</v>
      </c>
      <c r="CM59" s="17" t="s">
        <v>54</v>
      </c>
      <c r="CN59" s="17">
        <v>1230</v>
      </c>
      <c r="CO59" s="17">
        <v>9566</v>
      </c>
      <c r="CP59" s="17">
        <v>491807</v>
      </c>
      <c r="CQ59" s="17" t="s">
        <v>54</v>
      </c>
      <c r="CR59" s="17" t="s">
        <v>54</v>
      </c>
      <c r="CS59" s="17" t="s">
        <v>54</v>
      </c>
      <c r="CT59" s="17" t="s">
        <v>54</v>
      </c>
      <c r="CU59" s="17">
        <v>115147</v>
      </c>
    </row>
    <row r="60" spans="2:99" x14ac:dyDescent="0.25">
      <c r="B60" s="15" t="s">
        <v>100</v>
      </c>
      <c r="C60" s="263">
        <v>404</v>
      </c>
      <c r="D60" s="16" t="e">
        <f t="shared" si="24"/>
        <v>#N/A</v>
      </c>
      <c r="E60" s="28">
        <f t="shared" si="17"/>
        <v>212.42259174311926</v>
      </c>
      <c r="F60" s="28">
        <f t="shared" si="18"/>
        <v>106.03712491611543</v>
      </c>
      <c r="G60" s="28">
        <f t="shared" si="19"/>
        <v>164.95273516194018</v>
      </c>
      <c r="H60" s="28">
        <f t="shared" si="20"/>
        <v>193.17</v>
      </c>
      <c r="I60" s="28">
        <f t="shared" si="21"/>
        <v>319.48387096774195</v>
      </c>
      <c r="J60" s="28">
        <f t="shared" si="22"/>
        <v>353.13513513513516</v>
      </c>
      <c r="K60" s="28">
        <f t="shared" si="23"/>
        <v>296.53246753246754</v>
      </c>
      <c r="L60" s="27">
        <f t="shared" si="10"/>
        <v>212.42259174311926</v>
      </c>
      <c r="M60" s="27">
        <f t="shared" si="11"/>
        <v>212.07424983223086</v>
      </c>
      <c r="N60" s="27">
        <f t="shared" si="12"/>
        <v>494.85820548582058</v>
      </c>
      <c r="O60" s="27">
        <f t="shared" si="13"/>
        <v>772.68</v>
      </c>
      <c r="P60" s="27">
        <f t="shared" si="14"/>
        <v>1597.4193548387098</v>
      </c>
      <c r="Q60" s="27">
        <f t="shared" si="15"/>
        <v>2118.8108108108108</v>
      </c>
      <c r="R60" s="27">
        <f t="shared" si="16"/>
        <v>3261.8571428571427</v>
      </c>
      <c r="S60" s="21">
        <v>396028</v>
      </c>
      <c r="T60" s="21">
        <v>2403439</v>
      </c>
      <c r="U60" s="21">
        <v>1245795</v>
      </c>
      <c r="V60" s="21">
        <v>639352</v>
      </c>
      <c r="W60" s="21">
        <v>331623</v>
      </c>
      <c r="X60" s="21">
        <v>237152</v>
      </c>
      <c r="Y60" s="21">
        <v>203730</v>
      </c>
      <c r="Z60" s="21">
        <v>173785</v>
      </c>
      <c r="AA60" s="21">
        <v>138669</v>
      </c>
      <c r="AB60" s="21">
        <v>120821</v>
      </c>
      <c r="AC60" s="21">
        <v>372491</v>
      </c>
      <c r="AD60" s="21">
        <v>201012</v>
      </c>
      <c r="AE60" s="21">
        <v>315934</v>
      </c>
      <c r="AF60" s="21">
        <v>285251</v>
      </c>
      <c r="AG60" s="21">
        <v>374593</v>
      </c>
      <c r="AH60" s="21">
        <v>372090</v>
      </c>
      <c r="AI60" s="20">
        <v>5389</v>
      </c>
      <c r="AJ60" s="20">
        <v>16910</v>
      </c>
      <c r="AK60" s="20">
        <v>5255</v>
      </c>
      <c r="AL60" s="20">
        <v>1888</v>
      </c>
      <c r="AM60" s="20">
        <v>750</v>
      </c>
      <c r="AN60" s="20">
        <v>439</v>
      </c>
      <c r="AO60" s="20">
        <v>316</v>
      </c>
      <c r="AP60" s="20">
        <v>233</v>
      </c>
      <c r="AQ60" s="20">
        <v>164</v>
      </c>
      <c r="AR60" s="20">
        <v>128</v>
      </c>
      <c r="AS60" s="20">
        <v>310</v>
      </c>
      <c r="AT60" s="20">
        <v>119</v>
      </c>
      <c r="AU60" s="20">
        <v>133</v>
      </c>
      <c r="AV60" s="20">
        <v>77</v>
      </c>
      <c r="AW60" s="20">
        <v>53</v>
      </c>
      <c r="AX60" s="20">
        <v>25</v>
      </c>
      <c r="AY60" s="25">
        <v>8720</v>
      </c>
      <c r="AZ60" s="25">
        <v>20862</v>
      </c>
      <c r="BA60" s="25">
        <v>2151</v>
      </c>
      <c r="BB60" s="25">
        <v>350</v>
      </c>
      <c r="BC60" s="25">
        <v>62</v>
      </c>
      <c r="BD60" s="25">
        <v>37</v>
      </c>
      <c r="BE60" s="25">
        <v>7</v>
      </c>
      <c r="BF60" s="24">
        <v>1852325</v>
      </c>
      <c r="BG60" s="24">
        <v>4424293</v>
      </c>
      <c r="BH60" s="24">
        <v>1064440</v>
      </c>
      <c r="BI60" s="24">
        <v>270438</v>
      </c>
      <c r="BJ60" s="24">
        <v>99040</v>
      </c>
      <c r="BK60" s="24">
        <v>78396</v>
      </c>
      <c r="BL60" s="24">
        <v>22833</v>
      </c>
      <c r="BM60" s="17">
        <v>841091</v>
      </c>
      <c r="BN60" s="17">
        <v>141165</v>
      </c>
      <c r="BO60" s="17">
        <v>119615</v>
      </c>
      <c r="BP60" s="17">
        <v>168109</v>
      </c>
      <c r="BQ60" s="17">
        <v>582345</v>
      </c>
      <c r="BR60" s="17">
        <v>1881999</v>
      </c>
      <c r="BS60" s="17">
        <v>974898</v>
      </c>
      <c r="BT60" s="17">
        <v>583228</v>
      </c>
      <c r="BU60" s="17">
        <v>315623</v>
      </c>
      <c r="BV60" s="17">
        <v>668545</v>
      </c>
      <c r="BW60" s="17">
        <v>71930</v>
      </c>
      <c r="BX60" s="17">
        <v>121540</v>
      </c>
      <c r="BY60" s="17">
        <v>237012</v>
      </c>
      <c r="BZ60" s="17">
        <v>246564</v>
      </c>
      <c r="CA60" s="17">
        <v>387394</v>
      </c>
      <c r="CB60" s="17">
        <v>3519</v>
      </c>
      <c r="CC60" s="17">
        <v>6340</v>
      </c>
      <c r="CD60" s="17">
        <v>27596</v>
      </c>
      <c r="CE60" s="17">
        <v>124535</v>
      </c>
      <c r="CF60" s="17">
        <v>108448</v>
      </c>
      <c r="CG60" s="17">
        <v>509</v>
      </c>
      <c r="CH60" s="17">
        <v>1595</v>
      </c>
      <c r="CI60" s="17">
        <v>2762</v>
      </c>
      <c r="CJ60" s="17">
        <v>14412</v>
      </c>
      <c r="CK60" s="17">
        <v>79762</v>
      </c>
      <c r="CL60" s="17">
        <v>419</v>
      </c>
      <c r="CM60" s="17">
        <v>257</v>
      </c>
      <c r="CN60" s="17">
        <v>762</v>
      </c>
      <c r="CO60" s="17">
        <v>4914</v>
      </c>
      <c r="CP60" s="17">
        <v>72044</v>
      </c>
      <c r="CQ60" s="17" t="s">
        <v>54</v>
      </c>
      <c r="CR60" s="17" t="s">
        <v>54</v>
      </c>
      <c r="CS60" s="17" t="s">
        <v>54</v>
      </c>
      <c r="CT60" s="17" t="s">
        <v>54</v>
      </c>
      <c r="CU60" s="17">
        <v>22833</v>
      </c>
    </row>
    <row r="61" spans="2:99" x14ac:dyDescent="0.25">
      <c r="B61" s="15" t="s">
        <v>101</v>
      </c>
      <c r="C61" s="263">
        <v>405</v>
      </c>
      <c r="D61" s="16" t="e">
        <f t="shared" si="24"/>
        <v>#N/A</v>
      </c>
      <c r="E61" s="28">
        <f t="shared" si="17"/>
        <v>181.86918676946033</v>
      </c>
      <c r="F61" s="28">
        <f t="shared" si="18"/>
        <v>123.41532492725509</v>
      </c>
      <c r="G61" s="28">
        <f t="shared" si="19"/>
        <v>183.91629629629631</v>
      </c>
      <c r="H61" s="28">
        <f t="shared" si="20"/>
        <v>239.67119565217391</v>
      </c>
      <c r="I61" s="28">
        <f t="shared" si="21"/>
        <v>294.90476190476193</v>
      </c>
      <c r="J61" s="28">
        <f t="shared" si="22"/>
        <v>1782.6944444444443</v>
      </c>
      <c r="K61" s="28" t="str">
        <f t="shared" si="23"/>
        <v/>
      </c>
      <c r="L61" s="27">
        <f t="shared" si="10"/>
        <v>181.86918676946033</v>
      </c>
      <c r="M61" s="27">
        <f t="shared" si="11"/>
        <v>246.83064985451017</v>
      </c>
      <c r="N61" s="27">
        <f t="shared" si="12"/>
        <v>551.74888888888893</v>
      </c>
      <c r="O61" s="27">
        <f t="shared" si="13"/>
        <v>958.68478260869563</v>
      </c>
      <c r="P61" s="27">
        <f t="shared" si="14"/>
        <v>1474.5238095238096</v>
      </c>
      <c r="Q61" s="27">
        <f t="shared" si="15"/>
        <v>10696.166666666666</v>
      </c>
      <c r="R61" s="27" t="str">
        <f t="shared" si="16"/>
        <v/>
      </c>
      <c r="S61" s="21">
        <v>109499</v>
      </c>
      <c r="T61" s="21">
        <v>685146</v>
      </c>
      <c r="U61" s="21">
        <v>433140</v>
      </c>
      <c r="V61" s="21">
        <v>205925</v>
      </c>
      <c r="W61" s="21">
        <v>119549</v>
      </c>
      <c r="X61" s="21">
        <v>72265</v>
      </c>
      <c r="Y61" s="21">
        <v>72653</v>
      </c>
      <c r="Z61" s="21">
        <v>54951</v>
      </c>
      <c r="AA61" s="21">
        <v>46189</v>
      </c>
      <c r="AB61" s="21">
        <v>39455</v>
      </c>
      <c r="AC61" s="21">
        <v>129539</v>
      </c>
      <c r="AD61" s="21">
        <v>75671</v>
      </c>
      <c r="AE61" s="21">
        <v>81139</v>
      </c>
      <c r="AF61" s="21">
        <v>68058</v>
      </c>
      <c r="AG61" s="21">
        <v>95543</v>
      </c>
      <c r="AH61" s="21">
        <v>146614</v>
      </c>
      <c r="AI61" s="20">
        <v>1568</v>
      </c>
      <c r="AJ61" s="20">
        <v>4830</v>
      </c>
      <c r="AK61" s="20">
        <v>1820</v>
      </c>
      <c r="AL61" s="20">
        <v>610</v>
      </c>
      <c r="AM61" s="20">
        <v>271</v>
      </c>
      <c r="AN61" s="20">
        <v>133</v>
      </c>
      <c r="AO61" s="20">
        <v>113</v>
      </c>
      <c r="AP61" s="20">
        <v>74</v>
      </c>
      <c r="AQ61" s="20">
        <v>55</v>
      </c>
      <c r="AR61" s="20">
        <v>42</v>
      </c>
      <c r="AS61" s="20">
        <v>109</v>
      </c>
      <c r="AT61" s="20">
        <v>45</v>
      </c>
      <c r="AU61" s="20">
        <v>34</v>
      </c>
      <c r="AV61" s="20">
        <v>18</v>
      </c>
      <c r="AW61" s="20">
        <v>14</v>
      </c>
      <c r="AX61" s="20">
        <v>9</v>
      </c>
      <c r="AY61" s="25">
        <v>4021</v>
      </c>
      <c r="AZ61" s="25">
        <v>5155</v>
      </c>
      <c r="BA61" s="25">
        <v>450</v>
      </c>
      <c r="BB61" s="25">
        <v>92</v>
      </c>
      <c r="BC61" s="25">
        <v>21</v>
      </c>
      <c r="BD61" s="25">
        <v>6</v>
      </c>
      <c r="BE61" s="25" t="s">
        <v>54</v>
      </c>
      <c r="BF61" s="24">
        <v>731296</v>
      </c>
      <c r="BG61" s="24">
        <v>1272412</v>
      </c>
      <c r="BH61" s="24">
        <v>248287</v>
      </c>
      <c r="BI61" s="24">
        <v>88199</v>
      </c>
      <c r="BJ61" s="24">
        <v>30965</v>
      </c>
      <c r="BK61" s="24">
        <v>64177</v>
      </c>
      <c r="BL61" s="24" t="s">
        <v>54</v>
      </c>
      <c r="BM61" s="17">
        <v>380361</v>
      </c>
      <c r="BN61" s="17">
        <v>88888</v>
      </c>
      <c r="BO61" s="17">
        <v>46325</v>
      </c>
      <c r="BP61" s="17">
        <v>53845</v>
      </c>
      <c r="BQ61" s="17">
        <v>161877</v>
      </c>
      <c r="BR61" s="17">
        <v>397689</v>
      </c>
      <c r="BS61" s="17">
        <v>326588</v>
      </c>
      <c r="BT61" s="17">
        <v>221638</v>
      </c>
      <c r="BU61" s="17">
        <v>108824</v>
      </c>
      <c r="BV61" s="17">
        <v>217673</v>
      </c>
      <c r="BW61" s="17">
        <v>16202</v>
      </c>
      <c r="BX61" s="17">
        <v>16308</v>
      </c>
      <c r="BY61" s="17">
        <v>49354</v>
      </c>
      <c r="BZ61" s="17">
        <v>72428</v>
      </c>
      <c r="CA61" s="17">
        <v>93995</v>
      </c>
      <c r="CB61" s="17">
        <v>393</v>
      </c>
      <c r="CC61" s="17">
        <v>1356</v>
      </c>
      <c r="CD61" s="17">
        <v>6909</v>
      </c>
      <c r="CE61" s="17">
        <v>40881</v>
      </c>
      <c r="CF61" s="17">
        <v>38660</v>
      </c>
      <c r="CG61" s="17" t="s">
        <v>54</v>
      </c>
      <c r="CH61" s="17" t="s">
        <v>54</v>
      </c>
      <c r="CI61" s="17">
        <v>1248</v>
      </c>
      <c r="CJ61" s="17">
        <v>9535</v>
      </c>
      <c r="CK61" s="17">
        <v>20182</v>
      </c>
      <c r="CL61" s="17" t="s">
        <v>54</v>
      </c>
      <c r="CM61" s="17" t="s">
        <v>54</v>
      </c>
      <c r="CN61" s="17" t="s">
        <v>54</v>
      </c>
      <c r="CO61" s="17" t="s">
        <v>54</v>
      </c>
      <c r="CP61" s="17">
        <v>64177</v>
      </c>
      <c r="CQ61" s="17" t="s">
        <v>54</v>
      </c>
      <c r="CR61" s="17" t="s">
        <v>54</v>
      </c>
      <c r="CS61" s="17" t="s">
        <v>54</v>
      </c>
      <c r="CT61" s="17" t="s">
        <v>54</v>
      </c>
      <c r="CU61" s="17" t="s">
        <v>54</v>
      </c>
    </row>
    <row r="62" spans="2:99" x14ac:dyDescent="0.25">
      <c r="B62" s="15" t="s">
        <v>102</v>
      </c>
      <c r="C62" s="263">
        <v>406</v>
      </c>
      <c r="D62" s="16" t="e">
        <f t="shared" si="24"/>
        <v>#N/A</v>
      </c>
      <c r="E62" s="28">
        <f t="shared" si="17"/>
        <v>163.53490216816499</v>
      </c>
      <c r="F62" s="28">
        <f t="shared" si="18"/>
        <v>122.97577870757787</v>
      </c>
      <c r="G62" s="28">
        <f t="shared" si="19"/>
        <v>198.25050301810867</v>
      </c>
      <c r="H62" s="28">
        <f t="shared" si="20"/>
        <v>330.49471830985914</v>
      </c>
      <c r="I62" s="28">
        <f t="shared" si="21"/>
        <v>232.88000000000002</v>
      </c>
      <c r="J62" s="28">
        <f t="shared" si="22"/>
        <v>393.05</v>
      </c>
      <c r="K62" s="28" t="str">
        <f t="shared" si="23"/>
        <v/>
      </c>
      <c r="L62" s="27">
        <f t="shared" si="10"/>
        <v>163.53490216816499</v>
      </c>
      <c r="M62" s="27">
        <f t="shared" si="11"/>
        <v>245.95155741515575</v>
      </c>
      <c r="N62" s="27">
        <f t="shared" si="12"/>
        <v>594.75150905432599</v>
      </c>
      <c r="O62" s="27">
        <f t="shared" si="13"/>
        <v>1321.9788732394366</v>
      </c>
      <c r="P62" s="27">
        <f t="shared" si="14"/>
        <v>1164.4000000000001</v>
      </c>
      <c r="Q62" s="27">
        <f t="shared" si="15"/>
        <v>2358.3000000000002</v>
      </c>
      <c r="R62" s="27" t="str">
        <f t="shared" si="16"/>
        <v/>
      </c>
      <c r="S62" s="21">
        <v>217360</v>
      </c>
      <c r="T62" s="21">
        <v>1393046</v>
      </c>
      <c r="U62" s="21">
        <v>829588</v>
      </c>
      <c r="V62" s="21">
        <v>441939</v>
      </c>
      <c r="W62" s="21">
        <v>264397</v>
      </c>
      <c r="X62" s="21">
        <v>152929</v>
      </c>
      <c r="Y62" s="21">
        <v>122530</v>
      </c>
      <c r="Z62" s="21">
        <v>90162</v>
      </c>
      <c r="AA62" s="21">
        <v>83017</v>
      </c>
      <c r="AB62" s="21">
        <v>69261</v>
      </c>
      <c r="AC62" s="21">
        <v>289044</v>
      </c>
      <c r="AD62" s="21">
        <v>161113</v>
      </c>
      <c r="AE62" s="21">
        <v>166856</v>
      </c>
      <c r="AF62" s="21">
        <v>165859</v>
      </c>
      <c r="AG62" s="21">
        <v>148261</v>
      </c>
      <c r="AH62" s="21">
        <v>106778</v>
      </c>
      <c r="AI62" s="20">
        <v>3009</v>
      </c>
      <c r="AJ62" s="20">
        <v>9862</v>
      </c>
      <c r="AK62" s="20">
        <v>3473</v>
      </c>
      <c r="AL62" s="20">
        <v>1299</v>
      </c>
      <c r="AM62" s="20">
        <v>598</v>
      </c>
      <c r="AN62" s="20">
        <v>280</v>
      </c>
      <c r="AO62" s="20">
        <v>189</v>
      </c>
      <c r="AP62" s="20">
        <v>121</v>
      </c>
      <c r="AQ62" s="20">
        <v>98</v>
      </c>
      <c r="AR62" s="20">
        <v>73</v>
      </c>
      <c r="AS62" s="20">
        <v>240</v>
      </c>
      <c r="AT62" s="20">
        <v>95</v>
      </c>
      <c r="AU62" s="20">
        <v>69</v>
      </c>
      <c r="AV62" s="20">
        <v>44</v>
      </c>
      <c r="AW62" s="20">
        <v>23</v>
      </c>
      <c r="AX62" s="20">
        <v>7</v>
      </c>
      <c r="AY62" s="25">
        <v>7564</v>
      </c>
      <c r="AZ62" s="25">
        <v>10755</v>
      </c>
      <c r="BA62" s="25">
        <v>994</v>
      </c>
      <c r="BB62" s="25">
        <v>142</v>
      </c>
      <c r="BC62" s="25">
        <v>15</v>
      </c>
      <c r="BD62" s="25">
        <v>10</v>
      </c>
      <c r="BE62" s="25" t="s">
        <v>54</v>
      </c>
      <c r="BF62" s="24">
        <v>1236978</v>
      </c>
      <c r="BG62" s="24">
        <v>2645209</v>
      </c>
      <c r="BH62" s="24">
        <v>591183</v>
      </c>
      <c r="BI62" s="24">
        <v>187721</v>
      </c>
      <c r="BJ62" s="24">
        <v>17466</v>
      </c>
      <c r="BK62" s="24">
        <v>23583</v>
      </c>
      <c r="BL62" s="24" t="s">
        <v>54</v>
      </c>
      <c r="BM62" s="17">
        <v>734870</v>
      </c>
      <c r="BN62" s="17">
        <v>153725</v>
      </c>
      <c r="BO62" s="17">
        <v>106636</v>
      </c>
      <c r="BP62" s="17">
        <v>106312</v>
      </c>
      <c r="BQ62" s="17">
        <v>135435</v>
      </c>
      <c r="BR62" s="17">
        <v>842558</v>
      </c>
      <c r="BS62" s="17">
        <v>634040</v>
      </c>
      <c r="BT62" s="17">
        <v>476717</v>
      </c>
      <c r="BU62" s="17">
        <v>219791</v>
      </c>
      <c r="BV62" s="17">
        <v>472103</v>
      </c>
      <c r="BW62" s="17">
        <v>32483</v>
      </c>
      <c r="BX62" s="17">
        <v>40792</v>
      </c>
      <c r="BY62" s="17">
        <v>115187</v>
      </c>
      <c r="BZ62" s="17">
        <v>139223</v>
      </c>
      <c r="CA62" s="17">
        <v>263498</v>
      </c>
      <c r="CB62" s="17">
        <v>495</v>
      </c>
      <c r="CC62" s="17">
        <v>1031</v>
      </c>
      <c r="CD62" s="17">
        <v>7796</v>
      </c>
      <c r="CE62" s="17">
        <v>45872</v>
      </c>
      <c r="CF62" s="17">
        <v>132527</v>
      </c>
      <c r="CG62" s="17" t="s">
        <v>54</v>
      </c>
      <c r="CH62" s="17" t="s">
        <v>54</v>
      </c>
      <c r="CI62" s="17" t="s">
        <v>54</v>
      </c>
      <c r="CJ62" s="17">
        <v>6197</v>
      </c>
      <c r="CK62" s="17">
        <v>11269</v>
      </c>
      <c r="CL62" s="17" t="s">
        <v>54</v>
      </c>
      <c r="CM62" s="17" t="s">
        <v>54</v>
      </c>
      <c r="CN62" s="17" t="s">
        <v>54</v>
      </c>
      <c r="CO62" s="17">
        <v>504</v>
      </c>
      <c r="CP62" s="17">
        <v>23079</v>
      </c>
      <c r="CQ62" s="17" t="s">
        <v>54</v>
      </c>
      <c r="CR62" s="17" t="s">
        <v>54</v>
      </c>
      <c r="CS62" s="17" t="s">
        <v>54</v>
      </c>
      <c r="CT62" s="17" t="s">
        <v>54</v>
      </c>
      <c r="CU62" s="17" t="s">
        <v>54</v>
      </c>
    </row>
    <row r="63" spans="2:99" x14ac:dyDescent="0.25">
      <c r="B63" s="15" t="s">
        <v>103</v>
      </c>
      <c r="C63" s="263">
        <v>407</v>
      </c>
      <c r="D63" s="16" t="e">
        <f t="shared" si="24"/>
        <v>#N/A</v>
      </c>
      <c r="E63" s="28">
        <f t="shared" si="17"/>
        <v>174.82845796203023</v>
      </c>
      <c r="F63" s="28">
        <f t="shared" si="18"/>
        <v>114.2547700969659</v>
      </c>
      <c r="G63" s="28">
        <f t="shared" si="19"/>
        <v>164.77363950340708</v>
      </c>
      <c r="H63" s="28">
        <f t="shared" si="20"/>
        <v>253.4723964868256</v>
      </c>
      <c r="I63" s="28">
        <f t="shared" si="21"/>
        <v>253.32324324324321</v>
      </c>
      <c r="J63" s="28">
        <f t="shared" si="22"/>
        <v>350.44100294985248</v>
      </c>
      <c r="K63" s="28" t="str">
        <f t="shared" si="23"/>
        <v/>
      </c>
      <c r="L63" s="27">
        <f t="shared" si="10"/>
        <v>174.82845796203023</v>
      </c>
      <c r="M63" s="27">
        <f t="shared" si="11"/>
        <v>228.5095401939318</v>
      </c>
      <c r="N63" s="27">
        <f t="shared" si="12"/>
        <v>494.32091851022125</v>
      </c>
      <c r="O63" s="27">
        <f t="shared" si="13"/>
        <v>1013.8895859473024</v>
      </c>
      <c r="P63" s="27">
        <f t="shared" si="14"/>
        <v>1266.6162162162161</v>
      </c>
      <c r="Q63" s="27">
        <f t="shared" si="15"/>
        <v>2102.646017699115</v>
      </c>
      <c r="R63" s="27" t="str">
        <f t="shared" si="16"/>
        <v/>
      </c>
      <c r="S63" s="21">
        <v>400504</v>
      </c>
      <c r="T63" s="21">
        <v>2147934</v>
      </c>
      <c r="U63" s="21">
        <v>1150149</v>
      </c>
      <c r="V63" s="21">
        <v>588044</v>
      </c>
      <c r="W63" s="21">
        <v>408928</v>
      </c>
      <c r="X63" s="21">
        <v>309741</v>
      </c>
      <c r="Y63" s="21">
        <v>239381</v>
      </c>
      <c r="Z63" s="21">
        <v>205143</v>
      </c>
      <c r="AA63" s="21">
        <v>173902</v>
      </c>
      <c r="AB63" s="21">
        <v>167469</v>
      </c>
      <c r="AC63" s="21">
        <v>558571</v>
      </c>
      <c r="AD63" s="21">
        <v>375823</v>
      </c>
      <c r="AE63" s="21">
        <v>455742</v>
      </c>
      <c r="AF63" s="21">
        <v>435486</v>
      </c>
      <c r="AG63" s="21">
        <v>427349</v>
      </c>
      <c r="AH63" s="21">
        <v>458701</v>
      </c>
      <c r="AI63" s="20">
        <v>5567</v>
      </c>
      <c r="AJ63" s="20">
        <v>15225</v>
      </c>
      <c r="AK63" s="20">
        <v>4854</v>
      </c>
      <c r="AL63" s="20">
        <v>1729</v>
      </c>
      <c r="AM63" s="20">
        <v>920</v>
      </c>
      <c r="AN63" s="20">
        <v>570</v>
      </c>
      <c r="AO63" s="20">
        <v>371</v>
      </c>
      <c r="AP63" s="20">
        <v>275</v>
      </c>
      <c r="AQ63" s="20">
        <v>206</v>
      </c>
      <c r="AR63" s="20">
        <v>177</v>
      </c>
      <c r="AS63" s="20">
        <v>462</v>
      </c>
      <c r="AT63" s="20">
        <v>220</v>
      </c>
      <c r="AU63" s="20">
        <v>190</v>
      </c>
      <c r="AV63" s="20">
        <v>113</v>
      </c>
      <c r="AW63" s="20">
        <v>65</v>
      </c>
      <c r="AX63" s="20">
        <v>31</v>
      </c>
      <c r="AY63" s="25">
        <v>10324</v>
      </c>
      <c r="AZ63" s="25">
        <v>15985</v>
      </c>
      <c r="BA63" s="25">
        <v>3571</v>
      </c>
      <c r="BB63" s="25">
        <v>797</v>
      </c>
      <c r="BC63" s="25">
        <v>185</v>
      </c>
      <c r="BD63" s="25">
        <v>113</v>
      </c>
      <c r="BE63" s="25" t="s">
        <v>54</v>
      </c>
      <c r="BF63" s="24">
        <v>1804929</v>
      </c>
      <c r="BG63" s="24">
        <v>3652725</v>
      </c>
      <c r="BH63" s="24">
        <v>1765220</v>
      </c>
      <c r="BI63" s="24">
        <v>808070</v>
      </c>
      <c r="BJ63" s="24">
        <v>234324</v>
      </c>
      <c r="BK63" s="24">
        <v>237599</v>
      </c>
      <c r="BL63" s="24" t="s">
        <v>54</v>
      </c>
      <c r="BM63" s="17">
        <v>1004960</v>
      </c>
      <c r="BN63" s="17">
        <v>154645</v>
      </c>
      <c r="BO63" s="17">
        <v>96781</v>
      </c>
      <c r="BP63" s="17">
        <v>134038</v>
      </c>
      <c r="BQ63" s="17">
        <v>414505</v>
      </c>
      <c r="BR63" s="17">
        <v>1408066</v>
      </c>
      <c r="BS63" s="17">
        <v>770321</v>
      </c>
      <c r="BT63" s="17">
        <v>442746</v>
      </c>
      <c r="BU63" s="17">
        <v>261656</v>
      </c>
      <c r="BV63" s="17">
        <v>769936</v>
      </c>
      <c r="BW63" s="17">
        <v>126595</v>
      </c>
      <c r="BX63" s="17">
        <v>208556</v>
      </c>
      <c r="BY63" s="17">
        <v>387829</v>
      </c>
      <c r="BZ63" s="17">
        <v>379930</v>
      </c>
      <c r="CA63" s="17">
        <v>662310</v>
      </c>
      <c r="CB63" s="17">
        <v>8130</v>
      </c>
      <c r="CC63" s="17">
        <v>14896</v>
      </c>
      <c r="CD63" s="17">
        <v>63674</v>
      </c>
      <c r="CE63" s="17">
        <v>236091</v>
      </c>
      <c r="CF63" s="17">
        <v>485279</v>
      </c>
      <c r="CG63" s="17">
        <v>687</v>
      </c>
      <c r="CH63" s="17">
        <v>1224</v>
      </c>
      <c r="CI63" s="17">
        <v>5627</v>
      </c>
      <c r="CJ63" s="17">
        <v>64483</v>
      </c>
      <c r="CK63" s="17">
        <v>162303</v>
      </c>
      <c r="CL63" s="17" t="s">
        <v>54</v>
      </c>
      <c r="CM63" s="17">
        <v>507</v>
      </c>
      <c r="CN63" s="17">
        <v>315</v>
      </c>
      <c r="CO63" s="17">
        <v>19438</v>
      </c>
      <c r="CP63" s="17">
        <v>217339</v>
      </c>
      <c r="CQ63" s="17" t="s">
        <v>54</v>
      </c>
      <c r="CR63" s="17" t="s">
        <v>54</v>
      </c>
      <c r="CS63" s="17" t="s">
        <v>54</v>
      </c>
      <c r="CT63" s="17" t="s">
        <v>54</v>
      </c>
      <c r="CU63" s="17" t="s">
        <v>54</v>
      </c>
    </row>
    <row r="64" spans="2:99" x14ac:dyDescent="0.25">
      <c r="B64" s="15" t="s">
        <v>104</v>
      </c>
      <c r="C64" s="263">
        <v>408</v>
      </c>
      <c r="D64" s="16" t="e">
        <f t="shared" si="24"/>
        <v>#N/A</v>
      </c>
      <c r="E64" s="28">
        <f t="shared" si="17"/>
        <v>192.43559075480846</v>
      </c>
      <c r="F64" s="28">
        <f t="shared" si="18"/>
        <v>123.07051496405283</v>
      </c>
      <c r="G64" s="28">
        <f t="shared" si="19"/>
        <v>198.56672394043528</v>
      </c>
      <c r="H64" s="28">
        <f t="shared" si="20"/>
        <v>335.53484848484851</v>
      </c>
      <c r="I64" s="28">
        <f t="shared" si="21"/>
        <v>346.25714285714287</v>
      </c>
      <c r="J64" s="28">
        <f t="shared" si="22"/>
        <v>288.33333333333331</v>
      </c>
      <c r="K64" s="28" t="str">
        <f t="shared" si="23"/>
        <v/>
      </c>
      <c r="L64" s="27">
        <f t="shared" si="10"/>
        <v>192.43559075480846</v>
      </c>
      <c r="M64" s="27">
        <f t="shared" si="11"/>
        <v>246.14102992810567</v>
      </c>
      <c r="N64" s="27">
        <f t="shared" si="12"/>
        <v>595.70017182130584</v>
      </c>
      <c r="O64" s="27">
        <f t="shared" si="13"/>
        <v>1342.139393939394</v>
      </c>
      <c r="P64" s="27">
        <f t="shared" si="14"/>
        <v>1731.2857142857142</v>
      </c>
      <c r="Q64" s="27">
        <f t="shared" si="15"/>
        <v>1730</v>
      </c>
      <c r="R64" s="27" t="str">
        <f t="shared" si="16"/>
        <v/>
      </c>
      <c r="S64" s="21">
        <v>206146</v>
      </c>
      <c r="T64" s="21">
        <v>1379449</v>
      </c>
      <c r="U64" s="21">
        <v>877061</v>
      </c>
      <c r="V64" s="21">
        <v>456312</v>
      </c>
      <c r="W64" s="21">
        <v>293006</v>
      </c>
      <c r="X64" s="21">
        <v>167834</v>
      </c>
      <c r="Y64" s="21">
        <v>123371</v>
      </c>
      <c r="Z64" s="21">
        <v>118401</v>
      </c>
      <c r="AA64" s="21">
        <v>85972</v>
      </c>
      <c r="AB64" s="21">
        <v>78093</v>
      </c>
      <c r="AC64" s="21">
        <v>291751</v>
      </c>
      <c r="AD64" s="21">
        <v>226417</v>
      </c>
      <c r="AE64" s="21">
        <v>240453</v>
      </c>
      <c r="AF64" s="21">
        <v>237798</v>
      </c>
      <c r="AG64" s="21">
        <v>224002</v>
      </c>
      <c r="AH64" s="21">
        <v>156215</v>
      </c>
      <c r="AI64" s="20">
        <v>2794</v>
      </c>
      <c r="AJ64" s="20">
        <v>9648</v>
      </c>
      <c r="AK64" s="20">
        <v>3672</v>
      </c>
      <c r="AL64" s="20">
        <v>1345</v>
      </c>
      <c r="AM64" s="20">
        <v>663</v>
      </c>
      <c r="AN64" s="20">
        <v>307</v>
      </c>
      <c r="AO64" s="20">
        <v>192</v>
      </c>
      <c r="AP64" s="20">
        <v>159</v>
      </c>
      <c r="AQ64" s="20">
        <v>101</v>
      </c>
      <c r="AR64" s="20">
        <v>83</v>
      </c>
      <c r="AS64" s="20">
        <v>244</v>
      </c>
      <c r="AT64" s="20">
        <v>130</v>
      </c>
      <c r="AU64" s="20">
        <v>100</v>
      </c>
      <c r="AV64" s="20">
        <v>63</v>
      </c>
      <c r="AW64" s="20">
        <v>33</v>
      </c>
      <c r="AX64" s="20">
        <v>9</v>
      </c>
      <c r="AY64" s="25">
        <v>6187</v>
      </c>
      <c r="AZ64" s="25">
        <v>11962</v>
      </c>
      <c r="BA64" s="25">
        <v>1164</v>
      </c>
      <c r="BB64" s="25">
        <v>165</v>
      </c>
      <c r="BC64" s="25">
        <v>35</v>
      </c>
      <c r="BD64" s="25">
        <v>30</v>
      </c>
      <c r="BE64" s="25" t="s">
        <v>54</v>
      </c>
      <c r="BF64" s="24">
        <v>1190599</v>
      </c>
      <c r="BG64" s="24">
        <v>2944339</v>
      </c>
      <c r="BH64" s="24">
        <v>693395</v>
      </c>
      <c r="BI64" s="24">
        <v>221453</v>
      </c>
      <c r="BJ64" s="24">
        <v>60595</v>
      </c>
      <c r="BK64" s="24">
        <v>51900</v>
      </c>
      <c r="BL64" s="24" t="s">
        <v>54</v>
      </c>
      <c r="BM64" s="17">
        <v>593256</v>
      </c>
      <c r="BN64" s="17">
        <v>146205</v>
      </c>
      <c r="BO64" s="17">
        <v>103090</v>
      </c>
      <c r="BP64" s="17">
        <v>98700</v>
      </c>
      <c r="BQ64" s="17">
        <v>249348</v>
      </c>
      <c r="BR64" s="17">
        <v>951905</v>
      </c>
      <c r="BS64" s="17">
        <v>676926</v>
      </c>
      <c r="BT64" s="17">
        <v>503998</v>
      </c>
      <c r="BU64" s="17">
        <v>256029</v>
      </c>
      <c r="BV64" s="17">
        <v>555481</v>
      </c>
      <c r="BW64" s="17">
        <v>39500</v>
      </c>
      <c r="BX64" s="17">
        <v>51356</v>
      </c>
      <c r="BY64" s="17">
        <v>125631</v>
      </c>
      <c r="BZ64" s="17">
        <v>162642</v>
      </c>
      <c r="CA64" s="17">
        <v>314266</v>
      </c>
      <c r="CB64" s="17">
        <v>934</v>
      </c>
      <c r="CC64" s="17">
        <v>1987</v>
      </c>
      <c r="CD64" s="17">
        <v>16102</v>
      </c>
      <c r="CE64" s="17">
        <v>43492</v>
      </c>
      <c r="CF64" s="17">
        <v>158938</v>
      </c>
      <c r="CG64" s="17" t="s">
        <v>54</v>
      </c>
      <c r="CH64" s="17">
        <v>291</v>
      </c>
      <c r="CI64" s="17" t="s">
        <v>54</v>
      </c>
      <c r="CJ64" s="17">
        <v>11081</v>
      </c>
      <c r="CK64" s="17">
        <v>49223</v>
      </c>
      <c r="CL64" s="17" t="s">
        <v>54</v>
      </c>
      <c r="CM64" s="17">
        <v>296</v>
      </c>
      <c r="CN64" s="17">
        <v>497</v>
      </c>
      <c r="CO64" s="17">
        <v>1727</v>
      </c>
      <c r="CP64" s="17">
        <v>49380</v>
      </c>
      <c r="CQ64" s="17" t="s">
        <v>54</v>
      </c>
      <c r="CR64" s="17" t="s">
        <v>54</v>
      </c>
      <c r="CS64" s="17" t="s">
        <v>54</v>
      </c>
      <c r="CT64" s="17" t="s">
        <v>54</v>
      </c>
      <c r="CU64" s="17" t="s">
        <v>54</v>
      </c>
    </row>
    <row r="65" spans="2:99" x14ac:dyDescent="0.25">
      <c r="B65" s="15" t="s">
        <v>105</v>
      </c>
      <c r="C65" s="263">
        <v>409</v>
      </c>
      <c r="D65" s="16" t="e">
        <f t="shared" si="24"/>
        <v>#N/A</v>
      </c>
      <c r="E65" s="28">
        <f t="shared" si="17"/>
        <v>189.54490941566726</v>
      </c>
      <c r="F65" s="28">
        <f t="shared" si="18"/>
        <v>137.80258367586612</v>
      </c>
      <c r="G65" s="28">
        <f t="shared" si="19"/>
        <v>227.90424242424243</v>
      </c>
      <c r="H65" s="28">
        <f t="shared" si="20"/>
        <v>244.98857142857142</v>
      </c>
      <c r="I65" s="28">
        <f t="shared" si="21"/>
        <v>258.35199999999998</v>
      </c>
      <c r="J65" s="28">
        <f t="shared" si="22"/>
        <v>280.8095238095238</v>
      </c>
      <c r="K65" s="28" t="str">
        <f t="shared" si="23"/>
        <v/>
      </c>
      <c r="L65" s="27">
        <f t="shared" si="10"/>
        <v>189.54490941566726</v>
      </c>
      <c r="M65" s="27">
        <f t="shared" si="11"/>
        <v>275.60516735173223</v>
      </c>
      <c r="N65" s="27">
        <f t="shared" si="12"/>
        <v>683.71272727272731</v>
      </c>
      <c r="O65" s="27">
        <f t="shared" si="13"/>
        <v>979.95428571428567</v>
      </c>
      <c r="P65" s="27">
        <f t="shared" si="14"/>
        <v>1291.76</v>
      </c>
      <c r="Q65" s="27">
        <f t="shared" si="15"/>
        <v>1684.8571428571429</v>
      </c>
      <c r="R65" s="27" t="str">
        <f t="shared" si="16"/>
        <v/>
      </c>
      <c r="S65" s="21">
        <v>245788</v>
      </c>
      <c r="T65" s="21">
        <v>1119850</v>
      </c>
      <c r="U65" s="21">
        <v>733162</v>
      </c>
      <c r="V65" s="21">
        <v>362710</v>
      </c>
      <c r="W65" s="21">
        <v>237141</v>
      </c>
      <c r="X65" s="21">
        <v>182935</v>
      </c>
      <c r="Y65" s="21">
        <v>148693</v>
      </c>
      <c r="Z65" s="21">
        <v>122759</v>
      </c>
      <c r="AA65" s="21">
        <v>113260</v>
      </c>
      <c r="AB65" s="21">
        <v>100010</v>
      </c>
      <c r="AC65" s="21">
        <v>342368</v>
      </c>
      <c r="AD65" s="21">
        <v>203143</v>
      </c>
      <c r="AE65" s="21">
        <v>227375</v>
      </c>
      <c r="AF65" s="21">
        <v>210456</v>
      </c>
      <c r="AG65" s="21">
        <v>212142</v>
      </c>
      <c r="AH65" s="21">
        <v>238303</v>
      </c>
      <c r="AI65" s="20">
        <v>3540</v>
      </c>
      <c r="AJ65" s="20">
        <v>7858</v>
      </c>
      <c r="AK65" s="20">
        <v>3082</v>
      </c>
      <c r="AL65" s="20">
        <v>1072</v>
      </c>
      <c r="AM65" s="20">
        <v>535</v>
      </c>
      <c r="AN65" s="20">
        <v>337</v>
      </c>
      <c r="AO65" s="20">
        <v>231</v>
      </c>
      <c r="AP65" s="20">
        <v>165</v>
      </c>
      <c r="AQ65" s="20">
        <v>134</v>
      </c>
      <c r="AR65" s="20">
        <v>106</v>
      </c>
      <c r="AS65" s="20">
        <v>283</v>
      </c>
      <c r="AT65" s="20">
        <v>117</v>
      </c>
      <c r="AU65" s="20">
        <v>96</v>
      </c>
      <c r="AV65" s="20">
        <v>57</v>
      </c>
      <c r="AW65" s="20">
        <v>33</v>
      </c>
      <c r="AX65" s="20">
        <v>14</v>
      </c>
      <c r="AY65" s="25">
        <v>7838</v>
      </c>
      <c r="AZ65" s="25">
        <v>8515</v>
      </c>
      <c r="BA65" s="25">
        <v>1100</v>
      </c>
      <c r="BB65" s="25">
        <v>175</v>
      </c>
      <c r="BC65" s="25">
        <v>25</v>
      </c>
      <c r="BD65" s="25">
        <v>7</v>
      </c>
      <c r="BE65" s="25" t="s">
        <v>54</v>
      </c>
      <c r="BF65" s="24">
        <v>1485653</v>
      </c>
      <c r="BG65" s="24">
        <v>2346778</v>
      </c>
      <c r="BH65" s="24">
        <v>752084</v>
      </c>
      <c r="BI65" s="24">
        <v>171492</v>
      </c>
      <c r="BJ65" s="24">
        <v>32294</v>
      </c>
      <c r="BK65" s="24">
        <v>11794</v>
      </c>
      <c r="BL65" s="24" t="s">
        <v>54</v>
      </c>
      <c r="BM65" s="17">
        <v>709454</v>
      </c>
      <c r="BN65" s="17">
        <v>152627</v>
      </c>
      <c r="BO65" s="17">
        <v>98709</v>
      </c>
      <c r="BP65" s="17">
        <v>123736</v>
      </c>
      <c r="BQ65" s="17">
        <v>401127</v>
      </c>
      <c r="BR65" s="17">
        <v>631046</v>
      </c>
      <c r="BS65" s="17">
        <v>526676</v>
      </c>
      <c r="BT65" s="17">
        <v>367400</v>
      </c>
      <c r="BU65" s="17">
        <v>263734</v>
      </c>
      <c r="BV65" s="17">
        <v>557922</v>
      </c>
      <c r="BW65" s="17">
        <v>24420</v>
      </c>
      <c r="BX65" s="17">
        <v>52228</v>
      </c>
      <c r="BY65" s="17">
        <v>120407</v>
      </c>
      <c r="BZ65" s="17">
        <v>198199</v>
      </c>
      <c r="CA65" s="17">
        <v>356830</v>
      </c>
      <c r="CB65" s="17">
        <v>718</v>
      </c>
      <c r="CC65" s="17">
        <v>1631</v>
      </c>
      <c r="CD65" s="17">
        <v>12572</v>
      </c>
      <c r="CE65" s="17">
        <v>72609</v>
      </c>
      <c r="CF65" s="17">
        <v>83962</v>
      </c>
      <c r="CG65" s="17" t="s">
        <v>54</v>
      </c>
      <c r="CH65" s="17" t="s">
        <v>54</v>
      </c>
      <c r="CI65" s="17">
        <v>763</v>
      </c>
      <c r="CJ65" s="17">
        <v>8493</v>
      </c>
      <c r="CK65" s="17">
        <v>23038</v>
      </c>
      <c r="CL65" s="17" t="s">
        <v>54</v>
      </c>
      <c r="CM65" s="17" t="s">
        <v>54</v>
      </c>
      <c r="CN65" s="17" t="s">
        <v>54</v>
      </c>
      <c r="CO65" s="17">
        <v>886</v>
      </c>
      <c r="CP65" s="17">
        <v>10908</v>
      </c>
      <c r="CQ65" s="17" t="s">
        <v>54</v>
      </c>
      <c r="CR65" s="17" t="s">
        <v>54</v>
      </c>
      <c r="CS65" s="17" t="s">
        <v>54</v>
      </c>
      <c r="CT65" s="17" t="s">
        <v>54</v>
      </c>
      <c r="CU65" s="17" t="s">
        <v>54</v>
      </c>
    </row>
    <row r="66" spans="2:99" x14ac:dyDescent="0.25">
      <c r="B66" s="15" t="s">
        <v>106</v>
      </c>
      <c r="C66" s="263">
        <v>410</v>
      </c>
      <c r="D66" s="16" t="e">
        <f t="shared" si="24"/>
        <v>#N/A</v>
      </c>
      <c r="E66" s="28">
        <f t="shared" si="17"/>
        <v>196.80559931261635</v>
      </c>
      <c r="F66" s="28">
        <f t="shared" si="18"/>
        <v>132.30626990680665</v>
      </c>
      <c r="G66" s="28">
        <f t="shared" si="19"/>
        <v>196.55748209574065</v>
      </c>
      <c r="H66" s="28">
        <f t="shared" si="20"/>
        <v>257.86146313364054</v>
      </c>
      <c r="I66" s="28">
        <f t="shared" si="21"/>
        <v>253.93566433566434</v>
      </c>
      <c r="J66" s="28">
        <f t="shared" si="22"/>
        <v>304.05086580086578</v>
      </c>
      <c r="K66" s="28">
        <f t="shared" si="23"/>
        <v>430.40259740259739</v>
      </c>
      <c r="L66" s="27">
        <f t="shared" si="10"/>
        <v>196.80559931261635</v>
      </c>
      <c r="M66" s="27">
        <f t="shared" si="11"/>
        <v>264.6125398136133</v>
      </c>
      <c r="N66" s="27">
        <f t="shared" si="12"/>
        <v>589.67244628722199</v>
      </c>
      <c r="O66" s="27">
        <f t="shared" si="13"/>
        <v>1031.4458525345622</v>
      </c>
      <c r="P66" s="27">
        <f t="shared" si="14"/>
        <v>1269.6783216783217</v>
      </c>
      <c r="Q66" s="27">
        <f t="shared" si="15"/>
        <v>1824.3051948051948</v>
      </c>
      <c r="R66" s="27">
        <f t="shared" si="16"/>
        <v>4734.4285714285716</v>
      </c>
      <c r="S66" s="21">
        <v>372113</v>
      </c>
      <c r="T66" s="21">
        <v>2639758</v>
      </c>
      <c r="U66" s="21">
        <v>1262862</v>
      </c>
      <c r="V66" s="21">
        <v>487956</v>
      </c>
      <c r="W66" s="21">
        <v>382084</v>
      </c>
      <c r="X66" s="21">
        <v>330680</v>
      </c>
      <c r="Y66" s="21">
        <v>318318</v>
      </c>
      <c r="Z66" s="21">
        <v>285812</v>
      </c>
      <c r="AA66" s="21">
        <v>262336</v>
      </c>
      <c r="AB66" s="21">
        <v>193730</v>
      </c>
      <c r="AC66" s="21">
        <v>668675</v>
      </c>
      <c r="AD66" s="21">
        <v>516963</v>
      </c>
      <c r="AE66" s="21">
        <v>601697</v>
      </c>
      <c r="AF66" s="21">
        <v>625701</v>
      </c>
      <c r="AG66" s="21">
        <v>630343</v>
      </c>
      <c r="AH66" s="21">
        <v>792708</v>
      </c>
      <c r="AI66" s="20">
        <v>5003</v>
      </c>
      <c r="AJ66" s="20">
        <v>18806</v>
      </c>
      <c r="AK66" s="20">
        <v>5373</v>
      </c>
      <c r="AL66" s="20">
        <v>1443</v>
      </c>
      <c r="AM66" s="20">
        <v>858</v>
      </c>
      <c r="AN66" s="20">
        <v>604</v>
      </c>
      <c r="AO66" s="20">
        <v>494</v>
      </c>
      <c r="AP66" s="20">
        <v>381</v>
      </c>
      <c r="AQ66" s="20">
        <v>310</v>
      </c>
      <c r="AR66" s="20">
        <v>205</v>
      </c>
      <c r="AS66" s="20">
        <v>555</v>
      </c>
      <c r="AT66" s="20">
        <v>304</v>
      </c>
      <c r="AU66" s="20">
        <v>246</v>
      </c>
      <c r="AV66" s="20">
        <v>166</v>
      </c>
      <c r="AW66" s="20">
        <v>91</v>
      </c>
      <c r="AX66" s="20">
        <v>49</v>
      </c>
      <c r="AY66" s="25">
        <v>13966</v>
      </c>
      <c r="AZ66" s="25">
        <v>16954</v>
      </c>
      <c r="BA66" s="25">
        <v>2653</v>
      </c>
      <c r="BB66" s="25">
        <v>868</v>
      </c>
      <c r="BC66" s="25">
        <v>286</v>
      </c>
      <c r="BD66" s="25">
        <v>154</v>
      </c>
      <c r="BE66" s="25">
        <v>7</v>
      </c>
      <c r="BF66" s="24">
        <v>2748587</v>
      </c>
      <c r="BG66" s="24">
        <v>4486241</v>
      </c>
      <c r="BH66" s="24">
        <v>1564401</v>
      </c>
      <c r="BI66" s="24">
        <v>895295</v>
      </c>
      <c r="BJ66" s="24">
        <v>363128</v>
      </c>
      <c r="BK66" s="24">
        <v>280943</v>
      </c>
      <c r="BL66" s="24">
        <v>33141</v>
      </c>
      <c r="BM66" s="17">
        <v>1429703</v>
      </c>
      <c r="BN66" s="17">
        <v>192719</v>
      </c>
      <c r="BO66" s="17">
        <v>110866</v>
      </c>
      <c r="BP66" s="17">
        <v>163771</v>
      </c>
      <c r="BQ66" s="17">
        <v>851528</v>
      </c>
      <c r="BR66" s="17">
        <v>1481711</v>
      </c>
      <c r="BS66" s="17">
        <v>950415</v>
      </c>
      <c r="BT66" s="17">
        <v>460355</v>
      </c>
      <c r="BU66" s="17">
        <v>297225</v>
      </c>
      <c r="BV66" s="17">
        <v>1296535</v>
      </c>
      <c r="BW66" s="17">
        <v>97435</v>
      </c>
      <c r="BX66" s="17">
        <v>115280</v>
      </c>
      <c r="BY66" s="17">
        <v>271530</v>
      </c>
      <c r="BZ66" s="17">
        <v>371235</v>
      </c>
      <c r="CA66" s="17">
        <v>708921</v>
      </c>
      <c r="CB66" s="17">
        <v>2905</v>
      </c>
      <c r="CC66" s="17">
        <v>4248</v>
      </c>
      <c r="CD66" s="17">
        <v>24254</v>
      </c>
      <c r="CE66" s="17">
        <v>420423</v>
      </c>
      <c r="CF66" s="17">
        <v>443465</v>
      </c>
      <c r="CG66" s="17" t="s">
        <v>54</v>
      </c>
      <c r="CH66" s="17" t="s">
        <v>54</v>
      </c>
      <c r="CI66" s="17">
        <v>2547</v>
      </c>
      <c r="CJ66" s="17">
        <v>120471</v>
      </c>
      <c r="CK66" s="17">
        <v>240110</v>
      </c>
      <c r="CL66" s="17">
        <v>117</v>
      </c>
      <c r="CM66" s="17">
        <v>200</v>
      </c>
      <c r="CN66" s="17">
        <v>488</v>
      </c>
      <c r="CO66" s="17">
        <v>17751</v>
      </c>
      <c r="CP66" s="17">
        <v>262387</v>
      </c>
      <c r="CQ66" s="17" t="s">
        <v>54</v>
      </c>
      <c r="CR66" s="17" t="s">
        <v>54</v>
      </c>
      <c r="CS66" s="17" t="s">
        <v>54</v>
      </c>
      <c r="CT66" s="17" t="s">
        <v>54</v>
      </c>
      <c r="CU66" s="17">
        <v>33141</v>
      </c>
    </row>
    <row r="67" spans="2:99" x14ac:dyDescent="0.25">
      <c r="B67" s="15" t="s">
        <v>107</v>
      </c>
      <c r="C67" s="263">
        <v>411</v>
      </c>
      <c r="D67" s="16" t="e">
        <f t="shared" si="24"/>
        <v>#N/A</v>
      </c>
      <c r="E67" s="28">
        <f t="shared" si="17"/>
        <v>176.51637279596977</v>
      </c>
      <c r="F67" s="28">
        <f t="shared" si="18"/>
        <v>135.43610046399033</v>
      </c>
      <c r="G67" s="28">
        <f t="shared" si="19"/>
        <v>217.72972972972971</v>
      </c>
      <c r="H67" s="28">
        <f t="shared" si="20"/>
        <v>214.54975124378109</v>
      </c>
      <c r="I67" s="28">
        <f t="shared" si="21"/>
        <v>272.41666666666663</v>
      </c>
      <c r="J67" s="28">
        <f t="shared" si="22"/>
        <v>645.35</v>
      </c>
      <c r="K67" s="28">
        <f t="shared" si="23"/>
        <v>241.27272727272728</v>
      </c>
      <c r="L67" s="27">
        <f t="shared" si="10"/>
        <v>176.51637279596977</v>
      </c>
      <c r="M67" s="27">
        <f t="shared" si="11"/>
        <v>270.87220092798066</v>
      </c>
      <c r="N67" s="27">
        <f t="shared" si="12"/>
        <v>653.18918918918916</v>
      </c>
      <c r="O67" s="27">
        <f t="shared" si="13"/>
        <v>858.19900497512435</v>
      </c>
      <c r="P67" s="27">
        <f t="shared" si="14"/>
        <v>1362.0833333333333</v>
      </c>
      <c r="Q67" s="27">
        <f t="shared" si="15"/>
        <v>3872.1</v>
      </c>
      <c r="R67" s="27">
        <f t="shared" si="16"/>
        <v>2654</v>
      </c>
      <c r="S67" s="21">
        <v>193790</v>
      </c>
      <c r="T67" s="21">
        <v>1299321</v>
      </c>
      <c r="U67" s="21">
        <v>854878</v>
      </c>
      <c r="V67" s="21">
        <v>429852</v>
      </c>
      <c r="W67" s="21">
        <v>247995</v>
      </c>
      <c r="X67" s="21">
        <v>165061</v>
      </c>
      <c r="Y67" s="21">
        <v>135216</v>
      </c>
      <c r="Z67" s="21">
        <v>99779</v>
      </c>
      <c r="AA67" s="21">
        <v>92909</v>
      </c>
      <c r="AB67" s="21">
        <v>78110</v>
      </c>
      <c r="AC67" s="21">
        <v>320547</v>
      </c>
      <c r="AD67" s="21">
        <v>224962</v>
      </c>
      <c r="AE67" s="21">
        <v>212833</v>
      </c>
      <c r="AF67" s="21">
        <v>151727</v>
      </c>
      <c r="AG67" s="21">
        <v>227975</v>
      </c>
      <c r="AH67" s="21">
        <v>124875</v>
      </c>
      <c r="AI67" s="20">
        <v>2632</v>
      </c>
      <c r="AJ67" s="20">
        <v>9165</v>
      </c>
      <c r="AK67" s="20">
        <v>3568</v>
      </c>
      <c r="AL67" s="20">
        <v>1265</v>
      </c>
      <c r="AM67" s="20">
        <v>559</v>
      </c>
      <c r="AN67" s="20">
        <v>304</v>
      </c>
      <c r="AO67" s="20">
        <v>210</v>
      </c>
      <c r="AP67" s="20">
        <v>134</v>
      </c>
      <c r="AQ67" s="20">
        <v>110</v>
      </c>
      <c r="AR67" s="20">
        <v>83</v>
      </c>
      <c r="AS67" s="20">
        <v>263</v>
      </c>
      <c r="AT67" s="20">
        <v>131</v>
      </c>
      <c r="AU67" s="20">
        <v>89</v>
      </c>
      <c r="AV67" s="20">
        <v>40</v>
      </c>
      <c r="AW67" s="20">
        <v>33</v>
      </c>
      <c r="AX67" s="20">
        <v>7</v>
      </c>
      <c r="AY67" s="25">
        <v>7543</v>
      </c>
      <c r="AZ67" s="25">
        <v>9914</v>
      </c>
      <c r="BA67" s="25">
        <v>888</v>
      </c>
      <c r="BB67" s="25">
        <v>201</v>
      </c>
      <c r="BC67" s="25">
        <v>36</v>
      </c>
      <c r="BD67" s="25">
        <v>10</v>
      </c>
      <c r="BE67" s="25">
        <v>1</v>
      </c>
      <c r="BF67" s="24">
        <v>1331463</v>
      </c>
      <c r="BG67" s="24">
        <v>2685427</v>
      </c>
      <c r="BH67" s="24">
        <v>580032</v>
      </c>
      <c r="BI67" s="24">
        <v>172498</v>
      </c>
      <c r="BJ67" s="24">
        <v>49035</v>
      </c>
      <c r="BK67" s="24">
        <v>38721</v>
      </c>
      <c r="BL67" s="24">
        <v>2654</v>
      </c>
      <c r="BM67" s="17">
        <v>732550</v>
      </c>
      <c r="BN67" s="17">
        <v>176496</v>
      </c>
      <c r="BO67" s="17">
        <v>105327</v>
      </c>
      <c r="BP67" s="17">
        <v>84879</v>
      </c>
      <c r="BQ67" s="17">
        <v>232211</v>
      </c>
      <c r="BR67" s="17">
        <v>736202</v>
      </c>
      <c r="BS67" s="17">
        <v>635758</v>
      </c>
      <c r="BT67" s="17">
        <v>454573</v>
      </c>
      <c r="BU67" s="17">
        <v>263147</v>
      </c>
      <c r="BV67" s="17">
        <v>595747</v>
      </c>
      <c r="BW67" s="17">
        <v>23351</v>
      </c>
      <c r="BX67" s="17">
        <v>41386</v>
      </c>
      <c r="BY67" s="17">
        <v>97949</v>
      </c>
      <c r="BZ67" s="17">
        <v>135733</v>
      </c>
      <c r="CA67" s="17">
        <v>281613</v>
      </c>
      <c r="CB67" s="17">
        <v>908</v>
      </c>
      <c r="CC67" s="17">
        <v>1238</v>
      </c>
      <c r="CD67" s="17">
        <v>18394</v>
      </c>
      <c r="CE67" s="17">
        <v>73933</v>
      </c>
      <c r="CF67" s="17">
        <v>78025</v>
      </c>
      <c r="CG67" s="17">
        <v>100</v>
      </c>
      <c r="CH67" s="17" t="s">
        <v>54</v>
      </c>
      <c r="CI67" s="17">
        <v>1304</v>
      </c>
      <c r="CJ67" s="17">
        <v>12625</v>
      </c>
      <c r="CK67" s="17">
        <v>35006</v>
      </c>
      <c r="CL67" s="17" t="s">
        <v>54</v>
      </c>
      <c r="CM67" s="17" t="s">
        <v>54</v>
      </c>
      <c r="CN67" s="17">
        <v>300</v>
      </c>
      <c r="CO67" s="17">
        <v>758</v>
      </c>
      <c r="CP67" s="17">
        <v>37663</v>
      </c>
      <c r="CQ67" s="17" t="s">
        <v>54</v>
      </c>
      <c r="CR67" s="17" t="s">
        <v>54</v>
      </c>
      <c r="CS67" s="17" t="s">
        <v>54</v>
      </c>
      <c r="CT67" s="17" t="s">
        <v>54</v>
      </c>
      <c r="CU67" s="17">
        <v>2654</v>
      </c>
    </row>
    <row r="68" spans="2:99" x14ac:dyDescent="0.25">
      <c r="B68" s="15" t="s">
        <v>108</v>
      </c>
      <c r="C68" s="263">
        <v>412</v>
      </c>
      <c r="D68" s="16" t="e">
        <f t="shared" si="24"/>
        <v>#N/A</v>
      </c>
      <c r="E68" s="28">
        <f t="shared" si="17"/>
        <v>237.18062088428974</v>
      </c>
      <c r="F68" s="28">
        <f t="shared" si="18"/>
        <v>112.94989775051124</v>
      </c>
      <c r="G68" s="28">
        <f t="shared" si="19"/>
        <v>200.68292682926827</v>
      </c>
      <c r="H68" s="28">
        <f t="shared" si="20"/>
        <v>265.83100000000002</v>
      </c>
      <c r="I68" s="28">
        <f t="shared" si="21"/>
        <v>273.97619047619048</v>
      </c>
      <c r="J68" s="28">
        <f t="shared" si="22"/>
        <v>499.96428571428572</v>
      </c>
      <c r="K68" s="28" t="str">
        <f t="shared" si="23"/>
        <v/>
      </c>
      <c r="L68" s="27">
        <f t="shared" si="10"/>
        <v>237.18062088428974</v>
      </c>
      <c r="M68" s="27">
        <f t="shared" si="11"/>
        <v>225.89979550102248</v>
      </c>
      <c r="N68" s="27">
        <f t="shared" si="12"/>
        <v>602.04878048780483</v>
      </c>
      <c r="O68" s="27">
        <f t="shared" si="13"/>
        <v>1063.3240000000001</v>
      </c>
      <c r="P68" s="27">
        <f t="shared" si="14"/>
        <v>1369.8809523809523</v>
      </c>
      <c r="Q68" s="27">
        <f t="shared" si="15"/>
        <v>2999.7857142857142</v>
      </c>
      <c r="R68" s="27" t="str">
        <f t="shared" si="16"/>
        <v/>
      </c>
      <c r="S68" s="21">
        <v>205679</v>
      </c>
      <c r="T68" s="21">
        <v>1381902</v>
      </c>
      <c r="U68" s="21">
        <v>735172</v>
      </c>
      <c r="V68" s="21">
        <v>334474</v>
      </c>
      <c r="W68" s="21">
        <v>199230</v>
      </c>
      <c r="X68" s="21">
        <v>162656</v>
      </c>
      <c r="Y68" s="21">
        <v>132479</v>
      </c>
      <c r="Z68" s="21">
        <v>107980</v>
      </c>
      <c r="AA68" s="21">
        <v>93413</v>
      </c>
      <c r="AB68" s="21">
        <v>78496</v>
      </c>
      <c r="AC68" s="21">
        <v>297694</v>
      </c>
      <c r="AD68" s="21">
        <v>166191</v>
      </c>
      <c r="AE68" s="21">
        <v>192975</v>
      </c>
      <c r="AF68" s="21">
        <v>260935</v>
      </c>
      <c r="AG68" s="21">
        <v>326306</v>
      </c>
      <c r="AH68" s="21">
        <v>317392</v>
      </c>
      <c r="AI68" s="20">
        <v>2775</v>
      </c>
      <c r="AJ68" s="20">
        <v>9825</v>
      </c>
      <c r="AK68" s="20">
        <v>3107</v>
      </c>
      <c r="AL68" s="20">
        <v>984</v>
      </c>
      <c r="AM68" s="20">
        <v>450</v>
      </c>
      <c r="AN68" s="20">
        <v>300</v>
      </c>
      <c r="AO68" s="20">
        <v>206</v>
      </c>
      <c r="AP68" s="20">
        <v>146</v>
      </c>
      <c r="AQ68" s="20">
        <v>111</v>
      </c>
      <c r="AR68" s="20">
        <v>83</v>
      </c>
      <c r="AS68" s="20">
        <v>244</v>
      </c>
      <c r="AT68" s="20">
        <v>97</v>
      </c>
      <c r="AU68" s="20">
        <v>80</v>
      </c>
      <c r="AV68" s="20">
        <v>69</v>
      </c>
      <c r="AW68" s="20">
        <v>47</v>
      </c>
      <c r="AX68" s="20">
        <v>22</v>
      </c>
      <c r="AY68" s="25">
        <v>5315</v>
      </c>
      <c r="AZ68" s="25">
        <v>11736</v>
      </c>
      <c r="BA68" s="25">
        <v>1189</v>
      </c>
      <c r="BB68" s="25">
        <v>250</v>
      </c>
      <c r="BC68" s="25">
        <v>42</v>
      </c>
      <c r="BD68" s="25">
        <v>14</v>
      </c>
      <c r="BE68" s="25" t="s">
        <v>54</v>
      </c>
      <c r="BF68" s="24">
        <v>1260615</v>
      </c>
      <c r="BG68" s="24">
        <v>2651160</v>
      </c>
      <c r="BH68" s="24">
        <v>715836</v>
      </c>
      <c r="BI68" s="24">
        <v>265831</v>
      </c>
      <c r="BJ68" s="24">
        <v>57535</v>
      </c>
      <c r="BK68" s="24">
        <v>41997</v>
      </c>
      <c r="BL68" s="24" t="s">
        <v>54</v>
      </c>
      <c r="BM68" s="17">
        <v>528489</v>
      </c>
      <c r="BN68" s="17">
        <v>82503</v>
      </c>
      <c r="BO68" s="17">
        <v>56810</v>
      </c>
      <c r="BP68" s="17">
        <v>106683</v>
      </c>
      <c r="BQ68" s="17">
        <v>486130</v>
      </c>
      <c r="BR68" s="17">
        <v>1011004</v>
      </c>
      <c r="BS68" s="17">
        <v>598347</v>
      </c>
      <c r="BT68" s="17">
        <v>345502</v>
      </c>
      <c r="BU68" s="17">
        <v>195637</v>
      </c>
      <c r="BV68" s="17">
        <v>500670</v>
      </c>
      <c r="BW68" s="17">
        <v>46733</v>
      </c>
      <c r="BX68" s="17">
        <v>50817</v>
      </c>
      <c r="BY68" s="17">
        <v>114299</v>
      </c>
      <c r="BZ68" s="17">
        <v>169943</v>
      </c>
      <c r="CA68" s="17">
        <v>334044</v>
      </c>
      <c r="CB68" s="17">
        <v>1355</v>
      </c>
      <c r="CC68" s="17">
        <v>3505</v>
      </c>
      <c r="CD68" s="17">
        <v>15236</v>
      </c>
      <c r="CE68" s="17">
        <v>86275</v>
      </c>
      <c r="CF68" s="17">
        <v>159460</v>
      </c>
      <c r="CG68" s="17" t="s">
        <v>54</v>
      </c>
      <c r="CH68" s="17" t="s">
        <v>54</v>
      </c>
      <c r="CI68" s="17">
        <v>1857</v>
      </c>
      <c r="CJ68" s="17">
        <v>15948</v>
      </c>
      <c r="CK68" s="17">
        <v>39730</v>
      </c>
      <c r="CL68" s="17" t="s">
        <v>54</v>
      </c>
      <c r="CM68" s="17" t="s">
        <v>54</v>
      </c>
      <c r="CN68" s="17" t="s">
        <v>54</v>
      </c>
      <c r="CO68" s="17">
        <v>538</v>
      </c>
      <c r="CP68" s="17">
        <v>41459</v>
      </c>
      <c r="CQ68" s="17" t="s">
        <v>54</v>
      </c>
      <c r="CR68" s="17" t="s">
        <v>54</v>
      </c>
      <c r="CS68" s="17" t="s">
        <v>54</v>
      </c>
      <c r="CT68" s="17" t="s">
        <v>54</v>
      </c>
      <c r="CU68" s="17" t="s">
        <v>54</v>
      </c>
    </row>
    <row r="69" spans="2:99" x14ac:dyDescent="0.25">
      <c r="B69" s="15" t="s">
        <v>109</v>
      </c>
      <c r="C69" s="263">
        <v>413</v>
      </c>
      <c r="D69" s="16" t="e">
        <f t="shared" si="24"/>
        <v>#N/A</v>
      </c>
      <c r="E69" s="28">
        <f t="shared" si="17"/>
        <v>162.90588235294118</v>
      </c>
      <c r="F69" s="28">
        <f t="shared" si="18"/>
        <v>129.09878419452889</v>
      </c>
      <c r="G69" s="28">
        <f t="shared" si="19"/>
        <v>208.86116983791405</v>
      </c>
      <c r="H69" s="28">
        <f t="shared" si="20"/>
        <v>293.06363636363636</v>
      </c>
      <c r="I69" s="28">
        <f t="shared" si="21"/>
        <v>298.23750000000001</v>
      </c>
      <c r="J69" s="28">
        <f t="shared" si="22"/>
        <v>511.625</v>
      </c>
      <c r="K69" s="28" t="str">
        <f t="shared" si="23"/>
        <v/>
      </c>
      <c r="L69" s="27">
        <f t="shared" si="10"/>
        <v>162.90588235294118</v>
      </c>
      <c r="M69" s="27">
        <f t="shared" si="11"/>
        <v>258.19756838905778</v>
      </c>
      <c r="N69" s="27">
        <f t="shared" si="12"/>
        <v>626.58350951374211</v>
      </c>
      <c r="O69" s="27">
        <f t="shared" si="13"/>
        <v>1172.2545454545455</v>
      </c>
      <c r="P69" s="27">
        <f t="shared" si="14"/>
        <v>1491.1875</v>
      </c>
      <c r="Q69" s="27">
        <f t="shared" si="15"/>
        <v>3069.75</v>
      </c>
      <c r="R69" s="27" t="str">
        <f t="shared" si="16"/>
        <v/>
      </c>
      <c r="S69" s="21">
        <v>215836</v>
      </c>
      <c r="T69" s="21">
        <v>1234396</v>
      </c>
      <c r="U69" s="21">
        <v>825075</v>
      </c>
      <c r="V69" s="21">
        <v>437072</v>
      </c>
      <c r="W69" s="21">
        <v>245509</v>
      </c>
      <c r="X69" s="21">
        <v>143921</v>
      </c>
      <c r="Y69" s="21">
        <v>137295</v>
      </c>
      <c r="Z69" s="21">
        <v>103886</v>
      </c>
      <c r="AA69" s="21">
        <v>78249</v>
      </c>
      <c r="AB69" s="21">
        <v>58618</v>
      </c>
      <c r="AC69" s="21">
        <v>261299</v>
      </c>
      <c r="AD69" s="21">
        <v>157454</v>
      </c>
      <c r="AE69" s="21">
        <v>169220</v>
      </c>
      <c r="AF69" s="21">
        <v>158952</v>
      </c>
      <c r="AG69" s="21">
        <v>158073</v>
      </c>
      <c r="AH69" s="21">
        <v>141790</v>
      </c>
      <c r="AI69" s="20">
        <v>3036</v>
      </c>
      <c r="AJ69" s="20">
        <v>8700</v>
      </c>
      <c r="AK69" s="20">
        <v>3451</v>
      </c>
      <c r="AL69" s="20">
        <v>1282</v>
      </c>
      <c r="AM69" s="20">
        <v>555</v>
      </c>
      <c r="AN69" s="20">
        <v>264</v>
      </c>
      <c r="AO69" s="20">
        <v>213</v>
      </c>
      <c r="AP69" s="20">
        <v>140</v>
      </c>
      <c r="AQ69" s="20">
        <v>93</v>
      </c>
      <c r="AR69" s="20">
        <v>62</v>
      </c>
      <c r="AS69" s="20">
        <v>215</v>
      </c>
      <c r="AT69" s="20">
        <v>92</v>
      </c>
      <c r="AU69" s="20">
        <v>71</v>
      </c>
      <c r="AV69" s="20">
        <v>39</v>
      </c>
      <c r="AW69" s="20">
        <v>24</v>
      </c>
      <c r="AX69" s="20">
        <v>8</v>
      </c>
      <c r="AY69" s="25">
        <v>6970</v>
      </c>
      <c r="AZ69" s="25">
        <v>10199</v>
      </c>
      <c r="BA69" s="25">
        <v>946</v>
      </c>
      <c r="BB69" s="25">
        <v>110</v>
      </c>
      <c r="BC69" s="25">
        <v>16</v>
      </c>
      <c r="BD69" s="25">
        <v>4</v>
      </c>
      <c r="BE69" s="25" t="s">
        <v>54</v>
      </c>
      <c r="BF69" s="24">
        <v>1135454</v>
      </c>
      <c r="BG69" s="24">
        <v>2633357</v>
      </c>
      <c r="BH69" s="24">
        <v>592748</v>
      </c>
      <c r="BI69" s="24">
        <v>128948</v>
      </c>
      <c r="BJ69" s="24">
        <v>23859</v>
      </c>
      <c r="BK69" s="24">
        <v>12279</v>
      </c>
      <c r="BL69" s="24" t="s">
        <v>54</v>
      </c>
      <c r="BM69" s="17">
        <v>671606</v>
      </c>
      <c r="BN69" s="17">
        <v>154620</v>
      </c>
      <c r="BO69" s="17">
        <v>105439</v>
      </c>
      <c r="BP69" s="17">
        <v>79543</v>
      </c>
      <c r="BQ69" s="17">
        <v>124246</v>
      </c>
      <c r="BR69" s="17">
        <v>752245</v>
      </c>
      <c r="BS69" s="17">
        <v>630538</v>
      </c>
      <c r="BT69" s="17">
        <v>458521</v>
      </c>
      <c r="BU69" s="17">
        <v>252764</v>
      </c>
      <c r="BV69" s="17">
        <v>539289</v>
      </c>
      <c r="BW69" s="17">
        <v>23844</v>
      </c>
      <c r="BX69" s="17">
        <v>37964</v>
      </c>
      <c r="BY69" s="17">
        <v>110926</v>
      </c>
      <c r="BZ69" s="17">
        <v>155202</v>
      </c>
      <c r="CA69" s="17">
        <v>264812</v>
      </c>
      <c r="CB69" s="17">
        <v>2122</v>
      </c>
      <c r="CC69" s="17">
        <v>1199</v>
      </c>
      <c r="CD69" s="17">
        <v>7695</v>
      </c>
      <c r="CE69" s="17">
        <v>31525</v>
      </c>
      <c r="CF69" s="17">
        <v>86407</v>
      </c>
      <c r="CG69" s="17">
        <v>415</v>
      </c>
      <c r="CH69" s="17">
        <v>474</v>
      </c>
      <c r="CI69" s="17" t="s">
        <v>54</v>
      </c>
      <c r="CJ69" s="17">
        <v>2210</v>
      </c>
      <c r="CK69" s="17">
        <v>20760</v>
      </c>
      <c r="CL69" s="17" t="s">
        <v>54</v>
      </c>
      <c r="CM69" s="17">
        <v>280</v>
      </c>
      <c r="CN69" s="17" t="s">
        <v>54</v>
      </c>
      <c r="CO69" s="17">
        <v>725</v>
      </c>
      <c r="CP69" s="17">
        <v>11274</v>
      </c>
      <c r="CQ69" s="17" t="s">
        <v>54</v>
      </c>
      <c r="CR69" s="17" t="s">
        <v>54</v>
      </c>
      <c r="CS69" s="17" t="s">
        <v>54</v>
      </c>
      <c r="CT69" s="17" t="s">
        <v>54</v>
      </c>
      <c r="CU69" s="17" t="s">
        <v>54</v>
      </c>
    </row>
    <row r="70" spans="2:99" x14ac:dyDescent="0.25">
      <c r="B70" s="15" t="s">
        <v>110</v>
      </c>
      <c r="C70" s="263">
        <v>414</v>
      </c>
      <c r="D70" s="16" t="e">
        <f t="shared" si="24"/>
        <v>#N/A</v>
      </c>
      <c r="E70" s="28">
        <f t="shared" si="17"/>
        <v>179.86970356724166</v>
      </c>
      <c r="F70" s="28">
        <f t="shared" si="18"/>
        <v>108.23031026252983</v>
      </c>
      <c r="G70" s="28">
        <f t="shared" si="19"/>
        <v>150.99725274725276</v>
      </c>
      <c r="H70" s="28">
        <f t="shared" si="20"/>
        <v>235.2485380116959</v>
      </c>
      <c r="I70" s="28">
        <f t="shared" si="21"/>
        <v>277.54074074074072</v>
      </c>
      <c r="J70" s="28">
        <f t="shared" si="22"/>
        <v>333.09999999999997</v>
      </c>
      <c r="K70" s="28" t="str">
        <f t="shared" si="23"/>
        <v/>
      </c>
      <c r="L70" s="27">
        <f t="shared" si="10"/>
        <v>179.86970356724166</v>
      </c>
      <c r="M70" s="27">
        <f t="shared" si="11"/>
        <v>216.46062052505965</v>
      </c>
      <c r="N70" s="27">
        <f t="shared" si="12"/>
        <v>452.99175824175825</v>
      </c>
      <c r="O70" s="27">
        <f t="shared" si="13"/>
        <v>940.9941520467836</v>
      </c>
      <c r="P70" s="27">
        <f t="shared" si="14"/>
        <v>1387.7037037037037</v>
      </c>
      <c r="Q70" s="27">
        <f t="shared" si="15"/>
        <v>1998.6</v>
      </c>
      <c r="R70" s="27" t="str">
        <f t="shared" si="16"/>
        <v/>
      </c>
      <c r="S70" s="21">
        <v>211435</v>
      </c>
      <c r="T70" s="21">
        <v>1319134</v>
      </c>
      <c r="U70" s="21">
        <v>723715</v>
      </c>
      <c r="V70" s="21">
        <v>314682</v>
      </c>
      <c r="W70" s="21">
        <v>193282</v>
      </c>
      <c r="X70" s="21">
        <v>140845</v>
      </c>
      <c r="Y70" s="21">
        <v>99914</v>
      </c>
      <c r="Z70" s="21">
        <v>75975</v>
      </c>
      <c r="AA70" s="21">
        <v>64760</v>
      </c>
      <c r="AB70" s="21">
        <v>58321</v>
      </c>
      <c r="AC70" s="21">
        <v>203592</v>
      </c>
      <c r="AD70" s="21">
        <v>154764</v>
      </c>
      <c r="AE70" s="21">
        <v>135696</v>
      </c>
      <c r="AF70" s="21">
        <v>133616</v>
      </c>
      <c r="AG70" s="21">
        <v>124902</v>
      </c>
      <c r="AH70" s="21">
        <v>99825</v>
      </c>
      <c r="AI70" s="20">
        <v>2907</v>
      </c>
      <c r="AJ70" s="20">
        <v>9381</v>
      </c>
      <c r="AK70" s="20">
        <v>3057</v>
      </c>
      <c r="AL70" s="20">
        <v>929</v>
      </c>
      <c r="AM70" s="20">
        <v>436</v>
      </c>
      <c r="AN70" s="20">
        <v>259</v>
      </c>
      <c r="AO70" s="20">
        <v>156</v>
      </c>
      <c r="AP70" s="20">
        <v>102</v>
      </c>
      <c r="AQ70" s="20">
        <v>77</v>
      </c>
      <c r="AR70" s="20">
        <v>62</v>
      </c>
      <c r="AS70" s="20">
        <v>173</v>
      </c>
      <c r="AT70" s="20">
        <v>90</v>
      </c>
      <c r="AU70" s="20">
        <v>56</v>
      </c>
      <c r="AV70" s="20">
        <v>34</v>
      </c>
      <c r="AW70" s="20">
        <v>19</v>
      </c>
      <c r="AX70" s="20">
        <v>8</v>
      </c>
      <c r="AY70" s="25">
        <v>5971</v>
      </c>
      <c r="AZ70" s="25">
        <v>10475</v>
      </c>
      <c r="BA70" s="25">
        <v>1092</v>
      </c>
      <c r="BB70" s="25">
        <v>171</v>
      </c>
      <c r="BC70" s="25">
        <v>27</v>
      </c>
      <c r="BD70" s="25">
        <v>10</v>
      </c>
      <c r="BE70" s="25" t="s">
        <v>54</v>
      </c>
      <c r="BF70" s="24">
        <v>1074002</v>
      </c>
      <c r="BG70" s="24">
        <v>2267425</v>
      </c>
      <c r="BH70" s="24">
        <v>494667</v>
      </c>
      <c r="BI70" s="24">
        <v>160910</v>
      </c>
      <c r="BJ70" s="24">
        <v>37468</v>
      </c>
      <c r="BK70" s="24">
        <v>19986</v>
      </c>
      <c r="BL70" s="24" t="s">
        <v>54</v>
      </c>
      <c r="BM70" s="17">
        <v>590054</v>
      </c>
      <c r="BN70" s="17">
        <v>114283</v>
      </c>
      <c r="BO70" s="17">
        <v>69826</v>
      </c>
      <c r="BP70" s="17">
        <v>89689</v>
      </c>
      <c r="BQ70" s="17">
        <v>210150</v>
      </c>
      <c r="BR70" s="17">
        <v>892058</v>
      </c>
      <c r="BS70" s="17">
        <v>549836</v>
      </c>
      <c r="BT70" s="17">
        <v>322757</v>
      </c>
      <c r="BU70" s="17">
        <v>163127</v>
      </c>
      <c r="BV70" s="17">
        <v>339647</v>
      </c>
      <c r="BW70" s="17">
        <v>46923</v>
      </c>
      <c r="BX70" s="17">
        <v>55359</v>
      </c>
      <c r="BY70" s="17">
        <v>99943</v>
      </c>
      <c r="BZ70" s="17">
        <v>125899</v>
      </c>
      <c r="CA70" s="17">
        <v>166543</v>
      </c>
      <c r="CB70" s="17">
        <v>1424</v>
      </c>
      <c r="CC70" s="17">
        <v>4037</v>
      </c>
      <c r="CD70" s="17">
        <v>13223</v>
      </c>
      <c r="CE70" s="17">
        <v>51784</v>
      </c>
      <c r="CF70" s="17">
        <v>90442</v>
      </c>
      <c r="CG70" s="17">
        <v>110</v>
      </c>
      <c r="CH70" s="17">
        <v>200</v>
      </c>
      <c r="CI70" s="17">
        <v>1747</v>
      </c>
      <c r="CJ70" s="17">
        <v>7513</v>
      </c>
      <c r="CK70" s="17">
        <v>27898</v>
      </c>
      <c r="CL70" s="17" t="s">
        <v>54</v>
      </c>
      <c r="CM70" s="17" t="s">
        <v>54</v>
      </c>
      <c r="CN70" s="17">
        <v>468</v>
      </c>
      <c r="CO70" s="17">
        <v>1803</v>
      </c>
      <c r="CP70" s="17">
        <v>17715</v>
      </c>
      <c r="CQ70" s="17" t="s">
        <v>54</v>
      </c>
      <c r="CR70" s="17" t="s">
        <v>54</v>
      </c>
      <c r="CS70" s="17" t="s">
        <v>54</v>
      </c>
      <c r="CT70" s="17" t="s">
        <v>54</v>
      </c>
      <c r="CU70" s="17" t="s">
        <v>54</v>
      </c>
    </row>
    <row r="71" spans="2:99" x14ac:dyDescent="0.25">
      <c r="B71" s="15" t="s">
        <v>111</v>
      </c>
      <c r="C71" s="263">
        <v>415</v>
      </c>
      <c r="D71" s="16" t="e">
        <f t="shared" si="24"/>
        <v>#N/A</v>
      </c>
      <c r="E71" s="28">
        <f t="shared" si="17"/>
        <v>156.61822784810127</v>
      </c>
      <c r="F71" s="28">
        <f t="shared" si="18"/>
        <v>138.05117896338152</v>
      </c>
      <c r="G71" s="28">
        <f t="shared" si="19"/>
        <v>195.9955640050697</v>
      </c>
      <c r="H71" s="28">
        <f t="shared" si="20"/>
        <v>279.15822784810126</v>
      </c>
      <c r="I71" s="28">
        <f t="shared" si="21"/>
        <v>398.89565217391305</v>
      </c>
      <c r="J71" s="28">
        <f t="shared" si="22"/>
        <v>423.77777777777777</v>
      </c>
      <c r="K71" s="28" t="str">
        <f t="shared" si="23"/>
        <v/>
      </c>
      <c r="L71" s="27">
        <f t="shared" si="10"/>
        <v>156.61822784810127</v>
      </c>
      <c r="M71" s="27">
        <f t="shared" si="11"/>
        <v>276.10235792676303</v>
      </c>
      <c r="N71" s="27">
        <f t="shared" si="12"/>
        <v>587.98669201520909</v>
      </c>
      <c r="O71" s="27">
        <f t="shared" si="13"/>
        <v>1116.632911392405</v>
      </c>
      <c r="P71" s="27">
        <f t="shared" si="14"/>
        <v>1994.4782608695652</v>
      </c>
      <c r="Q71" s="27">
        <f t="shared" si="15"/>
        <v>2542.6666666666665</v>
      </c>
      <c r="R71" s="27" t="str">
        <f t="shared" si="16"/>
        <v/>
      </c>
      <c r="S71" s="21">
        <v>231271</v>
      </c>
      <c r="T71" s="21">
        <v>1279436</v>
      </c>
      <c r="U71" s="21">
        <v>758524</v>
      </c>
      <c r="V71" s="21">
        <v>335107</v>
      </c>
      <c r="W71" s="21">
        <v>227750</v>
      </c>
      <c r="X71" s="21">
        <v>157921</v>
      </c>
      <c r="Y71" s="21">
        <v>116018</v>
      </c>
      <c r="Z71" s="21">
        <v>100672</v>
      </c>
      <c r="AA71" s="21">
        <v>87078</v>
      </c>
      <c r="AB71" s="21">
        <v>64137</v>
      </c>
      <c r="AC71" s="21">
        <v>259155</v>
      </c>
      <c r="AD71" s="21">
        <v>241003</v>
      </c>
      <c r="AE71" s="21">
        <v>213027</v>
      </c>
      <c r="AF71" s="21">
        <v>176862</v>
      </c>
      <c r="AG71" s="21">
        <v>214176</v>
      </c>
      <c r="AH71" s="21">
        <v>172236</v>
      </c>
      <c r="AI71" s="20">
        <v>3227</v>
      </c>
      <c r="AJ71" s="20">
        <v>9121</v>
      </c>
      <c r="AK71" s="20">
        <v>3184</v>
      </c>
      <c r="AL71" s="20">
        <v>986</v>
      </c>
      <c r="AM71" s="20">
        <v>513</v>
      </c>
      <c r="AN71" s="20">
        <v>292</v>
      </c>
      <c r="AO71" s="20">
        <v>179</v>
      </c>
      <c r="AP71" s="20">
        <v>135</v>
      </c>
      <c r="AQ71" s="20">
        <v>103</v>
      </c>
      <c r="AR71" s="20">
        <v>68</v>
      </c>
      <c r="AS71" s="20">
        <v>213</v>
      </c>
      <c r="AT71" s="20">
        <v>140</v>
      </c>
      <c r="AU71" s="20">
        <v>90</v>
      </c>
      <c r="AV71" s="20">
        <v>48</v>
      </c>
      <c r="AW71" s="20">
        <v>31</v>
      </c>
      <c r="AX71" s="20">
        <v>12</v>
      </c>
      <c r="AY71" s="25">
        <v>7900</v>
      </c>
      <c r="AZ71" s="25">
        <v>9203</v>
      </c>
      <c r="BA71" s="25">
        <v>1052</v>
      </c>
      <c r="BB71" s="25">
        <v>158</v>
      </c>
      <c r="BC71" s="25">
        <v>23</v>
      </c>
      <c r="BD71" s="25">
        <v>6</v>
      </c>
      <c r="BE71" s="25" t="s">
        <v>54</v>
      </c>
      <c r="BF71" s="24">
        <v>1237284</v>
      </c>
      <c r="BG71" s="24">
        <v>2540970</v>
      </c>
      <c r="BH71" s="24">
        <v>618562</v>
      </c>
      <c r="BI71" s="24">
        <v>176428</v>
      </c>
      <c r="BJ71" s="24">
        <v>45873</v>
      </c>
      <c r="BK71" s="24">
        <v>15256</v>
      </c>
      <c r="BL71" s="24" t="s">
        <v>54</v>
      </c>
      <c r="BM71" s="17">
        <v>764627</v>
      </c>
      <c r="BN71" s="17">
        <v>162864</v>
      </c>
      <c r="BO71" s="17">
        <v>78195</v>
      </c>
      <c r="BP71" s="17">
        <v>80548</v>
      </c>
      <c r="BQ71" s="17">
        <v>151050</v>
      </c>
      <c r="BR71" s="17">
        <v>711693</v>
      </c>
      <c r="BS71" s="17">
        <v>550687</v>
      </c>
      <c r="BT71" s="17">
        <v>351740</v>
      </c>
      <c r="BU71" s="17">
        <v>207278</v>
      </c>
      <c r="BV71" s="17">
        <v>719572</v>
      </c>
      <c r="BW71" s="17">
        <v>32829</v>
      </c>
      <c r="BX71" s="17">
        <v>42837</v>
      </c>
      <c r="BY71" s="17">
        <v>122357</v>
      </c>
      <c r="BZ71" s="17">
        <v>167198</v>
      </c>
      <c r="CA71" s="17">
        <v>253341</v>
      </c>
      <c r="CB71" s="17">
        <v>1282</v>
      </c>
      <c r="CC71" s="17">
        <v>2136</v>
      </c>
      <c r="CD71" s="17">
        <v>9739</v>
      </c>
      <c r="CE71" s="17">
        <v>62319</v>
      </c>
      <c r="CF71" s="17">
        <v>100952</v>
      </c>
      <c r="CG71" s="17">
        <v>276</v>
      </c>
      <c r="CH71" s="17" t="s">
        <v>54</v>
      </c>
      <c r="CI71" s="17">
        <v>426</v>
      </c>
      <c r="CJ71" s="17">
        <v>8483</v>
      </c>
      <c r="CK71" s="17">
        <v>36688</v>
      </c>
      <c r="CL71" s="17" t="s">
        <v>54</v>
      </c>
      <c r="CM71" s="17" t="s">
        <v>54</v>
      </c>
      <c r="CN71" s="17">
        <v>400</v>
      </c>
      <c r="CO71" s="17" t="s">
        <v>54</v>
      </c>
      <c r="CP71" s="17">
        <v>14856</v>
      </c>
      <c r="CQ71" s="17" t="s">
        <v>54</v>
      </c>
      <c r="CR71" s="17" t="s">
        <v>54</v>
      </c>
      <c r="CS71" s="17" t="s">
        <v>54</v>
      </c>
      <c r="CT71" s="17" t="s">
        <v>54</v>
      </c>
      <c r="CU71" s="17" t="s">
        <v>54</v>
      </c>
    </row>
    <row r="72" spans="2:99" x14ac:dyDescent="0.25">
      <c r="B72" s="15" t="s">
        <v>112</v>
      </c>
      <c r="C72" s="263">
        <v>416</v>
      </c>
      <c r="D72" s="16" t="e">
        <f t="shared" si="24"/>
        <v>#N/A</v>
      </c>
      <c r="E72" s="28">
        <f t="shared" si="17"/>
        <v>144.63544963693911</v>
      </c>
      <c r="F72" s="28">
        <f t="shared" si="18"/>
        <v>116.39834337349397</v>
      </c>
      <c r="G72" s="28">
        <f t="shared" si="19"/>
        <v>172.35275302718756</v>
      </c>
      <c r="H72" s="28">
        <f t="shared" si="20"/>
        <v>198.87164750957854</v>
      </c>
      <c r="I72" s="28">
        <f t="shared" si="21"/>
        <v>267.36756756756756</v>
      </c>
      <c r="J72" s="28">
        <f t="shared" si="22"/>
        <v>237.53703703703704</v>
      </c>
      <c r="K72" s="28" t="str">
        <f t="shared" si="23"/>
        <v/>
      </c>
      <c r="L72" s="27">
        <f t="shared" si="10"/>
        <v>144.63544963693911</v>
      </c>
      <c r="M72" s="27">
        <f t="shared" si="11"/>
        <v>232.79668674698794</v>
      </c>
      <c r="N72" s="27">
        <f t="shared" si="12"/>
        <v>517.05825908156271</v>
      </c>
      <c r="O72" s="27">
        <f t="shared" si="13"/>
        <v>795.48659003831415</v>
      </c>
      <c r="P72" s="27">
        <f t="shared" si="14"/>
        <v>1336.8378378378379</v>
      </c>
      <c r="Q72" s="27">
        <f t="shared" si="15"/>
        <v>1425.2222222222222</v>
      </c>
      <c r="R72" s="27" t="str">
        <f t="shared" si="16"/>
        <v/>
      </c>
      <c r="S72" s="21">
        <v>284202</v>
      </c>
      <c r="T72" s="21">
        <v>1881124</v>
      </c>
      <c r="U72" s="21">
        <v>985737</v>
      </c>
      <c r="V72" s="21">
        <v>475030</v>
      </c>
      <c r="W72" s="21">
        <v>289148</v>
      </c>
      <c r="X72" s="21">
        <v>226684</v>
      </c>
      <c r="Y72" s="21">
        <v>157675</v>
      </c>
      <c r="Z72" s="21">
        <v>127600</v>
      </c>
      <c r="AA72" s="21">
        <v>81576</v>
      </c>
      <c r="AB72" s="21">
        <v>81096</v>
      </c>
      <c r="AC72" s="21">
        <v>276770</v>
      </c>
      <c r="AD72" s="21">
        <v>172414</v>
      </c>
      <c r="AE72" s="21">
        <v>161990</v>
      </c>
      <c r="AF72" s="21">
        <v>138710</v>
      </c>
      <c r="AG72" s="21">
        <v>151567</v>
      </c>
      <c r="AH72" s="21">
        <v>23614</v>
      </c>
      <c r="AI72" s="20">
        <v>4049</v>
      </c>
      <c r="AJ72" s="20">
        <v>13395</v>
      </c>
      <c r="AK72" s="20">
        <v>4159</v>
      </c>
      <c r="AL72" s="20">
        <v>1394</v>
      </c>
      <c r="AM72" s="20">
        <v>653</v>
      </c>
      <c r="AN72" s="20">
        <v>416</v>
      </c>
      <c r="AO72" s="20">
        <v>245</v>
      </c>
      <c r="AP72" s="20">
        <v>170</v>
      </c>
      <c r="AQ72" s="20">
        <v>96</v>
      </c>
      <c r="AR72" s="20">
        <v>86</v>
      </c>
      <c r="AS72" s="20">
        <v>232</v>
      </c>
      <c r="AT72" s="20">
        <v>101</v>
      </c>
      <c r="AU72" s="20">
        <v>67</v>
      </c>
      <c r="AV72" s="20">
        <v>37</v>
      </c>
      <c r="AW72" s="20">
        <v>22</v>
      </c>
      <c r="AX72" s="20">
        <v>2</v>
      </c>
      <c r="AY72" s="25">
        <v>10742</v>
      </c>
      <c r="AZ72" s="25">
        <v>12616</v>
      </c>
      <c r="BA72" s="25">
        <v>1459</v>
      </c>
      <c r="BB72" s="25">
        <v>261</v>
      </c>
      <c r="BC72" s="25">
        <v>37</v>
      </c>
      <c r="BD72" s="25">
        <v>9</v>
      </c>
      <c r="BE72" s="25" t="s">
        <v>54</v>
      </c>
      <c r="BF72" s="24">
        <v>1553674</v>
      </c>
      <c r="BG72" s="24">
        <v>2936963</v>
      </c>
      <c r="BH72" s="24">
        <v>754388</v>
      </c>
      <c r="BI72" s="24">
        <v>207622</v>
      </c>
      <c r="BJ72" s="24">
        <v>49463</v>
      </c>
      <c r="BK72" s="24">
        <v>12827</v>
      </c>
      <c r="BL72" s="24" t="s">
        <v>54</v>
      </c>
      <c r="BM72" s="17">
        <v>1094521</v>
      </c>
      <c r="BN72" s="17">
        <v>184675</v>
      </c>
      <c r="BO72" s="17">
        <v>82858</v>
      </c>
      <c r="BP72" s="17">
        <v>93902</v>
      </c>
      <c r="BQ72" s="17">
        <v>97718</v>
      </c>
      <c r="BR72" s="17">
        <v>1018439</v>
      </c>
      <c r="BS72" s="17">
        <v>735656</v>
      </c>
      <c r="BT72" s="17">
        <v>514333</v>
      </c>
      <c r="BU72" s="17">
        <v>235456</v>
      </c>
      <c r="BV72" s="17">
        <v>433079</v>
      </c>
      <c r="BW72" s="17">
        <v>49399</v>
      </c>
      <c r="BX72" s="17">
        <v>61379</v>
      </c>
      <c r="BY72" s="17">
        <v>148348</v>
      </c>
      <c r="BZ72" s="17">
        <v>230890</v>
      </c>
      <c r="CA72" s="17">
        <v>264372</v>
      </c>
      <c r="CB72" s="17">
        <v>2967</v>
      </c>
      <c r="CC72" s="17">
        <v>3485</v>
      </c>
      <c r="CD72" s="17">
        <v>16075</v>
      </c>
      <c r="CE72" s="17">
        <v>101106</v>
      </c>
      <c r="CF72" s="17">
        <v>83989</v>
      </c>
      <c r="CG72" s="17" t="s">
        <v>54</v>
      </c>
      <c r="CH72" s="17">
        <v>285</v>
      </c>
      <c r="CI72" s="17">
        <v>2184</v>
      </c>
      <c r="CJ72" s="17">
        <v>10732</v>
      </c>
      <c r="CK72" s="17">
        <v>36262</v>
      </c>
      <c r="CL72" s="17" t="s">
        <v>54</v>
      </c>
      <c r="CM72" s="17">
        <v>257</v>
      </c>
      <c r="CN72" s="17">
        <v>380</v>
      </c>
      <c r="CO72" s="17">
        <v>2545</v>
      </c>
      <c r="CP72" s="17">
        <v>9645</v>
      </c>
      <c r="CQ72" s="17" t="s">
        <v>54</v>
      </c>
      <c r="CR72" s="17" t="s">
        <v>54</v>
      </c>
      <c r="CS72" s="17" t="s">
        <v>54</v>
      </c>
      <c r="CT72" s="17" t="s">
        <v>54</v>
      </c>
      <c r="CU72" s="17" t="s">
        <v>54</v>
      </c>
    </row>
    <row r="73" spans="2:99" x14ac:dyDescent="0.25">
      <c r="B73" s="15" t="s">
        <v>113</v>
      </c>
      <c r="C73" s="263">
        <v>417</v>
      </c>
      <c r="D73" s="16" t="e">
        <f t="shared" si="24"/>
        <v>#N/A</v>
      </c>
      <c r="E73" s="28">
        <f t="shared" si="17"/>
        <v>197.43579734894689</v>
      </c>
      <c r="F73" s="28">
        <f t="shared" si="18"/>
        <v>114.06297849812672</v>
      </c>
      <c r="G73" s="28">
        <f t="shared" si="19"/>
        <v>183.07925191155198</v>
      </c>
      <c r="H73" s="28">
        <f t="shared" si="20"/>
        <v>269.11001517450683</v>
      </c>
      <c r="I73" s="28">
        <f t="shared" si="21"/>
        <v>340.94615384615383</v>
      </c>
      <c r="J73" s="28">
        <f t="shared" si="22"/>
        <v>364.47499999999997</v>
      </c>
      <c r="K73" s="28">
        <f t="shared" si="23"/>
        <v>402.05454545454546</v>
      </c>
      <c r="L73" s="27">
        <f t="shared" si="10"/>
        <v>197.43579734894689</v>
      </c>
      <c r="M73" s="27">
        <f t="shared" si="11"/>
        <v>228.12595699625345</v>
      </c>
      <c r="N73" s="27">
        <f t="shared" si="12"/>
        <v>549.23775573465593</v>
      </c>
      <c r="O73" s="27">
        <f t="shared" si="13"/>
        <v>1076.4400606980273</v>
      </c>
      <c r="P73" s="27">
        <f t="shared" si="14"/>
        <v>1704.7307692307693</v>
      </c>
      <c r="Q73" s="27">
        <f t="shared" si="15"/>
        <v>2186.85</v>
      </c>
      <c r="R73" s="27">
        <f t="shared" si="16"/>
        <v>4422.6000000000004</v>
      </c>
      <c r="S73" s="21">
        <v>476135</v>
      </c>
      <c r="T73" s="21">
        <v>2930619</v>
      </c>
      <c r="U73" s="21">
        <v>1678824</v>
      </c>
      <c r="V73" s="21">
        <v>753331</v>
      </c>
      <c r="W73" s="21">
        <v>506085</v>
      </c>
      <c r="X73" s="21">
        <v>366751</v>
      </c>
      <c r="Y73" s="21">
        <v>329082</v>
      </c>
      <c r="Z73" s="21">
        <v>251869</v>
      </c>
      <c r="AA73" s="21">
        <v>207566</v>
      </c>
      <c r="AB73" s="21">
        <v>190883</v>
      </c>
      <c r="AC73" s="21">
        <v>602170</v>
      </c>
      <c r="AD73" s="21">
        <v>423274</v>
      </c>
      <c r="AE73" s="21">
        <v>488609</v>
      </c>
      <c r="AF73" s="21">
        <v>564573</v>
      </c>
      <c r="AG73" s="21">
        <v>617573</v>
      </c>
      <c r="AH73" s="21">
        <v>454216</v>
      </c>
      <c r="AI73" s="20">
        <v>6614</v>
      </c>
      <c r="AJ73" s="20">
        <v>20665</v>
      </c>
      <c r="AK73" s="20">
        <v>7097</v>
      </c>
      <c r="AL73" s="20">
        <v>2212</v>
      </c>
      <c r="AM73" s="20">
        <v>1138</v>
      </c>
      <c r="AN73" s="20">
        <v>673</v>
      </c>
      <c r="AO73" s="20">
        <v>513</v>
      </c>
      <c r="AP73" s="20">
        <v>338</v>
      </c>
      <c r="AQ73" s="20">
        <v>245</v>
      </c>
      <c r="AR73" s="20">
        <v>202</v>
      </c>
      <c r="AS73" s="20">
        <v>494</v>
      </c>
      <c r="AT73" s="20">
        <v>247</v>
      </c>
      <c r="AU73" s="20">
        <v>202</v>
      </c>
      <c r="AV73" s="20">
        <v>146</v>
      </c>
      <c r="AW73" s="20">
        <v>91</v>
      </c>
      <c r="AX73" s="20">
        <v>30</v>
      </c>
      <c r="AY73" s="25">
        <v>12297</v>
      </c>
      <c r="AZ73" s="25">
        <v>24556</v>
      </c>
      <c r="BA73" s="25">
        <v>3226</v>
      </c>
      <c r="BB73" s="25">
        <v>659</v>
      </c>
      <c r="BC73" s="25">
        <v>104</v>
      </c>
      <c r="BD73" s="25">
        <v>60</v>
      </c>
      <c r="BE73" s="25">
        <v>5</v>
      </c>
      <c r="BF73" s="24">
        <v>2427868</v>
      </c>
      <c r="BG73" s="24">
        <v>5601861</v>
      </c>
      <c r="BH73" s="24">
        <v>1771841</v>
      </c>
      <c r="BI73" s="24">
        <v>709374</v>
      </c>
      <c r="BJ73" s="24">
        <v>177292</v>
      </c>
      <c r="BK73" s="24">
        <v>131211</v>
      </c>
      <c r="BL73" s="24">
        <v>22113</v>
      </c>
      <c r="BM73" s="17">
        <v>1186084</v>
      </c>
      <c r="BN73" s="17">
        <v>207153</v>
      </c>
      <c r="BO73" s="17">
        <v>132523</v>
      </c>
      <c r="BP73" s="17">
        <v>210810</v>
      </c>
      <c r="BQ73" s="17">
        <v>691298</v>
      </c>
      <c r="BR73" s="17">
        <v>2107328</v>
      </c>
      <c r="BS73" s="17">
        <v>1306794</v>
      </c>
      <c r="BT73" s="17">
        <v>717564</v>
      </c>
      <c r="BU73" s="17">
        <v>429112</v>
      </c>
      <c r="BV73" s="17">
        <v>1041063</v>
      </c>
      <c r="BW73" s="17">
        <v>109636</v>
      </c>
      <c r="BX73" s="17">
        <v>154723</v>
      </c>
      <c r="BY73" s="17">
        <v>362364</v>
      </c>
      <c r="BZ73" s="17">
        <v>415981</v>
      </c>
      <c r="CA73" s="17">
        <v>729137</v>
      </c>
      <c r="CB73" s="17">
        <v>3324</v>
      </c>
      <c r="CC73" s="17">
        <v>8887</v>
      </c>
      <c r="CD73" s="17">
        <v>43044</v>
      </c>
      <c r="CE73" s="17">
        <v>252220</v>
      </c>
      <c r="CF73" s="17">
        <v>401899</v>
      </c>
      <c r="CG73" s="17">
        <v>382</v>
      </c>
      <c r="CH73" s="17">
        <v>716</v>
      </c>
      <c r="CI73" s="17">
        <v>2035</v>
      </c>
      <c r="CJ73" s="17">
        <v>31326</v>
      </c>
      <c r="CK73" s="17">
        <v>142833</v>
      </c>
      <c r="CL73" s="17" t="s">
        <v>54</v>
      </c>
      <c r="CM73" s="17">
        <v>551</v>
      </c>
      <c r="CN73" s="17">
        <v>1886</v>
      </c>
      <c r="CO73" s="17">
        <v>6702</v>
      </c>
      <c r="CP73" s="17">
        <v>122072</v>
      </c>
      <c r="CQ73" s="17" t="s">
        <v>54</v>
      </c>
      <c r="CR73" s="17" t="s">
        <v>54</v>
      </c>
      <c r="CS73" s="17" t="s">
        <v>54</v>
      </c>
      <c r="CT73" s="17" t="s">
        <v>54</v>
      </c>
      <c r="CU73" s="17">
        <v>22113</v>
      </c>
    </row>
    <row r="74" spans="2:99" x14ac:dyDescent="0.25">
      <c r="B74" s="15" t="s">
        <v>114</v>
      </c>
      <c r="C74" s="263">
        <v>418</v>
      </c>
      <c r="D74" s="16" t="e">
        <f t="shared" si="24"/>
        <v>#N/A</v>
      </c>
      <c r="E74" s="28">
        <f t="shared" si="17"/>
        <v>185.21039683388597</v>
      </c>
      <c r="F74" s="28">
        <f t="shared" si="18"/>
        <v>125.06147386299301</v>
      </c>
      <c r="G74" s="28">
        <f t="shared" si="19"/>
        <v>190.13209393346381</v>
      </c>
      <c r="H74" s="28">
        <f t="shared" si="20"/>
        <v>230.12757731958763</v>
      </c>
      <c r="I74" s="28">
        <f t="shared" si="21"/>
        <v>550.15</v>
      </c>
      <c r="J74" s="28">
        <f t="shared" si="22"/>
        <v>956.27380952380952</v>
      </c>
      <c r="K74" s="28" t="str">
        <f t="shared" si="23"/>
        <v/>
      </c>
      <c r="L74" s="27">
        <f t="shared" si="10"/>
        <v>185.21039683388597</v>
      </c>
      <c r="M74" s="27">
        <f t="shared" si="11"/>
        <v>250.12294772598602</v>
      </c>
      <c r="N74" s="27">
        <f t="shared" si="12"/>
        <v>570.39628180039142</v>
      </c>
      <c r="O74" s="27">
        <f t="shared" si="13"/>
        <v>920.51030927835052</v>
      </c>
      <c r="P74" s="27">
        <f t="shared" si="14"/>
        <v>2750.75</v>
      </c>
      <c r="Q74" s="27">
        <f t="shared" si="15"/>
        <v>5737.6428571428569</v>
      </c>
      <c r="R74" s="27" t="str">
        <f t="shared" si="16"/>
        <v/>
      </c>
      <c r="S74" s="21">
        <v>235936</v>
      </c>
      <c r="T74" s="21">
        <v>1641136</v>
      </c>
      <c r="U74" s="21">
        <v>790232</v>
      </c>
      <c r="V74" s="21">
        <v>356163</v>
      </c>
      <c r="W74" s="21">
        <v>233522</v>
      </c>
      <c r="X74" s="21">
        <v>179649</v>
      </c>
      <c r="Y74" s="21">
        <v>123061</v>
      </c>
      <c r="Z74" s="21">
        <v>96017</v>
      </c>
      <c r="AA74" s="21">
        <v>63648</v>
      </c>
      <c r="AB74" s="21">
        <v>71995</v>
      </c>
      <c r="AC74" s="21">
        <v>260920</v>
      </c>
      <c r="AD74" s="21">
        <v>207563</v>
      </c>
      <c r="AE74" s="21">
        <v>255589</v>
      </c>
      <c r="AF74" s="21">
        <v>257056</v>
      </c>
      <c r="AG74" s="21">
        <v>255709</v>
      </c>
      <c r="AH74" s="21">
        <v>251005</v>
      </c>
      <c r="AI74" s="20">
        <v>3204</v>
      </c>
      <c r="AJ74" s="20">
        <v>11693</v>
      </c>
      <c r="AK74" s="20">
        <v>3348</v>
      </c>
      <c r="AL74" s="20">
        <v>1057</v>
      </c>
      <c r="AM74" s="20">
        <v>529</v>
      </c>
      <c r="AN74" s="20">
        <v>332</v>
      </c>
      <c r="AO74" s="20">
        <v>191</v>
      </c>
      <c r="AP74" s="20">
        <v>129</v>
      </c>
      <c r="AQ74" s="20">
        <v>75</v>
      </c>
      <c r="AR74" s="20">
        <v>76</v>
      </c>
      <c r="AS74" s="20">
        <v>216</v>
      </c>
      <c r="AT74" s="20">
        <v>120</v>
      </c>
      <c r="AU74" s="20">
        <v>106</v>
      </c>
      <c r="AV74" s="20">
        <v>68</v>
      </c>
      <c r="AW74" s="20">
        <v>38</v>
      </c>
      <c r="AX74" s="20">
        <v>15</v>
      </c>
      <c r="AY74" s="25">
        <v>9349</v>
      </c>
      <c r="AZ74" s="25">
        <v>10598</v>
      </c>
      <c r="BA74" s="25">
        <v>1022</v>
      </c>
      <c r="BB74" s="25">
        <v>194</v>
      </c>
      <c r="BC74" s="25">
        <v>20</v>
      </c>
      <c r="BD74" s="25">
        <v>14</v>
      </c>
      <c r="BE74" s="25" t="s">
        <v>54</v>
      </c>
      <c r="BF74" s="24">
        <v>1731532</v>
      </c>
      <c r="BG74" s="24">
        <v>2650803</v>
      </c>
      <c r="BH74" s="24">
        <v>582945</v>
      </c>
      <c r="BI74" s="24">
        <v>178579</v>
      </c>
      <c r="BJ74" s="24">
        <v>55015</v>
      </c>
      <c r="BK74" s="24">
        <v>80327</v>
      </c>
      <c r="BL74" s="24" t="s">
        <v>54</v>
      </c>
      <c r="BM74" s="17">
        <v>951930</v>
      </c>
      <c r="BN74" s="17">
        <v>139050</v>
      </c>
      <c r="BO74" s="17">
        <v>83584</v>
      </c>
      <c r="BP74" s="17">
        <v>126904</v>
      </c>
      <c r="BQ74" s="17">
        <v>430064</v>
      </c>
      <c r="BR74" s="17">
        <v>890884</v>
      </c>
      <c r="BS74" s="17">
        <v>604882</v>
      </c>
      <c r="BT74" s="17">
        <v>372814</v>
      </c>
      <c r="BU74" s="17">
        <v>193292</v>
      </c>
      <c r="BV74" s="17">
        <v>588931</v>
      </c>
      <c r="BW74" s="17">
        <v>33480</v>
      </c>
      <c r="BX74" s="17">
        <v>43812</v>
      </c>
      <c r="BY74" s="17">
        <v>121295</v>
      </c>
      <c r="BZ74" s="17">
        <v>135000</v>
      </c>
      <c r="CA74" s="17">
        <v>249358</v>
      </c>
      <c r="CB74" s="17">
        <v>778</v>
      </c>
      <c r="CC74" s="17">
        <v>1998</v>
      </c>
      <c r="CD74" s="17">
        <v>11992</v>
      </c>
      <c r="CE74" s="17">
        <v>76774</v>
      </c>
      <c r="CF74" s="17">
        <v>87037</v>
      </c>
      <c r="CG74" s="17" t="s">
        <v>54</v>
      </c>
      <c r="CH74" s="17">
        <v>280</v>
      </c>
      <c r="CI74" s="17" t="s">
        <v>54</v>
      </c>
      <c r="CJ74" s="17">
        <v>2400</v>
      </c>
      <c r="CK74" s="17">
        <v>52335</v>
      </c>
      <c r="CL74" s="17" t="s">
        <v>54</v>
      </c>
      <c r="CM74" s="17">
        <v>210</v>
      </c>
      <c r="CN74" s="17" t="s">
        <v>54</v>
      </c>
      <c r="CO74" s="17" t="s">
        <v>54</v>
      </c>
      <c r="CP74" s="17">
        <v>80117</v>
      </c>
      <c r="CQ74" s="17" t="s">
        <v>54</v>
      </c>
      <c r="CR74" s="17" t="s">
        <v>54</v>
      </c>
      <c r="CS74" s="17" t="s">
        <v>54</v>
      </c>
      <c r="CT74" s="17" t="s">
        <v>54</v>
      </c>
      <c r="CU74" s="17" t="s">
        <v>54</v>
      </c>
    </row>
    <row r="75" spans="2:99" x14ac:dyDescent="0.25">
      <c r="B75" s="15" t="s">
        <v>115</v>
      </c>
      <c r="C75" s="263">
        <v>501</v>
      </c>
      <c r="D75" s="16" t="e">
        <f t="shared" si="24"/>
        <v>#N/A</v>
      </c>
      <c r="E75" s="28">
        <f t="shared" si="17"/>
        <v>233.33887595610244</v>
      </c>
      <c r="F75" s="28">
        <f t="shared" si="18"/>
        <v>138.87248666393106</v>
      </c>
      <c r="G75" s="28">
        <f t="shared" si="19"/>
        <v>219.56912813434553</v>
      </c>
      <c r="H75" s="28">
        <f t="shared" si="20"/>
        <v>261.87315145334014</v>
      </c>
      <c r="I75" s="28">
        <f t="shared" si="21"/>
        <v>232.74725663716814</v>
      </c>
      <c r="J75" s="28">
        <f t="shared" si="22"/>
        <v>287.60588842975204</v>
      </c>
      <c r="K75" s="28">
        <f t="shared" si="23"/>
        <v>472.9818181818182</v>
      </c>
      <c r="L75" s="27">
        <f t="shared" si="10"/>
        <v>233.33887595610244</v>
      </c>
      <c r="M75" s="27">
        <f t="shared" si="11"/>
        <v>277.74497332786211</v>
      </c>
      <c r="N75" s="27">
        <f t="shared" si="12"/>
        <v>658.7073844030366</v>
      </c>
      <c r="O75" s="27">
        <f t="shared" si="13"/>
        <v>1047.4926058133606</v>
      </c>
      <c r="P75" s="27">
        <f t="shared" si="14"/>
        <v>1163.7362831858406</v>
      </c>
      <c r="Q75" s="27">
        <f t="shared" si="15"/>
        <v>1725.6353305785124</v>
      </c>
      <c r="R75" s="27">
        <f t="shared" si="16"/>
        <v>5202.8</v>
      </c>
      <c r="S75" s="21">
        <v>195130</v>
      </c>
      <c r="T75" s="21">
        <v>1079224</v>
      </c>
      <c r="U75" s="21">
        <v>697404</v>
      </c>
      <c r="V75" s="21">
        <v>541270</v>
      </c>
      <c r="W75" s="21">
        <v>502871</v>
      </c>
      <c r="X75" s="21">
        <v>506729</v>
      </c>
      <c r="Y75" s="21">
        <v>437986</v>
      </c>
      <c r="Z75" s="21">
        <v>394039</v>
      </c>
      <c r="AA75" s="21">
        <v>335525</v>
      </c>
      <c r="AB75" s="21">
        <v>318563</v>
      </c>
      <c r="AC75" s="21">
        <v>1176591</v>
      </c>
      <c r="AD75" s="21">
        <v>739144</v>
      </c>
      <c r="AE75" s="21">
        <v>946657</v>
      </c>
      <c r="AF75" s="21">
        <v>1063046</v>
      </c>
      <c r="AG75" s="21">
        <v>1193188</v>
      </c>
      <c r="AH75" s="21">
        <v>1236740</v>
      </c>
      <c r="AI75" s="20">
        <v>2649</v>
      </c>
      <c r="AJ75" s="20">
        <v>7744</v>
      </c>
      <c r="AK75" s="20">
        <v>2890</v>
      </c>
      <c r="AL75" s="20">
        <v>1571</v>
      </c>
      <c r="AM75" s="20">
        <v>1129</v>
      </c>
      <c r="AN75" s="20">
        <v>926</v>
      </c>
      <c r="AO75" s="20">
        <v>677</v>
      </c>
      <c r="AP75" s="20">
        <v>528</v>
      </c>
      <c r="AQ75" s="20">
        <v>396</v>
      </c>
      <c r="AR75" s="20">
        <v>336</v>
      </c>
      <c r="AS75" s="20">
        <v>974</v>
      </c>
      <c r="AT75" s="20">
        <v>431</v>
      </c>
      <c r="AU75" s="20">
        <v>394</v>
      </c>
      <c r="AV75" s="20">
        <v>281</v>
      </c>
      <c r="AW75" s="20">
        <v>165</v>
      </c>
      <c r="AX75" s="20">
        <v>80</v>
      </c>
      <c r="AY75" s="25">
        <v>3007</v>
      </c>
      <c r="AZ75" s="25">
        <v>9748</v>
      </c>
      <c r="BA75" s="25">
        <v>4347</v>
      </c>
      <c r="BB75" s="25">
        <v>1961</v>
      </c>
      <c r="BC75" s="25">
        <v>1130</v>
      </c>
      <c r="BD75" s="25">
        <v>968</v>
      </c>
      <c r="BE75" s="25">
        <v>10</v>
      </c>
      <c r="BF75" s="24">
        <v>701650</v>
      </c>
      <c r="BG75" s="24">
        <v>2707458</v>
      </c>
      <c r="BH75" s="24">
        <v>2863401</v>
      </c>
      <c r="BI75" s="24">
        <v>2054133</v>
      </c>
      <c r="BJ75" s="24">
        <v>1315022</v>
      </c>
      <c r="BK75" s="24">
        <v>1670415</v>
      </c>
      <c r="BL75" s="24">
        <v>52028</v>
      </c>
      <c r="BM75" s="17">
        <v>265236</v>
      </c>
      <c r="BN75" s="17">
        <v>46587</v>
      </c>
      <c r="BO75" s="17">
        <v>42297</v>
      </c>
      <c r="BP75" s="17">
        <v>65820</v>
      </c>
      <c r="BQ75" s="17">
        <v>281710</v>
      </c>
      <c r="BR75" s="17">
        <v>858062</v>
      </c>
      <c r="BS75" s="17">
        <v>377161</v>
      </c>
      <c r="BT75" s="17">
        <v>256555</v>
      </c>
      <c r="BU75" s="17">
        <v>237749</v>
      </c>
      <c r="BV75" s="17">
        <v>977931</v>
      </c>
      <c r="BW75" s="17">
        <v>134251</v>
      </c>
      <c r="BX75" s="17">
        <v>227535</v>
      </c>
      <c r="BY75" s="17">
        <v>456750</v>
      </c>
      <c r="BZ75" s="17">
        <v>563299</v>
      </c>
      <c r="CA75" s="17">
        <v>1481566</v>
      </c>
      <c r="CB75" s="17">
        <v>12678</v>
      </c>
      <c r="CC75" s="17">
        <v>32411</v>
      </c>
      <c r="CD75" s="17">
        <v>202042</v>
      </c>
      <c r="CE75" s="17">
        <v>545687</v>
      </c>
      <c r="CF75" s="17">
        <v>1261315</v>
      </c>
      <c r="CG75" s="17">
        <v>2647</v>
      </c>
      <c r="CH75" s="17">
        <v>11195</v>
      </c>
      <c r="CI75" s="17">
        <v>70280</v>
      </c>
      <c r="CJ75" s="17">
        <v>389536</v>
      </c>
      <c r="CK75" s="17">
        <v>841364</v>
      </c>
      <c r="CL75" s="17">
        <v>1480</v>
      </c>
      <c r="CM75" s="17">
        <v>2515</v>
      </c>
      <c r="CN75" s="17">
        <v>16217</v>
      </c>
      <c r="CO75" s="17">
        <v>190751</v>
      </c>
      <c r="CP75" s="17">
        <v>1459452</v>
      </c>
      <c r="CQ75" s="17" t="s">
        <v>54</v>
      </c>
      <c r="CR75" s="17" t="s">
        <v>54</v>
      </c>
      <c r="CS75" s="17" t="s">
        <v>54</v>
      </c>
      <c r="CT75" s="17" t="s">
        <v>54</v>
      </c>
      <c r="CU75" s="17">
        <v>52028</v>
      </c>
    </row>
    <row r="76" spans="2:99" x14ac:dyDescent="0.25">
      <c r="B76" s="15" t="s">
        <v>116</v>
      </c>
      <c r="C76" s="263">
        <v>502</v>
      </c>
      <c r="D76" s="16" t="e">
        <f t="shared" si="24"/>
        <v>#N/A</v>
      </c>
      <c r="E76" s="28">
        <f t="shared" si="17"/>
        <v>190.11691542288557</v>
      </c>
      <c r="F76" s="28">
        <f t="shared" si="18"/>
        <v>103.08007579859232</v>
      </c>
      <c r="G76" s="28">
        <f t="shared" si="19"/>
        <v>173.31904081308559</v>
      </c>
      <c r="H76" s="28">
        <f t="shared" si="20"/>
        <v>246.95240825688074</v>
      </c>
      <c r="I76" s="28">
        <f t="shared" si="21"/>
        <v>248.03486238532111</v>
      </c>
      <c r="J76" s="28">
        <f t="shared" si="22"/>
        <v>433.1265432098765</v>
      </c>
      <c r="K76" s="28">
        <f t="shared" si="23"/>
        <v>124.18181818181819</v>
      </c>
      <c r="L76" s="27">
        <f t="shared" si="10"/>
        <v>190.11691542288557</v>
      </c>
      <c r="M76" s="27">
        <f t="shared" si="11"/>
        <v>206.16015159718464</v>
      </c>
      <c r="N76" s="27">
        <f t="shared" si="12"/>
        <v>519.95712243925675</v>
      </c>
      <c r="O76" s="27">
        <f t="shared" si="13"/>
        <v>987.80963302752298</v>
      </c>
      <c r="P76" s="27">
        <f t="shared" si="14"/>
        <v>1240.1743119266055</v>
      </c>
      <c r="Q76" s="27">
        <f t="shared" si="15"/>
        <v>2598.7592592592591</v>
      </c>
      <c r="R76" s="27">
        <f t="shared" si="16"/>
        <v>1366</v>
      </c>
      <c r="S76" s="21">
        <v>194261</v>
      </c>
      <c r="T76" s="21">
        <v>1031872</v>
      </c>
      <c r="U76" s="21">
        <v>520335</v>
      </c>
      <c r="V76" s="21">
        <v>248920</v>
      </c>
      <c r="W76" s="21">
        <v>187984</v>
      </c>
      <c r="X76" s="21">
        <v>167645</v>
      </c>
      <c r="Y76" s="21">
        <v>129330</v>
      </c>
      <c r="Z76" s="21">
        <v>108100</v>
      </c>
      <c r="AA76" s="21">
        <v>114945</v>
      </c>
      <c r="AB76" s="21">
        <v>95425</v>
      </c>
      <c r="AC76" s="21">
        <v>315048</v>
      </c>
      <c r="AD76" s="21">
        <v>170526</v>
      </c>
      <c r="AE76" s="21">
        <v>177101</v>
      </c>
      <c r="AF76" s="21">
        <v>275109</v>
      </c>
      <c r="AG76" s="21">
        <v>248235</v>
      </c>
      <c r="AH76" s="21">
        <v>254361</v>
      </c>
      <c r="AI76" s="20">
        <v>2687</v>
      </c>
      <c r="AJ76" s="20">
        <v>7264</v>
      </c>
      <c r="AK76" s="20">
        <v>2184</v>
      </c>
      <c r="AL76" s="20">
        <v>734</v>
      </c>
      <c r="AM76" s="20">
        <v>425</v>
      </c>
      <c r="AN76" s="20">
        <v>308</v>
      </c>
      <c r="AO76" s="20">
        <v>201</v>
      </c>
      <c r="AP76" s="20">
        <v>145</v>
      </c>
      <c r="AQ76" s="20">
        <v>136</v>
      </c>
      <c r="AR76" s="20">
        <v>101</v>
      </c>
      <c r="AS76" s="20">
        <v>263</v>
      </c>
      <c r="AT76" s="20">
        <v>100</v>
      </c>
      <c r="AU76" s="20">
        <v>73</v>
      </c>
      <c r="AV76" s="20">
        <v>75</v>
      </c>
      <c r="AW76" s="20">
        <v>37</v>
      </c>
      <c r="AX76" s="20">
        <v>16</v>
      </c>
      <c r="AY76" s="25">
        <v>2814</v>
      </c>
      <c r="AZ76" s="25">
        <v>9235</v>
      </c>
      <c r="BA76" s="25">
        <v>2099</v>
      </c>
      <c r="BB76" s="25">
        <v>436</v>
      </c>
      <c r="BC76" s="25">
        <v>109</v>
      </c>
      <c r="BD76" s="25">
        <v>54</v>
      </c>
      <c r="BE76" s="25">
        <v>2</v>
      </c>
      <c r="BF76" s="24">
        <v>534989</v>
      </c>
      <c r="BG76" s="24">
        <v>1903889</v>
      </c>
      <c r="BH76" s="24">
        <v>1091390</v>
      </c>
      <c r="BI76" s="24">
        <v>430685</v>
      </c>
      <c r="BJ76" s="24">
        <v>135179</v>
      </c>
      <c r="BK76" s="24">
        <v>140333</v>
      </c>
      <c r="BL76" s="24">
        <v>2732</v>
      </c>
      <c r="BM76" s="17">
        <v>256040</v>
      </c>
      <c r="BN76" s="17">
        <v>40112</v>
      </c>
      <c r="BO76" s="17">
        <v>29806</v>
      </c>
      <c r="BP76" s="17">
        <v>57545</v>
      </c>
      <c r="BQ76" s="17">
        <v>151486</v>
      </c>
      <c r="BR76" s="17">
        <v>871802</v>
      </c>
      <c r="BS76" s="17">
        <v>363209</v>
      </c>
      <c r="BT76" s="17">
        <v>190846</v>
      </c>
      <c r="BU76" s="17">
        <v>125292</v>
      </c>
      <c r="BV76" s="17">
        <v>352740</v>
      </c>
      <c r="BW76" s="17">
        <v>92936</v>
      </c>
      <c r="BX76" s="17">
        <v>110812</v>
      </c>
      <c r="BY76" s="17">
        <v>177738</v>
      </c>
      <c r="BZ76" s="17">
        <v>256393</v>
      </c>
      <c r="CA76" s="17">
        <v>453511</v>
      </c>
      <c r="CB76" s="17">
        <v>4703</v>
      </c>
      <c r="CC76" s="17">
        <v>5952</v>
      </c>
      <c r="CD76" s="17">
        <v>32361</v>
      </c>
      <c r="CE76" s="17">
        <v>129757</v>
      </c>
      <c r="CF76" s="17">
        <v>257912</v>
      </c>
      <c r="CG76" s="17">
        <v>361</v>
      </c>
      <c r="CH76" s="17">
        <v>250</v>
      </c>
      <c r="CI76" s="17">
        <v>5777</v>
      </c>
      <c r="CJ76" s="17">
        <v>37372</v>
      </c>
      <c r="CK76" s="17">
        <v>91419</v>
      </c>
      <c r="CL76" s="17">
        <v>291</v>
      </c>
      <c r="CM76" s="17" t="s">
        <v>54</v>
      </c>
      <c r="CN76" s="17">
        <v>376</v>
      </c>
      <c r="CO76" s="17">
        <v>9086</v>
      </c>
      <c r="CP76" s="17">
        <v>130580</v>
      </c>
      <c r="CQ76" s="17" t="s">
        <v>54</v>
      </c>
      <c r="CR76" s="17" t="s">
        <v>54</v>
      </c>
      <c r="CS76" s="17" t="s">
        <v>54</v>
      </c>
      <c r="CT76" s="17" t="s">
        <v>54</v>
      </c>
      <c r="CU76" s="17">
        <v>2732</v>
      </c>
    </row>
    <row r="77" spans="2:99" x14ac:dyDescent="0.25">
      <c r="B77" s="15" t="s">
        <v>117</v>
      </c>
      <c r="C77" s="263">
        <v>503</v>
      </c>
      <c r="D77" s="16" t="e">
        <f t="shared" si="24"/>
        <v>#N/A</v>
      </c>
      <c r="E77" s="28">
        <f t="shared" ref="E77:E108" si="25">IFERROR(L77/L$11,"")</f>
        <v>170.4369707925031</v>
      </c>
      <c r="F77" s="28">
        <f t="shared" ref="F77:F108" si="26">IFERROR(M77/M$11,"")</f>
        <v>110.91317953123082</v>
      </c>
      <c r="G77" s="28">
        <f t="shared" ref="G77:G108" si="27">IFERROR(N77/N$11,"")</f>
        <v>168.48226950354609</v>
      </c>
      <c r="H77" s="28">
        <f t="shared" ref="H77:H108" si="28">IFERROR(O77/O$11,"")</f>
        <v>220.89790076335879</v>
      </c>
      <c r="I77" s="28">
        <f t="shared" ref="I77:I108" si="29">IFERROR(P77/P$11,"")</f>
        <v>237.96923076923076</v>
      </c>
      <c r="J77" s="28">
        <f t="shared" ref="J77:J108" si="30">IFERROR(Q77/Q$11,"")</f>
        <v>218.84782608695653</v>
      </c>
      <c r="K77" s="28" t="str">
        <f t="shared" ref="K77:K108" si="31">IFERROR(R77/R$11,"")</f>
        <v/>
      </c>
      <c r="L77" s="27">
        <f t="shared" si="10"/>
        <v>170.4369707925031</v>
      </c>
      <c r="M77" s="27">
        <f t="shared" si="11"/>
        <v>221.82635906246165</v>
      </c>
      <c r="N77" s="27">
        <f t="shared" si="12"/>
        <v>505.44680851063828</v>
      </c>
      <c r="O77" s="27">
        <f t="shared" si="13"/>
        <v>883.59160305343516</v>
      </c>
      <c r="P77" s="27">
        <f t="shared" si="14"/>
        <v>1189.8461538461538</v>
      </c>
      <c r="Q77" s="27">
        <f t="shared" si="15"/>
        <v>1313.0869565217392</v>
      </c>
      <c r="R77" s="27" t="str">
        <f t="shared" si="16"/>
        <v/>
      </c>
      <c r="S77" s="21">
        <v>520851</v>
      </c>
      <c r="T77" s="21">
        <v>2999355</v>
      </c>
      <c r="U77" s="21">
        <v>1513807</v>
      </c>
      <c r="V77" s="21">
        <v>692227</v>
      </c>
      <c r="W77" s="21">
        <v>512906</v>
      </c>
      <c r="X77" s="21">
        <v>351688</v>
      </c>
      <c r="Y77" s="21">
        <v>319347</v>
      </c>
      <c r="Z77" s="21">
        <v>243015</v>
      </c>
      <c r="AA77" s="21">
        <v>221076</v>
      </c>
      <c r="AB77" s="21">
        <v>162056</v>
      </c>
      <c r="AC77" s="21">
        <v>607339</v>
      </c>
      <c r="AD77" s="21">
        <v>370600</v>
      </c>
      <c r="AE77" s="21">
        <v>504519</v>
      </c>
      <c r="AF77" s="21">
        <v>543224</v>
      </c>
      <c r="AG77" s="21">
        <v>436245</v>
      </c>
      <c r="AH77" s="21">
        <v>582781</v>
      </c>
      <c r="AI77" s="20">
        <v>7057</v>
      </c>
      <c r="AJ77" s="20">
        <v>21128</v>
      </c>
      <c r="AK77" s="20">
        <v>6411</v>
      </c>
      <c r="AL77" s="20">
        <v>2029</v>
      </c>
      <c r="AM77" s="20">
        <v>1151</v>
      </c>
      <c r="AN77" s="20">
        <v>648</v>
      </c>
      <c r="AO77" s="20">
        <v>495</v>
      </c>
      <c r="AP77" s="20">
        <v>327</v>
      </c>
      <c r="AQ77" s="20">
        <v>262</v>
      </c>
      <c r="AR77" s="20">
        <v>171</v>
      </c>
      <c r="AS77" s="20">
        <v>508</v>
      </c>
      <c r="AT77" s="20">
        <v>215</v>
      </c>
      <c r="AU77" s="20">
        <v>208</v>
      </c>
      <c r="AV77" s="20">
        <v>142</v>
      </c>
      <c r="AW77" s="20">
        <v>65</v>
      </c>
      <c r="AX77" s="20">
        <v>36</v>
      </c>
      <c r="AY77" s="25">
        <v>10511</v>
      </c>
      <c r="AZ77" s="25">
        <v>24447</v>
      </c>
      <c r="BA77" s="25">
        <v>4982</v>
      </c>
      <c r="BB77" s="25">
        <v>786</v>
      </c>
      <c r="BC77" s="25">
        <v>104</v>
      </c>
      <c r="BD77" s="25">
        <v>23</v>
      </c>
      <c r="BE77" s="25" t="s">
        <v>54</v>
      </c>
      <c r="BF77" s="24">
        <v>1791463</v>
      </c>
      <c r="BG77" s="24">
        <v>5422989</v>
      </c>
      <c r="BH77" s="24">
        <v>2518136</v>
      </c>
      <c r="BI77" s="24">
        <v>694503</v>
      </c>
      <c r="BJ77" s="24">
        <v>123744</v>
      </c>
      <c r="BK77" s="24">
        <v>30201</v>
      </c>
      <c r="BL77" s="24" t="s">
        <v>54</v>
      </c>
      <c r="BM77" s="17">
        <v>1022053</v>
      </c>
      <c r="BN77" s="17">
        <v>151858</v>
      </c>
      <c r="BO77" s="17">
        <v>86993</v>
      </c>
      <c r="BP77" s="17">
        <v>128320</v>
      </c>
      <c r="BQ77" s="17">
        <v>402239</v>
      </c>
      <c r="BR77" s="17">
        <v>2284203</v>
      </c>
      <c r="BS77" s="17">
        <v>1079472</v>
      </c>
      <c r="BT77" s="17">
        <v>546741</v>
      </c>
      <c r="BU77" s="17">
        <v>339822</v>
      </c>
      <c r="BV77" s="17">
        <v>1172751</v>
      </c>
      <c r="BW77" s="17">
        <v>201128</v>
      </c>
      <c r="BX77" s="17">
        <v>267541</v>
      </c>
      <c r="BY77" s="17">
        <v>489490</v>
      </c>
      <c r="BZ77" s="17">
        <v>581767</v>
      </c>
      <c r="CA77" s="17">
        <v>978210</v>
      </c>
      <c r="CB77" s="17">
        <v>12392</v>
      </c>
      <c r="CC77" s="17">
        <v>13990</v>
      </c>
      <c r="CD77" s="17">
        <v>77583</v>
      </c>
      <c r="CE77" s="17">
        <v>211348</v>
      </c>
      <c r="CF77" s="17">
        <v>379190</v>
      </c>
      <c r="CG77" s="17">
        <v>160</v>
      </c>
      <c r="CH77" s="17">
        <v>736</v>
      </c>
      <c r="CI77" s="17">
        <v>3593</v>
      </c>
      <c r="CJ77" s="17">
        <v>30842</v>
      </c>
      <c r="CK77" s="17">
        <v>88413</v>
      </c>
      <c r="CL77" s="17">
        <v>270</v>
      </c>
      <c r="CM77" s="17">
        <v>210</v>
      </c>
      <c r="CN77" s="17">
        <v>733</v>
      </c>
      <c r="CO77" s="17">
        <v>5083</v>
      </c>
      <c r="CP77" s="17">
        <v>23905</v>
      </c>
      <c r="CQ77" s="17" t="s">
        <v>54</v>
      </c>
      <c r="CR77" s="17" t="s">
        <v>54</v>
      </c>
      <c r="CS77" s="17" t="s">
        <v>54</v>
      </c>
      <c r="CT77" s="17" t="s">
        <v>54</v>
      </c>
      <c r="CU77" s="17" t="s">
        <v>54</v>
      </c>
    </row>
    <row r="78" spans="2:99" x14ac:dyDescent="0.25">
      <c r="B78" s="15" t="s">
        <v>118</v>
      </c>
      <c r="C78" s="263">
        <v>504</v>
      </c>
      <c r="D78" s="16" t="e">
        <f t="shared" ref="D78:D109" si="32">LOOKUP(C78, UBA_PLZ2,UBA_PLZ2)</f>
        <v>#N/A</v>
      </c>
      <c r="E78" s="28">
        <f t="shared" si="25"/>
        <v>225.58022598870056</v>
      </c>
      <c r="F78" s="28">
        <f t="shared" si="26"/>
        <v>111.90663227094949</v>
      </c>
      <c r="G78" s="28">
        <f t="shared" si="27"/>
        <v>177.78522622345338</v>
      </c>
      <c r="H78" s="28">
        <f t="shared" si="28"/>
        <v>264.6079072532699</v>
      </c>
      <c r="I78" s="28">
        <f t="shared" si="29"/>
        <v>282.39153846153846</v>
      </c>
      <c r="J78" s="28">
        <f t="shared" si="30"/>
        <v>381.5888888888889</v>
      </c>
      <c r="K78" s="28" t="str">
        <f t="shared" si="31"/>
        <v/>
      </c>
      <c r="L78" s="27">
        <f t="shared" ref="L78:L133" si="33">IFERROR(BF78/AY78,"")</f>
        <v>225.58022598870056</v>
      </c>
      <c r="M78" s="27">
        <f t="shared" ref="M78:M133" si="34">IFERROR(BG78/AZ78,"")</f>
        <v>223.81326454189897</v>
      </c>
      <c r="N78" s="27">
        <f t="shared" ref="N78:N133" si="35">IFERROR(BH78/BA78,"")</f>
        <v>533.35567867036013</v>
      </c>
      <c r="O78" s="27">
        <f t="shared" ref="O78:O133" si="36">IFERROR(BI78/BB78,"")</f>
        <v>1058.4316290130796</v>
      </c>
      <c r="P78" s="27">
        <f t="shared" ref="P78:P133" si="37">IFERROR(BJ78/BC78,"")</f>
        <v>1411.9576923076922</v>
      </c>
      <c r="Q78" s="27">
        <f t="shared" ref="Q78:Q133" si="38">IFERROR(BK78/BD78,"")</f>
        <v>2289.5333333333333</v>
      </c>
      <c r="R78" s="27" t="str">
        <f t="shared" ref="R78:R133" si="39">IFERROR(BL78/BE78,"")</f>
        <v/>
      </c>
      <c r="S78" s="21">
        <v>233573</v>
      </c>
      <c r="T78" s="21">
        <v>1223385</v>
      </c>
      <c r="U78" s="21">
        <v>782910</v>
      </c>
      <c r="V78" s="21">
        <v>489415</v>
      </c>
      <c r="W78" s="21">
        <v>389597</v>
      </c>
      <c r="X78" s="21">
        <v>332751</v>
      </c>
      <c r="Y78" s="21">
        <v>280756</v>
      </c>
      <c r="Z78" s="21">
        <v>212165</v>
      </c>
      <c r="AA78" s="21">
        <v>198519</v>
      </c>
      <c r="AB78" s="21">
        <v>164683</v>
      </c>
      <c r="AC78" s="21">
        <v>590244</v>
      </c>
      <c r="AD78" s="21">
        <v>472012</v>
      </c>
      <c r="AE78" s="21">
        <v>465635</v>
      </c>
      <c r="AF78" s="21">
        <v>443571</v>
      </c>
      <c r="AG78" s="21">
        <v>354197</v>
      </c>
      <c r="AH78" s="21">
        <v>277770</v>
      </c>
      <c r="AI78" s="20">
        <v>3331</v>
      </c>
      <c r="AJ78" s="20">
        <v>8598</v>
      </c>
      <c r="AK78" s="20">
        <v>3269</v>
      </c>
      <c r="AL78" s="20">
        <v>1426</v>
      </c>
      <c r="AM78" s="20">
        <v>873</v>
      </c>
      <c r="AN78" s="20">
        <v>609</v>
      </c>
      <c r="AO78" s="20">
        <v>435</v>
      </c>
      <c r="AP78" s="20">
        <v>284</v>
      </c>
      <c r="AQ78" s="20">
        <v>234</v>
      </c>
      <c r="AR78" s="20">
        <v>174</v>
      </c>
      <c r="AS78" s="20">
        <v>487</v>
      </c>
      <c r="AT78" s="20">
        <v>273</v>
      </c>
      <c r="AU78" s="20">
        <v>193</v>
      </c>
      <c r="AV78" s="20">
        <v>119</v>
      </c>
      <c r="AW78" s="20">
        <v>50</v>
      </c>
      <c r="AX78" s="20">
        <v>18</v>
      </c>
      <c r="AY78" s="25">
        <v>3540</v>
      </c>
      <c r="AZ78" s="25">
        <v>12017</v>
      </c>
      <c r="BA78" s="25">
        <v>3610</v>
      </c>
      <c r="BB78" s="25">
        <v>841</v>
      </c>
      <c r="BC78" s="25">
        <v>260</v>
      </c>
      <c r="BD78" s="25">
        <v>105</v>
      </c>
      <c r="BE78" s="25" t="s">
        <v>54</v>
      </c>
      <c r="BF78" s="24">
        <v>798554</v>
      </c>
      <c r="BG78" s="24">
        <v>2689564</v>
      </c>
      <c r="BH78" s="24">
        <v>1925414</v>
      </c>
      <c r="BI78" s="24">
        <v>890141</v>
      </c>
      <c r="BJ78" s="24">
        <v>367109</v>
      </c>
      <c r="BK78" s="24">
        <v>240401</v>
      </c>
      <c r="BL78" s="24" t="s">
        <v>54</v>
      </c>
      <c r="BM78" s="17">
        <v>292256</v>
      </c>
      <c r="BN78" s="17">
        <v>61335</v>
      </c>
      <c r="BO78" s="17">
        <v>57401</v>
      </c>
      <c r="BP78" s="17">
        <v>75339</v>
      </c>
      <c r="BQ78" s="17">
        <v>312223</v>
      </c>
      <c r="BR78" s="17">
        <v>1051068</v>
      </c>
      <c r="BS78" s="17">
        <v>515130</v>
      </c>
      <c r="BT78" s="17">
        <v>376949</v>
      </c>
      <c r="BU78" s="17">
        <v>278771</v>
      </c>
      <c r="BV78" s="17">
        <v>467646</v>
      </c>
      <c r="BW78" s="17">
        <v>107626</v>
      </c>
      <c r="BX78" s="17">
        <v>193025</v>
      </c>
      <c r="BY78" s="17">
        <v>373886</v>
      </c>
      <c r="BZ78" s="17">
        <v>494441</v>
      </c>
      <c r="CA78" s="17">
        <v>756436</v>
      </c>
      <c r="CB78" s="17">
        <v>5086</v>
      </c>
      <c r="CC78" s="17">
        <v>10947</v>
      </c>
      <c r="CD78" s="17">
        <v>61559</v>
      </c>
      <c r="CE78" s="17">
        <v>245500</v>
      </c>
      <c r="CF78" s="17">
        <v>567049</v>
      </c>
      <c r="CG78" s="17">
        <v>742</v>
      </c>
      <c r="CH78" s="17">
        <v>1755</v>
      </c>
      <c r="CI78" s="17">
        <v>8497</v>
      </c>
      <c r="CJ78" s="17">
        <v>74423</v>
      </c>
      <c r="CK78" s="17">
        <v>281692</v>
      </c>
      <c r="CL78" s="17">
        <v>180</v>
      </c>
      <c r="CM78" s="17">
        <v>718</v>
      </c>
      <c r="CN78" s="17">
        <v>720</v>
      </c>
      <c r="CO78" s="17">
        <v>20400</v>
      </c>
      <c r="CP78" s="17">
        <v>218383</v>
      </c>
      <c r="CQ78" s="17" t="s">
        <v>54</v>
      </c>
      <c r="CR78" s="17" t="s">
        <v>54</v>
      </c>
      <c r="CS78" s="17" t="s">
        <v>54</v>
      </c>
      <c r="CT78" s="17" t="s">
        <v>54</v>
      </c>
      <c r="CU78" s="17" t="s">
        <v>54</v>
      </c>
    </row>
    <row r="79" spans="2:99" x14ac:dyDescent="0.25">
      <c r="B79" s="15" t="s">
        <v>119</v>
      </c>
      <c r="C79" s="263">
        <v>505</v>
      </c>
      <c r="D79" s="16" t="e">
        <f t="shared" si="32"/>
        <v>#N/A</v>
      </c>
      <c r="E79" s="28">
        <f t="shared" si="25"/>
        <v>147.62050290135397</v>
      </c>
      <c r="F79" s="28">
        <f t="shared" si="26"/>
        <v>108.77193798449612</v>
      </c>
      <c r="G79" s="28">
        <f t="shared" si="27"/>
        <v>214.26386554621851</v>
      </c>
      <c r="H79" s="28">
        <f t="shared" si="28"/>
        <v>340.4212962962963</v>
      </c>
      <c r="I79" s="28">
        <f t="shared" si="29"/>
        <v>187.18461538461537</v>
      </c>
      <c r="J79" s="28">
        <f t="shared" si="30"/>
        <v>640.06666666666672</v>
      </c>
      <c r="K79" s="28" t="str">
        <f t="shared" si="31"/>
        <v/>
      </c>
      <c r="L79" s="27">
        <f t="shared" si="33"/>
        <v>147.62050290135397</v>
      </c>
      <c r="M79" s="27">
        <f t="shared" si="34"/>
        <v>217.54387596899224</v>
      </c>
      <c r="N79" s="27">
        <f t="shared" si="35"/>
        <v>642.79159663865551</v>
      </c>
      <c r="O79" s="27">
        <f t="shared" si="36"/>
        <v>1361.6851851851852</v>
      </c>
      <c r="P79" s="27">
        <f t="shared" si="37"/>
        <v>935.92307692307691</v>
      </c>
      <c r="Q79" s="27">
        <f t="shared" si="38"/>
        <v>3840.4</v>
      </c>
      <c r="R79" s="27" t="str">
        <f t="shared" si="39"/>
        <v/>
      </c>
      <c r="S79" s="21">
        <v>93296</v>
      </c>
      <c r="T79" s="21">
        <v>496969</v>
      </c>
      <c r="U79" s="21">
        <v>180121</v>
      </c>
      <c r="V79" s="21">
        <v>83945</v>
      </c>
      <c r="W79" s="21">
        <v>56492</v>
      </c>
      <c r="X79" s="21">
        <v>60891</v>
      </c>
      <c r="Y79" s="21">
        <v>46590</v>
      </c>
      <c r="Z79" s="21">
        <v>46090</v>
      </c>
      <c r="AA79" s="21">
        <v>36295</v>
      </c>
      <c r="AB79" s="21">
        <v>41465</v>
      </c>
      <c r="AC79" s="21">
        <v>120026</v>
      </c>
      <c r="AD79" s="21">
        <v>79419</v>
      </c>
      <c r="AE79" s="21">
        <v>80700</v>
      </c>
      <c r="AF79" s="21">
        <v>68132</v>
      </c>
      <c r="AG79" s="21">
        <v>89394</v>
      </c>
      <c r="AH79" s="21">
        <v>64245</v>
      </c>
      <c r="AI79" s="20">
        <v>1281</v>
      </c>
      <c r="AJ79" s="20">
        <v>3567</v>
      </c>
      <c r="AK79" s="20">
        <v>763</v>
      </c>
      <c r="AL79" s="20">
        <v>245</v>
      </c>
      <c r="AM79" s="20">
        <v>127</v>
      </c>
      <c r="AN79" s="20">
        <v>112</v>
      </c>
      <c r="AO79" s="20">
        <v>72</v>
      </c>
      <c r="AP79" s="20">
        <v>62</v>
      </c>
      <c r="AQ79" s="20">
        <v>43</v>
      </c>
      <c r="AR79" s="20">
        <v>44</v>
      </c>
      <c r="AS79" s="20">
        <v>98</v>
      </c>
      <c r="AT79" s="20">
        <v>47</v>
      </c>
      <c r="AU79" s="20">
        <v>34</v>
      </c>
      <c r="AV79" s="20">
        <v>17</v>
      </c>
      <c r="AW79" s="20">
        <v>14</v>
      </c>
      <c r="AX79" s="20">
        <v>5</v>
      </c>
      <c r="AY79" s="25">
        <v>2585</v>
      </c>
      <c r="AZ79" s="25">
        <v>3225</v>
      </c>
      <c r="BA79" s="25">
        <v>595</v>
      </c>
      <c r="BB79" s="25">
        <v>108</v>
      </c>
      <c r="BC79" s="25">
        <v>13</v>
      </c>
      <c r="BD79" s="25">
        <v>5</v>
      </c>
      <c r="BE79" s="25" t="s">
        <v>54</v>
      </c>
      <c r="BF79" s="24">
        <v>381599</v>
      </c>
      <c r="BG79" s="24">
        <v>701579</v>
      </c>
      <c r="BH79" s="24">
        <v>382461</v>
      </c>
      <c r="BI79" s="24">
        <v>147062</v>
      </c>
      <c r="BJ79" s="24">
        <v>12167</v>
      </c>
      <c r="BK79" s="24">
        <v>19202</v>
      </c>
      <c r="BL79" s="24" t="s">
        <v>54</v>
      </c>
      <c r="BM79" s="17">
        <v>268084</v>
      </c>
      <c r="BN79" s="17">
        <v>28005</v>
      </c>
      <c r="BO79" s="17">
        <v>15812</v>
      </c>
      <c r="BP79" s="17">
        <v>28029</v>
      </c>
      <c r="BQ79" s="17">
        <v>41669</v>
      </c>
      <c r="BR79" s="17">
        <v>299613</v>
      </c>
      <c r="BS79" s="17">
        <v>124957</v>
      </c>
      <c r="BT79" s="17">
        <v>75105</v>
      </c>
      <c r="BU79" s="17">
        <v>75915</v>
      </c>
      <c r="BV79" s="17">
        <v>125989</v>
      </c>
      <c r="BW79" s="17">
        <v>21687</v>
      </c>
      <c r="BX79" s="17">
        <v>26246</v>
      </c>
      <c r="BY79" s="17">
        <v>42793</v>
      </c>
      <c r="BZ79" s="17">
        <v>89407</v>
      </c>
      <c r="CA79" s="17">
        <v>202328</v>
      </c>
      <c r="CB79" s="17">
        <v>881</v>
      </c>
      <c r="CC79" s="17">
        <v>913</v>
      </c>
      <c r="CD79" s="17">
        <v>5790</v>
      </c>
      <c r="CE79" s="17">
        <v>30647</v>
      </c>
      <c r="CF79" s="17">
        <v>108831</v>
      </c>
      <c r="CG79" s="17" t="s">
        <v>54</v>
      </c>
      <c r="CH79" s="17" t="s">
        <v>54</v>
      </c>
      <c r="CI79" s="17">
        <v>937</v>
      </c>
      <c r="CJ79" s="17">
        <v>5058</v>
      </c>
      <c r="CK79" s="17">
        <v>6172</v>
      </c>
      <c r="CL79" s="17" t="s">
        <v>54</v>
      </c>
      <c r="CM79" s="17" t="s">
        <v>54</v>
      </c>
      <c r="CN79" s="17" t="s">
        <v>54</v>
      </c>
      <c r="CO79" s="17">
        <v>2275</v>
      </c>
      <c r="CP79" s="17">
        <v>16927</v>
      </c>
      <c r="CQ79" s="17" t="s">
        <v>54</v>
      </c>
      <c r="CR79" s="17" t="s">
        <v>54</v>
      </c>
      <c r="CS79" s="17" t="s">
        <v>54</v>
      </c>
      <c r="CT79" s="17" t="s">
        <v>54</v>
      </c>
      <c r="CU79" s="17" t="s">
        <v>54</v>
      </c>
    </row>
    <row r="80" spans="2:99" x14ac:dyDescent="0.25">
      <c r="B80" s="15" t="s">
        <v>120</v>
      </c>
      <c r="C80" s="263">
        <v>506</v>
      </c>
      <c r="D80" s="16" t="e">
        <f t="shared" si="32"/>
        <v>#N/A</v>
      </c>
      <c r="E80" s="28">
        <f t="shared" si="25"/>
        <v>167.57612328258449</v>
      </c>
      <c r="F80" s="28">
        <f t="shared" si="26"/>
        <v>100.44443344552234</v>
      </c>
      <c r="G80" s="28">
        <f t="shared" si="27"/>
        <v>172.2571138211382</v>
      </c>
      <c r="H80" s="28">
        <f t="shared" si="28"/>
        <v>273.67557022809126</v>
      </c>
      <c r="I80" s="28">
        <f t="shared" si="29"/>
        <v>296.71443298969069</v>
      </c>
      <c r="J80" s="28">
        <f t="shared" si="30"/>
        <v>501.1481481481481</v>
      </c>
      <c r="K80" s="28" t="str">
        <f t="shared" si="31"/>
        <v/>
      </c>
      <c r="L80" s="27">
        <f t="shared" si="33"/>
        <v>167.57612328258449</v>
      </c>
      <c r="M80" s="27">
        <f t="shared" si="34"/>
        <v>200.88886689104467</v>
      </c>
      <c r="N80" s="27">
        <f t="shared" si="35"/>
        <v>516.77134146341461</v>
      </c>
      <c r="O80" s="27">
        <f t="shared" si="36"/>
        <v>1094.702280912365</v>
      </c>
      <c r="P80" s="27">
        <f t="shared" si="37"/>
        <v>1483.5721649484535</v>
      </c>
      <c r="Q80" s="27">
        <f t="shared" si="38"/>
        <v>3006.8888888888887</v>
      </c>
      <c r="R80" s="27" t="str">
        <f t="shared" si="39"/>
        <v/>
      </c>
      <c r="S80" s="21">
        <v>373854</v>
      </c>
      <c r="T80" s="21">
        <v>1666062</v>
      </c>
      <c r="U80" s="21">
        <v>820879</v>
      </c>
      <c r="V80" s="21">
        <v>445083</v>
      </c>
      <c r="W80" s="21">
        <v>386668</v>
      </c>
      <c r="X80" s="21">
        <v>311089</v>
      </c>
      <c r="Y80" s="21">
        <v>300733</v>
      </c>
      <c r="Z80" s="21">
        <v>253840</v>
      </c>
      <c r="AA80" s="21">
        <v>213540</v>
      </c>
      <c r="AB80" s="21">
        <v>194435</v>
      </c>
      <c r="AC80" s="21">
        <v>665282</v>
      </c>
      <c r="AD80" s="21">
        <v>369619</v>
      </c>
      <c r="AE80" s="21">
        <v>424148</v>
      </c>
      <c r="AF80" s="21">
        <v>370292</v>
      </c>
      <c r="AG80" s="21">
        <v>304335</v>
      </c>
      <c r="AH80" s="21">
        <v>242859</v>
      </c>
      <c r="AI80" s="20">
        <v>5160</v>
      </c>
      <c r="AJ80" s="20">
        <v>11834</v>
      </c>
      <c r="AK80" s="20">
        <v>3451</v>
      </c>
      <c r="AL80" s="20">
        <v>1298</v>
      </c>
      <c r="AM80" s="20">
        <v>867</v>
      </c>
      <c r="AN80" s="20">
        <v>568</v>
      </c>
      <c r="AO80" s="20">
        <v>464</v>
      </c>
      <c r="AP80" s="20">
        <v>341</v>
      </c>
      <c r="AQ80" s="20">
        <v>252</v>
      </c>
      <c r="AR80" s="20">
        <v>206</v>
      </c>
      <c r="AS80" s="20">
        <v>559</v>
      </c>
      <c r="AT80" s="20">
        <v>215</v>
      </c>
      <c r="AU80" s="20">
        <v>180</v>
      </c>
      <c r="AV80" s="20">
        <v>99</v>
      </c>
      <c r="AW80" s="20">
        <v>46</v>
      </c>
      <c r="AX80" s="20">
        <v>16</v>
      </c>
      <c r="AY80" s="25">
        <v>5386</v>
      </c>
      <c r="AZ80" s="25">
        <v>15153</v>
      </c>
      <c r="BA80" s="25">
        <v>3936</v>
      </c>
      <c r="BB80" s="25">
        <v>833</v>
      </c>
      <c r="BC80" s="25">
        <v>194</v>
      </c>
      <c r="BD80" s="25">
        <v>54</v>
      </c>
      <c r="BE80" s="25" t="s">
        <v>54</v>
      </c>
      <c r="BF80" s="24">
        <v>902565</v>
      </c>
      <c r="BG80" s="24">
        <v>3044069</v>
      </c>
      <c r="BH80" s="24">
        <v>2034012</v>
      </c>
      <c r="BI80" s="24">
        <v>911887</v>
      </c>
      <c r="BJ80" s="24">
        <v>287813</v>
      </c>
      <c r="BK80" s="24">
        <v>162372</v>
      </c>
      <c r="BL80" s="24" t="s">
        <v>54</v>
      </c>
      <c r="BM80" s="17">
        <v>469785</v>
      </c>
      <c r="BN80" s="17">
        <v>77005</v>
      </c>
      <c r="BO80" s="17">
        <v>64798</v>
      </c>
      <c r="BP80" s="17">
        <v>104372</v>
      </c>
      <c r="BQ80" s="17">
        <v>186605</v>
      </c>
      <c r="BR80" s="17">
        <v>1422146</v>
      </c>
      <c r="BS80" s="17">
        <v>535632</v>
      </c>
      <c r="BT80" s="17">
        <v>368881</v>
      </c>
      <c r="BU80" s="17">
        <v>282311</v>
      </c>
      <c r="BV80" s="17">
        <v>435099</v>
      </c>
      <c r="BW80" s="17">
        <v>142032</v>
      </c>
      <c r="BX80" s="17">
        <v>195350</v>
      </c>
      <c r="BY80" s="17">
        <v>341694</v>
      </c>
      <c r="BZ80" s="17">
        <v>581245</v>
      </c>
      <c r="CA80" s="17">
        <v>773691</v>
      </c>
      <c r="CB80" s="17">
        <v>5227</v>
      </c>
      <c r="CC80" s="17">
        <v>11658</v>
      </c>
      <c r="CD80" s="17">
        <v>48593</v>
      </c>
      <c r="CE80" s="17">
        <v>248039</v>
      </c>
      <c r="CF80" s="17">
        <v>598370</v>
      </c>
      <c r="CG80" s="17">
        <v>360</v>
      </c>
      <c r="CH80" s="17">
        <v>944</v>
      </c>
      <c r="CI80" s="17">
        <v>6612</v>
      </c>
      <c r="CJ80" s="17">
        <v>52575</v>
      </c>
      <c r="CK80" s="17">
        <v>227322</v>
      </c>
      <c r="CL80" s="17">
        <v>366</v>
      </c>
      <c r="CM80" s="17">
        <v>290</v>
      </c>
      <c r="CN80" s="17">
        <v>1173</v>
      </c>
      <c r="CO80" s="17">
        <v>5095</v>
      </c>
      <c r="CP80" s="17">
        <v>155448</v>
      </c>
      <c r="CQ80" s="17" t="s">
        <v>54</v>
      </c>
      <c r="CR80" s="17" t="s">
        <v>54</v>
      </c>
      <c r="CS80" s="17" t="s">
        <v>54</v>
      </c>
      <c r="CT80" s="17" t="s">
        <v>54</v>
      </c>
      <c r="CU80" s="17" t="s">
        <v>54</v>
      </c>
    </row>
    <row r="81" spans="2:99" x14ac:dyDescent="0.25">
      <c r="B81" s="15" t="s">
        <v>121</v>
      </c>
      <c r="C81" s="263">
        <v>601</v>
      </c>
      <c r="D81" s="16" t="e">
        <f t="shared" si="32"/>
        <v>#N/A</v>
      </c>
      <c r="E81" s="28">
        <f t="shared" si="25"/>
        <v>228.67291804362193</v>
      </c>
      <c r="F81" s="28">
        <f t="shared" si="26"/>
        <v>149.16460380644358</v>
      </c>
      <c r="G81" s="28">
        <f t="shared" si="27"/>
        <v>223.08657219973009</v>
      </c>
      <c r="H81" s="28">
        <f t="shared" si="28"/>
        <v>250.82241606319948</v>
      </c>
      <c r="I81" s="28">
        <f t="shared" si="29"/>
        <v>230.79765624999999</v>
      </c>
      <c r="J81" s="28">
        <f t="shared" si="30"/>
        <v>289.18682581786032</v>
      </c>
      <c r="K81" s="28">
        <f t="shared" si="31"/>
        <v>334.57204700061845</v>
      </c>
      <c r="L81" s="27">
        <f t="shared" si="33"/>
        <v>228.67291804362193</v>
      </c>
      <c r="M81" s="27">
        <f t="shared" si="34"/>
        <v>298.32920761288716</v>
      </c>
      <c r="N81" s="27">
        <f t="shared" si="35"/>
        <v>669.25971659919026</v>
      </c>
      <c r="O81" s="27">
        <f t="shared" si="36"/>
        <v>1003.2896642527979</v>
      </c>
      <c r="P81" s="27">
        <f t="shared" si="37"/>
        <v>1153.98828125</v>
      </c>
      <c r="Q81" s="27">
        <f t="shared" si="38"/>
        <v>1735.1209549071618</v>
      </c>
      <c r="R81" s="27">
        <f t="shared" si="39"/>
        <v>3680.2925170068029</v>
      </c>
      <c r="S81" s="21">
        <v>450401</v>
      </c>
      <c r="T81" s="21">
        <v>2085602</v>
      </c>
      <c r="U81" s="21">
        <v>1240625</v>
      </c>
      <c r="V81" s="21">
        <v>851473</v>
      </c>
      <c r="W81" s="21">
        <v>841626</v>
      </c>
      <c r="X81" s="21">
        <v>823989</v>
      </c>
      <c r="Y81" s="21">
        <v>805793</v>
      </c>
      <c r="Z81" s="21">
        <v>735955</v>
      </c>
      <c r="AA81" s="21">
        <v>640840</v>
      </c>
      <c r="AB81" s="21">
        <v>629049</v>
      </c>
      <c r="AC81" s="21">
        <v>2216860</v>
      </c>
      <c r="AD81" s="21">
        <v>1240587</v>
      </c>
      <c r="AE81" s="21">
        <v>1574305</v>
      </c>
      <c r="AF81" s="21">
        <v>1833656</v>
      </c>
      <c r="AG81" s="21">
        <v>1936123</v>
      </c>
      <c r="AH81" s="21">
        <v>1891300</v>
      </c>
      <c r="AI81" s="20">
        <v>6259</v>
      </c>
      <c r="AJ81" s="20">
        <v>14948</v>
      </c>
      <c r="AK81" s="20">
        <v>5171</v>
      </c>
      <c r="AL81" s="20">
        <v>2474</v>
      </c>
      <c r="AM81" s="20">
        <v>1885</v>
      </c>
      <c r="AN81" s="20">
        <v>1504</v>
      </c>
      <c r="AO81" s="20">
        <v>1244</v>
      </c>
      <c r="AP81" s="20">
        <v>983</v>
      </c>
      <c r="AQ81" s="20">
        <v>757</v>
      </c>
      <c r="AR81" s="20">
        <v>664</v>
      </c>
      <c r="AS81" s="20">
        <v>1833</v>
      </c>
      <c r="AT81" s="20">
        <v>723</v>
      </c>
      <c r="AU81" s="20">
        <v>656</v>
      </c>
      <c r="AV81" s="20">
        <v>480</v>
      </c>
      <c r="AW81" s="20">
        <v>284</v>
      </c>
      <c r="AX81" s="20">
        <v>119</v>
      </c>
      <c r="AY81" s="25">
        <v>12104</v>
      </c>
      <c r="AZ81" s="25">
        <v>16078</v>
      </c>
      <c r="BA81" s="25">
        <v>4940</v>
      </c>
      <c r="BB81" s="25">
        <v>3038</v>
      </c>
      <c r="BC81" s="25">
        <v>1792</v>
      </c>
      <c r="BD81" s="25">
        <v>1885</v>
      </c>
      <c r="BE81" s="25">
        <v>147</v>
      </c>
      <c r="BF81" s="24">
        <v>2767857</v>
      </c>
      <c r="BG81" s="24">
        <v>4796537</v>
      </c>
      <c r="BH81" s="24">
        <v>3306143</v>
      </c>
      <c r="BI81" s="24">
        <v>3047994</v>
      </c>
      <c r="BJ81" s="24">
        <v>2067947</v>
      </c>
      <c r="BK81" s="24">
        <v>3270703</v>
      </c>
      <c r="BL81" s="24">
        <v>541003</v>
      </c>
      <c r="BM81" s="17">
        <v>1069854</v>
      </c>
      <c r="BN81" s="17">
        <v>215260</v>
      </c>
      <c r="BO81" s="17">
        <v>153977</v>
      </c>
      <c r="BP81" s="17">
        <v>261832</v>
      </c>
      <c r="BQ81" s="17">
        <v>1066934</v>
      </c>
      <c r="BR81" s="17">
        <v>1322372</v>
      </c>
      <c r="BS81" s="17">
        <v>780001</v>
      </c>
      <c r="BT81" s="17">
        <v>604600</v>
      </c>
      <c r="BU81" s="17">
        <v>397297</v>
      </c>
      <c r="BV81" s="17">
        <v>1692267</v>
      </c>
      <c r="BW81" s="17">
        <v>133256</v>
      </c>
      <c r="BX81" s="17">
        <v>204363</v>
      </c>
      <c r="BY81" s="17">
        <v>575381</v>
      </c>
      <c r="BZ81" s="17">
        <v>762736</v>
      </c>
      <c r="CA81" s="17">
        <v>1630407</v>
      </c>
      <c r="CB81" s="17">
        <v>8142</v>
      </c>
      <c r="CC81" s="17">
        <v>33449</v>
      </c>
      <c r="CD81" s="17">
        <v>285982</v>
      </c>
      <c r="CE81" s="17">
        <v>1068020</v>
      </c>
      <c r="CF81" s="17">
        <v>1652401</v>
      </c>
      <c r="CG81" s="17">
        <v>1781</v>
      </c>
      <c r="CH81" s="17">
        <v>5562</v>
      </c>
      <c r="CI81" s="17">
        <v>60370</v>
      </c>
      <c r="CJ81" s="17">
        <v>753971</v>
      </c>
      <c r="CK81" s="17">
        <v>1246263</v>
      </c>
      <c r="CL81" s="17">
        <v>598</v>
      </c>
      <c r="CM81" s="17">
        <v>1990</v>
      </c>
      <c r="CN81" s="17">
        <v>12789</v>
      </c>
      <c r="CO81" s="17">
        <v>390105</v>
      </c>
      <c r="CP81" s="17">
        <v>2865221</v>
      </c>
      <c r="CQ81" s="17" t="s">
        <v>54</v>
      </c>
      <c r="CR81" s="17" t="s">
        <v>54</v>
      </c>
      <c r="CS81" s="17" t="s">
        <v>54</v>
      </c>
      <c r="CT81" s="17">
        <v>1665</v>
      </c>
      <c r="CU81" s="17">
        <v>539338</v>
      </c>
    </row>
    <row r="82" spans="2:99" s="280" customFormat="1" x14ac:dyDescent="0.25">
      <c r="B82" s="261" t="s">
        <v>122</v>
      </c>
      <c r="C82" s="262">
        <v>602</v>
      </c>
      <c r="D82" s="278" t="e">
        <f t="shared" si="32"/>
        <v>#N/A</v>
      </c>
      <c r="E82" s="279">
        <f t="shared" si="25"/>
        <v>204.15122897800777</v>
      </c>
      <c r="F82" s="279">
        <f t="shared" si="26"/>
        <v>124.07706118931341</v>
      </c>
      <c r="G82" s="279">
        <f t="shared" si="27"/>
        <v>200.77268030584833</v>
      </c>
      <c r="H82" s="279">
        <f t="shared" si="28"/>
        <v>220.35929203539823</v>
      </c>
      <c r="I82" s="279">
        <f t="shared" si="29"/>
        <v>203.20484848484847</v>
      </c>
      <c r="J82" s="279">
        <f t="shared" si="30"/>
        <v>271.19318181818181</v>
      </c>
      <c r="K82" s="279">
        <f t="shared" si="31"/>
        <v>296.45454545454544</v>
      </c>
      <c r="L82" s="279">
        <f t="shared" si="33"/>
        <v>204.15122897800777</v>
      </c>
      <c r="M82" s="279">
        <f t="shared" si="34"/>
        <v>248.15412237862682</v>
      </c>
      <c r="N82" s="279">
        <f t="shared" si="35"/>
        <v>602.31804091754498</v>
      </c>
      <c r="O82" s="279">
        <f t="shared" si="36"/>
        <v>881.43716814159291</v>
      </c>
      <c r="P82" s="279">
        <f t="shared" si="37"/>
        <v>1016.0242424242424</v>
      </c>
      <c r="Q82" s="279">
        <f t="shared" si="38"/>
        <v>1627.159090909091</v>
      </c>
      <c r="R82" s="279">
        <f t="shared" si="39"/>
        <v>3261</v>
      </c>
      <c r="S82" s="279">
        <v>291478</v>
      </c>
      <c r="T82" s="279">
        <v>1044558</v>
      </c>
      <c r="U82" s="279">
        <v>490172</v>
      </c>
      <c r="V82" s="279">
        <v>305541</v>
      </c>
      <c r="W82" s="279">
        <v>281929</v>
      </c>
      <c r="X82" s="279">
        <v>221167</v>
      </c>
      <c r="Y82" s="279">
        <v>179604</v>
      </c>
      <c r="Z82" s="279">
        <v>130271</v>
      </c>
      <c r="AA82" s="279">
        <v>134385</v>
      </c>
      <c r="AB82" s="279">
        <v>129208</v>
      </c>
      <c r="AC82" s="279">
        <v>378248</v>
      </c>
      <c r="AD82" s="279">
        <v>203613</v>
      </c>
      <c r="AE82" s="279">
        <v>257503</v>
      </c>
      <c r="AF82" s="279">
        <v>261001</v>
      </c>
      <c r="AG82" s="279">
        <v>374626</v>
      </c>
      <c r="AH82" s="279">
        <v>432168</v>
      </c>
      <c r="AI82" s="279">
        <v>4088</v>
      </c>
      <c r="AJ82" s="279">
        <v>7634</v>
      </c>
      <c r="AK82" s="279">
        <v>2056</v>
      </c>
      <c r="AL82" s="279">
        <v>887</v>
      </c>
      <c r="AM82" s="279">
        <v>629</v>
      </c>
      <c r="AN82" s="279">
        <v>408</v>
      </c>
      <c r="AO82" s="279">
        <v>278</v>
      </c>
      <c r="AP82" s="279">
        <v>173</v>
      </c>
      <c r="AQ82" s="279">
        <v>159</v>
      </c>
      <c r="AR82" s="279">
        <v>137</v>
      </c>
      <c r="AS82" s="279">
        <v>313</v>
      </c>
      <c r="AT82" s="279">
        <v>116</v>
      </c>
      <c r="AU82" s="279">
        <v>107</v>
      </c>
      <c r="AV82" s="279">
        <v>68</v>
      </c>
      <c r="AW82" s="279">
        <v>54</v>
      </c>
      <c r="AX82" s="279">
        <v>25</v>
      </c>
      <c r="AY82" s="279">
        <v>7730</v>
      </c>
      <c r="AZ82" s="279">
        <v>6962</v>
      </c>
      <c r="BA82" s="279">
        <v>1613</v>
      </c>
      <c r="BB82" s="279">
        <v>565</v>
      </c>
      <c r="BC82" s="279">
        <v>165</v>
      </c>
      <c r="BD82" s="279">
        <v>88</v>
      </c>
      <c r="BE82" s="279">
        <v>9</v>
      </c>
      <c r="BF82" s="279">
        <v>1578089</v>
      </c>
      <c r="BG82" s="279">
        <v>1727649</v>
      </c>
      <c r="BH82" s="279">
        <v>971539</v>
      </c>
      <c r="BI82" s="279">
        <v>498012</v>
      </c>
      <c r="BJ82" s="279">
        <v>167644</v>
      </c>
      <c r="BK82" s="279">
        <v>143190</v>
      </c>
      <c r="BL82" s="279">
        <v>29349</v>
      </c>
      <c r="BM82" s="279">
        <v>713005</v>
      </c>
      <c r="BN82" s="279">
        <v>103745</v>
      </c>
      <c r="BO82" s="279">
        <v>71525</v>
      </c>
      <c r="BP82" s="279">
        <v>101266</v>
      </c>
      <c r="BQ82" s="279">
        <v>588548</v>
      </c>
      <c r="BR82" s="279">
        <v>586390</v>
      </c>
      <c r="BS82" s="279">
        <v>313194</v>
      </c>
      <c r="BT82" s="279">
        <v>212325</v>
      </c>
      <c r="BU82" s="279">
        <v>172327</v>
      </c>
      <c r="BV82" s="279">
        <v>443413</v>
      </c>
      <c r="BW82" s="279">
        <v>33905</v>
      </c>
      <c r="BX82" s="279">
        <v>68659</v>
      </c>
      <c r="BY82" s="279">
        <v>225705</v>
      </c>
      <c r="BZ82" s="279">
        <v>239551</v>
      </c>
      <c r="CA82" s="279">
        <v>403719</v>
      </c>
      <c r="CB82" s="279">
        <v>2307</v>
      </c>
      <c r="CC82" s="279">
        <v>4349</v>
      </c>
      <c r="CD82" s="279">
        <v>72506</v>
      </c>
      <c r="CE82" s="279">
        <v>189236</v>
      </c>
      <c r="CF82" s="279">
        <v>229614</v>
      </c>
      <c r="CG82" s="279">
        <v>429</v>
      </c>
      <c r="CH82" s="279">
        <v>225</v>
      </c>
      <c r="CI82" s="279">
        <v>5409</v>
      </c>
      <c r="CJ82" s="279">
        <v>76104</v>
      </c>
      <c r="CK82" s="279">
        <v>85477</v>
      </c>
      <c r="CL82" s="279" t="s">
        <v>54</v>
      </c>
      <c r="CM82" s="279" t="s">
        <v>54</v>
      </c>
      <c r="CN82" s="279" t="s">
        <v>54</v>
      </c>
      <c r="CO82" s="279">
        <v>16151</v>
      </c>
      <c r="CP82" s="279">
        <v>127039</v>
      </c>
      <c r="CQ82" s="279" t="s">
        <v>54</v>
      </c>
      <c r="CR82" s="279" t="s">
        <v>54</v>
      </c>
      <c r="CS82" s="279" t="s">
        <v>54</v>
      </c>
      <c r="CT82" s="279" t="s">
        <v>54</v>
      </c>
      <c r="CU82" s="279">
        <v>29349</v>
      </c>
    </row>
    <row r="83" spans="2:99" x14ac:dyDescent="0.25">
      <c r="B83" s="269" t="s">
        <v>123</v>
      </c>
      <c r="C83" s="263">
        <v>603</v>
      </c>
      <c r="D83" s="16" t="e">
        <f t="shared" si="32"/>
        <v>#N/A</v>
      </c>
      <c r="E83" s="28">
        <f t="shared" si="25"/>
        <v>139.81693134925598</v>
      </c>
      <c r="F83" s="28">
        <f t="shared" si="26"/>
        <v>137.53389225829469</v>
      </c>
      <c r="G83" s="28">
        <f t="shared" si="27"/>
        <v>153.76839339339338</v>
      </c>
      <c r="H83" s="28">
        <f t="shared" si="28"/>
        <v>199.59046052631578</v>
      </c>
      <c r="I83" s="28">
        <f t="shared" si="29"/>
        <v>427.61</v>
      </c>
      <c r="J83" s="28">
        <f t="shared" si="30"/>
        <v>203.125</v>
      </c>
      <c r="K83" s="28">
        <f t="shared" si="31"/>
        <v>319.45454545454544</v>
      </c>
      <c r="L83" s="27">
        <f t="shared" si="33"/>
        <v>139.81693134925598</v>
      </c>
      <c r="M83" s="27">
        <f t="shared" si="34"/>
        <v>275.06778451658937</v>
      </c>
      <c r="N83" s="27">
        <f t="shared" si="35"/>
        <v>461.30518018018017</v>
      </c>
      <c r="O83" s="27">
        <f t="shared" si="36"/>
        <v>798.36184210526312</v>
      </c>
      <c r="P83" s="27">
        <f t="shared" si="37"/>
        <v>2138.0500000000002</v>
      </c>
      <c r="Q83" s="27">
        <f t="shared" si="38"/>
        <v>1218.75</v>
      </c>
      <c r="R83" s="27">
        <f t="shared" si="39"/>
        <v>3514</v>
      </c>
      <c r="S83" s="21">
        <v>464859</v>
      </c>
      <c r="T83" s="21">
        <v>1535270</v>
      </c>
      <c r="U83" s="21">
        <v>589042</v>
      </c>
      <c r="V83" s="21">
        <v>257020</v>
      </c>
      <c r="W83" s="21">
        <v>168503</v>
      </c>
      <c r="X83" s="21">
        <v>116020</v>
      </c>
      <c r="Y83" s="21">
        <v>110341</v>
      </c>
      <c r="Z83" s="21">
        <v>94943</v>
      </c>
      <c r="AA83" s="21">
        <v>69419</v>
      </c>
      <c r="AB83" s="21">
        <v>62558</v>
      </c>
      <c r="AC83" s="21">
        <v>201766</v>
      </c>
      <c r="AD83" s="21">
        <v>110916</v>
      </c>
      <c r="AE83" s="21">
        <v>138927</v>
      </c>
      <c r="AF83" s="21">
        <v>157179</v>
      </c>
      <c r="AG83" s="21">
        <v>150720</v>
      </c>
      <c r="AH83" s="21">
        <v>142669</v>
      </c>
      <c r="AI83" s="20">
        <v>6860</v>
      </c>
      <c r="AJ83" s="20">
        <v>11162</v>
      </c>
      <c r="AK83" s="20">
        <v>2496</v>
      </c>
      <c r="AL83" s="20">
        <v>754</v>
      </c>
      <c r="AM83" s="20">
        <v>377</v>
      </c>
      <c r="AN83" s="20">
        <v>213</v>
      </c>
      <c r="AO83" s="20">
        <v>172</v>
      </c>
      <c r="AP83" s="20">
        <v>128</v>
      </c>
      <c r="AQ83" s="20">
        <v>82</v>
      </c>
      <c r="AR83" s="20">
        <v>66</v>
      </c>
      <c r="AS83" s="20">
        <v>169</v>
      </c>
      <c r="AT83" s="20">
        <v>64</v>
      </c>
      <c r="AU83" s="20">
        <v>57</v>
      </c>
      <c r="AV83" s="20">
        <v>43</v>
      </c>
      <c r="AW83" s="20">
        <v>22</v>
      </c>
      <c r="AX83" s="20">
        <v>8</v>
      </c>
      <c r="AY83" s="25">
        <v>15994</v>
      </c>
      <c r="AZ83" s="25">
        <v>5606</v>
      </c>
      <c r="BA83" s="25">
        <v>888</v>
      </c>
      <c r="BB83" s="25">
        <v>152</v>
      </c>
      <c r="BC83" s="25">
        <v>20</v>
      </c>
      <c r="BD83" s="25">
        <v>12</v>
      </c>
      <c r="BE83" s="25">
        <v>1</v>
      </c>
      <c r="BF83" s="24">
        <v>2236232</v>
      </c>
      <c r="BG83" s="24">
        <v>1542030</v>
      </c>
      <c r="BH83" s="24">
        <v>409639</v>
      </c>
      <c r="BI83" s="24">
        <v>121351</v>
      </c>
      <c r="BJ83" s="24">
        <v>42761</v>
      </c>
      <c r="BK83" s="24">
        <v>14625</v>
      </c>
      <c r="BL83" s="24">
        <v>3514</v>
      </c>
      <c r="BM83" s="17">
        <v>1525271</v>
      </c>
      <c r="BN83" s="17">
        <v>227638</v>
      </c>
      <c r="BO83" s="17">
        <v>101957</v>
      </c>
      <c r="BP83" s="17">
        <v>120518</v>
      </c>
      <c r="BQ83" s="17">
        <v>260848</v>
      </c>
      <c r="BR83" s="17">
        <v>427168</v>
      </c>
      <c r="BS83" s="17">
        <v>323472</v>
      </c>
      <c r="BT83" s="17">
        <v>235817</v>
      </c>
      <c r="BU83" s="17">
        <v>161467</v>
      </c>
      <c r="BV83" s="17">
        <v>394106</v>
      </c>
      <c r="BW83" s="17">
        <v>44241</v>
      </c>
      <c r="BX83" s="17">
        <v>34911</v>
      </c>
      <c r="BY83" s="17">
        <v>73095</v>
      </c>
      <c r="BZ83" s="17">
        <v>115223</v>
      </c>
      <c r="CA83" s="17">
        <v>142169</v>
      </c>
      <c r="CB83" s="17">
        <v>2766</v>
      </c>
      <c r="CC83" s="17">
        <v>2736</v>
      </c>
      <c r="CD83" s="17">
        <v>12557</v>
      </c>
      <c r="CE83" s="17">
        <v>49576</v>
      </c>
      <c r="CF83" s="17">
        <v>53716</v>
      </c>
      <c r="CG83" s="17">
        <v>500</v>
      </c>
      <c r="CH83" s="17">
        <v>285</v>
      </c>
      <c r="CI83" s="17">
        <v>862</v>
      </c>
      <c r="CJ83" s="17">
        <v>4962</v>
      </c>
      <c r="CK83" s="17">
        <v>36152</v>
      </c>
      <c r="CL83" s="17">
        <v>183</v>
      </c>
      <c r="CM83" s="17" t="s">
        <v>54</v>
      </c>
      <c r="CN83" s="17">
        <v>1235</v>
      </c>
      <c r="CO83" s="17">
        <v>1535</v>
      </c>
      <c r="CP83" s="17">
        <v>11672</v>
      </c>
      <c r="CQ83" s="17" t="s">
        <v>54</v>
      </c>
      <c r="CR83" s="17" t="s">
        <v>54</v>
      </c>
      <c r="CS83" s="17" t="s">
        <v>54</v>
      </c>
      <c r="CT83" s="17" t="s">
        <v>54</v>
      </c>
      <c r="CU83" s="17">
        <v>3514</v>
      </c>
    </row>
    <row r="84" spans="2:99" s="280" customFormat="1" x14ac:dyDescent="0.25">
      <c r="B84" s="261" t="s">
        <v>124</v>
      </c>
      <c r="C84" s="262">
        <v>604</v>
      </c>
      <c r="D84" s="278" t="e">
        <f t="shared" si="32"/>
        <v>#N/A</v>
      </c>
      <c r="E84" s="279">
        <f t="shared" si="25"/>
        <v>139.62121399431325</v>
      </c>
      <c r="F84" s="279">
        <f t="shared" si="26"/>
        <v>143.47721639656817</v>
      </c>
      <c r="G84" s="279">
        <f t="shared" si="27"/>
        <v>201.16222879684418</v>
      </c>
      <c r="H84" s="279">
        <f t="shared" si="28"/>
        <v>279.16605839416059</v>
      </c>
      <c r="I84" s="279">
        <f t="shared" si="29"/>
        <v>216.93333333333334</v>
      </c>
      <c r="J84" s="279">
        <f t="shared" si="30"/>
        <v>293.64102564102564</v>
      </c>
      <c r="K84" s="279" t="str">
        <f t="shared" si="31"/>
        <v/>
      </c>
      <c r="L84" s="279">
        <f t="shared" si="33"/>
        <v>139.62121399431325</v>
      </c>
      <c r="M84" s="279">
        <f t="shared" si="34"/>
        <v>286.95443279313633</v>
      </c>
      <c r="N84" s="279">
        <f t="shared" si="35"/>
        <v>603.48668639053255</v>
      </c>
      <c r="O84" s="279">
        <f t="shared" si="36"/>
        <v>1116.6642335766423</v>
      </c>
      <c r="P84" s="279">
        <f t="shared" si="37"/>
        <v>1084.6666666666667</v>
      </c>
      <c r="Q84" s="279">
        <f t="shared" si="38"/>
        <v>1761.8461538461538</v>
      </c>
      <c r="R84" s="279" t="str">
        <f t="shared" si="39"/>
        <v/>
      </c>
      <c r="S84" s="279">
        <v>443254</v>
      </c>
      <c r="T84" s="279">
        <v>1527732</v>
      </c>
      <c r="U84" s="279">
        <v>626995</v>
      </c>
      <c r="V84" s="279">
        <v>278967</v>
      </c>
      <c r="W84" s="279">
        <v>170282</v>
      </c>
      <c r="X84" s="279">
        <v>118873</v>
      </c>
      <c r="Y84" s="279">
        <v>87502</v>
      </c>
      <c r="Z84" s="279">
        <v>90816</v>
      </c>
      <c r="AA84" s="279">
        <v>78911</v>
      </c>
      <c r="AB84" s="279">
        <v>55658</v>
      </c>
      <c r="AC84" s="279">
        <v>193091</v>
      </c>
      <c r="AD84" s="279">
        <v>125365</v>
      </c>
      <c r="AE84" s="279">
        <v>147346</v>
      </c>
      <c r="AF84" s="279">
        <v>207859</v>
      </c>
      <c r="AG84" s="279">
        <v>173690</v>
      </c>
      <c r="AH84" s="279">
        <v>47403</v>
      </c>
      <c r="AI84" s="279">
        <v>6203</v>
      </c>
      <c r="AJ84" s="279">
        <v>11202</v>
      </c>
      <c r="AK84" s="279">
        <v>2644</v>
      </c>
      <c r="AL84" s="279">
        <v>828</v>
      </c>
      <c r="AM84" s="279">
        <v>385</v>
      </c>
      <c r="AN84" s="279">
        <v>218</v>
      </c>
      <c r="AO84" s="279">
        <v>136</v>
      </c>
      <c r="AP84" s="279">
        <v>122</v>
      </c>
      <c r="AQ84" s="279">
        <v>93</v>
      </c>
      <c r="AR84" s="279">
        <v>59</v>
      </c>
      <c r="AS84" s="279">
        <v>164</v>
      </c>
      <c r="AT84" s="279">
        <v>74</v>
      </c>
      <c r="AU84" s="279">
        <v>61</v>
      </c>
      <c r="AV84" s="279">
        <v>55</v>
      </c>
      <c r="AW84" s="279">
        <v>26</v>
      </c>
      <c r="AX84" s="279">
        <v>3</v>
      </c>
      <c r="AY84" s="279">
        <v>16178</v>
      </c>
      <c r="AZ84" s="279">
        <v>5245</v>
      </c>
      <c r="BA84" s="279">
        <v>676</v>
      </c>
      <c r="BB84" s="279">
        <v>137</v>
      </c>
      <c r="BC84" s="279">
        <v>24</v>
      </c>
      <c r="BD84" s="279">
        <v>13</v>
      </c>
      <c r="BE84" s="279" t="s">
        <v>54</v>
      </c>
      <c r="BF84" s="279">
        <v>2258792</v>
      </c>
      <c r="BG84" s="279">
        <v>1505076</v>
      </c>
      <c r="BH84" s="279">
        <v>407957</v>
      </c>
      <c r="BI84" s="279">
        <v>152983</v>
      </c>
      <c r="BJ84" s="279">
        <v>26032</v>
      </c>
      <c r="BK84" s="279">
        <v>22904</v>
      </c>
      <c r="BL84" s="279" t="s">
        <v>54</v>
      </c>
      <c r="BM84" s="279">
        <v>1581028</v>
      </c>
      <c r="BN84" s="279">
        <v>243804</v>
      </c>
      <c r="BO84" s="279">
        <v>109771</v>
      </c>
      <c r="BP84" s="279">
        <v>101082</v>
      </c>
      <c r="BQ84" s="279">
        <v>223107</v>
      </c>
      <c r="BR84" s="279">
        <v>363425</v>
      </c>
      <c r="BS84" s="279">
        <v>350351</v>
      </c>
      <c r="BT84" s="279">
        <v>269143</v>
      </c>
      <c r="BU84" s="279">
        <v>175762</v>
      </c>
      <c r="BV84" s="279">
        <v>346395</v>
      </c>
      <c r="BW84" s="279">
        <v>25523</v>
      </c>
      <c r="BX84" s="279">
        <v>30783</v>
      </c>
      <c r="BY84" s="279">
        <v>59715</v>
      </c>
      <c r="BZ84" s="279">
        <v>89470</v>
      </c>
      <c r="CA84" s="279">
        <v>202466</v>
      </c>
      <c r="CB84" s="279">
        <v>1010</v>
      </c>
      <c r="CC84" s="279">
        <v>1791</v>
      </c>
      <c r="CD84" s="279">
        <v>10281</v>
      </c>
      <c r="CE84" s="279">
        <v>48408</v>
      </c>
      <c r="CF84" s="279">
        <v>91493</v>
      </c>
      <c r="CG84" s="279" t="s">
        <v>54</v>
      </c>
      <c r="CH84" s="279" t="s">
        <v>54</v>
      </c>
      <c r="CI84" s="279">
        <v>339</v>
      </c>
      <c r="CJ84" s="279">
        <v>13380</v>
      </c>
      <c r="CK84" s="279">
        <v>12313</v>
      </c>
      <c r="CL84" s="279" t="s">
        <v>54</v>
      </c>
      <c r="CM84" s="279">
        <v>266</v>
      </c>
      <c r="CN84" s="279" t="s">
        <v>54</v>
      </c>
      <c r="CO84" s="279">
        <v>3658</v>
      </c>
      <c r="CP84" s="279">
        <v>18980</v>
      </c>
      <c r="CQ84" s="279" t="s">
        <v>54</v>
      </c>
      <c r="CR84" s="279" t="s">
        <v>54</v>
      </c>
      <c r="CS84" s="279" t="s">
        <v>54</v>
      </c>
      <c r="CT84" s="279" t="s">
        <v>54</v>
      </c>
      <c r="CU84" s="279" t="s">
        <v>54</v>
      </c>
    </row>
    <row r="85" spans="2:99" s="280" customFormat="1" x14ac:dyDescent="0.25">
      <c r="B85" s="261" t="s">
        <v>125</v>
      </c>
      <c r="C85" s="262">
        <v>605</v>
      </c>
      <c r="D85" s="278" t="e">
        <f t="shared" si="32"/>
        <v>#N/A</v>
      </c>
      <c r="E85" s="279">
        <f t="shared" si="25"/>
        <v>165.7295112781955</v>
      </c>
      <c r="F85" s="279">
        <f t="shared" si="26"/>
        <v>164.8609090909091</v>
      </c>
      <c r="G85" s="279">
        <f t="shared" si="27"/>
        <v>216.56517412935321</v>
      </c>
      <c r="H85" s="279">
        <f t="shared" si="28"/>
        <v>286.79166666666669</v>
      </c>
      <c r="I85" s="279">
        <f t="shared" si="29"/>
        <v>454.33749999999998</v>
      </c>
      <c r="J85" s="279">
        <f t="shared" si="30"/>
        <v>480.22222222222223</v>
      </c>
      <c r="K85" s="279" t="str">
        <f t="shared" si="31"/>
        <v/>
      </c>
      <c r="L85" s="279">
        <f t="shared" si="33"/>
        <v>165.7295112781955</v>
      </c>
      <c r="M85" s="279">
        <f t="shared" si="34"/>
        <v>329.72181818181821</v>
      </c>
      <c r="N85" s="279">
        <f t="shared" si="35"/>
        <v>649.69552238805966</v>
      </c>
      <c r="O85" s="279">
        <f t="shared" si="36"/>
        <v>1147.1666666666667</v>
      </c>
      <c r="P85" s="279">
        <f t="shared" si="37"/>
        <v>2271.6875</v>
      </c>
      <c r="Q85" s="279">
        <f t="shared" si="38"/>
        <v>2881.3333333333335</v>
      </c>
      <c r="R85" s="279" t="str">
        <f t="shared" si="39"/>
        <v/>
      </c>
      <c r="S85" s="279">
        <v>142751</v>
      </c>
      <c r="T85" s="279">
        <v>522800</v>
      </c>
      <c r="U85" s="279">
        <v>259727</v>
      </c>
      <c r="V85" s="279">
        <v>118315</v>
      </c>
      <c r="W85" s="279">
        <v>84232</v>
      </c>
      <c r="X85" s="279">
        <v>52079</v>
      </c>
      <c r="Y85" s="279">
        <v>41624</v>
      </c>
      <c r="Z85" s="279">
        <v>51982</v>
      </c>
      <c r="AA85" s="279">
        <v>57018</v>
      </c>
      <c r="AB85" s="279">
        <v>26342</v>
      </c>
      <c r="AC85" s="279">
        <v>118773</v>
      </c>
      <c r="AD85" s="279">
        <v>56331</v>
      </c>
      <c r="AE85" s="279">
        <v>93415</v>
      </c>
      <c r="AF85" s="279">
        <v>90760</v>
      </c>
      <c r="AG85" s="279">
        <v>109208</v>
      </c>
      <c r="AH85" s="279">
        <v>106298</v>
      </c>
      <c r="AI85" s="279">
        <v>1964</v>
      </c>
      <c r="AJ85" s="279">
        <v>3792</v>
      </c>
      <c r="AK85" s="279">
        <v>1093</v>
      </c>
      <c r="AL85" s="279">
        <v>348</v>
      </c>
      <c r="AM85" s="279">
        <v>188</v>
      </c>
      <c r="AN85" s="279">
        <v>95</v>
      </c>
      <c r="AO85" s="279">
        <v>64</v>
      </c>
      <c r="AP85" s="279">
        <v>70</v>
      </c>
      <c r="AQ85" s="279">
        <v>68</v>
      </c>
      <c r="AR85" s="279">
        <v>28</v>
      </c>
      <c r="AS85" s="279">
        <v>99</v>
      </c>
      <c r="AT85" s="279">
        <v>33</v>
      </c>
      <c r="AU85" s="279">
        <v>39</v>
      </c>
      <c r="AV85" s="279">
        <v>25</v>
      </c>
      <c r="AW85" s="279">
        <v>16</v>
      </c>
      <c r="AX85" s="279">
        <v>6</v>
      </c>
      <c r="AY85" s="279">
        <v>5320</v>
      </c>
      <c r="AZ85" s="279">
        <v>2200</v>
      </c>
      <c r="BA85" s="279">
        <v>335</v>
      </c>
      <c r="BB85" s="279">
        <v>54</v>
      </c>
      <c r="BC85" s="279">
        <v>16</v>
      </c>
      <c r="BD85" s="279">
        <v>3</v>
      </c>
      <c r="BE85" s="279" t="s">
        <v>54</v>
      </c>
      <c r="BF85" s="279">
        <v>881681</v>
      </c>
      <c r="BG85" s="279">
        <v>725388</v>
      </c>
      <c r="BH85" s="279">
        <v>217648</v>
      </c>
      <c r="BI85" s="279">
        <v>61947</v>
      </c>
      <c r="BJ85" s="279">
        <v>36347</v>
      </c>
      <c r="BK85" s="279">
        <v>8644</v>
      </c>
      <c r="BL85" s="279" t="s">
        <v>54</v>
      </c>
      <c r="BM85" s="279">
        <v>508206</v>
      </c>
      <c r="BN85" s="279">
        <v>108068</v>
      </c>
      <c r="BO85" s="279">
        <v>46911</v>
      </c>
      <c r="BP85" s="279">
        <v>61869</v>
      </c>
      <c r="BQ85" s="279">
        <v>156627</v>
      </c>
      <c r="BR85" s="279">
        <v>146987</v>
      </c>
      <c r="BS85" s="279">
        <v>137366</v>
      </c>
      <c r="BT85" s="279">
        <v>120106</v>
      </c>
      <c r="BU85" s="279">
        <v>88424</v>
      </c>
      <c r="BV85" s="279">
        <v>232505</v>
      </c>
      <c r="BW85" s="279">
        <v>9981</v>
      </c>
      <c r="BX85" s="279">
        <v>12987</v>
      </c>
      <c r="BY85" s="279">
        <v>31935</v>
      </c>
      <c r="BZ85" s="279">
        <v>58875</v>
      </c>
      <c r="CA85" s="279">
        <v>103870</v>
      </c>
      <c r="CB85" s="279">
        <v>377</v>
      </c>
      <c r="CC85" s="279">
        <v>540</v>
      </c>
      <c r="CD85" s="279">
        <v>3595</v>
      </c>
      <c r="CE85" s="279">
        <v>16773</v>
      </c>
      <c r="CF85" s="279">
        <v>40662</v>
      </c>
      <c r="CG85" s="279" t="s">
        <v>54</v>
      </c>
      <c r="CH85" s="279">
        <v>525</v>
      </c>
      <c r="CI85" s="279" t="s">
        <v>54</v>
      </c>
      <c r="CJ85" s="279">
        <v>3104</v>
      </c>
      <c r="CK85" s="279">
        <v>32718</v>
      </c>
      <c r="CL85" s="279" t="s">
        <v>54</v>
      </c>
      <c r="CM85" s="279">
        <v>241</v>
      </c>
      <c r="CN85" s="279" t="s">
        <v>54</v>
      </c>
      <c r="CO85" s="279" t="s">
        <v>54</v>
      </c>
      <c r="CP85" s="279">
        <v>8403</v>
      </c>
      <c r="CQ85" s="279" t="s">
        <v>54</v>
      </c>
      <c r="CR85" s="279" t="s">
        <v>54</v>
      </c>
      <c r="CS85" s="279" t="s">
        <v>54</v>
      </c>
      <c r="CT85" s="279" t="s">
        <v>54</v>
      </c>
      <c r="CU85" s="279" t="s">
        <v>54</v>
      </c>
    </row>
    <row r="86" spans="2:99" x14ac:dyDescent="0.25">
      <c r="B86" s="269" t="s">
        <v>126</v>
      </c>
      <c r="C86" s="263">
        <v>606</v>
      </c>
      <c r="D86" s="16" t="e">
        <f t="shared" si="32"/>
        <v>#N/A</v>
      </c>
      <c r="E86" s="28">
        <f t="shared" si="25"/>
        <v>139.71032527105922</v>
      </c>
      <c r="F86" s="28">
        <f t="shared" si="26"/>
        <v>134.06079815588532</v>
      </c>
      <c r="G86" s="28">
        <f t="shared" si="27"/>
        <v>163.11537057320189</v>
      </c>
      <c r="H86" s="28">
        <f t="shared" si="28"/>
        <v>231.44139784946236</v>
      </c>
      <c r="I86" s="28">
        <f t="shared" si="29"/>
        <v>336.89876543209874</v>
      </c>
      <c r="J86" s="28">
        <f t="shared" si="30"/>
        <v>419.70098039215685</v>
      </c>
      <c r="K86" s="28">
        <f t="shared" si="31"/>
        <v>117.09090909090909</v>
      </c>
      <c r="L86" s="27">
        <f t="shared" si="33"/>
        <v>139.71032527105922</v>
      </c>
      <c r="M86" s="27">
        <f t="shared" si="34"/>
        <v>268.12159631177065</v>
      </c>
      <c r="N86" s="27">
        <f t="shared" si="35"/>
        <v>489.34611171960569</v>
      </c>
      <c r="O86" s="27">
        <f t="shared" si="36"/>
        <v>925.76559139784945</v>
      </c>
      <c r="P86" s="27">
        <f t="shared" si="37"/>
        <v>1684.4938271604938</v>
      </c>
      <c r="Q86" s="27">
        <f t="shared" si="38"/>
        <v>2518.205882352941</v>
      </c>
      <c r="R86" s="27">
        <f t="shared" si="39"/>
        <v>1288</v>
      </c>
      <c r="S86" s="21">
        <v>835239</v>
      </c>
      <c r="T86" s="21">
        <v>3441624</v>
      </c>
      <c r="U86" s="21">
        <v>1329333</v>
      </c>
      <c r="V86" s="21">
        <v>532050</v>
      </c>
      <c r="W86" s="21">
        <v>399062</v>
      </c>
      <c r="X86" s="21">
        <v>290120</v>
      </c>
      <c r="Y86" s="21">
        <v>253426</v>
      </c>
      <c r="Z86" s="21">
        <v>210730</v>
      </c>
      <c r="AA86" s="21">
        <v>166983</v>
      </c>
      <c r="AB86" s="21">
        <v>149302</v>
      </c>
      <c r="AC86" s="21">
        <v>466472</v>
      </c>
      <c r="AD86" s="21">
        <v>286411</v>
      </c>
      <c r="AE86" s="21">
        <v>284547</v>
      </c>
      <c r="AF86" s="21">
        <v>390684</v>
      </c>
      <c r="AG86" s="21">
        <v>441650</v>
      </c>
      <c r="AH86" s="21">
        <v>426399</v>
      </c>
      <c r="AI86" s="20">
        <v>11621</v>
      </c>
      <c r="AJ86" s="20">
        <v>25026</v>
      </c>
      <c r="AK86" s="20">
        <v>5633</v>
      </c>
      <c r="AL86" s="20">
        <v>1570</v>
      </c>
      <c r="AM86" s="20">
        <v>900</v>
      </c>
      <c r="AN86" s="20">
        <v>532</v>
      </c>
      <c r="AO86" s="20">
        <v>393</v>
      </c>
      <c r="AP86" s="20">
        <v>282</v>
      </c>
      <c r="AQ86" s="20">
        <v>198</v>
      </c>
      <c r="AR86" s="20">
        <v>158</v>
      </c>
      <c r="AS86" s="20">
        <v>384</v>
      </c>
      <c r="AT86" s="20">
        <v>166</v>
      </c>
      <c r="AU86" s="20">
        <v>118</v>
      </c>
      <c r="AV86" s="20">
        <v>107</v>
      </c>
      <c r="AW86" s="20">
        <v>65</v>
      </c>
      <c r="AX86" s="20">
        <v>24</v>
      </c>
      <c r="AY86" s="25">
        <v>29975</v>
      </c>
      <c r="AZ86" s="25">
        <v>13882</v>
      </c>
      <c r="BA86" s="25">
        <v>2739</v>
      </c>
      <c r="BB86" s="25">
        <v>465</v>
      </c>
      <c r="BC86" s="25">
        <v>81</v>
      </c>
      <c r="BD86" s="25">
        <v>34</v>
      </c>
      <c r="BE86" s="25">
        <v>1</v>
      </c>
      <c r="BF86" s="24">
        <v>4187817</v>
      </c>
      <c r="BG86" s="24">
        <v>3722064</v>
      </c>
      <c r="BH86" s="24">
        <v>1340319</v>
      </c>
      <c r="BI86" s="24">
        <v>430481</v>
      </c>
      <c r="BJ86" s="24">
        <v>136444</v>
      </c>
      <c r="BK86" s="24">
        <v>85619</v>
      </c>
      <c r="BL86" s="24">
        <v>1288</v>
      </c>
      <c r="BM86" s="17">
        <v>2986569</v>
      </c>
      <c r="BN86" s="17">
        <v>440969</v>
      </c>
      <c r="BO86" s="17">
        <v>159112</v>
      </c>
      <c r="BP86" s="17">
        <v>172144</v>
      </c>
      <c r="BQ86" s="17">
        <v>429023</v>
      </c>
      <c r="BR86" s="17">
        <v>1137709</v>
      </c>
      <c r="BS86" s="17">
        <v>790010</v>
      </c>
      <c r="BT86" s="17">
        <v>514959</v>
      </c>
      <c r="BU86" s="17">
        <v>364282</v>
      </c>
      <c r="BV86" s="17">
        <v>915104</v>
      </c>
      <c r="BW86" s="17">
        <v>147201</v>
      </c>
      <c r="BX86" s="17">
        <v>92626</v>
      </c>
      <c r="BY86" s="17">
        <v>219425</v>
      </c>
      <c r="BZ86" s="17">
        <v>351254</v>
      </c>
      <c r="CA86" s="17">
        <v>529813</v>
      </c>
      <c r="CB86" s="17">
        <v>5104</v>
      </c>
      <c r="CC86" s="17">
        <v>5239</v>
      </c>
      <c r="CD86" s="17">
        <v>32421</v>
      </c>
      <c r="CE86" s="17">
        <v>162828</v>
      </c>
      <c r="CF86" s="17">
        <v>224889</v>
      </c>
      <c r="CG86" s="17" t="s">
        <v>54</v>
      </c>
      <c r="CH86" s="17">
        <v>489</v>
      </c>
      <c r="CI86" s="17">
        <v>3080</v>
      </c>
      <c r="CJ86" s="17">
        <v>20053</v>
      </c>
      <c r="CK86" s="17">
        <v>112822</v>
      </c>
      <c r="CL86" s="17">
        <v>280</v>
      </c>
      <c r="CM86" s="17" t="s">
        <v>54</v>
      </c>
      <c r="CN86" s="17">
        <v>2115</v>
      </c>
      <c r="CO86" s="17" t="s">
        <v>54</v>
      </c>
      <c r="CP86" s="17">
        <v>83224</v>
      </c>
      <c r="CQ86" s="17" t="s">
        <v>54</v>
      </c>
      <c r="CR86" s="17" t="s">
        <v>54</v>
      </c>
      <c r="CS86" s="17" t="s">
        <v>54</v>
      </c>
      <c r="CT86" s="17" t="s">
        <v>54</v>
      </c>
      <c r="CU86" s="17">
        <v>1288</v>
      </c>
    </row>
    <row r="87" spans="2:99" s="280" customFormat="1" x14ac:dyDescent="0.25">
      <c r="B87" s="261" t="s">
        <v>127</v>
      </c>
      <c r="C87" s="262">
        <v>607</v>
      </c>
      <c r="D87" s="278" t="e">
        <f t="shared" si="32"/>
        <v>#N/A</v>
      </c>
      <c r="E87" s="279">
        <f t="shared" si="25"/>
        <v>150.29443240314279</v>
      </c>
      <c r="F87" s="279">
        <f t="shared" si="26"/>
        <v>144.36683953630262</v>
      </c>
      <c r="G87" s="279">
        <f t="shared" si="27"/>
        <v>205.28989361702125</v>
      </c>
      <c r="H87" s="279">
        <f t="shared" si="28"/>
        <v>253.54833333333335</v>
      </c>
      <c r="I87" s="279">
        <f t="shared" si="29"/>
        <v>394.5625</v>
      </c>
      <c r="J87" s="279">
        <f t="shared" si="30"/>
        <v>212.53333333333333</v>
      </c>
      <c r="K87" s="279" t="str">
        <f t="shared" si="31"/>
        <v/>
      </c>
      <c r="L87" s="279">
        <f t="shared" si="33"/>
        <v>150.29443240314279</v>
      </c>
      <c r="M87" s="279">
        <f t="shared" si="34"/>
        <v>288.73367907260524</v>
      </c>
      <c r="N87" s="279">
        <f t="shared" si="35"/>
        <v>615.86968085106378</v>
      </c>
      <c r="O87" s="279">
        <f t="shared" si="36"/>
        <v>1014.1933333333334</v>
      </c>
      <c r="P87" s="279">
        <f t="shared" si="37"/>
        <v>1972.8125</v>
      </c>
      <c r="Q87" s="279">
        <f t="shared" si="38"/>
        <v>1275.2</v>
      </c>
      <c r="R87" s="279" t="str">
        <f t="shared" si="39"/>
        <v/>
      </c>
      <c r="S87" s="279">
        <v>384133</v>
      </c>
      <c r="T87" s="279">
        <v>1510710</v>
      </c>
      <c r="U87" s="279">
        <v>759158</v>
      </c>
      <c r="V87" s="279">
        <v>354446</v>
      </c>
      <c r="W87" s="279">
        <v>214767</v>
      </c>
      <c r="X87" s="279">
        <v>142406</v>
      </c>
      <c r="Y87" s="279">
        <v>116250</v>
      </c>
      <c r="Z87" s="279">
        <v>100261</v>
      </c>
      <c r="AA87" s="279">
        <v>83961</v>
      </c>
      <c r="AB87" s="279">
        <v>68433</v>
      </c>
      <c r="AC87" s="279">
        <v>241825</v>
      </c>
      <c r="AD87" s="279">
        <v>154666</v>
      </c>
      <c r="AE87" s="279">
        <v>176818</v>
      </c>
      <c r="AF87" s="279">
        <v>163227</v>
      </c>
      <c r="AG87" s="279">
        <v>194804</v>
      </c>
      <c r="AH87" s="279">
        <v>105600</v>
      </c>
      <c r="AI87" s="279">
        <v>5423</v>
      </c>
      <c r="AJ87" s="279">
        <v>10919</v>
      </c>
      <c r="AK87" s="279">
        <v>3188</v>
      </c>
      <c r="AL87" s="279">
        <v>1041</v>
      </c>
      <c r="AM87" s="279">
        <v>485</v>
      </c>
      <c r="AN87" s="279">
        <v>262</v>
      </c>
      <c r="AO87" s="279">
        <v>181</v>
      </c>
      <c r="AP87" s="279">
        <v>135</v>
      </c>
      <c r="AQ87" s="279">
        <v>100</v>
      </c>
      <c r="AR87" s="279">
        <v>72</v>
      </c>
      <c r="AS87" s="279">
        <v>199</v>
      </c>
      <c r="AT87" s="279">
        <v>90</v>
      </c>
      <c r="AU87" s="279">
        <v>73</v>
      </c>
      <c r="AV87" s="279">
        <v>44</v>
      </c>
      <c r="AW87" s="279">
        <v>28</v>
      </c>
      <c r="AX87" s="279">
        <v>8</v>
      </c>
      <c r="AY87" s="279">
        <v>14764</v>
      </c>
      <c r="AZ87" s="279">
        <v>6556</v>
      </c>
      <c r="BA87" s="279">
        <v>752</v>
      </c>
      <c r="BB87" s="279">
        <v>150</v>
      </c>
      <c r="BC87" s="279">
        <v>16</v>
      </c>
      <c r="BD87" s="279">
        <v>10</v>
      </c>
      <c r="BE87" s="279" t="s">
        <v>54</v>
      </c>
      <c r="BF87" s="279">
        <v>2218947</v>
      </c>
      <c r="BG87" s="279">
        <v>1892938</v>
      </c>
      <c r="BH87" s="279">
        <v>463134</v>
      </c>
      <c r="BI87" s="279">
        <v>152129</v>
      </c>
      <c r="BJ87" s="279">
        <v>31565</v>
      </c>
      <c r="BK87" s="279">
        <v>12752</v>
      </c>
      <c r="BL87" s="279" t="s">
        <v>54</v>
      </c>
      <c r="BM87" s="279">
        <v>1412598</v>
      </c>
      <c r="BN87" s="279">
        <v>305260</v>
      </c>
      <c r="BO87" s="279">
        <v>135030</v>
      </c>
      <c r="BP87" s="279">
        <v>125713</v>
      </c>
      <c r="BQ87" s="279">
        <v>240346</v>
      </c>
      <c r="BR87" s="279">
        <v>447523</v>
      </c>
      <c r="BS87" s="279">
        <v>421862</v>
      </c>
      <c r="BT87" s="279">
        <v>359394</v>
      </c>
      <c r="BU87" s="279">
        <v>232178</v>
      </c>
      <c r="BV87" s="279">
        <v>431981</v>
      </c>
      <c r="BW87" s="279">
        <v>32452</v>
      </c>
      <c r="BX87" s="279">
        <v>30470</v>
      </c>
      <c r="BY87" s="279">
        <v>65224</v>
      </c>
      <c r="BZ87" s="279">
        <v>89126</v>
      </c>
      <c r="CA87" s="279">
        <v>245862</v>
      </c>
      <c r="CB87" s="279">
        <v>1874</v>
      </c>
      <c r="CC87" s="279">
        <v>1566</v>
      </c>
      <c r="CD87" s="279">
        <v>9165</v>
      </c>
      <c r="CE87" s="279">
        <v>57107</v>
      </c>
      <c r="CF87" s="279">
        <v>82417</v>
      </c>
      <c r="CG87" s="279">
        <v>260</v>
      </c>
      <c r="CH87" s="279" t="s">
        <v>54</v>
      </c>
      <c r="CI87" s="279">
        <v>400</v>
      </c>
      <c r="CJ87" s="279">
        <v>3720</v>
      </c>
      <c r="CK87" s="279">
        <v>27185</v>
      </c>
      <c r="CL87" s="279">
        <v>136</v>
      </c>
      <c r="CM87" s="279" t="s">
        <v>54</v>
      </c>
      <c r="CN87" s="279" t="s">
        <v>54</v>
      </c>
      <c r="CO87" s="279">
        <v>3467</v>
      </c>
      <c r="CP87" s="279">
        <v>9149</v>
      </c>
      <c r="CQ87" s="279" t="s">
        <v>54</v>
      </c>
      <c r="CR87" s="279" t="s">
        <v>54</v>
      </c>
      <c r="CS87" s="279" t="s">
        <v>54</v>
      </c>
      <c r="CT87" s="279" t="s">
        <v>54</v>
      </c>
      <c r="CU87" s="279" t="s">
        <v>54</v>
      </c>
    </row>
    <row r="88" spans="2:99" s="280" customFormat="1" x14ac:dyDescent="0.25">
      <c r="B88" s="261" t="s">
        <v>128</v>
      </c>
      <c r="C88" s="262">
        <v>608</v>
      </c>
      <c r="D88" s="278" t="e">
        <f t="shared" si="32"/>
        <v>#N/A</v>
      </c>
      <c r="E88" s="279">
        <f t="shared" si="25"/>
        <v>166.42945368171021</v>
      </c>
      <c r="F88" s="279">
        <f t="shared" si="26"/>
        <v>119.85190422322775</v>
      </c>
      <c r="G88" s="279">
        <f t="shared" si="27"/>
        <v>209.94639376218322</v>
      </c>
      <c r="H88" s="279">
        <f t="shared" si="28"/>
        <v>193.25345303867402</v>
      </c>
      <c r="I88" s="279">
        <f t="shared" si="29"/>
        <v>192.85591397849461</v>
      </c>
      <c r="J88" s="279">
        <f t="shared" si="30"/>
        <v>270.0427927927928</v>
      </c>
      <c r="K88" s="279">
        <f t="shared" si="31"/>
        <v>458.81818181818181</v>
      </c>
      <c r="L88" s="279">
        <f t="shared" si="33"/>
        <v>166.42945368171021</v>
      </c>
      <c r="M88" s="279">
        <f t="shared" si="34"/>
        <v>239.7038084464555</v>
      </c>
      <c r="N88" s="279">
        <f t="shared" si="35"/>
        <v>629.83918128654966</v>
      </c>
      <c r="O88" s="279">
        <f t="shared" si="36"/>
        <v>773.0138121546961</v>
      </c>
      <c r="P88" s="279">
        <f t="shared" si="37"/>
        <v>964.27956989247309</v>
      </c>
      <c r="Q88" s="279">
        <f t="shared" si="38"/>
        <v>1620.2567567567567</v>
      </c>
      <c r="R88" s="279">
        <f t="shared" si="39"/>
        <v>5047</v>
      </c>
      <c r="S88" s="279">
        <v>231228</v>
      </c>
      <c r="T88" s="279">
        <v>840175</v>
      </c>
      <c r="U88" s="279">
        <v>341471</v>
      </c>
      <c r="V88" s="279">
        <v>181981</v>
      </c>
      <c r="W88" s="279">
        <v>161517</v>
      </c>
      <c r="X88" s="279">
        <v>157629</v>
      </c>
      <c r="Y88" s="279">
        <v>142865</v>
      </c>
      <c r="Z88" s="279">
        <v>130088</v>
      </c>
      <c r="AA88" s="279">
        <v>95652</v>
      </c>
      <c r="AB88" s="279">
        <v>72803</v>
      </c>
      <c r="AC88" s="279">
        <v>257137</v>
      </c>
      <c r="AD88" s="279">
        <v>183079</v>
      </c>
      <c r="AE88" s="279">
        <v>163985</v>
      </c>
      <c r="AF88" s="279">
        <v>150783</v>
      </c>
      <c r="AG88" s="279">
        <v>170651</v>
      </c>
      <c r="AH88" s="279">
        <v>182017</v>
      </c>
      <c r="AI88" s="279">
        <v>3335</v>
      </c>
      <c r="AJ88" s="279">
        <v>6157</v>
      </c>
      <c r="AK88" s="279">
        <v>1451</v>
      </c>
      <c r="AL88" s="279">
        <v>528</v>
      </c>
      <c r="AM88" s="279">
        <v>362</v>
      </c>
      <c r="AN88" s="279">
        <v>289</v>
      </c>
      <c r="AO88" s="279">
        <v>220</v>
      </c>
      <c r="AP88" s="279">
        <v>174</v>
      </c>
      <c r="AQ88" s="279">
        <v>113</v>
      </c>
      <c r="AR88" s="279">
        <v>77</v>
      </c>
      <c r="AS88" s="279">
        <v>214</v>
      </c>
      <c r="AT88" s="279">
        <v>108</v>
      </c>
      <c r="AU88" s="279">
        <v>70</v>
      </c>
      <c r="AV88" s="279">
        <v>40</v>
      </c>
      <c r="AW88" s="279">
        <v>25</v>
      </c>
      <c r="AX88" s="279">
        <v>12</v>
      </c>
      <c r="AY88" s="279">
        <v>6315</v>
      </c>
      <c r="AZ88" s="279">
        <v>5304</v>
      </c>
      <c r="BA88" s="279">
        <v>1026</v>
      </c>
      <c r="BB88" s="279">
        <v>362</v>
      </c>
      <c r="BC88" s="279">
        <v>93</v>
      </c>
      <c r="BD88" s="279">
        <v>74</v>
      </c>
      <c r="BE88" s="279">
        <v>1</v>
      </c>
      <c r="BF88" s="279">
        <v>1051002</v>
      </c>
      <c r="BG88" s="279">
        <v>1271389</v>
      </c>
      <c r="BH88" s="279">
        <v>646215</v>
      </c>
      <c r="BI88" s="279">
        <v>279831</v>
      </c>
      <c r="BJ88" s="279">
        <v>89678</v>
      </c>
      <c r="BK88" s="279">
        <v>119899</v>
      </c>
      <c r="BL88" s="279">
        <v>5047</v>
      </c>
      <c r="BM88" s="279">
        <v>593803</v>
      </c>
      <c r="BN88" s="279">
        <v>74629</v>
      </c>
      <c r="BO88" s="279">
        <v>48248</v>
      </c>
      <c r="BP88" s="279">
        <v>79934</v>
      </c>
      <c r="BQ88" s="279">
        <v>254388</v>
      </c>
      <c r="BR88" s="279">
        <v>447280</v>
      </c>
      <c r="BS88" s="279">
        <v>224835</v>
      </c>
      <c r="BT88" s="279">
        <v>147653</v>
      </c>
      <c r="BU88" s="279">
        <v>133263</v>
      </c>
      <c r="BV88" s="279">
        <v>318358</v>
      </c>
      <c r="BW88" s="279">
        <v>29383</v>
      </c>
      <c r="BX88" s="279">
        <v>38983</v>
      </c>
      <c r="BY88" s="279">
        <v>118064</v>
      </c>
      <c r="BZ88" s="279">
        <v>173753</v>
      </c>
      <c r="CA88" s="279">
        <v>286032</v>
      </c>
      <c r="CB88" s="279">
        <v>937</v>
      </c>
      <c r="CC88" s="279">
        <v>2249</v>
      </c>
      <c r="CD88" s="279">
        <v>26517</v>
      </c>
      <c r="CE88" s="279">
        <v>170734</v>
      </c>
      <c r="CF88" s="279">
        <v>79394</v>
      </c>
      <c r="CG88" s="279" t="s">
        <v>54</v>
      </c>
      <c r="CH88" s="279">
        <v>252</v>
      </c>
      <c r="CI88" s="279">
        <v>3016</v>
      </c>
      <c r="CJ88" s="279">
        <v>35095</v>
      </c>
      <c r="CK88" s="279">
        <v>51315</v>
      </c>
      <c r="CL88" s="279" t="s">
        <v>54</v>
      </c>
      <c r="CM88" s="279">
        <v>523</v>
      </c>
      <c r="CN88" s="279" t="s">
        <v>54</v>
      </c>
      <c r="CO88" s="279">
        <v>6258</v>
      </c>
      <c r="CP88" s="279">
        <v>113118</v>
      </c>
      <c r="CQ88" s="279" t="s">
        <v>54</v>
      </c>
      <c r="CR88" s="279" t="s">
        <v>54</v>
      </c>
      <c r="CS88" s="279" t="s">
        <v>54</v>
      </c>
      <c r="CT88" s="279" t="s">
        <v>54</v>
      </c>
      <c r="CU88" s="279">
        <v>5047</v>
      </c>
    </row>
    <row r="89" spans="2:99" s="280" customFormat="1" x14ac:dyDescent="0.25">
      <c r="B89" s="261" t="s">
        <v>129</v>
      </c>
      <c r="C89" s="262">
        <v>609</v>
      </c>
      <c r="D89" s="278" t="e">
        <f t="shared" si="32"/>
        <v>#N/A</v>
      </c>
      <c r="E89" s="279">
        <f t="shared" si="25"/>
        <v>174.02410269845427</v>
      </c>
      <c r="F89" s="279">
        <f t="shared" si="26"/>
        <v>121.13942910915935</v>
      </c>
      <c r="G89" s="279">
        <f t="shared" si="27"/>
        <v>231.98671288272672</v>
      </c>
      <c r="H89" s="279">
        <f t="shared" si="28"/>
        <v>230.87552301255229</v>
      </c>
      <c r="I89" s="279">
        <f t="shared" si="29"/>
        <v>200.56615384615384</v>
      </c>
      <c r="J89" s="279">
        <f t="shared" si="30"/>
        <v>291.78205128205127</v>
      </c>
      <c r="K89" s="279">
        <f t="shared" si="31"/>
        <v>334.68181818181819</v>
      </c>
      <c r="L89" s="279">
        <f t="shared" si="33"/>
        <v>174.02410269845427</v>
      </c>
      <c r="M89" s="279">
        <f t="shared" si="34"/>
        <v>242.2788582183187</v>
      </c>
      <c r="N89" s="279">
        <f t="shared" si="35"/>
        <v>695.96013864818019</v>
      </c>
      <c r="O89" s="279">
        <f t="shared" si="36"/>
        <v>923.50209205020917</v>
      </c>
      <c r="P89" s="279">
        <f t="shared" si="37"/>
        <v>1002.8307692307692</v>
      </c>
      <c r="Q89" s="279">
        <f t="shared" si="38"/>
        <v>1750.6923076923076</v>
      </c>
      <c r="R89" s="279">
        <f t="shared" si="39"/>
        <v>3681.5</v>
      </c>
      <c r="S89" s="279">
        <v>114407</v>
      </c>
      <c r="T89" s="279">
        <v>544318</v>
      </c>
      <c r="U89" s="279">
        <v>235476</v>
      </c>
      <c r="V89" s="279">
        <v>122000</v>
      </c>
      <c r="W89" s="279">
        <v>103510</v>
      </c>
      <c r="X89" s="279">
        <v>86932</v>
      </c>
      <c r="Y89" s="279">
        <v>75049</v>
      </c>
      <c r="Z89" s="279">
        <v>74177</v>
      </c>
      <c r="AA89" s="279">
        <v>79109</v>
      </c>
      <c r="AB89" s="279">
        <v>49165</v>
      </c>
      <c r="AC89" s="279">
        <v>147877</v>
      </c>
      <c r="AD89" s="279">
        <v>73796</v>
      </c>
      <c r="AE89" s="279">
        <v>109702</v>
      </c>
      <c r="AF89" s="279">
        <v>115089</v>
      </c>
      <c r="AG89" s="279">
        <v>126717</v>
      </c>
      <c r="AH89" s="279">
        <v>142421</v>
      </c>
      <c r="AI89" s="279">
        <v>1618</v>
      </c>
      <c r="AJ89" s="279">
        <v>3929</v>
      </c>
      <c r="AK89" s="279">
        <v>1001</v>
      </c>
      <c r="AL89" s="279">
        <v>360</v>
      </c>
      <c r="AM89" s="279">
        <v>232</v>
      </c>
      <c r="AN89" s="279">
        <v>160</v>
      </c>
      <c r="AO89" s="279">
        <v>116</v>
      </c>
      <c r="AP89" s="279">
        <v>99</v>
      </c>
      <c r="AQ89" s="279">
        <v>93</v>
      </c>
      <c r="AR89" s="279">
        <v>52</v>
      </c>
      <c r="AS89" s="279">
        <v>121</v>
      </c>
      <c r="AT89" s="279">
        <v>43</v>
      </c>
      <c r="AU89" s="279">
        <v>44</v>
      </c>
      <c r="AV89" s="279">
        <v>30</v>
      </c>
      <c r="AW89" s="279">
        <v>20</v>
      </c>
      <c r="AX89" s="279">
        <v>9</v>
      </c>
      <c r="AY89" s="279">
        <v>3817</v>
      </c>
      <c r="AZ89" s="279">
        <v>3188</v>
      </c>
      <c r="BA89" s="279">
        <v>577</v>
      </c>
      <c r="BB89" s="279">
        <v>239</v>
      </c>
      <c r="BC89" s="279">
        <v>65</v>
      </c>
      <c r="BD89" s="279">
        <v>39</v>
      </c>
      <c r="BE89" s="279">
        <v>2</v>
      </c>
      <c r="BF89" s="279">
        <v>664250</v>
      </c>
      <c r="BG89" s="279">
        <v>772385</v>
      </c>
      <c r="BH89" s="279">
        <v>401569</v>
      </c>
      <c r="BI89" s="279">
        <v>220717</v>
      </c>
      <c r="BJ89" s="279">
        <v>65184</v>
      </c>
      <c r="BK89" s="279">
        <v>68277</v>
      </c>
      <c r="BL89" s="279">
        <v>7363</v>
      </c>
      <c r="BM89" s="279">
        <v>368874</v>
      </c>
      <c r="BN89" s="279">
        <v>58218</v>
      </c>
      <c r="BO89" s="279">
        <v>37142</v>
      </c>
      <c r="BP89" s="279">
        <v>49400</v>
      </c>
      <c r="BQ89" s="279">
        <v>150616</v>
      </c>
      <c r="BR89" s="279">
        <v>273266</v>
      </c>
      <c r="BS89" s="279">
        <v>155692</v>
      </c>
      <c r="BT89" s="279">
        <v>97086</v>
      </c>
      <c r="BU89" s="279">
        <v>77313</v>
      </c>
      <c r="BV89" s="279">
        <v>169028</v>
      </c>
      <c r="BW89" s="279">
        <v>16155</v>
      </c>
      <c r="BX89" s="279">
        <v>20290</v>
      </c>
      <c r="BY89" s="279">
        <v>75835</v>
      </c>
      <c r="BZ89" s="279">
        <v>83658</v>
      </c>
      <c r="CA89" s="279">
        <v>205631</v>
      </c>
      <c r="CB89" s="279">
        <v>430</v>
      </c>
      <c r="CC89" s="279">
        <v>1276</v>
      </c>
      <c r="CD89" s="279">
        <v>13242</v>
      </c>
      <c r="CE89" s="279">
        <v>116179</v>
      </c>
      <c r="CF89" s="279">
        <v>89590</v>
      </c>
      <c r="CG89" s="279" t="s">
        <v>54</v>
      </c>
      <c r="CH89" s="279" t="s">
        <v>54</v>
      </c>
      <c r="CI89" s="279">
        <v>1815</v>
      </c>
      <c r="CJ89" s="279">
        <v>33706</v>
      </c>
      <c r="CK89" s="279">
        <v>29663</v>
      </c>
      <c r="CL89" s="279" t="s">
        <v>54</v>
      </c>
      <c r="CM89" s="279" t="s">
        <v>54</v>
      </c>
      <c r="CN89" s="279">
        <v>390</v>
      </c>
      <c r="CO89" s="279">
        <v>4176</v>
      </c>
      <c r="CP89" s="279">
        <v>63711</v>
      </c>
      <c r="CQ89" s="279" t="s">
        <v>54</v>
      </c>
      <c r="CR89" s="279" t="s">
        <v>54</v>
      </c>
      <c r="CS89" s="279" t="s">
        <v>54</v>
      </c>
      <c r="CT89" s="279" t="s">
        <v>54</v>
      </c>
      <c r="CU89" s="279">
        <v>7363</v>
      </c>
    </row>
    <row r="90" spans="2:99" x14ac:dyDescent="0.25">
      <c r="B90" s="269" t="s">
        <v>130</v>
      </c>
      <c r="C90" s="263">
        <v>610</v>
      </c>
      <c r="D90" s="16" t="e">
        <f t="shared" si="32"/>
        <v>#N/A</v>
      </c>
      <c r="E90" s="28">
        <f t="shared" si="25"/>
        <v>143.90677658526468</v>
      </c>
      <c r="F90" s="28">
        <f t="shared" si="26"/>
        <v>148.61268024379368</v>
      </c>
      <c r="G90" s="28">
        <f t="shared" si="27"/>
        <v>188.49228529839885</v>
      </c>
      <c r="H90" s="28">
        <f t="shared" si="28"/>
        <v>240.14605263157895</v>
      </c>
      <c r="I90" s="28">
        <f t="shared" si="29"/>
        <v>559.48275862068965</v>
      </c>
      <c r="J90" s="28">
        <f t="shared" si="30"/>
        <v>171.26388888888889</v>
      </c>
      <c r="K90" s="28" t="str">
        <f t="shared" si="31"/>
        <v/>
      </c>
      <c r="L90" s="27">
        <f t="shared" si="33"/>
        <v>143.90677658526468</v>
      </c>
      <c r="M90" s="27">
        <f t="shared" si="34"/>
        <v>297.22536048758735</v>
      </c>
      <c r="N90" s="27">
        <f t="shared" si="35"/>
        <v>565.47685589519654</v>
      </c>
      <c r="O90" s="27">
        <f t="shared" si="36"/>
        <v>960.58421052631581</v>
      </c>
      <c r="P90" s="27">
        <f t="shared" si="37"/>
        <v>2797.4137931034484</v>
      </c>
      <c r="Q90" s="27">
        <f t="shared" si="38"/>
        <v>1027.5833333333333</v>
      </c>
      <c r="R90" s="27" t="str">
        <f t="shared" si="39"/>
        <v/>
      </c>
      <c r="S90" s="21">
        <v>540957</v>
      </c>
      <c r="T90" s="21">
        <v>1826621</v>
      </c>
      <c r="U90" s="21">
        <v>787807</v>
      </c>
      <c r="V90" s="21">
        <v>342902</v>
      </c>
      <c r="W90" s="21">
        <v>239593</v>
      </c>
      <c r="X90" s="21">
        <v>189346</v>
      </c>
      <c r="Y90" s="21">
        <v>135432</v>
      </c>
      <c r="Z90" s="21">
        <v>144721</v>
      </c>
      <c r="AA90" s="21">
        <v>108520</v>
      </c>
      <c r="AB90" s="21">
        <v>78506</v>
      </c>
      <c r="AC90" s="21">
        <v>294808</v>
      </c>
      <c r="AD90" s="21">
        <v>165281</v>
      </c>
      <c r="AE90" s="21">
        <v>212373</v>
      </c>
      <c r="AF90" s="21">
        <v>223861</v>
      </c>
      <c r="AG90" s="21">
        <v>234766</v>
      </c>
      <c r="AH90" s="21">
        <v>172909</v>
      </c>
      <c r="AI90" s="20">
        <v>7769</v>
      </c>
      <c r="AJ90" s="20">
        <v>13232</v>
      </c>
      <c r="AK90" s="20">
        <v>3333</v>
      </c>
      <c r="AL90" s="20">
        <v>1015</v>
      </c>
      <c r="AM90" s="20">
        <v>542</v>
      </c>
      <c r="AN90" s="20">
        <v>346</v>
      </c>
      <c r="AO90" s="20">
        <v>211</v>
      </c>
      <c r="AP90" s="20">
        <v>195</v>
      </c>
      <c r="AQ90" s="20">
        <v>128</v>
      </c>
      <c r="AR90" s="20">
        <v>83</v>
      </c>
      <c r="AS90" s="20">
        <v>248</v>
      </c>
      <c r="AT90" s="20">
        <v>97</v>
      </c>
      <c r="AU90" s="20">
        <v>86</v>
      </c>
      <c r="AV90" s="20">
        <v>59</v>
      </c>
      <c r="AW90" s="20">
        <v>35</v>
      </c>
      <c r="AX90" s="20">
        <v>11</v>
      </c>
      <c r="AY90" s="25">
        <v>19287</v>
      </c>
      <c r="AZ90" s="25">
        <v>6727</v>
      </c>
      <c r="BA90" s="25">
        <v>1145</v>
      </c>
      <c r="BB90" s="25">
        <v>190</v>
      </c>
      <c r="BC90" s="25">
        <v>29</v>
      </c>
      <c r="BD90" s="25">
        <v>12</v>
      </c>
      <c r="BE90" s="25" t="s">
        <v>54</v>
      </c>
      <c r="BF90" s="24">
        <v>2775530</v>
      </c>
      <c r="BG90" s="24">
        <v>1999435</v>
      </c>
      <c r="BH90" s="24">
        <v>647471</v>
      </c>
      <c r="BI90" s="24">
        <v>182511</v>
      </c>
      <c r="BJ90" s="24">
        <v>81125</v>
      </c>
      <c r="BK90" s="24">
        <v>12331</v>
      </c>
      <c r="BL90" s="24" t="s">
        <v>54</v>
      </c>
      <c r="BM90" s="17">
        <v>1849155</v>
      </c>
      <c r="BN90" s="17">
        <v>316316</v>
      </c>
      <c r="BO90" s="17">
        <v>132668</v>
      </c>
      <c r="BP90" s="17">
        <v>126019</v>
      </c>
      <c r="BQ90" s="17">
        <v>351372</v>
      </c>
      <c r="BR90" s="17">
        <v>471966</v>
      </c>
      <c r="BS90" s="17">
        <v>428613</v>
      </c>
      <c r="BT90" s="17">
        <v>344697</v>
      </c>
      <c r="BU90" s="17">
        <v>240746</v>
      </c>
      <c r="BV90" s="17">
        <v>513413</v>
      </c>
      <c r="BW90" s="17">
        <v>44711</v>
      </c>
      <c r="BX90" s="17">
        <v>40735</v>
      </c>
      <c r="BY90" s="17">
        <v>95220</v>
      </c>
      <c r="BZ90" s="17">
        <v>209715</v>
      </c>
      <c r="CA90" s="17">
        <v>257090</v>
      </c>
      <c r="CB90" s="17">
        <v>1746</v>
      </c>
      <c r="CC90" s="17">
        <v>1924</v>
      </c>
      <c r="CD90" s="17">
        <v>8523</v>
      </c>
      <c r="CE90" s="17">
        <v>70705</v>
      </c>
      <c r="CF90" s="17">
        <v>99613</v>
      </c>
      <c r="CG90" s="17" t="s">
        <v>54</v>
      </c>
      <c r="CH90" s="17">
        <v>219</v>
      </c>
      <c r="CI90" s="17">
        <v>685</v>
      </c>
      <c r="CJ90" s="17">
        <v>6072</v>
      </c>
      <c r="CK90" s="17">
        <v>74149</v>
      </c>
      <c r="CL90" s="17" t="s">
        <v>54</v>
      </c>
      <c r="CM90" s="17" t="s">
        <v>54</v>
      </c>
      <c r="CN90" s="17">
        <v>702</v>
      </c>
      <c r="CO90" s="17">
        <v>3268</v>
      </c>
      <c r="CP90" s="17">
        <v>8361</v>
      </c>
      <c r="CQ90" s="17" t="s">
        <v>54</v>
      </c>
      <c r="CR90" s="17" t="s">
        <v>54</v>
      </c>
      <c r="CS90" s="17" t="s">
        <v>54</v>
      </c>
      <c r="CT90" s="17" t="s">
        <v>54</v>
      </c>
      <c r="CU90" s="17" t="s">
        <v>54</v>
      </c>
    </row>
    <row r="91" spans="2:99" x14ac:dyDescent="0.25">
      <c r="B91" s="269" t="s">
        <v>131</v>
      </c>
      <c r="C91" s="263">
        <v>611</v>
      </c>
      <c r="D91" s="16" t="e">
        <f t="shared" si="32"/>
        <v>#N/A</v>
      </c>
      <c r="E91" s="28">
        <f t="shared" si="25"/>
        <v>180.44111487030773</v>
      </c>
      <c r="F91" s="28">
        <f t="shared" si="26"/>
        <v>127.79294611819235</v>
      </c>
      <c r="G91" s="28">
        <f t="shared" si="27"/>
        <v>203.82013103037522</v>
      </c>
      <c r="H91" s="28">
        <f t="shared" si="28"/>
        <v>221.7141768292683</v>
      </c>
      <c r="I91" s="28">
        <f t="shared" si="29"/>
        <v>194.89823321554769</v>
      </c>
      <c r="J91" s="28">
        <f t="shared" si="30"/>
        <v>402.48039215686276</v>
      </c>
      <c r="K91" s="28">
        <f t="shared" si="31"/>
        <v>326.1753246753247</v>
      </c>
      <c r="L91" s="27">
        <f t="shared" si="33"/>
        <v>180.44111487030773</v>
      </c>
      <c r="M91" s="27">
        <f t="shared" si="34"/>
        <v>255.58589223638469</v>
      </c>
      <c r="N91" s="27">
        <f t="shared" si="35"/>
        <v>611.46039309112564</v>
      </c>
      <c r="O91" s="27">
        <f t="shared" si="36"/>
        <v>886.85670731707319</v>
      </c>
      <c r="P91" s="27">
        <f t="shared" si="37"/>
        <v>974.49116607773851</v>
      </c>
      <c r="Q91" s="27">
        <f t="shared" si="38"/>
        <v>2414.8823529411766</v>
      </c>
      <c r="R91" s="27">
        <f t="shared" si="39"/>
        <v>3587.9285714285716</v>
      </c>
      <c r="S91" s="21">
        <v>251373</v>
      </c>
      <c r="T91" s="21">
        <v>934999</v>
      </c>
      <c r="U91" s="21">
        <v>453510</v>
      </c>
      <c r="V91" s="21">
        <v>277879</v>
      </c>
      <c r="W91" s="21">
        <v>264067</v>
      </c>
      <c r="X91" s="21">
        <v>250169</v>
      </c>
      <c r="Y91" s="21">
        <v>221847</v>
      </c>
      <c r="Z91" s="21">
        <v>218986</v>
      </c>
      <c r="AA91" s="21">
        <v>177066</v>
      </c>
      <c r="AB91" s="21">
        <v>118630</v>
      </c>
      <c r="AC91" s="21">
        <v>464331</v>
      </c>
      <c r="AD91" s="21">
        <v>249252</v>
      </c>
      <c r="AE91" s="21">
        <v>314352</v>
      </c>
      <c r="AF91" s="21">
        <v>263377</v>
      </c>
      <c r="AG91" s="21">
        <v>340021</v>
      </c>
      <c r="AH91" s="21">
        <v>347560</v>
      </c>
      <c r="AI91" s="20">
        <v>3556</v>
      </c>
      <c r="AJ91" s="20">
        <v>6799</v>
      </c>
      <c r="AK91" s="20">
        <v>1899</v>
      </c>
      <c r="AL91" s="20">
        <v>803</v>
      </c>
      <c r="AM91" s="20">
        <v>596</v>
      </c>
      <c r="AN91" s="20">
        <v>457</v>
      </c>
      <c r="AO91" s="20">
        <v>342</v>
      </c>
      <c r="AP91" s="20">
        <v>295</v>
      </c>
      <c r="AQ91" s="20">
        <v>210</v>
      </c>
      <c r="AR91" s="20">
        <v>125</v>
      </c>
      <c r="AS91" s="20">
        <v>383</v>
      </c>
      <c r="AT91" s="20">
        <v>147</v>
      </c>
      <c r="AU91" s="20">
        <v>130</v>
      </c>
      <c r="AV91" s="20">
        <v>69</v>
      </c>
      <c r="AW91" s="20">
        <v>49</v>
      </c>
      <c r="AX91" s="20">
        <v>19</v>
      </c>
      <c r="AY91" s="25">
        <v>6207</v>
      </c>
      <c r="AZ91" s="25">
        <v>6904</v>
      </c>
      <c r="BA91" s="25">
        <v>1679</v>
      </c>
      <c r="BB91" s="25">
        <v>656</v>
      </c>
      <c r="BC91" s="25">
        <v>283</v>
      </c>
      <c r="BD91" s="25">
        <v>136</v>
      </c>
      <c r="BE91" s="25">
        <v>14</v>
      </c>
      <c r="BF91" s="24">
        <v>1119998</v>
      </c>
      <c r="BG91" s="24">
        <v>1764565</v>
      </c>
      <c r="BH91" s="24">
        <v>1026642</v>
      </c>
      <c r="BI91" s="24">
        <v>581778</v>
      </c>
      <c r="BJ91" s="24">
        <v>275781</v>
      </c>
      <c r="BK91" s="24">
        <v>328424</v>
      </c>
      <c r="BL91" s="24">
        <v>50231</v>
      </c>
      <c r="BM91" s="17">
        <v>564355</v>
      </c>
      <c r="BN91" s="17">
        <v>82444</v>
      </c>
      <c r="BO91" s="17">
        <v>62944</v>
      </c>
      <c r="BP91" s="17">
        <v>95603</v>
      </c>
      <c r="BQ91" s="17">
        <v>314652</v>
      </c>
      <c r="BR91" s="17">
        <v>584142</v>
      </c>
      <c r="BS91" s="17">
        <v>303598</v>
      </c>
      <c r="BT91" s="17">
        <v>210150</v>
      </c>
      <c r="BU91" s="17">
        <v>186621</v>
      </c>
      <c r="BV91" s="17">
        <v>480054</v>
      </c>
      <c r="BW91" s="17">
        <v>36454</v>
      </c>
      <c r="BX91" s="17">
        <v>63097</v>
      </c>
      <c r="BY91" s="17">
        <v>221703</v>
      </c>
      <c r="BZ91" s="17">
        <v>290503</v>
      </c>
      <c r="CA91" s="17">
        <v>414885</v>
      </c>
      <c r="CB91" s="17">
        <v>984</v>
      </c>
      <c r="CC91" s="17">
        <v>4085</v>
      </c>
      <c r="CD91" s="17">
        <v>42994</v>
      </c>
      <c r="CE91" s="17">
        <v>274094</v>
      </c>
      <c r="CF91" s="17">
        <v>259621</v>
      </c>
      <c r="CG91" s="17">
        <v>255</v>
      </c>
      <c r="CH91" s="17">
        <v>286</v>
      </c>
      <c r="CI91" s="17">
        <v>4155</v>
      </c>
      <c r="CJ91" s="17">
        <v>129585</v>
      </c>
      <c r="CK91" s="17">
        <v>141500</v>
      </c>
      <c r="CL91" s="17">
        <v>182</v>
      </c>
      <c r="CM91" s="17" t="s">
        <v>54</v>
      </c>
      <c r="CN91" s="17" t="s">
        <v>54</v>
      </c>
      <c r="CO91" s="17">
        <v>10292</v>
      </c>
      <c r="CP91" s="17">
        <v>317950</v>
      </c>
      <c r="CQ91" s="17" t="s">
        <v>54</v>
      </c>
      <c r="CR91" s="17" t="s">
        <v>54</v>
      </c>
      <c r="CS91" s="17" t="s">
        <v>54</v>
      </c>
      <c r="CT91" s="17" t="s">
        <v>54</v>
      </c>
      <c r="CU91" s="17">
        <v>50231</v>
      </c>
    </row>
    <row r="92" spans="2:99" x14ac:dyDescent="0.25">
      <c r="B92" s="269" t="s">
        <v>132</v>
      </c>
      <c r="C92" s="263">
        <v>612</v>
      </c>
      <c r="D92" s="16" t="e">
        <f t="shared" si="32"/>
        <v>#N/A</v>
      </c>
      <c r="E92" s="28">
        <f t="shared" si="25"/>
        <v>146.64416877499389</v>
      </c>
      <c r="F92" s="28">
        <f t="shared" si="26"/>
        <v>110.51480132974513</v>
      </c>
      <c r="G92" s="28">
        <f t="shared" si="27"/>
        <v>185.6328320802005</v>
      </c>
      <c r="H92" s="28">
        <f t="shared" si="28"/>
        <v>257.74430641821948</v>
      </c>
      <c r="I92" s="28">
        <f t="shared" si="29"/>
        <v>307.55529411764707</v>
      </c>
      <c r="J92" s="28">
        <f t="shared" si="30"/>
        <v>317.67796610169495</v>
      </c>
      <c r="K92" s="28" t="str">
        <f t="shared" si="31"/>
        <v/>
      </c>
      <c r="L92" s="27">
        <f t="shared" si="33"/>
        <v>146.64416877499389</v>
      </c>
      <c r="M92" s="27">
        <f t="shared" si="34"/>
        <v>221.02960265949025</v>
      </c>
      <c r="N92" s="27">
        <f t="shared" si="35"/>
        <v>556.8984962406015</v>
      </c>
      <c r="O92" s="27">
        <f t="shared" si="36"/>
        <v>1030.9772256728779</v>
      </c>
      <c r="P92" s="27">
        <f t="shared" si="37"/>
        <v>1537.7764705882353</v>
      </c>
      <c r="Q92" s="27">
        <f t="shared" si="38"/>
        <v>1906.0677966101696</v>
      </c>
      <c r="R92" s="27" t="str">
        <f t="shared" si="39"/>
        <v/>
      </c>
      <c r="S92" s="21">
        <v>467301</v>
      </c>
      <c r="T92" s="21">
        <v>1886964</v>
      </c>
      <c r="U92" s="21">
        <v>771630</v>
      </c>
      <c r="V92" s="21">
        <v>432643</v>
      </c>
      <c r="W92" s="21">
        <v>337186</v>
      </c>
      <c r="X92" s="21">
        <v>281235</v>
      </c>
      <c r="Y92" s="21">
        <v>204463</v>
      </c>
      <c r="Z92" s="21">
        <v>225908</v>
      </c>
      <c r="AA92" s="21">
        <v>153935</v>
      </c>
      <c r="AB92" s="21">
        <v>162383</v>
      </c>
      <c r="AC92" s="21">
        <v>461943</v>
      </c>
      <c r="AD92" s="21">
        <v>220014</v>
      </c>
      <c r="AE92" s="21">
        <v>301118</v>
      </c>
      <c r="AF92" s="21">
        <v>236240</v>
      </c>
      <c r="AG92" s="21">
        <v>234457</v>
      </c>
      <c r="AH92" s="21">
        <v>286245</v>
      </c>
      <c r="AI92" s="20">
        <v>6725</v>
      </c>
      <c r="AJ92" s="20">
        <v>13653</v>
      </c>
      <c r="AK92" s="20">
        <v>3250</v>
      </c>
      <c r="AL92" s="20">
        <v>1268</v>
      </c>
      <c r="AM92" s="20">
        <v>759</v>
      </c>
      <c r="AN92" s="20">
        <v>516</v>
      </c>
      <c r="AO92" s="20">
        <v>318</v>
      </c>
      <c r="AP92" s="20">
        <v>303</v>
      </c>
      <c r="AQ92" s="20">
        <v>182</v>
      </c>
      <c r="AR92" s="20">
        <v>172</v>
      </c>
      <c r="AS92" s="20">
        <v>384</v>
      </c>
      <c r="AT92" s="20">
        <v>129</v>
      </c>
      <c r="AU92" s="20">
        <v>127</v>
      </c>
      <c r="AV92" s="20">
        <v>66</v>
      </c>
      <c r="AW92" s="20">
        <v>35</v>
      </c>
      <c r="AX92" s="20">
        <v>21</v>
      </c>
      <c r="AY92" s="25">
        <v>12253</v>
      </c>
      <c r="AZ92" s="25">
        <v>12634</v>
      </c>
      <c r="BA92" s="25">
        <v>2394</v>
      </c>
      <c r="BB92" s="25">
        <v>483</v>
      </c>
      <c r="BC92" s="25">
        <v>85</v>
      </c>
      <c r="BD92" s="25">
        <v>59</v>
      </c>
      <c r="BE92" s="25" t="s">
        <v>54</v>
      </c>
      <c r="BF92" s="24">
        <v>1796831</v>
      </c>
      <c r="BG92" s="24">
        <v>2792488</v>
      </c>
      <c r="BH92" s="24">
        <v>1333215</v>
      </c>
      <c r="BI92" s="24">
        <v>497962</v>
      </c>
      <c r="BJ92" s="24">
        <v>130711</v>
      </c>
      <c r="BK92" s="24">
        <v>112458</v>
      </c>
      <c r="BL92" s="24" t="s">
        <v>54</v>
      </c>
      <c r="BM92" s="17">
        <v>1154652</v>
      </c>
      <c r="BN92" s="17">
        <v>182895</v>
      </c>
      <c r="BO92" s="17">
        <v>111267</v>
      </c>
      <c r="BP92" s="17">
        <v>123321</v>
      </c>
      <c r="BQ92" s="17">
        <v>224696</v>
      </c>
      <c r="BR92" s="17">
        <v>1123276</v>
      </c>
      <c r="BS92" s="17">
        <v>491337</v>
      </c>
      <c r="BT92" s="17">
        <v>355210</v>
      </c>
      <c r="BU92" s="17">
        <v>300224</v>
      </c>
      <c r="BV92" s="17">
        <v>522441</v>
      </c>
      <c r="BW92" s="17">
        <v>73161</v>
      </c>
      <c r="BX92" s="17">
        <v>92847</v>
      </c>
      <c r="BY92" s="17">
        <v>265187</v>
      </c>
      <c r="BZ92" s="17">
        <v>405905</v>
      </c>
      <c r="CA92" s="17">
        <v>496115</v>
      </c>
      <c r="CB92" s="17">
        <v>2611</v>
      </c>
      <c r="CC92" s="17">
        <v>3999</v>
      </c>
      <c r="CD92" s="17">
        <v>34203</v>
      </c>
      <c r="CE92" s="17">
        <v>160464</v>
      </c>
      <c r="CF92" s="17">
        <v>296685</v>
      </c>
      <c r="CG92" s="17">
        <v>411</v>
      </c>
      <c r="CH92" s="17">
        <v>288</v>
      </c>
      <c r="CI92" s="17">
        <v>2362</v>
      </c>
      <c r="CJ92" s="17">
        <v>28621</v>
      </c>
      <c r="CK92" s="17">
        <v>99029</v>
      </c>
      <c r="CL92" s="17">
        <v>154</v>
      </c>
      <c r="CM92" s="17">
        <v>264</v>
      </c>
      <c r="CN92" s="17">
        <v>1600</v>
      </c>
      <c r="CO92" s="17">
        <v>9389</v>
      </c>
      <c r="CP92" s="17">
        <v>101051</v>
      </c>
      <c r="CQ92" s="17" t="s">
        <v>54</v>
      </c>
      <c r="CR92" s="17" t="s">
        <v>54</v>
      </c>
      <c r="CS92" s="17" t="s">
        <v>54</v>
      </c>
      <c r="CT92" s="17" t="s">
        <v>54</v>
      </c>
      <c r="CU92" s="17" t="s">
        <v>54</v>
      </c>
    </row>
    <row r="93" spans="2:99" s="280" customFormat="1" x14ac:dyDescent="0.25">
      <c r="B93" s="261" t="s">
        <v>133</v>
      </c>
      <c r="C93" s="262">
        <v>613</v>
      </c>
      <c r="D93" s="278" t="e">
        <f t="shared" si="32"/>
        <v>#N/A</v>
      </c>
      <c r="E93" s="279">
        <f t="shared" si="25"/>
        <v>186.15338419087811</v>
      </c>
      <c r="F93" s="279">
        <f t="shared" si="26"/>
        <v>113.71439451637471</v>
      </c>
      <c r="G93" s="279">
        <f t="shared" si="27"/>
        <v>171.09096573208726</v>
      </c>
      <c r="H93" s="279">
        <f t="shared" si="28"/>
        <v>210.56614785992218</v>
      </c>
      <c r="I93" s="279">
        <f t="shared" si="29"/>
        <v>215.51999999999998</v>
      </c>
      <c r="J93" s="279">
        <f t="shared" si="30"/>
        <v>249.17567567567565</v>
      </c>
      <c r="K93" s="279">
        <f t="shared" si="31"/>
        <v>244.86363636363637</v>
      </c>
      <c r="L93" s="279">
        <f t="shared" si="33"/>
        <v>186.15338419087811</v>
      </c>
      <c r="M93" s="279">
        <f t="shared" si="34"/>
        <v>227.42878903274942</v>
      </c>
      <c r="N93" s="279">
        <f t="shared" si="35"/>
        <v>513.27289719626174</v>
      </c>
      <c r="O93" s="279">
        <f t="shared" si="36"/>
        <v>842.26459143968873</v>
      </c>
      <c r="P93" s="279">
        <f t="shared" si="37"/>
        <v>1077.5999999999999</v>
      </c>
      <c r="Q93" s="279">
        <f t="shared" si="38"/>
        <v>1495.0540540540539</v>
      </c>
      <c r="R93" s="279">
        <f t="shared" si="39"/>
        <v>2693.5</v>
      </c>
      <c r="S93" s="279">
        <v>231277</v>
      </c>
      <c r="T93" s="279">
        <v>823961</v>
      </c>
      <c r="U93" s="279">
        <v>345158</v>
      </c>
      <c r="V93" s="279">
        <v>203453</v>
      </c>
      <c r="W93" s="279">
        <v>179812</v>
      </c>
      <c r="X93" s="279">
        <v>132659</v>
      </c>
      <c r="Y93" s="279">
        <v>108943</v>
      </c>
      <c r="Z93" s="279">
        <v>94793</v>
      </c>
      <c r="AA93" s="279">
        <v>68340</v>
      </c>
      <c r="AB93" s="279">
        <v>60133</v>
      </c>
      <c r="AC93" s="279">
        <v>210058</v>
      </c>
      <c r="AD93" s="279">
        <v>133931</v>
      </c>
      <c r="AE93" s="279">
        <v>147866</v>
      </c>
      <c r="AF93" s="279">
        <v>162930</v>
      </c>
      <c r="AG93" s="279">
        <v>175254</v>
      </c>
      <c r="AH93" s="279">
        <v>148415</v>
      </c>
      <c r="AI93" s="279">
        <v>3287</v>
      </c>
      <c r="AJ93" s="279">
        <v>6024</v>
      </c>
      <c r="AK93" s="279">
        <v>1446</v>
      </c>
      <c r="AL93" s="279">
        <v>594</v>
      </c>
      <c r="AM93" s="279">
        <v>404</v>
      </c>
      <c r="AN93" s="279">
        <v>244</v>
      </c>
      <c r="AO93" s="279">
        <v>169</v>
      </c>
      <c r="AP93" s="279">
        <v>127</v>
      </c>
      <c r="AQ93" s="279">
        <v>81</v>
      </c>
      <c r="AR93" s="279">
        <v>64</v>
      </c>
      <c r="AS93" s="279">
        <v>175</v>
      </c>
      <c r="AT93" s="279">
        <v>78</v>
      </c>
      <c r="AU93" s="279">
        <v>61</v>
      </c>
      <c r="AV93" s="279">
        <v>44</v>
      </c>
      <c r="AW93" s="279">
        <v>26</v>
      </c>
      <c r="AX93" s="279">
        <v>10</v>
      </c>
      <c r="AY93" s="279">
        <v>6161</v>
      </c>
      <c r="AZ93" s="279">
        <v>5252</v>
      </c>
      <c r="BA93" s="279">
        <v>1070</v>
      </c>
      <c r="BB93" s="279">
        <v>257</v>
      </c>
      <c r="BC93" s="279">
        <v>55</v>
      </c>
      <c r="BD93" s="279">
        <v>37</v>
      </c>
      <c r="BE93" s="279">
        <v>2</v>
      </c>
      <c r="BF93" s="279">
        <v>1146891</v>
      </c>
      <c r="BG93" s="279">
        <v>1194456</v>
      </c>
      <c r="BH93" s="279">
        <v>549202</v>
      </c>
      <c r="BI93" s="279">
        <v>216462</v>
      </c>
      <c r="BJ93" s="279">
        <v>59268</v>
      </c>
      <c r="BK93" s="279">
        <v>55317</v>
      </c>
      <c r="BL93" s="279">
        <v>5387</v>
      </c>
      <c r="BM93" s="279">
        <v>565532</v>
      </c>
      <c r="BN93" s="279">
        <v>74172</v>
      </c>
      <c r="BO93" s="279">
        <v>51233</v>
      </c>
      <c r="BP93" s="279">
        <v>67334</v>
      </c>
      <c r="BQ93" s="279">
        <v>388620</v>
      </c>
      <c r="BR93" s="279">
        <v>459921</v>
      </c>
      <c r="BS93" s="279">
        <v>228396</v>
      </c>
      <c r="BT93" s="279">
        <v>148051</v>
      </c>
      <c r="BU93" s="279">
        <v>127387</v>
      </c>
      <c r="BV93" s="279">
        <v>230701</v>
      </c>
      <c r="BW93" s="279">
        <v>28898</v>
      </c>
      <c r="BX93" s="279">
        <v>39997</v>
      </c>
      <c r="BY93" s="279">
        <v>149861</v>
      </c>
      <c r="BZ93" s="279">
        <v>164324</v>
      </c>
      <c r="CA93" s="279">
        <v>166122</v>
      </c>
      <c r="CB93" s="279">
        <v>701</v>
      </c>
      <c r="CC93" s="279">
        <v>2320</v>
      </c>
      <c r="CD93" s="279">
        <v>31870</v>
      </c>
      <c r="CE93" s="279">
        <v>83598</v>
      </c>
      <c r="CF93" s="279">
        <v>97973</v>
      </c>
      <c r="CG93" s="279" t="s">
        <v>54</v>
      </c>
      <c r="CH93" s="279" t="s">
        <v>54</v>
      </c>
      <c r="CI93" s="279">
        <v>1777</v>
      </c>
      <c r="CJ93" s="279">
        <v>19196</v>
      </c>
      <c r="CK93" s="279">
        <v>38295</v>
      </c>
      <c r="CL93" s="279">
        <v>186</v>
      </c>
      <c r="CM93" s="279">
        <v>273</v>
      </c>
      <c r="CN93" s="279">
        <v>473</v>
      </c>
      <c r="CO93" s="279">
        <v>3029</v>
      </c>
      <c r="CP93" s="279">
        <v>51356</v>
      </c>
      <c r="CQ93" s="279" t="s">
        <v>54</v>
      </c>
      <c r="CR93" s="279" t="s">
        <v>54</v>
      </c>
      <c r="CS93" s="279" t="s">
        <v>54</v>
      </c>
      <c r="CT93" s="279" t="s">
        <v>54</v>
      </c>
      <c r="CU93" s="279">
        <v>5387</v>
      </c>
    </row>
    <row r="94" spans="2:99" x14ac:dyDescent="0.25">
      <c r="B94" s="269" t="s">
        <v>134</v>
      </c>
      <c r="C94" s="263">
        <v>614</v>
      </c>
      <c r="D94" s="16" t="e">
        <f t="shared" si="32"/>
        <v>#N/A</v>
      </c>
      <c r="E94" s="28">
        <f t="shared" si="25"/>
        <v>142.16808048924838</v>
      </c>
      <c r="F94" s="28">
        <f t="shared" si="26"/>
        <v>105.69215372297839</v>
      </c>
      <c r="G94" s="28">
        <f t="shared" si="27"/>
        <v>177.20874940561103</v>
      </c>
      <c r="H94" s="28">
        <f t="shared" si="28"/>
        <v>270.61467889908255</v>
      </c>
      <c r="I94" s="28">
        <f t="shared" si="29"/>
        <v>176.15238095238095</v>
      </c>
      <c r="J94" s="28">
        <f t="shared" si="30"/>
        <v>544.07142857142856</v>
      </c>
      <c r="K94" s="28" t="str">
        <f t="shared" si="31"/>
        <v/>
      </c>
      <c r="L94" s="27">
        <f t="shared" si="33"/>
        <v>142.16808048924838</v>
      </c>
      <c r="M94" s="27">
        <f t="shared" si="34"/>
        <v>211.38430744595678</v>
      </c>
      <c r="N94" s="27">
        <f t="shared" si="35"/>
        <v>531.62624821683312</v>
      </c>
      <c r="O94" s="27">
        <f t="shared" si="36"/>
        <v>1082.4587155963302</v>
      </c>
      <c r="P94" s="27">
        <f t="shared" si="37"/>
        <v>880.76190476190482</v>
      </c>
      <c r="Q94" s="27">
        <f t="shared" si="38"/>
        <v>3264.4285714285716</v>
      </c>
      <c r="R94" s="27" t="str">
        <f t="shared" si="39"/>
        <v/>
      </c>
      <c r="S94" s="21">
        <v>185979</v>
      </c>
      <c r="T94" s="21">
        <v>775832</v>
      </c>
      <c r="U94" s="21">
        <v>323942</v>
      </c>
      <c r="V94" s="21">
        <v>141185</v>
      </c>
      <c r="W94" s="21">
        <v>105633</v>
      </c>
      <c r="X94" s="21">
        <v>86388</v>
      </c>
      <c r="Y94" s="21">
        <v>78940</v>
      </c>
      <c r="Z94" s="21">
        <v>56101</v>
      </c>
      <c r="AA94" s="21">
        <v>41905</v>
      </c>
      <c r="AB94" s="21">
        <v>40691</v>
      </c>
      <c r="AC94" s="21">
        <v>114637</v>
      </c>
      <c r="AD94" s="21">
        <v>55945</v>
      </c>
      <c r="AE94" s="21">
        <v>74649</v>
      </c>
      <c r="AF94" s="21">
        <v>71496</v>
      </c>
      <c r="AG94" s="21">
        <v>105909</v>
      </c>
      <c r="AH94" s="21">
        <v>49499</v>
      </c>
      <c r="AI94" s="20">
        <v>2655</v>
      </c>
      <c r="AJ94" s="20">
        <v>5583</v>
      </c>
      <c r="AK94" s="20">
        <v>1361</v>
      </c>
      <c r="AL94" s="20">
        <v>419</v>
      </c>
      <c r="AM94" s="20">
        <v>237</v>
      </c>
      <c r="AN94" s="20">
        <v>160</v>
      </c>
      <c r="AO94" s="20">
        <v>122</v>
      </c>
      <c r="AP94" s="20">
        <v>75</v>
      </c>
      <c r="AQ94" s="20">
        <v>50</v>
      </c>
      <c r="AR94" s="20">
        <v>43</v>
      </c>
      <c r="AS94" s="20">
        <v>95</v>
      </c>
      <c r="AT94" s="20">
        <v>33</v>
      </c>
      <c r="AU94" s="20">
        <v>31</v>
      </c>
      <c r="AV94" s="20">
        <v>19</v>
      </c>
      <c r="AW94" s="20">
        <v>16</v>
      </c>
      <c r="AX94" s="20">
        <v>4</v>
      </c>
      <c r="AY94" s="25">
        <v>5069</v>
      </c>
      <c r="AZ94" s="25">
        <v>4996</v>
      </c>
      <c r="BA94" s="25">
        <v>701</v>
      </c>
      <c r="BB94" s="25">
        <v>109</v>
      </c>
      <c r="BC94" s="25">
        <v>21</v>
      </c>
      <c r="BD94" s="25">
        <v>7</v>
      </c>
      <c r="BE94" s="25" t="s">
        <v>54</v>
      </c>
      <c r="BF94" s="24">
        <v>720650</v>
      </c>
      <c r="BG94" s="24">
        <v>1056076</v>
      </c>
      <c r="BH94" s="24">
        <v>372670</v>
      </c>
      <c r="BI94" s="24">
        <v>117988</v>
      </c>
      <c r="BJ94" s="24">
        <v>18496</v>
      </c>
      <c r="BK94" s="24">
        <v>22851</v>
      </c>
      <c r="BL94" s="24" t="s">
        <v>54</v>
      </c>
      <c r="BM94" s="17">
        <v>490335</v>
      </c>
      <c r="BN94" s="17">
        <v>73037</v>
      </c>
      <c r="BO94" s="17">
        <v>38225</v>
      </c>
      <c r="BP94" s="17">
        <v>43533</v>
      </c>
      <c r="BQ94" s="17">
        <v>75520</v>
      </c>
      <c r="BR94" s="17">
        <v>444367</v>
      </c>
      <c r="BS94" s="17">
        <v>216629</v>
      </c>
      <c r="BT94" s="17">
        <v>135133</v>
      </c>
      <c r="BU94" s="17">
        <v>110554</v>
      </c>
      <c r="BV94" s="17">
        <v>149393</v>
      </c>
      <c r="BW94" s="17">
        <v>25359</v>
      </c>
      <c r="BX94" s="17">
        <v>31864</v>
      </c>
      <c r="BY94" s="17">
        <v>67050</v>
      </c>
      <c r="BZ94" s="17">
        <v>100599</v>
      </c>
      <c r="CA94" s="17">
        <v>147798</v>
      </c>
      <c r="CB94" s="17">
        <v>1750</v>
      </c>
      <c r="CC94" s="17">
        <v>2132</v>
      </c>
      <c r="CD94" s="17">
        <v>5420</v>
      </c>
      <c r="CE94" s="17">
        <v>36850</v>
      </c>
      <c r="CF94" s="17">
        <v>71836</v>
      </c>
      <c r="CG94" s="17" t="s">
        <v>54</v>
      </c>
      <c r="CH94" s="17" t="s">
        <v>54</v>
      </c>
      <c r="CI94" s="17">
        <v>990</v>
      </c>
      <c r="CJ94" s="17">
        <v>11518</v>
      </c>
      <c r="CK94" s="17">
        <v>5988</v>
      </c>
      <c r="CL94" s="17" t="s">
        <v>54</v>
      </c>
      <c r="CM94" s="17">
        <v>280</v>
      </c>
      <c r="CN94" s="17" t="s">
        <v>54</v>
      </c>
      <c r="CO94" s="17">
        <v>971</v>
      </c>
      <c r="CP94" s="17">
        <v>21600</v>
      </c>
      <c r="CQ94" s="17" t="s">
        <v>54</v>
      </c>
      <c r="CR94" s="17" t="s">
        <v>54</v>
      </c>
      <c r="CS94" s="17" t="s">
        <v>54</v>
      </c>
      <c r="CT94" s="17" t="s">
        <v>54</v>
      </c>
      <c r="CU94" s="17" t="s">
        <v>54</v>
      </c>
    </row>
    <row r="95" spans="2:99" s="280" customFormat="1" x14ac:dyDescent="0.25">
      <c r="B95" s="261" t="s">
        <v>135</v>
      </c>
      <c r="C95" s="262">
        <v>615</v>
      </c>
      <c r="D95" s="278" t="e">
        <f t="shared" si="32"/>
        <v>#N/A</v>
      </c>
      <c r="E95" s="279">
        <f t="shared" si="25"/>
        <v>137.89357853482062</v>
      </c>
      <c r="F95" s="279">
        <f t="shared" si="26"/>
        <v>149.4593188268685</v>
      </c>
      <c r="G95" s="279">
        <f t="shared" si="27"/>
        <v>215.59075907590758</v>
      </c>
      <c r="H95" s="279">
        <f t="shared" si="28"/>
        <v>425.0859375</v>
      </c>
      <c r="I95" s="279">
        <f t="shared" si="29"/>
        <v>565.16000000000008</v>
      </c>
      <c r="J95" s="279">
        <f t="shared" si="30"/>
        <v>282.16666666666669</v>
      </c>
      <c r="K95" s="279" t="str">
        <f t="shared" si="31"/>
        <v/>
      </c>
      <c r="L95" s="279">
        <f t="shared" si="33"/>
        <v>137.89357853482062</v>
      </c>
      <c r="M95" s="279">
        <f t="shared" si="34"/>
        <v>298.91863765373699</v>
      </c>
      <c r="N95" s="279">
        <f t="shared" si="35"/>
        <v>646.77227722772273</v>
      </c>
      <c r="O95" s="279">
        <f t="shared" si="36"/>
        <v>1700.34375</v>
      </c>
      <c r="P95" s="279">
        <f t="shared" si="37"/>
        <v>2825.8</v>
      </c>
      <c r="Q95" s="279">
        <f t="shared" si="38"/>
        <v>1693</v>
      </c>
      <c r="R95" s="279" t="str">
        <f t="shared" si="39"/>
        <v/>
      </c>
      <c r="S95" s="279">
        <v>204307</v>
      </c>
      <c r="T95" s="279">
        <v>576740</v>
      </c>
      <c r="U95" s="279">
        <v>229983</v>
      </c>
      <c r="V95" s="279">
        <v>95715</v>
      </c>
      <c r="W95" s="279">
        <v>70175</v>
      </c>
      <c r="X95" s="279">
        <v>51432</v>
      </c>
      <c r="Y95" s="279">
        <v>41986</v>
      </c>
      <c r="Z95" s="279">
        <v>38491</v>
      </c>
      <c r="AA95" s="279">
        <v>34782</v>
      </c>
      <c r="AB95" s="279">
        <v>20843</v>
      </c>
      <c r="AC95" s="279">
        <v>105413</v>
      </c>
      <c r="AD95" s="279">
        <v>56729</v>
      </c>
      <c r="AE95" s="279">
        <v>74770</v>
      </c>
      <c r="AF95" s="279">
        <v>83077</v>
      </c>
      <c r="AG95" s="279">
        <v>63025</v>
      </c>
      <c r="AH95" s="279">
        <v>54524</v>
      </c>
      <c r="AI95" s="279">
        <v>2912</v>
      </c>
      <c r="AJ95" s="279">
        <v>4233</v>
      </c>
      <c r="AK95" s="279">
        <v>976</v>
      </c>
      <c r="AL95" s="279">
        <v>280</v>
      </c>
      <c r="AM95" s="279">
        <v>158</v>
      </c>
      <c r="AN95" s="279">
        <v>95</v>
      </c>
      <c r="AO95" s="279">
        <v>65</v>
      </c>
      <c r="AP95" s="279">
        <v>51</v>
      </c>
      <c r="AQ95" s="279">
        <v>41</v>
      </c>
      <c r="AR95" s="279">
        <v>22</v>
      </c>
      <c r="AS95" s="279">
        <v>87</v>
      </c>
      <c r="AT95" s="279">
        <v>33</v>
      </c>
      <c r="AU95" s="279">
        <v>31</v>
      </c>
      <c r="AV95" s="279">
        <v>22</v>
      </c>
      <c r="AW95" s="279">
        <v>9</v>
      </c>
      <c r="AX95" s="279">
        <v>5</v>
      </c>
      <c r="AY95" s="279">
        <v>6634</v>
      </c>
      <c r="AZ95" s="279">
        <v>2114</v>
      </c>
      <c r="BA95" s="279">
        <v>202</v>
      </c>
      <c r="BB95" s="279">
        <v>64</v>
      </c>
      <c r="BC95" s="279">
        <v>5</v>
      </c>
      <c r="BD95" s="279">
        <v>1</v>
      </c>
      <c r="BE95" s="279" t="s">
        <v>54</v>
      </c>
      <c r="BF95" s="279">
        <v>914786</v>
      </c>
      <c r="BG95" s="279">
        <v>631914</v>
      </c>
      <c r="BH95" s="279">
        <v>130648</v>
      </c>
      <c r="BI95" s="279">
        <v>108822</v>
      </c>
      <c r="BJ95" s="279">
        <v>14129</v>
      </c>
      <c r="BK95" s="279">
        <v>1693</v>
      </c>
      <c r="BL95" s="279" t="s">
        <v>54</v>
      </c>
      <c r="BM95" s="279">
        <v>626838</v>
      </c>
      <c r="BN95" s="279">
        <v>89059</v>
      </c>
      <c r="BO95" s="279">
        <v>45760</v>
      </c>
      <c r="BP95" s="279">
        <v>41521</v>
      </c>
      <c r="BQ95" s="279">
        <v>111608</v>
      </c>
      <c r="BR95" s="279">
        <v>147048</v>
      </c>
      <c r="BS95" s="279">
        <v>132421</v>
      </c>
      <c r="BT95" s="279">
        <v>97903</v>
      </c>
      <c r="BU95" s="279">
        <v>96168</v>
      </c>
      <c r="BV95" s="279">
        <v>158374</v>
      </c>
      <c r="BW95" s="279">
        <v>7002</v>
      </c>
      <c r="BX95" s="279">
        <v>8036</v>
      </c>
      <c r="BY95" s="279">
        <v>17145</v>
      </c>
      <c r="BZ95" s="279">
        <v>33167</v>
      </c>
      <c r="CA95" s="279">
        <v>65298</v>
      </c>
      <c r="CB95" s="279">
        <v>159</v>
      </c>
      <c r="CC95" s="279">
        <v>467</v>
      </c>
      <c r="CD95" s="279">
        <v>4587</v>
      </c>
      <c r="CE95" s="279">
        <v>15226</v>
      </c>
      <c r="CF95" s="279">
        <v>88383</v>
      </c>
      <c r="CG95" s="279" t="s">
        <v>54</v>
      </c>
      <c r="CH95" s="279" t="s">
        <v>54</v>
      </c>
      <c r="CI95" s="279">
        <v>495</v>
      </c>
      <c r="CJ95" s="279">
        <v>1452</v>
      </c>
      <c r="CK95" s="279">
        <v>12182</v>
      </c>
      <c r="CL95" s="279" t="s">
        <v>54</v>
      </c>
      <c r="CM95" s="279" t="s">
        <v>54</v>
      </c>
      <c r="CN95" s="279" t="s">
        <v>54</v>
      </c>
      <c r="CO95" s="279" t="s">
        <v>54</v>
      </c>
      <c r="CP95" s="279">
        <v>1693</v>
      </c>
      <c r="CQ95" s="279" t="s">
        <v>54</v>
      </c>
      <c r="CR95" s="279" t="s">
        <v>54</v>
      </c>
      <c r="CS95" s="279" t="s">
        <v>54</v>
      </c>
      <c r="CT95" s="279" t="s">
        <v>54</v>
      </c>
      <c r="CU95" s="279" t="s">
        <v>54</v>
      </c>
    </row>
    <row r="96" spans="2:99" x14ac:dyDescent="0.25">
      <c r="B96" s="269" t="s">
        <v>136</v>
      </c>
      <c r="C96" s="263">
        <v>616</v>
      </c>
      <c r="D96" s="16" t="e">
        <f t="shared" si="32"/>
        <v>#N/A</v>
      </c>
      <c r="E96" s="28">
        <f t="shared" si="25"/>
        <v>139.74481530930129</v>
      </c>
      <c r="F96" s="28">
        <f t="shared" si="26"/>
        <v>120.29595426561126</v>
      </c>
      <c r="G96" s="28">
        <f t="shared" si="27"/>
        <v>170.74521452145214</v>
      </c>
      <c r="H96" s="28">
        <f t="shared" si="28"/>
        <v>243.92105263157896</v>
      </c>
      <c r="I96" s="28">
        <f t="shared" si="29"/>
        <v>347.49565217391307</v>
      </c>
      <c r="J96" s="28">
        <f t="shared" si="30"/>
        <v>293.17777777777775</v>
      </c>
      <c r="K96" s="28">
        <f t="shared" si="31"/>
        <v>496.09090909090907</v>
      </c>
      <c r="L96" s="27">
        <f t="shared" si="33"/>
        <v>139.74481530930129</v>
      </c>
      <c r="M96" s="27">
        <f t="shared" si="34"/>
        <v>240.59190853122251</v>
      </c>
      <c r="N96" s="27">
        <f t="shared" si="35"/>
        <v>512.23564356435645</v>
      </c>
      <c r="O96" s="27">
        <f t="shared" si="36"/>
        <v>975.68421052631584</v>
      </c>
      <c r="P96" s="27">
        <f t="shared" si="37"/>
        <v>1737.4782608695652</v>
      </c>
      <c r="Q96" s="27">
        <f t="shared" si="38"/>
        <v>1759.0666666666666</v>
      </c>
      <c r="R96" s="27">
        <f t="shared" si="39"/>
        <v>5457</v>
      </c>
      <c r="S96" s="21">
        <v>371342</v>
      </c>
      <c r="T96" s="21">
        <v>1204052</v>
      </c>
      <c r="U96" s="21">
        <v>472808</v>
      </c>
      <c r="V96" s="21">
        <v>220497</v>
      </c>
      <c r="W96" s="21">
        <v>173633</v>
      </c>
      <c r="X96" s="21">
        <v>133771</v>
      </c>
      <c r="Y96" s="21">
        <v>107797</v>
      </c>
      <c r="Z96" s="21">
        <v>83787</v>
      </c>
      <c r="AA96" s="21">
        <v>80089</v>
      </c>
      <c r="AB96" s="21">
        <v>68250</v>
      </c>
      <c r="AC96" s="21">
        <v>189483</v>
      </c>
      <c r="AD96" s="21">
        <v>83279</v>
      </c>
      <c r="AE96" s="21">
        <v>117462</v>
      </c>
      <c r="AF96" s="21">
        <v>124985</v>
      </c>
      <c r="AG96" s="21">
        <v>199201</v>
      </c>
      <c r="AH96" s="21">
        <v>100443</v>
      </c>
      <c r="AI96" s="20">
        <v>5331</v>
      </c>
      <c r="AJ96" s="20">
        <v>8798</v>
      </c>
      <c r="AK96" s="20">
        <v>1998</v>
      </c>
      <c r="AL96" s="20">
        <v>643</v>
      </c>
      <c r="AM96" s="20">
        <v>389</v>
      </c>
      <c r="AN96" s="20">
        <v>246</v>
      </c>
      <c r="AO96" s="20">
        <v>167</v>
      </c>
      <c r="AP96" s="20">
        <v>113</v>
      </c>
      <c r="AQ96" s="20">
        <v>94</v>
      </c>
      <c r="AR96" s="20">
        <v>72</v>
      </c>
      <c r="AS96" s="20">
        <v>160</v>
      </c>
      <c r="AT96" s="20">
        <v>49</v>
      </c>
      <c r="AU96" s="20">
        <v>49</v>
      </c>
      <c r="AV96" s="20">
        <v>33</v>
      </c>
      <c r="AW96" s="20">
        <v>30</v>
      </c>
      <c r="AX96" s="20">
        <v>6</v>
      </c>
      <c r="AY96" s="25">
        <v>11235</v>
      </c>
      <c r="AZ96" s="25">
        <v>5685</v>
      </c>
      <c r="BA96" s="25">
        <v>1010</v>
      </c>
      <c r="BB96" s="25">
        <v>209</v>
      </c>
      <c r="BC96" s="25">
        <v>23</v>
      </c>
      <c r="BD96" s="25">
        <v>15</v>
      </c>
      <c r="BE96" s="25">
        <v>1</v>
      </c>
      <c r="BF96" s="24">
        <v>1570033</v>
      </c>
      <c r="BG96" s="24">
        <v>1367765</v>
      </c>
      <c r="BH96" s="24">
        <v>517358</v>
      </c>
      <c r="BI96" s="24">
        <v>203918</v>
      </c>
      <c r="BJ96" s="24">
        <v>39962</v>
      </c>
      <c r="BK96" s="24">
        <v>26386</v>
      </c>
      <c r="BL96" s="24">
        <v>5457</v>
      </c>
      <c r="BM96" s="17">
        <v>1070867</v>
      </c>
      <c r="BN96" s="17">
        <v>133781</v>
      </c>
      <c r="BO96" s="17">
        <v>69545</v>
      </c>
      <c r="BP96" s="17">
        <v>73178</v>
      </c>
      <c r="BQ96" s="17">
        <v>222662</v>
      </c>
      <c r="BR96" s="17">
        <v>463232</v>
      </c>
      <c r="BS96" s="17">
        <v>301177</v>
      </c>
      <c r="BT96" s="17">
        <v>194968</v>
      </c>
      <c r="BU96" s="17">
        <v>162520</v>
      </c>
      <c r="BV96" s="17">
        <v>245868</v>
      </c>
      <c r="BW96" s="17">
        <v>39783</v>
      </c>
      <c r="BX96" s="17">
        <v>35537</v>
      </c>
      <c r="BY96" s="17">
        <v>113189</v>
      </c>
      <c r="BZ96" s="17">
        <v>139433</v>
      </c>
      <c r="CA96" s="17">
        <v>189416</v>
      </c>
      <c r="CB96" s="17">
        <v>1219</v>
      </c>
      <c r="CC96" s="17">
        <v>2034</v>
      </c>
      <c r="CD96" s="17">
        <v>16078</v>
      </c>
      <c r="CE96" s="17">
        <v>84585</v>
      </c>
      <c r="CF96" s="17">
        <v>100002</v>
      </c>
      <c r="CG96" s="17">
        <v>140</v>
      </c>
      <c r="CH96" s="17" t="s">
        <v>54</v>
      </c>
      <c r="CI96" s="17">
        <v>350</v>
      </c>
      <c r="CJ96" s="17">
        <v>11578</v>
      </c>
      <c r="CK96" s="17">
        <v>27894</v>
      </c>
      <c r="CL96" s="17">
        <v>153</v>
      </c>
      <c r="CM96" s="17">
        <v>279</v>
      </c>
      <c r="CN96" s="17" t="s">
        <v>54</v>
      </c>
      <c r="CO96" s="17">
        <v>2400</v>
      </c>
      <c r="CP96" s="17">
        <v>23554</v>
      </c>
      <c r="CQ96" s="17" t="s">
        <v>54</v>
      </c>
      <c r="CR96" s="17" t="s">
        <v>54</v>
      </c>
      <c r="CS96" s="17" t="s">
        <v>54</v>
      </c>
      <c r="CT96" s="17" t="s">
        <v>54</v>
      </c>
      <c r="CU96" s="17">
        <v>5457</v>
      </c>
    </row>
    <row r="97" spans="2:99" x14ac:dyDescent="0.25">
      <c r="B97" s="269" t="s">
        <v>137</v>
      </c>
      <c r="C97" s="263">
        <v>617</v>
      </c>
      <c r="D97" s="16" t="e">
        <f t="shared" si="32"/>
        <v>#N/A</v>
      </c>
      <c r="E97" s="28">
        <f t="shared" si="25"/>
        <v>150.36366242403395</v>
      </c>
      <c r="F97" s="28">
        <f t="shared" si="26"/>
        <v>132.03488756613757</v>
      </c>
      <c r="G97" s="28">
        <f t="shared" si="27"/>
        <v>180.52789823648456</v>
      </c>
      <c r="H97" s="28">
        <f t="shared" si="28"/>
        <v>213.14024390243901</v>
      </c>
      <c r="I97" s="28">
        <f t="shared" si="29"/>
        <v>435.73488372093027</v>
      </c>
      <c r="J97" s="28">
        <f t="shared" si="30"/>
        <v>468.46825396825398</v>
      </c>
      <c r="K97" s="28">
        <f t="shared" si="31"/>
        <v>303</v>
      </c>
      <c r="L97" s="27">
        <f t="shared" si="33"/>
        <v>150.36366242403395</v>
      </c>
      <c r="M97" s="27">
        <f t="shared" si="34"/>
        <v>264.06977513227514</v>
      </c>
      <c r="N97" s="27">
        <f t="shared" si="35"/>
        <v>541.58369470945365</v>
      </c>
      <c r="O97" s="27">
        <f t="shared" si="36"/>
        <v>852.56097560975604</v>
      </c>
      <c r="P97" s="27">
        <f t="shared" si="37"/>
        <v>2178.6744186046512</v>
      </c>
      <c r="Q97" s="27">
        <f t="shared" si="38"/>
        <v>2810.8095238095239</v>
      </c>
      <c r="R97" s="27">
        <f t="shared" si="39"/>
        <v>3333</v>
      </c>
      <c r="S97" s="21">
        <v>479538</v>
      </c>
      <c r="T97" s="21">
        <v>1970156</v>
      </c>
      <c r="U97" s="21">
        <v>943058</v>
      </c>
      <c r="V97" s="21">
        <v>368514</v>
      </c>
      <c r="W97" s="21">
        <v>246208</v>
      </c>
      <c r="X97" s="21">
        <v>159275</v>
      </c>
      <c r="Y97" s="21">
        <v>131590</v>
      </c>
      <c r="Z97" s="21">
        <v>144474</v>
      </c>
      <c r="AA97" s="21">
        <v>124955</v>
      </c>
      <c r="AB97" s="21">
        <v>93666</v>
      </c>
      <c r="AC97" s="21">
        <v>280124</v>
      </c>
      <c r="AD97" s="21">
        <v>186883</v>
      </c>
      <c r="AE97" s="21">
        <v>220439</v>
      </c>
      <c r="AF97" s="21">
        <v>186763</v>
      </c>
      <c r="AG97" s="21">
        <v>227703</v>
      </c>
      <c r="AH97" s="21">
        <v>290111</v>
      </c>
      <c r="AI97" s="20">
        <v>6809</v>
      </c>
      <c r="AJ97" s="20">
        <v>14118</v>
      </c>
      <c r="AK97" s="20">
        <v>3977</v>
      </c>
      <c r="AL97" s="20">
        <v>1087</v>
      </c>
      <c r="AM97" s="20">
        <v>555</v>
      </c>
      <c r="AN97" s="20">
        <v>292</v>
      </c>
      <c r="AO97" s="20">
        <v>203</v>
      </c>
      <c r="AP97" s="20">
        <v>194</v>
      </c>
      <c r="AQ97" s="20">
        <v>149</v>
      </c>
      <c r="AR97" s="20">
        <v>99</v>
      </c>
      <c r="AS97" s="20">
        <v>234</v>
      </c>
      <c r="AT97" s="20">
        <v>108</v>
      </c>
      <c r="AU97" s="20">
        <v>94</v>
      </c>
      <c r="AV97" s="20">
        <v>50</v>
      </c>
      <c r="AW97" s="20">
        <v>33</v>
      </c>
      <c r="AX97" s="20">
        <v>20</v>
      </c>
      <c r="AY97" s="25">
        <v>17442</v>
      </c>
      <c r="AZ97" s="25">
        <v>9072</v>
      </c>
      <c r="BA97" s="25">
        <v>1153</v>
      </c>
      <c r="BB97" s="25">
        <v>287</v>
      </c>
      <c r="BC97" s="25">
        <v>43</v>
      </c>
      <c r="BD97" s="25">
        <v>21</v>
      </c>
      <c r="BE97" s="25">
        <v>4</v>
      </c>
      <c r="BF97" s="24">
        <v>2622643</v>
      </c>
      <c r="BG97" s="24">
        <v>2395641</v>
      </c>
      <c r="BH97" s="24">
        <v>624446</v>
      </c>
      <c r="BI97" s="24">
        <v>244685</v>
      </c>
      <c r="BJ97" s="24">
        <v>93683</v>
      </c>
      <c r="BK97" s="24">
        <v>59027</v>
      </c>
      <c r="BL97" s="24">
        <v>13332</v>
      </c>
      <c r="BM97" s="17">
        <v>1700366</v>
      </c>
      <c r="BN97" s="17">
        <v>315820</v>
      </c>
      <c r="BO97" s="17">
        <v>132408</v>
      </c>
      <c r="BP97" s="17">
        <v>133337</v>
      </c>
      <c r="BQ97" s="17">
        <v>340712</v>
      </c>
      <c r="BR97" s="17">
        <v>697880</v>
      </c>
      <c r="BS97" s="17">
        <v>575033</v>
      </c>
      <c r="BT97" s="17">
        <v>347353</v>
      </c>
      <c r="BU97" s="17">
        <v>249984</v>
      </c>
      <c r="BV97" s="17">
        <v>525391</v>
      </c>
      <c r="BW97" s="17">
        <v>48248</v>
      </c>
      <c r="BX97" s="17">
        <v>48570</v>
      </c>
      <c r="BY97" s="17">
        <v>111111</v>
      </c>
      <c r="BZ97" s="17">
        <v>129478</v>
      </c>
      <c r="CA97" s="17">
        <v>287039</v>
      </c>
      <c r="CB97" s="17">
        <v>3200</v>
      </c>
      <c r="CC97" s="17">
        <v>2304</v>
      </c>
      <c r="CD97" s="17">
        <v>20969</v>
      </c>
      <c r="CE97" s="17">
        <v>122552</v>
      </c>
      <c r="CF97" s="17">
        <v>95660</v>
      </c>
      <c r="CG97" s="17" t="s">
        <v>54</v>
      </c>
      <c r="CH97" s="17">
        <v>881</v>
      </c>
      <c r="CI97" s="17">
        <v>2881</v>
      </c>
      <c r="CJ97" s="17">
        <v>14940</v>
      </c>
      <c r="CK97" s="17">
        <v>74981</v>
      </c>
      <c r="CL97" s="17" t="s">
        <v>54</v>
      </c>
      <c r="CM97" s="17">
        <v>450</v>
      </c>
      <c r="CN97" s="17" t="s">
        <v>54</v>
      </c>
      <c r="CO97" s="17">
        <v>3669</v>
      </c>
      <c r="CP97" s="17">
        <v>54908</v>
      </c>
      <c r="CQ97" s="17" t="s">
        <v>54</v>
      </c>
      <c r="CR97" s="17" t="s">
        <v>54</v>
      </c>
      <c r="CS97" s="17" t="s">
        <v>54</v>
      </c>
      <c r="CT97" s="17" t="s">
        <v>54</v>
      </c>
      <c r="CU97" s="17">
        <v>13332</v>
      </c>
    </row>
    <row r="98" spans="2:99" x14ac:dyDescent="0.25">
      <c r="B98" s="15" t="s">
        <v>138</v>
      </c>
      <c r="C98" s="256">
        <v>701</v>
      </c>
      <c r="D98" s="16" t="e">
        <f t="shared" si="32"/>
        <v>#N/A</v>
      </c>
      <c r="E98" s="28">
        <f t="shared" si="25"/>
        <v>355.56760048721071</v>
      </c>
      <c r="F98" s="28">
        <f t="shared" si="26"/>
        <v>169.51796329800982</v>
      </c>
      <c r="G98" s="28">
        <f t="shared" si="27"/>
        <v>212.4947813449597</v>
      </c>
      <c r="H98" s="28">
        <f t="shared" si="28"/>
        <v>263.76707829742514</v>
      </c>
      <c r="I98" s="28">
        <f t="shared" si="29"/>
        <v>246.68878248974005</v>
      </c>
      <c r="J98" s="28">
        <f t="shared" si="30"/>
        <v>311.03942499288354</v>
      </c>
      <c r="K98" s="28">
        <f t="shared" si="31"/>
        <v>371.98942917547566</v>
      </c>
      <c r="L98" s="27">
        <f t="shared" si="33"/>
        <v>355.56760048721071</v>
      </c>
      <c r="M98" s="27">
        <f t="shared" si="34"/>
        <v>339.03592659601964</v>
      </c>
      <c r="N98" s="27">
        <f t="shared" si="35"/>
        <v>637.48434403487909</v>
      </c>
      <c r="O98" s="27">
        <f t="shared" si="36"/>
        <v>1055.0683131897006</v>
      </c>
      <c r="P98" s="27">
        <f t="shared" si="37"/>
        <v>1233.4439124487003</v>
      </c>
      <c r="Q98" s="27">
        <f t="shared" si="38"/>
        <v>1866.2365499573013</v>
      </c>
      <c r="R98" s="27">
        <f t="shared" si="39"/>
        <v>4091.8837209302324</v>
      </c>
      <c r="S98" s="21">
        <v>68413</v>
      </c>
      <c r="T98" s="21">
        <v>422649</v>
      </c>
      <c r="U98" s="21">
        <v>375823</v>
      </c>
      <c r="V98" s="21">
        <v>341988</v>
      </c>
      <c r="W98" s="21">
        <v>423554</v>
      </c>
      <c r="X98" s="21">
        <v>409866</v>
      </c>
      <c r="Y98" s="21">
        <v>468884</v>
      </c>
      <c r="Z98" s="21">
        <v>435693</v>
      </c>
      <c r="AA98" s="21">
        <v>375286</v>
      </c>
      <c r="AB98" s="21">
        <v>336851</v>
      </c>
      <c r="AC98" s="21">
        <v>1138607</v>
      </c>
      <c r="AD98" s="21">
        <v>734124</v>
      </c>
      <c r="AE98" s="21">
        <v>827040</v>
      </c>
      <c r="AF98" s="21">
        <v>1102628</v>
      </c>
      <c r="AG98" s="21">
        <v>1340646</v>
      </c>
      <c r="AH98" s="21">
        <v>1050248</v>
      </c>
      <c r="AI98" s="20">
        <v>1053</v>
      </c>
      <c r="AJ98" s="20">
        <v>2987</v>
      </c>
      <c r="AK98" s="20">
        <v>1555</v>
      </c>
      <c r="AL98" s="20">
        <v>994</v>
      </c>
      <c r="AM98" s="20">
        <v>943</v>
      </c>
      <c r="AN98" s="20">
        <v>747</v>
      </c>
      <c r="AO98" s="20">
        <v>725</v>
      </c>
      <c r="AP98" s="20">
        <v>584</v>
      </c>
      <c r="AQ98" s="20">
        <v>445</v>
      </c>
      <c r="AR98" s="20">
        <v>356</v>
      </c>
      <c r="AS98" s="20">
        <v>941</v>
      </c>
      <c r="AT98" s="20">
        <v>424</v>
      </c>
      <c r="AU98" s="20">
        <v>347</v>
      </c>
      <c r="AV98" s="20">
        <v>291</v>
      </c>
      <c r="AW98" s="20">
        <v>194</v>
      </c>
      <c r="AX98" s="20">
        <v>70</v>
      </c>
      <c r="AY98" s="25">
        <v>1642</v>
      </c>
      <c r="AZ98" s="25">
        <v>3869</v>
      </c>
      <c r="BA98" s="25">
        <v>2523</v>
      </c>
      <c r="BB98" s="25">
        <v>1903</v>
      </c>
      <c r="BC98" s="25">
        <v>1462</v>
      </c>
      <c r="BD98" s="25">
        <v>1171</v>
      </c>
      <c r="BE98" s="25">
        <v>86</v>
      </c>
      <c r="BF98" s="24">
        <v>583842</v>
      </c>
      <c r="BG98" s="24">
        <v>1311730</v>
      </c>
      <c r="BH98" s="24">
        <v>1608373</v>
      </c>
      <c r="BI98" s="24">
        <v>2007795</v>
      </c>
      <c r="BJ98" s="24">
        <v>1803295</v>
      </c>
      <c r="BK98" s="24">
        <v>2185363</v>
      </c>
      <c r="BL98" s="24">
        <v>351902</v>
      </c>
      <c r="BM98" s="17">
        <v>116546</v>
      </c>
      <c r="BN98" s="17">
        <v>40280</v>
      </c>
      <c r="BO98" s="17">
        <v>36110</v>
      </c>
      <c r="BP98" s="17">
        <v>74657</v>
      </c>
      <c r="BQ98" s="17">
        <v>316249</v>
      </c>
      <c r="BR98" s="17">
        <v>301305</v>
      </c>
      <c r="BS98" s="17">
        <v>179646</v>
      </c>
      <c r="BT98" s="17">
        <v>138807</v>
      </c>
      <c r="BU98" s="17">
        <v>122066</v>
      </c>
      <c r="BV98" s="17">
        <v>569906</v>
      </c>
      <c r="BW98" s="17">
        <v>61891</v>
      </c>
      <c r="BX98" s="17">
        <v>123933</v>
      </c>
      <c r="BY98" s="17">
        <v>297399</v>
      </c>
      <c r="BZ98" s="17">
        <v>356853</v>
      </c>
      <c r="CA98" s="17">
        <v>768297</v>
      </c>
      <c r="CB98" s="17">
        <v>8383</v>
      </c>
      <c r="CC98" s="17">
        <v>23768</v>
      </c>
      <c r="CD98" s="17">
        <v>219455</v>
      </c>
      <c r="CE98" s="17">
        <v>570373</v>
      </c>
      <c r="CF98" s="17">
        <v>1185816</v>
      </c>
      <c r="CG98" s="17">
        <v>1975</v>
      </c>
      <c r="CH98" s="17">
        <v>6482</v>
      </c>
      <c r="CI98" s="17">
        <v>59023</v>
      </c>
      <c r="CJ98" s="17">
        <v>602134</v>
      </c>
      <c r="CK98" s="17">
        <v>1133681</v>
      </c>
      <c r="CL98" s="17">
        <v>962</v>
      </c>
      <c r="CM98" s="17">
        <v>1714</v>
      </c>
      <c r="CN98" s="17">
        <v>14748</v>
      </c>
      <c r="CO98" s="17">
        <v>300497</v>
      </c>
      <c r="CP98" s="17">
        <v>1867442</v>
      </c>
      <c r="CQ98" s="17" t="s">
        <v>54</v>
      </c>
      <c r="CR98" s="17" t="s">
        <v>54</v>
      </c>
      <c r="CS98" s="17" t="s">
        <v>54</v>
      </c>
      <c r="CT98" s="17" t="s">
        <v>54</v>
      </c>
      <c r="CU98" s="17">
        <v>351902</v>
      </c>
    </row>
    <row r="99" spans="2:99" x14ac:dyDescent="0.25">
      <c r="B99" s="15" t="s">
        <v>139</v>
      </c>
      <c r="C99" s="256">
        <v>702</v>
      </c>
      <c r="D99" s="16" t="e">
        <f t="shared" si="32"/>
        <v>#N/A</v>
      </c>
      <c r="E99" s="28">
        <f t="shared" si="25"/>
        <v>190.87375745526839</v>
      </c>
      <c r="F99" s="28">
        <f t="shared" si="26"/>
        <v>108.42898460902799</v>
      </c>
      <c r="G99" s="28">
        <f t="shared" si="27"/>
        <v>162.43843594009982</v>
      </c>
      <c r="H99" s="28">
        <f t="shared" si="28"/>
        <v>280.37610132158591</v>
      </c>
      <c r="I99" s="28">
        <f t="shared" si="29"/>
        <v>477.60545454545456</v>
      </c>
      <c r="J99" s="28">
        <f t="shared" si="30"/>
        <v>599.61111111111109</v>
      </c>
      <c r="K99" s="28" t="str">
        <f t="shared" si="31"/>
        <v/>
      </c>
      <c r="L99" s="27">
        <f t="shared" si="33"/>
        <v>190.87375745526839</v>
      </c>
      <c r="M99" s="27">
        <f t="shared" si="34"/>
        <v>216.85796921805598</v>
      </c>
      <c r="N99" s="27">
        <f t="shared" si="35"/>
        <v>487.31530782029949</v>
      </c>
      <c r="O99" s="27">
        <f t="shared" si="36"/>
        <v>1121.5044052863436</v>
      </c>
      <c r="P99" s="27">
        <f t="shared" si="37"/>
        <v>2388.0272727272727</v>
      </c>
      <c r="Q99" s="27">
        <f t="shared" si="38"/>
        <v>3597.6666666666665</v>
      </c>
      <c r="R99" s="27" t="str">
        <f t="shared" si="39"/>
        <v/>
      </c>
      <c r="S99" s="21">
        <v>158446</v>
      </c>
      <c r="T99" s="21">
        <v>1211492</v>
      </c>
      <c r="U99" s="21">
        <v>657057</v>
      </c>
      <c r="V99" s="21">
        <v>360674</v>
      </c>
      <c r="W99" s="21">
        <v>220733</v>
      </c>
      <c r="X99" s="21">
        <v>180067</v>
      </c>
      <c r="Y99" s="21">
        <v>149666</v>
      </c>
      <c r="Z99" s="21">
        <v>117907</v>
      </c>
      <c r="AA99" s="21">
        <v>106198</v>
      </c>
      <c r="AB99" s="21">
        <v>82996</v>
      </c>
      <c r="AC99" s="21">
        <v>357966</v>
      </c>
      <c r="AD99" s="21">
        <v>228059</v>
      </c>
      <c r="AE99" s="21">
        <v>248878</v>
      </c>
      <c r="AF99" s="21">
        <v>333932</v>
      </c>
      <c r="AG99" s="21">
        <v>350961</v>
      </c>
      <c r="AH99" s="21">
        <v>229279</v>
      </c>
      <c r="AI99" s="20">
        <v>2208</v>
      </c>
      <c r="AJ99" s="20">
        <v>8588</v>
      </c>
      <c r="AK99" s="20">
        <v>2758</v>
      </c>
      <c r="AL99" s="20">
        <v>1056</v>
      </c>
      <c r="AM99" s="20">
        <v>494</v>
      </c>
      <c r="AN99" s="20">
        <v>332</v>
      </c>
      <c r="AO99" s="20">
        <v>232</v>
      </c>
      <c r="AP99" s="20">
        <v>158</v>
      </c>
      <c r="AQ99" s="20">
        <v>125</v>
      </c>
      <c r="AR99" s="20">
        <v>88</v>
      </c>
      <c r="AS99" s="20">
        <v>297</v>
      </c>
      <c r="AT99" s="20">
        <v>134</v>
      </c>
      <c r="AU99" s="20">
        <v>101</v>
      </c>
      <c r="AV99" s="20">
        <v>87</v>
      </c>
      <c r="AW99" s="20">
        <v>52</v>
      </c>
      <c r="AX99" s="20">
        <v>14</v>
      </c>
      <c r="AY99" s="25">
        <v>4024</v>
      </c>
      <c r="AZ99" s="25">
        <v>9681</v>
      </c>
      <c r="BA99" s="25">
        <v>2404</v>
      </c>
      <c r="BB99" s="25">
        <v>454</v>
      </c>
      <c r="BC99" s="25">
        <v>110</v>
      </c>
      <c r="BD99" s="25">
        <v>51</v>
      </c>
      <c r="BE99" s="25" t="s">
        <v>54</v>
      </c>
      <c r="BF99" s="24">
        <v>768076</v>
      </c>
      <c r="BG99" s="24">
        <v>2099402</v>
      </c>
      <c r="BH99" s="24">
        <v>1171506</v>
      </c>
      <c r="BI99" s="24">
        <v>509163</v>
      </c>
      <c r="BJ99" s="24">
        <v>262683</v>
      </c>
      <c r="BK99" s="24">
        <v>183481</v>
      </c>
      <c r="BL99" s="24" t="s">
        <v>54</v>
      </c>
      <c r="BM99" s="17">
        <v>400456</v>
      </c>
      <c r="BN99" s="17">
        <v>72925</v>
      </c>
      <c r="BO99" s="17">
        <v>52205</v>
      </c>
      <c r="BP99" s="17">
        <v>59327</v>
      </c>
      <c r="BQ99" s="17">
        <v>183163</v>
      </c>
      <c r="BR99" s="17">
        <v>872097</v>
      </c>
      <c r="BS99" s="17">
        <v>433695</v>
      </c>
      <c r="BT99" s="17">
        <v>272082</v>
      </c>
      <c r="BU99" s="17">
        <v>171781</v>
      </c>
      <c r="BV99" s="17">
        <v>349747</v>
      </c>
      <c r="BW99" s="17">
        <v>92390</v>
      </c>
      <c r="BX99" s="17">
        <v>140260</v>
      </c>
      <c r="BY99" s="17">
        <v>216402</v>
      </c>
      <c r="BZ99" s="17">
        <v>280615</v>
      </c>
      <c r="CA99" s="17">
        <v>441839</v>
      </c>
      <c r="CB99" s="17">
        <v>4895</v>
      </c>
      <c r="CC99" s="17">
        <v>9228</v>
      </c>
      <c r="CD99" s="17">
        <v>34013</v>
      </c>
      <c r="CE99" s="17">
        <v>98383</v>
      </c>
      <c r="CF99" s="17">
        <v>362644</v>
      </c>
      <c r="CG99" s="17">
        <v>100</v>
      </c>
      <c r="CH99" s="17">
        <v>749</v>
      </c>
      <c r="CI99" s="17">
        <v>5377</v>
      </c>
      <c r="CJ99" s="17">
        <v>16258</v>
      </c>
      <c r="CK99" s="17">
        <v>240199</v>
      </c>
      <c r="CL99" s="17" t="s">
        <v>54</v>
      </c>
      <c r="CM99" s="17">
        <v>200</v>
      </c>
      <c r="CN99" s="17">
        <v>1328</v>
      </c>
      <c r="CO99" s="17">
        <v>10470</v>
      </c>
      <c r="CP99" s="17">
        <v>171483</v>
      </c>
      <c r="CQ99" s="17" t="s">
        <v>54</v>
      </c>
      <c r="CR99" s="17" t="s">
        <v>54</v>
      </c>
      <c r="CS99" s="17" t="s">
        <v>54</v>
      </c>
      <c r="CT99" s="17" t="s">
        <v>54</v>
      </c>
      <c r="CU99" s="17" t="s">
        <v>54</v>
      </c>
    </row>
    <row r="100" spans="2:99" x14ac:dyDescent="0.25">
      <c r="B100" s="15" t="s">
        <v>140</v>
      </c>
      <c r="C100" s="256">
        <v>703</v>
      </c>
      <c r="D100" s="16" t="e">
        <f t="shared" si="32"/>
        <v>#N/A</v>
      </c>
      <c r="E100" s="28">
        <f t="shared" si="25"/>
        <v>185.86445291235711</v>
      </c>
      <c r="F100" s="28">
        <f t="shared" si="26"/>
        <v>108.68139384813938</v>
      </c>
      <c r="G100" s="28">
        <f t="shared" si="27"/>
        <v>157.94943209876541</v>
      </c>
      <c r="H100" s="28">
        <f t="shared" si="28"/>
        <v>230.43113342898135</v>
      </c>
      <c r="I100" s="28">
        <f t="shared" si="29"/>
        <v>293.1693181818182</v>
      </c>
      <c r="J100" s="28">
        <f t="shared" si="30"/>
        <v>366.62677304964541</v>
      </c>
      <c r="K100" s="28">
        <f t="shared" si="31"/>
        <v>456.28787878787881</v>
      </c>
      <c r="L100" s="27">
        <f t="shared" si="33"/>
        <v>185.86445291235711</v>
      </c>
      <c r="M100" s="27">
        <f t="shared" si="34"/>
        <v>217.36278769627876</v>
      </c>
      <c r="N100" s="27">
        <f t="shared" si="35"/>
        <v>473.84829629629627</v>
      </c>
      <c r="O100" s="27">
        <f t="shared" si="36"/>
        <v>921.72453371592542</v>
      </c>
      <c r="P100" s="27">
        <f t="shared" si="37"/>
        <v>1465.846590909091</v>
      </c>
      <c r="Q100" s="27">
        <f t="shared" si="38"/>
        <v>2199.7606382978724</v>
      </c>
      <c r="R100" s="27">
        <f t="shared" si="39"/>
        <v>5019.166666666667</v>
      </c>
      <c r="S100" s="21">
        <v>392683</v>
      </c>
      <c r="T100" s="21">
        <v>2865773</v>
      </c>
      <c r="U100" s="21">
        <v>1646379</v>
      </c>
      <c r="V100" s="21">
        <v>895457</v>
      </c>
      <c r="W100" s="21">
        <v>614573</v>
      </c>
      <c r="X100" s="21">
        <v>563177</v>
      </c>
      <c r="Y100" s="21">
        <v>428483</v>
      </c>
      <c r="Z100" s="21">
        <v>351167</v>
      </c>
      <c r="AA100" s="21">
        <v>307138</v>
      </c>
      <c r="AB100" s="21">
        <v>242155</v>
      </c>
      <c r="AC100" s="21">
        <v>844972</v>
      </c>
      <c r="AD100" s="21">
        <v>519107</v>
      </c>
      <c r="AE100" s="21">
        <v>594647</v>
      </c>
      <c r="AF100" s="21">
        <v>593727</v>
      </c>
      <c r="AG100" s="21">
        <v>737162</v>
      </c>
      <c r="AH100" s="21">
        <v>606171</v>
      </c>
      <c r="AI100" s="20">
        <v>5542</v>
      </c>
      <c r="AJ100" s="20">
        <v>20350</v>
      </c>
      <c r="AK100" s="20">
        <v>6899</v>
      </c>
      <c r="AL100" s="20">
        <v>2616</v>
      </c>
      <c r="AM100" s="20">
        <v>1378</v>
      </c>
      <c r="AN100" s="20">
        <v>1032</v>
      </c>
      <c r="AO100" s="20">
        <v>663</v>
      </c>
      <c r="AP100" s="20">
        <v>469</v>
      </c>
      <c r="AQ100" s="20">
        <v>363</v>
      </c>
      <c r="AR100" s="20">
        <v>256</v>
      </c>
      <c r="AS100" s="20">
        <v>701</v>
      </c>
      <c r="AT100" s="20">
        <v>302</v>
      </c>
      <c r="AU100" s="20">
        <v>242</v>
      </c>
      <c r="AV100" s="20">
        <v>158</v>
      </c>
      <c r="AW100" s="20">
        <v>110</v>
      </c>
      <c r="AX100" s="20">
        <v>39</v>
      </c>
      <c r="AY100" s="25">
        <v>9185</v>
      </c>
      <c r="AZ100" s="25">
        <v>23245</v>
      </c>
      <c r="BA100" s="25">
        <v>6750</v>
      </c>
      <c r="BB100" s="25">
        <v>1394</v>
      </c>
      <c r="BC100" s="25">
        <v>352</v>
      </c>
      <c r="BD100" s="25">
        <v>188</v>
      </c>
      <c r="BE100" s="25">
        <v>6</v>
      </c>
      <c r="BF100" s="24">
        <v>1707165</v>
      </c>
      <c r="BG100" s="24">
        <v>5052598</v>
      </c>
      <c r="BH100" s="24">
        <v>3198476</v>
      </c>
      <c r="BI100" s="24">
        <v>1284884</v>
      </c>
      <c r="BJ100" s="24">
        <v>515978</v>
      </c>
      <c r="BK100" s="24">
        <v>413555</v>
      </c>
      <c r="BL100" s="24">
        <v>30115</v>
      </c>
      <c r="BM100" s="17">
        <v>877421</v>
      </c>
      <c r="BN100" s="17">
        <v>158446</v>
      </c>
      <c r="BO100" s="17">
        <v>111295</v>
      </c>
      <c r="BP100" s="17">
        <v>141784</v>
      </c>
      <c r="BQ100" s="17">
        <v>418219</v>
      </c>
      <c r="BR100" s="17">
        <v>2131419</v>
      </c>
      <c r="BS100" s="17">
        <v>1040668</v>
      </c>
      <c r="BT100" s="17">
        <v>575818</v>
      </c>
      <c r="BU100" s="17">
        <v>410269</v>
      </c>
      <c r="BV100" s="17">
        <v>894424</v>
      </c>
      <c r="BW100" s="17">
        <v>236009</v>
      </c>
      <c r="BX100" s="17">
        <v>416007</v>
      </c>
      <c r="BY100" s="17">
        <v>695092</v>
      </c>
      <c r="BZ100" s="17">
        <v>747034</v>
      </c>
      <c r="CA100" s="17">
        <v>1104334</v>
      </c>
      <c r="CB100" s="17">
        <v>12810</v>
      </c>
      <c r="CC100" s="17">
        <v>27560</v>
      </c>
      <c r="CD100" s="17">
        <v>112105</v>
      </c>
      <c r="CE100" s="17">
        <v>430152</v>
      </c>
      <c r="CF100" s="17">
        <v>702257</v>
      </c>
      <c r="CG100" s="17">
        <v>694</v>
      </c>
      <c r="CH100" s="17">
        <v>3184</v>
      </c>
      <c r="CI100" s="17">
        <v>12228</v>
      </c>
      <c r="CJ100" s="17">
        <v>134518</v>
      </c>
      <c r="CK100" s="17">
        <v>365354</v>
      </c>
      <c r="CL100" s="17">
        <v>103</v>
      </c>
      <c r="CM100" s="17">
        <v>514</v>
      </c>
      <c r="CN100" s="17">
        <v>3492</v>
      </c>
      <c r="CO100" s="17">
        <v>28363</v>
      </c>
      <c r="CP100" s="17">
        <v>381083</v>
      </c>
      <c r="CQ100" s="17" t="s">
        <v>54</v>
      </c>
      <c r="CR100" s="17" t="s">
        <v>54</v>
      </c>
      <c r="CS100" s="17" t="s">
        <v>54</v>
      </c>
      <c r="CT100" s="17" t="s">
        <v>54</v>
      </c>
      <c r="CU100" s="17">
        <v>30115</v>
      </c>
    </row>
    <row r="101" spans="2:99" x14ac:dyDescent="0.25">
      <c r="B101" s="15" t="s">
        <v>141</v>
      </c>
      <c r="C101" s="256">
        <v>704</v>
      </c>
      <c r="D101" s="16" t="e">
        <f t="shared" si="32"/>
        <v>#N/A</v>
      </c>
      <c r="E101" s="28">
        <f t="shared" si="25"/>
        <v>156.66643566643566</v>
      </c>
      <c r="F101" s="28">
        <f t="shared" si="26"/>
        <v>105.91908336625839</v>
      </c>
      <c r="G101" s="28">
        <f t="shared" si="27"/>
        <v>160.55643321046165</v>
      </c>
      <c r="H101" s="28">
        <f t="shared" si="28"/>
        <v>267.36949481865287</v>
      </c>
      <c r="I101" s="28">
        <f t="shared" si="29"/>
        <v>312.57051282051282</v>
      </c>
      <c r="J101" s="28">
        <f t="shared" si="30"/>
        <v>771.57407407407402</v>
      </c>
      <c r="K101" s="28" t="str">
        <f t="shared" si="31"/>
        <v/>
      </c>
      <c r="L101" s="27">
        <f t="shared" si="33"/>
        <v>156.66643566643566</v>
      </c>
      <c r="M101" s="27">
        <f t="shared" si="34"/>
        <v>211.83816673251678</v>
      </c>
      <c r="N101" s="27">
        <f t="shared" si="35"/>
        <v>481.66929963138494</v>
      </c>
      <c r="O101" s="27">
        <f t="shared" si="36"/>
        <v>1069.4779792746115</v>
      </c>
      <c r="P101" s="27">
        <f t="shared" si="37"/>
        <v>1562.8525641025642</v>
      </c>
      <c r="Q101" s="27">
        <f t="shared" si="38"/>
        <v>4629.4444444444443</v>
      </c>
      <c r="R101" s="27" t="str">
        <f t="shared" si="39"/>
        <v/>
      </c>
      <c r="S101" s="21">
        <v>263924</v>
      </c>
      <c r="T101" s="21">
        <v>1323401</v>
      </c>
      <c r="U101" s="21">
        <v>856456</v>
      </c>
      <c r="V101" s="21">
        <v>494445</v>
      </c>
      <c r="W101" s="21">
        <v>382233</v>
      </c>
      <c r="X101" s="21">
        <v>298438</v>
      </c>
      <c r="Y101" s="21">
        <v>248823</v>
      </c>
      <c r="Z101" s="21">
        <v>215887</v>
      </c>
      <c r="AA101" s="21">
        <v>187807</v>
      </c>
      <c r="AB101" s="21">
        <v>156772</v>
      </c>
      <c r="AC101" s="21">
        <v>534262</v>
      </c>
      <c r="AD101" s="21">
        <v>320783</v>
      </c>
      <c r="AE101" s="21">
        <v>375687</v>
      </c>
      <c r="AF101" s="21">
        <v>309383</v>
      </c>
      <c r="AG101" s="21">
        <v>336919</v>
      </c>
      <c r="AH101" s="21">
        <v>160948</v>
      </c>
      <c r="AI101" s="20">
        <v>4048</v>
      </c>
      <c r="AJ101" s="20">
        <v>9304</v>
      </c>
      <c r="AK101" s="20">
        <v>3573</v>
      </c>
      <c r="AL101" s="20">
        <v>1437</v>
      </c>
      <c r="AM101" s="20">
        <v>857</v>
      </c>
      <c r="AN101" s="20">
        <v>550</v>
      </c>
      <c r="AO101" s="20">
        <v>382</v>
      </c>
      <c r="AP101" s="20">
        <v>289</v>
      </c>
      <c r="AQ101" s="20">
        <v>222</v>
      </c>
      <c r="AR101" s="20">
        <v>166</v>
      </c>
      <c r="AS101" s="20">
        <v>443</v>
      </c>
      <c r="AT101" s="20">
        <v>188</v>
      </c>
      <c r="AU101" s="20">
        <v>156</v>
      </c>
      <c r="AV101" s="20">
        <v>81</v>
      </c>
      <c r="AW101" s="20">
        <v>49</v>
      </c>
      <c r="AX101" s="20">
        <v>10</v>
      </c>
      <c r="AY101" s="25">
        <v>4329</v>
      </c>
      <c r="AZ101" s="25">
        <v>12655</v>
      </c>
      <c r="BA101" s="25">
        <v>3798</v>
      </c>
      <c r="BB101" s="25">
        <v>772</v>
      </c>
      <c r="BC101" s="25">
        <v>156</v>
      </c>
      <c r="BD101" s="25">
        <v>45</v>
      </c>
      <c r="BE101" s="25" t="s">
        <v>54</v>
      </c>
      <c r="BF101" s="24">
        <v>678209</v>
      </c>
      <c r="BG101" s="24">
        <v>2680812</v>
      </c>
      <c r="BH101" s="24">
        <v>1829380</v>
      </c>
      <c r="BI101" s="24">
        <v>825637</v>
      </c>
      <c r="BJ101" s="24">
        <v>243805</v>
      </c>
      <c r="BK101" s="24">
        <v>208325</v>
      </c>
      <c r="BL101" s="24" t="s">
        <v>54</v>
      </c>
      <c r="BM101" s="17">
        <v>345883</v>
      </c>
      <c r="BN101" s="17">
        <v>74225</v>
      </c>
      <c r="BO101" s="17">
        <v>58098</v>
      </c>
      <c r="BP101" s="17">
        <v>65419</v>
      </c>
      <c r="BQ101" s="17">
        <v>134584</v>
      </c>
      <c r="BR101" s="17">
        <v>1123048</v>
      </c>
      <c r="BS101" s="17">
        <v>554085</v>
      </c>
      <c r="BT101" s="17">
        <v>344561</v>
      </c>
      <c r="BU101" s="17">
        <v>272957</v>
      </c>
      <c r="BV101" s="17">
        <v>386161</v>
      </c>
      <c r="BW101" s="17">
        <v>114886</v>
      </c>
      <c r="BX101" s="17">
        <v>216548</v>
      </c>
      <c r="BY101" s="17">
        <v>407183</v>
      </c>
      <c r="BZ101" s="17">
        <v>502599</v>
      </c>
      <c r="CA101" s="17">
        <v>588164</v>
      </c>
      <c r="CB101" s="17">
        <v>3066</v>
      </c>
      <c r="CC101" s="17">
        <v>10135</v>
      </c>
      <c r="CD101" s="17">
        <v>59457</v>
      </c>
      <c r="CE101" s="17">
        <v>228671</v>
      </c>
      <c r="CF101" s="17">
        <v>524308</v>
      </c>
      <c r="CG101" s="17">
        <v>322</v>
      </c>
      <c r="CH101" s="17">
        <v>1211</v>
      </c>
      <c r="CI101" s="17">
        <v>7379</v>
      </c>
      <c r="CJ101" s="17">
        <v>33574</v>
      </c>
      <c r="CK101" s="17">
        <v>201319</v>
      </c>
      <c r="CL101" s="17">
        <v>120</v>
      </c>
      <c r="CM101" s="17">
        <v>252</v>
      </c>
      <c r="CN101" s="17" t="s">
        <v>54</v>
      </c>
      <c r="CO101" s="17">
        <v>4507</v>
      </c>
      <c r="CP101" s="17">
        <v>203446</v>
      </c>
      <c r="CQ101" s="17" t="s">
        <v>54</v>
      </c>
      <c r="CR101" s="17" t="s">
        <v>54</v>
      </c>
      <c r="CS101" s="17" t="s">
        <v>54</v>
      </c>
      <c r="CT101" s="17" t="s">
        <v>54</v>
      </c>
      <c r="CU101" s="17" t="s">
        <v>54</v>
      </c>
    </row>
    <row r="102" spans="2:99" x14ac:dyDescent="0.25">
      <c r="B102" s="15" t="s">
        <v>142</v>
      </c>
      <c r="C102" s="256">
        <v>705</v>
      </c>
      <c r="D102" s="16" t="e">
        <f t="shared" si="32"/>
        <v>#N/A</v>
      </c>
      <c r="E102" s="28">
        <f t="shared" si="25"/>
        <v>181.70082615573915</v>
      </c>
      <c r="F102" s="28">
        <f t="shared" si="26"/>
        <v>111.13950641149559</v>
      </c>
      <c r="G102" s="28">
        <f t="shared" si="27"/>
        <v>170.33077747547202</v>
      </c>
      <c r="H102" s="28">
        <f t="shared" si="28"/>
        <v>264.56489361702126</v>
      </c>
      <c r="I102" s="28">
        <f t="shared" si="29"/>
        <v>300.01288135593222</v>
      </c>
      <c r="J102" s="28">
        <f t="shared" si="30"/>
        <v>382.85632183908046</v>
      </c>
      <c r="K102" s="28">
        <f t="shared" si="31"/>
        <v>465.375</v>
      </c>
      <c r="L102" s="27">
        <f t="shared" si="33"/>
        <v>181.70082615573915</v>
      </c>
      <c r="M102" s="27">
        <f t="shared" si="34"/>
        <v>222.27901282299118</v>
      </c>
      <c r="N102" s="27">
        <f t="shared" si="35"/>
        <v>510.99233242641606</v>
      </c>
      <c r="O102" s="27">
        <f t="shared" si="36"/>
        <v>1058.259574468085</v>
      </c>
      <c r="P102" s="27">
        <f t="shared" si="37"/>
        <v>1500.0644067796611</v>
      </c>
      <c r="Q102" s="27">
        <f t="shared" si="38"/>
        <v>2297.1379310344828</v>
      </c>
      <c r="R102" s="27">
        <f t="shared" si="39"/>
        <v>5119.125</v>
      </c>
      <c r="S102" s="21">
        <v>287793</v>
      </c>
      <c r="T102" s="21">
        <v>1763109</v>
      </c>
      <c r="U102" s="21">
        <v>965959</v>
      </c>
      <c r="V102" s="21">
        <v>550979</v>
      </c>
      <c r="W102" s="21">
        <v>400889</v>
      </c>
      <c r="X102" s="21">
        <v>382988</v>
      </c>
      <c r="Y102" s="21">
        <v>306800</v>
      </c>
      <c r="Z102" s="21">
        <v>279952</v>
      </c>
      <c r="AA102" s="21">
        <v>231577</v>
      </c>
      <c r="AB102" s="21">
        <v>187537</v>
      </c>
      <c r="AC102" s="21">
        <v>691715</v>
      </c>
      <c r="AD102" s="21">
        <v>415023</v>
      </c>
      <c r="AE102" s="21">
        <v>474468</v>
      </c>
      <c r="AF102" s="21">
        <v>444605</v>
      </c>
      <c r="AG102" s="21">
        <v>486846</v>
      </c>
      <c r="AH102" s="21">
        <v>357033</v>
      </c>
      <c r="AI102" s="20">
        <v>4294</v>
      </c>
      <c r="AJ102" s="20">
        <v>12462</v>
      </c>
      <c r="AK102" s="20">
        <v>4054</v>
      </c>
      <c r="AL102" s="20">
        <v>1617</v>
      </c>
      <c r="AM102" s="20">
        <v>901</v>
      </c>
      <c r="AN102" s="20">
        <v>705</v>
      </c>
      <c r="AO102" s="20">
        <v>475</v>
      </c>
      <c r="AP102" s="20">
        <v>376</v>
      </c>
      <c r="AQ102" s="20">
        <v>274</v>
      </c>
      <c r="AR102" s="20">
        <v>198</v>
      </c>
      <c r="AS102" s="20">
        <v>575</v>
      </c>
      <c r="AT102" s="20">
        <v>240</v>
      </c>
      <c r="AU102" s="20">
        <v>196</v>
      </c>
      <c r="AV102" s="20">
        <v>117</v>
      </c>
      <c r="AW102" s="20">
        <v>74</v>
      </c>
      <c r="AX102" s="20">
        <v>23</v>
      </c>
      <c r="AY102" s="25">
        <v>5689</v>
      </c>
      <c r="AZ102" s="25">
        <v>15519</v>
      </c>
      <c r="BA102" s="25">
        <v>4043</v>
      </c>
      <c r="BB102" s="25">
        <v>940</v>
      </c>
      <c r="BC102" s="25">
        <v>295</v>
      </c>
      <c r="BD102" s="25">
        <v>87</v>
      </c>
      <c r="BE102" s="25">
        <v>8</v>
      </c>
      <c r="BF102" s="24">
        <v>1033696</v>
      </c>
      <c r="BG102" s="24">
        <v>3449548</v>
      </c>
      <c r="BH102" s="24">
        <v>2065942</v>
      </c>
      <c r="BI102" s="24">
        <v>994764</v>
      </c>
      <c r="BJ102" s="24">
        <v>442519</v>
      </c>
      <c r="BK102" s="24">
        <v>199851</v>
      </c>
      <c r="BL102" s="24">
        <v>40953</v>
      </c>
      <c r="BM102" s="17">
        <v>497281</v>
      </c>
      <c r="BN102" s="17">
        <v>88082</v>
      </c>
      <c r="BO102" s="17">
        <v>71720</v>
      </c>
      <c r="BP102" s="17">
        <v>120943</v>
      </c>
      <c r="BQ102" s="17">
        <v>255670</v>
      </c>
      <c r="BR102" s="17">
        <v>1424878</v>
      </c>
      <c r="BS102" s="17">
        <v>638552</v>
      </c>
      <c r="BT102" s="17">
        <v>399235</v>
      </c>
      <c r="BU102" s="17">
        <v>279360</v>
      </c>
      <c r="BV102" s="17">
        <v>707523</v>
      </c>
      <c r="BW102" s="17">
        <v>122341</v>
      </c>
      <c r="BX102" s="17">
        <v>229661</v>
      </c>
      <c r="BY102" s="17">
        <v>401924</v>
      </c>
      <c r="BZ102" s="17">
        <v>571642</v>
      </c>
      <c r="CA102" s="17">
        <v>740374</v>
      </c>
      <c r="CB102" s="17">
        <v>5215</v>
      </c>
      <c r="CC102" s="17">
        <v>8585</v>
      </c>
      <c r="CD102" s="17">
        <v>68750</v>
      </c>
      <c r="CE102" s="17">
        <v>302736</v>
      </c>
      <c r="CF102" s="17">
        <v>609478</v>
      </c>
      <c r="CG102" s="17">
        <v>738</v>
      </c>
      <c r="CH102" s="17">
        <v>1079</v>
      </c>
      <c r="CI102" s="17">
        <v>8798</v>
      </c>
      <c r="CJ102" s="17">
        <v>99994</v>
      </c>
      <c r="CK102" s="17">
        <v>331910</v>
      </c>
      <c r="CL102" s="17">
        <v>449</v>
      </c>
      <c r="CM102" s="17" t="s">
        <v>54</v>
      </c>
      <c r="CN102" s="17">
        <v>1441</v>
      </c>
      <c r="CO102" s="17">
        <v>14179</v>
      </c>
      <c r="CP102" s="17">
        <v>183782</v>
      </c>
      <c r="CQ102" s="17" t="s">
        <v>54</v>
      </c>
      <c r="CR102" s="17" t="s">
        <v>54</v>
      </c>
      <c r="CS102" s="17" t="s">
        <v>54</v>
      </c>
      <c r="CT102" s="17" t="s">
        <v>54</v>
      </c>
      <c r="CU102" s="17">
        <v>40953</v>
      </c>
    </row>
    <row r="103" spans="2:99" x14ac:dyDescent="0.25">
      <c r="B103" s="15" t="s">
        <v>143</v>
      </c>
      <c r="C103" s="256">
        <v>706</v>
      </c>
      <c r="D103" s="16" t="e">
        <f t="shared" si="32"/>
        <v>#N/A</v>
      </c>
      <c r="E103" s="28">
        <f t="shared" si="25"/>
        <v>185.35746402877697</v>
      </c>
      <c r="F103" s="28">
        <f t="shared" si="26"/>
        <v>110.4819683908046</v>
      </c>
      <c r="G103" s="28">
        <f t="shared" si="27"/>
        <v>160.59616402116401</v>
      </c>
      <c r="H103" s="28">
        <f t="shared" si="28"/>
        <v>292.86505190311419</v>
      </c>
      <c r="I103" s="28">
        <f t="shared" si="29"/>
        <v>361.40584795321638</v>
      </c>
      <c r="J103" s="28">
        <f t="shared" si="30"/>
        <v>462.6583333333333</v>
      </c>
      <c r="K103" s="28" t="str">
        <f t="shared" si="31"/>
        <v/>
      </c>
      <c r="L103" s="27">
        <f t="shared" si="33"/>
        <v>185.35746402877697</v>
      </c>
      <c r="M103" s="27">
        <f t="shared" si="34"/>
        <v>220.96393678160919</v>
      </c>
      <c r="N103" s="27">
        <f t="shared" si="35"/>
        <v>481.78849206349207</v>
      </c>
      <c r="O103" s="27">
        <f t="shared" si="36"/>
        <v>1171.4602076124568</v>
      </c>
      <c r="P103" s="27">
        <f t="shared" si="37"/>
        <v>1807.0292397660819</v>
      </c>
      <c r="Q103" s="27">
        <f t="shared" si="38"/>
        <v>2775.95</v>
      </c>
      <c r="R103" s="27" t="str">
        <f t="shared" si="39"/>
        <v/>
      </c>
      <c r="S103" s="21">
        <v>120247</v>
      </c>
      <c r="T103" s="21">
        <v>810974</v>
      </c>
      <c r="U103" s="21">
        <v>490586</v>
      </c>
      <c r="V103" s="21">
        <v>291541</v>
      </c>
      <c r="W103" s="21">
        <v>207596</v>
      </c>
      <c r="X103" s="21">
        <v>167156</v>
      </c>
      <c r="Y103" s="21">
        <v>168615</v>
      </c>
      <c r="Z103" s="21">
        <v>146774</v>
      </c>
      <c r="AA103" s="21">
        <v>116658</v>
      </c>
      <c r="AB103" s="21">
        <v>119038</v>
      </c>
      <c r="AC103" s="21">
        <v>371178</v>
      </c>
      <c r="AD103" s="21">
        <v>216015</v>
      </c>
      <c r="AE103" s="21">
        <v>245487</v>
      </c>
      <c r="AF103" s="21">
        <v>386811</v>
      </c>
      <c r="AG103" s="21">
        <v>283387</v>
      </c>
      <c r="AH103" s="21">
        <v>174851</v>
      </c>
      <c r="AI103" s="20">
        <v>1757</v>
      </c>
      <c r="AJ103" s="20">
        <v>5653</v>
      </c>
      <c r="AK103" s="20">
        <v>2056</v>
      </c>
      <c r="AL103" s="20">
        <v>855</v>
      </c>
      <c r="AM103" s="20">
        <v>468</v>
      </c>
      <c r="AN103" s="20">
        <v>307</v>
      </c>
      <c r="AO103" s="20">
        <v>262</v>
      </c>
      <c r="AP103" s="20">
        <v>197</v>
      </c>
      <c r="AQ103" s="20">
        <v>138</v>
      </c>
      <c r="AR103" s="20">
        <v>126</v>
      </c>
      <c r="AS103" s="20">
        <v>310</v>
      </c>
      <c r="AT103" s="20">
        <v>126</v>
      </c>
      <c r="AU103" s="20">
        <v>100</v>
      </c>
      <c r="AV103" s="20">
        <v>103</v>
      </c>
      <c r="AW103" s="20">
        <v>42</v>
      </c>
      <c r="AX103" s="20">
        <v>13</v>
      </c>
      <c r="AY103" s="25">
        <v>2224</v>
      </c>
      <c r="AZ103" s="25">
        <v>6960</v>
      </c>
      <c r="BA103" s="25">
        <v>2520</v>
      </c>
      <c r="BB103" s="25">
        <v>578</v>
      </c>
      <c r="BC103" s="25">
        <v>171</v>
      </c>
      <c r="BD103" s="25">
        <v>60</v>
      </c>
      <c r="BE103" s="25" t="s">
        <v>54</v>
      </c>
      <c r="BF103" s="24">
        <v>412235</v>
      </c>
      <c r="BG103" s="24">
        <v>1537909</v>
      </c>
      <c r="BH103" s="24">
        <v>1214107</v>
      </c>
      <c r="BI103" s="24">
        <v>677104</v>
      </c>
      <c r="BJ103" s="24">
        <v>309002</v>
      </c>
      <c r="BK103" s="24">
        <v>166557</v>
      </c>
      <c r="BL103" s="24" t="s">
        <v>54</v>
      </c>
      <c r="BM103" s="17">
        <v>200875</v>
      </c>
      <c r="BN103" s="17">
        <v>41189</v>
      </c>
      <c r="BO103" s="17">
        <v>30449</v>
      </c>
      <c r="BP103" s="17">
        <v>47619</v>
      </c>
      <c r="BQ103" s="17">
        <v>92103</v>
      </c>
      <c r="BR103" s="17">
        <v>621191</v>
      </c>
      <c r="BS103" s="17">
        <v>299650</v>
      </c>
      <c r="BT103" s="17">
        <v>209268</v>
      </c>
      <c r="BU103" s="17">
        <v>162218</v>
      </c>
      <c r="BV103" s="17">
        <v>245582</v>
      </c>
      <c r="BW103" s="17">
        <v>100674</v>
      </c>
      <c r="BX103" s="17">
        <v>137767</v>
      </c>
      <c r="BY103" s="17">
        <v>214336</v>
      </c>
      <c r="BZ103" s="17">
        <v>325031</v>
      </c>
      <c r="CA103" s="17">
        <v>436299</v>
      </c>
      <c r="CB103" s="17">
        <v>7737</v>
      </c>
      <c r="CC103" s="17">
        <v>10260</v>
      </c>
      <c r="CD103" s="17">
        <v>38881</v>
      </c>
      <c r="CE103" s="17">
        <v>135389</v>
      </c>
      <c r="CF103" s="17">
        <v>484837</v>
      </c>
      <c r="CG103" s="17">
        <v>411</v>
      </c>
      <c r="CH103" s="17">
        <v>1277</v>
      </c>
      <c r="CI103" s="17">
        <v>6203</v>
      </c>
      <c r="CJ103" s="17">
        <v>38701</v>
      </c>
      <c r="CK103" s="17">
        <v>262410</v>
      </c>
      <c r="CL103" s="17">
        <v>333</v>
      </c>
      <c r="CM103" s="17">
        <v>443</v>
      </c>
      <c r="CN103" s="17" t="s">
        <v>54</v>
      </c>
      <c r="CO103" s="17">
        <v>9283</v>
      </c>
      <c r="CP103" s="17">
        <v>156498</v>
      </c>
      <c r="CQ103" s="17" t="s">
        <v>54</v>
      </c>
      <c r="CR103" s="17" t="s">
        <v>54</v>
      </c>
      <c r="CS103" s="17" t="s">
        <v>54</v>
      </c>
      <c r="CT103" s="17" t="s">
        <v>54</v>
      </c>
      <c r="CU103" s="17" t="s">
        <v>54</v>
      </c>
    </row>
    <row r="104" spans="2:99" x14ac:dyDescent="0.25">
      <c r="B104" s="15" t="s">
        <v>144</v>
      </c>
      <c r="C104" s="256">
        <v>707</v>
      </c>
      <c r="D104" s="16" t="e">
        <f t="shared" si="32"/>
        <v>#N/A</v>
      </c>
      <c r="E104" s="28">
        <f t="shared" si="25"/>
        <v>191.46648690292758</v>
      </c>
      <c r="F104" s="28">
        <f t="shared" si="26"/>
        <v>103.63395123027695</v>
      </c>
      <c r="G104" s="28">
        <f t="shared" si="27"/>
        <v>158.59237588652482</v>
      </c>
      <c r="H104" s="28">
        <f t="shared" si="28"/>
        <v>255.35050251256283</v>
      </c>
      <c r="I104" s="28">
        <f t="shared" si="29"/>
        <v>291.88264462809917</v>
      </c>
      <c r="J104" s="28">
        <f t="shared" si="30"/>
        <v>356.67708333333331</v>
      </c>
      <c r="K104" s="28" t="str">
        <f t="shared" si="31"/>
        <v/>
      </c>
      <c r="L104" s="27">
        <f t="shared" si="33"/>
        <v>191.46648690292758</v>
      </c>
      <c r="M104" s="27">
        <f t="shared" si="34"/>
        <v>207.2679024605539</v>
      </c>
      <c r="N104" s="27">
        <f t="shared" si="35"/>
        <v>475.77712765957449</v>
      </c>
      <c r="O104" s="27">
        <f t="shared" si="36"/>
        <v>1021.4020100502513</v>
      </c>
      <c r="P104" s="27">
        <f t="shared" si="37"/>
        <v>1459.4132231404958</v>
      </c>
      <c r="Q104" s="27">
        <f t="shared" si="38"/>
        <v>2140.0625</v>
      </c>
      <c r="R104" s="27" t="str">
        <f t="shared" si="39"/>
        <v/>
      </c>
      <c r="S104" s="21">
        <v>143622</v>
      </c>
      <c r="T104" s="21">
        <v>1029464</v>
      </c>
      <c r="U104" s="21">
        <v>448960</v>
      </c>
      <c r="V104" s="21">
        <v>260693</v>
      </c>
      <c r="W104" s="21">
        <v>228180</v>
      </c>
      <c r="X104" s="21">
        <v>164289</v>
      </c>
      <c r="Y104" s="21">
        <v>159424</v>
      </c>
      <c r="Z104" s="21">
        <v>137157</v>
      </c>
      <c r="AA104" s="21">
        <v>102177</v>
      </c>
      <c r="AB104" s="21">
        <v>79699</v>
      </c>
      <c r="AC104" s="21">
        <v>279641</v>
      </c>
      <c r="AD104" s="21">
        <v>162071</v>
      </c>
      <c r="AE104" s="21">
        <v>209844</v>
      </c>
      <c r="AF104" s="21">
        <v>155376</v>
      </c>
      <c r="AG104" s="21">
        <v>172270</v>
      </c>
      <c r="AH104" s="21">
        <v>154458</v>
      </c>
      <c r="AI104" s="20">
        <v>2160</v>
      </c>
      <c r="AJ104" s="20">
        <v>7323</v>
      </c>
      <c r="AK104" s="20">
        <v>1896</v>
      </c>
      <c r="AL104" s="20">
        <v>759</v>
      </c>
      <c r="AM104" s="20">
        <v>511</v>
      </c>
      <c r="AN104" s="20">
        <v>302</v>
      </c>
      <c r="AO104" s="20">
        <v>246</v>
      </c>
      <c r="AP104" s="20">
        <v>183</v>
      </c>
      <c r="AQ104" s="20">
        <v>121</v>
      </c>
      <c r="AR104" s="20">
        <v>84</v>
      </c>
      <c r="AS104" s="20">
        <v>233</v>
      </c>
      <c r="AT104" s="20">
        <v>94</v>
      </c>
      <c r="AU104" s="20">
        <v>84</v>
      </c>
      <c r="AV104" s="20">
        <v>42</v>
      </c>
      <c r="AW104" s="20">
        <v>26</v>
      </c>
      <c r="AX104" s="20">
        <v>10</v>
      </c>
      <c r="AY104" s="25">
        <v>2596</v>
      </c>
      <c r="AZ104" s="25">
        <v>9063</v>
      </c>
      <c r="BA104" s="25">
        <v>1880</v>
      </c>
      <c r="BB104" s="25">
        <v>398</v>
      </c>
      <c r="BC104" s="25">
        <v>121</v>
      </c>
      <c r="BD104" s="25">
        <v>16</v>
      </c>
      <c r="BE104" s="25" t="s">
        <v>54</v>
      </c>
      <c r="BF104" s="24">
        <v>497047</v>
      </c>
      <c r="BG104" s="24">
        <v>1878469</v>
      </c>
      <c r="BH104" s="24">
        <v>894461</v>
      </c>
      <c r="BI104" s="24">
        <v>406518</v>
      </c>
      <c r="BJ104" s="24">
        <v>176589</v>
      </c>
      <c r="BK104" s="24">
        <v>34241</v>
      </c>
      <c r="BL104" s="24" t="s">
        <v>54</v>
      </c>
      <c r="BM104" s="17">
        <v>214132</v>
      </c>
      <c r="BN104" s="17">
        <v>37167</v>
      </c>
      <c r="BO104" s="17">
        <v>46514</v>
      </c>
      <c r="BP104" s="17">
        <v>60571</v>
      </c>
      <c r="BQ104" s="17">
        <v>138663</v>
      </c>
      <c r="BR104" s="17">
        <v>878222</v>
      </c>
      <c r="BS104" s="17">
        <v>315772</v>
      </c>
      <c r="BT104" s="17">
        <v>237824</v>
      </c>
      <c r="BU104" s="17">
        <v>145958</v>
      </c>
      <c r="BV104" s="17">
        <v>300693</v>
      </c>
      <c r="BW104" s="17">
        <v>76556</v>
      </c>
      <c r="BX104" s="17">
        <v>91046</v>
      </c>
      <c r="BY104" s="17">
        <v>166523</v>
      </c>
      <c r="BZ104" s="17">
        <v>266548</v>
      </c>
      <c r="CA104" s="17">
        <v>293788</v>
      </c>
      <c r="CB104" s="17">
        <v>4076</v>
      </c>
      <c r="CC104" s="17">
        <v>3718</v>
      </c>
      <c r="CD104" s="17">
        <v>31703</v>
      </c>
      <c r="CE104" s="17">
        <v>131791</v>
      </c>
      <c r="CF104" s="17">
        <v>235230</v>
      </c>
      <c r="CG104" s="17">
        <v>100</v>
      </c>
      <c r="CH104" s="17">
        <v>1257</v>
      </c>
      <c r="CI104" s="17">
        <v>5959</v>
      </c>
      <c r="CJ104" s="17">
        <v>36202</v>
      </c>
      <c r="CK104" s="17">
        <v>133071</v>
      </c>
      <c r="CL104" s="17" t="s">
        <v>54</v>
      </c>
      <c r="CM104" s="17" t="s">
        <v>54</v>
      </c>
      <c r="CN104" s="17">
        <v>350</v>
      </c>
      <c r="CO104" s="17">
        <v>1676</v>
      </c>
      <c r="CP104" s="17">
        <v>32215</v>
      </c>
      <c r="CQ104" s="17" t="s">
        <v>54</v>
      </c>
      <c r="CR104" s="17" t="s">
        <v>54</v>
      </c>
      <c r="CS104" s="17" t="s">
        <v>54</v>
      </c>
      <c r="CT104" s="17" t="s">
        <v>54</v>
      </c>
      <c r="CU104" s="17" t="s">
        <v>54</v>
      </c>
    </row>
    <row r="105" spans="2:99" x14ac:dyDescent="0.25">
      <c r="B105" s="15" t="s">
        <v>145</v>
      </c>
      <c r="C105" s="256">
        <v>708</v>
      </c>
      <c r="D105" s="16" t="e">
        <f t="shared" si="32"/>
        <v>#N/A</v>
      </c>
      <c r="E105" s="28">
        <f t="shared" si="25"/>
        <v>167.32529002320186</v>
      </c>
      <c r="F105" s="28">
        <f t="shared" si="26"/>
        <v>100.66666666666667</v>
      </c>
      <c r="G105" s="28">
        <f t="shared" si="27"/>
        <v>164.22612612612613</v>
      </c>
      <c r="H105" s="28">
        <f t="shared" si="28"/>
        <v>335.48476702508958</v>
      </c>
      <c r="I105" s="28">
        <f t="shared" si="29"/>
        <v>461.95500000000004</v>
      </c>
      <c r="J105" s="28">
        <f t="shared" si="30"/>
        <v>489.04166666666669</v>
      </c>
      <c r="K105" s="28" t="str">
        <f t="shared" si="31"/>
        <v/>
      </c>
      <c r="L105" s="27">
        <f t="shared" si="33"/>
        <v>167.32529002320186</v>
      </c>
      <c r="M105" s="27">
        <f t="shared" si="34"/>
        <v>201.33333333333334</v>
      </c>
      <c r="N105" s="27">
        <f t="shared" si="35"/>
        <v>492.6783783783784</v>
      </c>
      <c r="O105" s="27">
        <f t="shared" si="36"/>
        <v>1341.9390681003583</v>
      </c>
      <c r="P105" s="27">
        <f t="shared" si="37"/>
        <v>2309.7750000000001</v>
      </c>
      <c r="Q105" s="27">
        <f t="shared" si="38"/>
        <v>2934.25</v>
      </c>
      <c r="R105" s="27" t="str">
        <f t="shared" si="39"/>
        <v/>
      </c>
      <c r="S105" s="21">
        <v>137844</v>
      </c>
      <c r="T105" s="21">
        <v>682520</v>
      </c>
      <c r="U105" s="21">
        <v>391512</v>
      </c>
      <c r="V105" s="21">
        <v>200328</v>
      </c>
      <c r="W105" s="21">
        <v>161821</v>
      </c>
      <c r="X105" s="21">
        <v>111142</v>
      </c>
      <c r="Y105" s="21">
        <v>104886</v>
      </c>
      <c r="Z105" s="21">
        <v>88956</v>
      </c>
      <c r="AA105" s="21">
        <v>88003</v>
      </c>
      <c r="AB105" s="21">
        <v>68071</v>
      </c>
      <c r="AC105" s="21">
        <v>216433</v>
      </c>
      <c r="AD105" s="21">
        <v>103869</v>
      </c>
      <c r="AE105" s="21">
        <v>173075</v>
      </c>
      <c r="AF105" s="21">
        <v>112605</v>
      </c>
      <c r="AG105" s="21">
        <v>125986</v>
      </c>
      <c r="AH105" s="21">
        <v>117262</v>
      </c>
      <c r="AI105" s="20">
        <v>1914</v>
      </c>
      <c r="AJ105" s="20">
        <v>4848</v>
      </c>
      <c r="AK105" s="20">
        <v>1645</v>
      </c>
      <c r="AL105" s="20">
        <v>586</v>
      </c>
      <c r="AM105" s="20">
        <v>364</v>
      </c>
      <c r="AN105" s="20">
        <v>204</v>
      </c>
      <c r="AO105" s="20">
        <v>161</v>
      </c>
      <c r="AP105" s="20">
        <v>119</v>
      </c>
      <c r="AQ105" s="20">
        <v>104</v>
      </c>
      <c r="AR105" s="20">
        <v>72</v>
      </c>
      <c r="AS105" s="20">
        <v>179</v>
      </c>
      <c r="AT105" s="20">
        <v>62</v>
      </c>
      <c r="AU105" s="20">
        <v>73</v>
      </c>
      <c r="AV105" s="20">
        <v>30</v>
      </c>
      <c r="AW105" s="20">
        <v>18</v>
      </c>
      <c r="AX105" s="20">
        <v>7</v>
      </c>
      <c r="AY105" s="25">
        <v>2155</v>
      </c>
      <c r="AZ105" s="25">
        <v>6420</v>
      </c>
      <c r="BA105" s="25">
        <v>1480</v>
      </c>
      <c r="BB105" s="25">
        <v>279</v>
      </c>
      <c r="BC105" s="25">
        <v>40</v>
      </c>
      <c r="BD105" s="25">
        <v>12</v>
      </c>
      <c r="BE105" s="25" t="s">
        <v>54</v>
      </c>
      <c r="BF105" s="24">
        <v>360586</v>
      </c>
      <c r="BG105" s="24">
        <v>1292560</v>
      </c>
      <c r="BH105" s="24">
        <v>729164</v>
      </c>
      <c r="BI105" s="24">
        <v>374401</v>
      </c>
      <c r="BJ105" s="24">
        <v>92391</v>
      </c>
      <c r="BK105" s="24">
        <v>35211</v>
      </c>
      <c r="BL105" s="24" t="s">
        <v>54</v>
      </c>
      <c r="BM105" s="17">
        <v>199882</v>
      </c>
      <c r="BN105" s="17">
        <v>40549</v>
      </c>
      <c r="BO105" s="17">
        <v>33524</v>
      </c>
      <c r="BP105" s="17">
        <v>36370</v>
      </c>
      <c r="BQ105" s="17">
        <v>50261</v>
      </c>
      <c r="BR105" s="17">
        <v>565708</v>
      </c>
      <c r="BS105" s="17">
        <v>264404</v>
      </c>
      <c r="BT105" s="17">
        <v>175317</v>
      </c>
      <c r="BU105" s="17">
        <v>149227</v>
      </c>
      <c r="BV105" s="17">
        <v>137904</v>
      </c>
      <c r="BW105" s="17">
        <v>51920</v>
      </c>
      <c r="BX105" s="17">
        <v>83992</v>
      </c>
      <c r="BY105" s="17">
        <v>135105</v>
      </c>
      <c r="BZ105" s="17">
        <v>180734</v>
      </c>
      <c r="CA105" s="17">
        <v>277413</v>
      </c>
      <c r="CB105" s="17">
        <v>2534</v>
      </c>
      <c r="CC105" s="17">
        <v>2567</v>
      </c>
      <c r="CD105" s="17">
        <v>16793</v>
      </c>
      <c r="CE105" s="17">
        <v>76757</v>
      </c>
      <c r="CF105" s="17">
        <v>275750</v>
      </c>
      <c r="CG105" s="17">
        <v>320</v>
      </c>
      <c r="CH105" s="17" t="s">
        <v>54</v>
      </c>
      <c r="CI105" s="17">
        <v>1410</v>
      </c>
      <c r="CJ105" s="17">
        <v>13520</v>
      </c>
      <c r="CK105" s="17">
        <v>77141</v>
      </c>
      <c r="CL105" s="17" t="s">
        <v>54</v>
      </c>
      <c r="CM105" s="17" t="s">
        <v>54</v>
      </c>
      <c r="CN105" s="17" t="s">
        <v>54</v>
      </c>
      <c r="CO105" s="17">
        <v>4450</v>
      </c>
      <c r="CP105" s="17">
        <v>30761</v>
      </c>
      <c r="CQ105" s="17" t="s">
        <v>54</v>
      </c>
      <c r="CR105" s="17" t="s">
        <v>54</v>
      </c>
      <c r="CS105" s="17" t="s">
        <v>54</v>
      </c>
      <c r="CT105" s="17" t="s">
        <v>54</v>
      </c>
      <c r="CU105" s="17" t="s">
        <v>54</v>
      </c>
    </row>
    <row r="106" spans="2:99" x14ac:dyDescent="0.25">
      <c r="B106" s="15" t="s">
        <v>146</v>
      </c>
      <c r="C106" s="256">
        <v>709</v>
      </c>
      <c r="D106" s="16" t="e">
        <f t="shared" si="32"/>
        <v>#N/A</v>
      </c>
      <c r="E106" s="28">
        <f t="shared" si="25"/>
        <v>195.15066079295156</v>
      </c>
      <c r="F106" s="28">
        <f t="shared" si="26"/>
        <v>107.97177585496497</v>
      </c>
      <c r="G106" s="28">
        <f t="shared" si="27"/>
        <v>164.69713003046337</v>
      </c>
      <c r="H106" s="28">
        <f t="shared" si="28"/>
        <v>289.57980652962516</v>
      </c>
      <c r="I106" s="28">
        <f t="shared" si="29"/>
        <v>424.53731343283579</v>
      </c>
      <c r="J106" s="28">
        <f t="shared" si="30"/>
        <v>508.52702702702703</v>
      </c>
      <c r="K106" s="28">
        <f t="shared" si="31"/>
        <v>74.63636363636364</v>
      </c>
      <c r="L106" s="27">
        <f t="shared" si="33"/>
        <v>195.15066079295156</v>
      </c>
      <c r="M106" s="27">
        <f t="shared" si="34"/>
        <v>215.94355170992995</v>
      </c>
      <c r="N106" s="27">
        <f t="shared" si="35"/>
        <v>494.09139009139011</v>
      </c>
      <c r="O106" s="27">
        <f t="shared" si="36"/>
        <v>1158.3192261185006</v>
      </c>
      <c r="P106" s="27">
        <f t="shared" si="37"/>
        <v>2122.686567164179</v>
      </c>
      <c r="Q106" s="27">
        <f t="shared" si="38"/>
        <v>3051.1621621621621</v>
      </c>
      <c r="R106" s="27">
        <f t="shared" si="39"/>
        <v>821</v>
      </c>
      <c r="S106" s="21">
        <v>264488</v>
      </c>
      <c r="T106" s="21">
        <v>1336867</v>
      </c>
      <c r="U106" s="21">
        <v>839313</v>
      </c>
      <c r="V106" s="21">
        <v>475129</v>
      </c>
      <c r="W106" s="21">
        <v>368197</v>
      </c>
      <c r="X106" s="21">
        <v>298923</v>
      </c>
      <c r="Y106" s="21">
        <v>214581</v>
      </c>
      <c r="Z106" s="21">
        <v>230081</v>
      </c>
      <c r="AA106" s="21">
        <v>202042</v>
      </c>
      <c r="AB106" s="21">
        <v>173166</v>
      </c>
      <c r="AC106" s="21">
        <v>603719</v>
      </c>
      <c r="AD106" s="21">
        <v>411591</v>
      </c>
      <c r="AE106" s="21">
        <v>466468</v>
      </c>
      <c r="AF106" s="21">
        <v>503591</v>
      </c>
      <c r="AG106" s="21">
        <v>424556</v>
      </c>
      <c r="AH106" s="21">
        <v>359376</v>
      </c>
      <c r="AI106" s="20">
        <v>4005</v>
      </c>
      <c r="AJ106" s="20">
        <v>9438</v>
      </c>
      <c r="AK106" s="20">
        <v>3499</v>
      </c>
      <c r="AL106" s="20">
        <v>1399</v>
      </c>
      <c r="AM106" s="20">
        <v>828</v>
      </c>
      <c r="AN106" s="20">
        <v>549</v>
      </c>
      <c r="AO106" s="20">
        <v>332</v>
      </c>
      <c r="AP106" s="20">
        <v>309</v>
      </c>
      <c r="AQ106" s="20">
        <v>239</v>
      </c>
      <c r="AR106" s="20">
        <v>183</v>
      </c>
      <c r="AS106" s="20">
        <v>503</v>
      </c>
      <c r="AT106" s="20">
        <v>242</v>
      </c>
      <c r="AU106" s="20">
        <v>193</v>
      </c>
      <c r="AV106" s="20">
        <v>132</v>
      </c>
      <c r="AW106" s="20">
        <v>61</v>
      </c>
      <c r="AX106" s="20">
        <v>24</v>
      </c>
      <c r="AY106" s="25">
        <v>4540</v>
      </c>
      <c r="AZ106" s="25">
        <v>12135</v>
      </c>
      <c r="BA106" s="25">
        <v>4158</v>
      </c>
      <c r="BB106" s="25">
        <v>827</v>
      </c>
      <c r="BC106" s="25">
        <v>201</v>
      </c>
      <c r="BD106" s="25">
        <v>74</v>
      </c>
      <c r="BE106" s="25">
        <v>1</v>
      </c>
      <c r="BF106" s="24">
        <v>885984</v>
      </c>
      <c r="BG106" s="24">
        <v>2620475</v>
      </c>
      <c r="BH106" s="24">
        <v>2054432</v>
      </c>
      <c r="BI106" s="24">
        <v>957930</v>
      </c>
      <c r="BJ106" s="24">
        <v>426660</v>
      </c>
      <c r="BK106" s="24">
        <v>225786</v>
      </c>
      <c r="BL106" s="24">
        <v>821</v>
      </c>
      <c r="BM106" s="17">
        <v>375732</v>
      </c>
      <c r="BN106" s="17">
        <v>57676</v>
      </c>
      <c r="BO106" s="17">
        <v>61460</v>
      </c>
      <c r="BP106" s="17">
        <v>90655</v>
      </c>
      <c r="BQ106" s="17">
        <v>300461</v>
      </c>
      <c r="BR106" s="17">
        <v>1064301</v>
      </c>
      <c r="BS106" s="17">
        <v>522897</v>
      </c>
      <c r="BT106" s="17">
        <v>335713</v>
      </c>
      <c r="BU106" s="17">
        <v>252971</v>
      </c>
      <c r="BV106" s="17">
        <v>444593</v>
      </c>
      <c r="BW106" s="17">
        <v>156549</v>
      </c>
      <c r="BX106" s="17">
        <v>245015</v>
      </c>
      <c r="BY106" s="17">
        <v>372357</v>
      </c>
      <c r="BZ106" s="17">
        <v>492890</v>
      </c>
      <c r="CA106" s="17">
        <v>787621</v>
      </c>
      <c r="CB106" s="17">
        <v>4583</v>
      </c>
      <c r="CC106" s="17">
        <v>12148</v>
      </c>
      <c r="CD106" s="17">
        <v>66079</v>
      </c>
      <c r="CE106" s="17">
        <v>210178</v>
      </c>
      <c r="CF106" s="17">
        <v>664942</v>
      </c>
      <c r="CG106" s="17" t="s">
        <v>54</v>
      </c>
      <c r="CH106" s="17">
        <v>1357</v>
      </c>
      <c r="CI106" s="17">
        <v>7276</v>
      </c>
      <c r="CJ106" s="17">
        <v>54765</v>
      </c>
      <c r="CK106" s="17">
        <v>363262</v>
      </c>
      <c r="CL106" s="17">
        <v>190</v>
      </c>
      <c r="CM106" s="17">
        <v>220</v>
      </c>
      <c r="CN106" s="17">
        <v>441</v>
      </c>
      <c r="CO106" s="17">
        <v>16513</v>
      </c>
      <c r="CP106" s="17">
        <v>208422</v>
      </c>
      <c r="CQ106" s="17" t="s">
        <v>54</v>
      </c>
      <c r="CR106" s="17" t="s">
        <v>54</v>
      </c>
      <c r="CS106" s="17" t="s">
        <v>54</v>
      </c>
      <c r="CT106" s="17">
        <v>821</v>
      </c>
      <c r="CU106" s="17" t="s">
        <v>54</v>
      </c>
    </row>
    <row r="107" spans="2:99" x14ac:dyDescent="0.25">
      <c r="B107" s="15" t="s">
        <v>147</v>
      </c>
      <c r="C107" s="256">
        <v>801</v>
      </c>
      <c r="D107" s="16" t="e">
        <f t="shared" si="32"/>
        <v>#N/A</v>
      </c>
      <c r="E107" s="28">
        <f t="shared" si="25"/>
        <v>161.49431184474682</v>
      </c>
      <c r="F107" s="28">
        <f t="shared" si="26"/>
        <v>101.19724011039558</v>
      </c>
      <c r="G107" s="28">
        <f t="shared" si="27"/>
        <v>160.32498824635636</v>
      </c>
      <c r="H107" s="28">
        <f t="shared" si="28"/>
        <v>247.8738354037267</v>
      </c>
      <c r="I107" s="28">
        <f t="shared" si="29"/>
        <v>309.20754716981133</v>
      </c>
      <c r="J107" s="28">
        <f t="shared" si="30"/>
        <v>292.64236111111114</v>
      </c>
      <c r="K107" s="28">
        <f t="shared" si="31"/>
        <v>169.09090909090909</v>
      </c>
      <c r="L107" s="27">
        <f t="shared" si="33"/>
        <v>161.49431184474682</v>
      </c>
      <c r="M107" s="27">
        <f t="shared" si="34"/>
        <v>202.39448022079117</v>
      </c>
      <c r="N107" s="27">
        <f t="shared" si="35"/>
        <v>480.97496473906909</v>
      </c>
      <c r="O107" s="27">
        <f t="shared" si="36"/>
        <v>991.49534161490681</v>
      </c>
      <c r="P107" s="27">
        <f t="shared" si="37"/>
        <v>1546.0377358490566</v>
      </c>
      <c r="Q107" s="27">
        <f t="shared" si="38"/>
        <v>1755.8541666666667</v>
      </c>
      <c r="R107" s="27">
        <f t="shared" si="39"/>
        <v>1860</v>
      </c>
      <c r="S107" s="21">
        <v>225858</v>
      </c>
      <c r="T107" s="21">
        <v>1347092</v>
      </c>
      <c r="U107" s="21">
        <v>646574</v>
      </c>
      <c r="V107" s="21">
        <v>345878</v>
      </c>
      <c r="W107" s="21">
        <v>246675</v>
      </c>
      <c r="X107" s="21">
        <v>190819</v>
      </c>
      <c r="Y107" s="21">
        <v>194852</v>
      </c>
      <c r="Z107" s="21">
        <v>138005</v>
      </c>
      <c r="AA107" s="21">
        <v>118505</v>
      </c>
      <c r="AB107" s="21">
        <v>123879</v>
      </c>
      <c r="AC107" s="21">
        <v>308513</v>
      </c>
      <c r="AD107" s="21">
        <v>231629</v>
      </c>
      <c r="AE107" s="21">
        <v>241010</v>
      </c>
      <c r="AF107" s="21">
        <v>294220</v>
      </c>
      <c r="AG107" s="21">
        <v>315116</v>
      </c>
      <c r="AH107" s="21">
        <v>207971</v>
      </c>
      <c r="AI107" s="20">
        <v>3263</v>
      </c>
      <c r="AJ107" s="20">
        <v>9688</v>
      </c>
      <c r="AK107" s="20">
        <v>2724</v>
      </c>
      <c r="AL107" s="20">
        <v>1018</v>
      </c>
      <c r="AM107" s="20">
        <v>554</v>
      </c>
      <c r="AN107" s="20">
        <v>350</v>
      </c>
      <c r="AO107" s="20">
        <v>302</v>
      </c>
      <c r="AP107" s="20">
        <v>185</v>
      </c>
      <c r="AQ107" s="20">
        <v>140</v>
      </c>
      <c r="AR107" s="20">
        <v>131</v>
      </c>
      <c r="AS107" s="20">
        <v>258</v>
      </c>
      <c r="AT107" s="20">
        <v>136</v>
      </c>
      <c r="AU107" s="20">
        <v>102</v>
      </c>
      <c r="AV107" s="20">
        <v>77</v>
      </c>
      <c r="AW107" s="20">
        <v>46</v>
      </c>
      <c r="AX107" s="20">
        <v>14</v>
      </c>
      <c r="AY107" s="25">
        <v>4483</v>
      </c>
      <c r="AZ107" s="25">
        <v>10870</v>
      </c>
      <c r="BA107" s="25">
        <v>2836</v>
      </c>
      <c r="BB107" s="25">
        <v>644</v>
      </c>
      <c r="BC107" s="25">
        <v>106</v>
      </c>
      <c r="BD107" s="25">
        <v>48</v>
      </c>
      <c r="BE107" s="25">
        <v>1</v>
      </c>
      <c r="BF107" s="24">
        <v>723979</v>
      </c>
      <c r="BG107" s="24">
        <v>2200028</v>
      </c>
      <c r="BH107" s="24">
        <v>1364045</v>
      </c>
      <c r="BI107" s="24">
        <v>638523</v>
      </c>
      <c r="BJ107" s="24">
        <v>163880</v>
      </c>
      <c r="BK107" s="24">
        <v>84281</v>
      </c>
      <c r="BL107" s="24">
        <v>1860</v>
      </c>
      <c r="BM107" s="17">
        <v>419543</v>
      </c>
      <c r="BN107" s="17">
        <v>64089</v>
      </c>
      <c r="BO107" s="17">
        <v>52338</v>
      </c>
      <c r="BP107" s="17">
        <v>49557</v>
      </c>
      <c r="BQ107" s="17">
        <v>138452</v>
      </c>
      <c r="BR107" s="17">
        <v>1032645</v>
      </c>
      <c r="BS107" s="17">
        <v>402264</v>
      </c>
      <c r="BT107" s="17">
        <v>230573</v>
      </c>
      <c r="BU107" s="17">
        <v>163793</v>
      </c>
      <c r="BV107" s="17">
        <v>370753</v>
      </c>
      <c r="BW107" s="17">
        <v>115770</v>
      </c>
      <c r="BX107" s="17">
        <v>166980</v>
      </c>
      <c r="BY107" s="17">
        <v>246627</v>
      </c>
      <c r="BZ107" s="17">
        <v>315815</v>
      </c>
      <c r="CA107" s="17">
        <v>518853</v>
      </c>
      <c r="CB107" s="17">
        <v>4053</v>
      </c>
      <c r="CC107" s="17">
        <v>12448</v>
      </c>
      <c r="CD107" s="17">
        <v>60174</v>
      </c>
      <c r="CE107" s="17">
        <v>191263</v>
      </c>
      <c r="CF107" s="17">
        <v>370585</v>
      </c>
      <c r="CG107" s="17">
        <v>595</v>
      </c>
      <c r="CH107" s="17">
        <v>563</v>
      </c>
      <c r="CI107" s="17">
        <v>2202</v>
      </c>
      <c r="CJ107" s="17">
        <v>35529</v>
      </c>
      <c r="CK107" s="17">
        <v>124991</v>
      </c>
      <c r="CL107" s="17">
        <v>344</v>
      </c>
      <c r="CM107" s="17">
        <v>230</v>
      </c>
      <c r="CN107" s="17">
        <v>639</v>
      </c>
      <c r="CO107" s="17">
        <v>10103</v>
      </c>
      <c r="CP107" s="17">
        <v>72965</v>
      </c>
      <c r="CQ107" s="17" t="s">
        <v>54</v>
      </c>
      <c r="CR107" s="17" t="s">
        <v>54</v>
      </c>
      <c r="CS107" s="17" t="s">
        <v>54</v>
      </c>
      <c r="CT107" s="17" t="s">
        <v>54</v>
      </c>
      <c r="CU107" s="17">
        <v>1860</v>
      </c>
    </row>
    <row r="108" spans="2:99" x14ac:dyDescent="0.25">
      <c r="B108" s="15" t="s">
        <v>148</v>
      </c>
      <c r="C108" s="256">
        <v>802</v>
      </c>
      <c r="D108" s="16" t="e">
        <f t="shared" si="32"/>
        <v>#N/A</v>
      </c>
      <c r="E108" s="28">
        <f t="shared" si="25"/>
        <v>165.6343828882689</v>
      </c>
      <c r="F108" s="28">
        <f t="shared" si="26"/>
        <v>104.63941828254848</v>
      </c>
      <c r="G108" s="28">
        <f t="shared" si="27"/>
        <v>160.19787332408691</v>
      </c>
      <c r="H108" s="28">
        <f t="shared" si="28"/>
        <v>237.34362549800798</v>
      </c>
      <c r="I108" s="28">
        <f t="shared" si="29"/>
        <v>260.32621951219511</v>
      </c>
      <c r="J108" s="28">
        <f t="shared" si="30"/>
        <v>394.8882681564246</v>
      </c>
      <c r="K108" s="28">
        <f t="shared" si="31"/>
        <v>437.80606060606061</v>
      </c>
      <c r="L108" s="27">
        <f t="shared" si="33"/>
        <v>165.6343828882689</v>
      </c>
      <c r="M108" s="27">
        <f t="shared" si="34"/>
        <v>209.27883656509695</v>
      </c>
      <c r="N108" s="27">
        <f t="shared" si="35"/>
        <v>480.59361997226074</v>
      </c>
      <c r="O108" s="27">
        <f t="shared" si="36"/>
        <v>949.37450199203192</v>
      </c>
      <c r="P108" s="27">
        <f t="shared" si="37"/>
        <v>1301.6310975609756</v>
      </c>
      <c r="Q108" s="27">
        <f t="shared" si="38"/>
        <v>2369.3296089385476</v>
      </c>
      <c r="R108" s="27">
        <f t="shared" si="39"/>
        <v>4815.8666666666668</v>
      </c>
      <c r="S108" s="21">
        <v>364256</v>
      </c>
      <c r="T108" s="21">
        <v>2274869</v>
      </c>
      <c r="U108" s="21">
        <v>1082372</v>
      </c>
      <c r="V108" s="21">
        <v>600811</v>
      </c>
      <c r="W108" s="21">
        <v>452546</v>
      </c>
      <c r="X108" s="21">
        <v>405443</v>
      </c>
      <c r="Y108" s="21">
        <v>315408</v>
      </c>
      <c r="Z108" s="21">
        <v>259166</v>
      </c>
      <c r="AA108" s="21">
        <v>230299</v>
      </c>
      <c r="AB108" s="21">
        <v>201775</v>
      </c>
      <c r="AC108" s="21">
        <v>720913</v>
      </c>
      <c r="AD108" s="21">
        <v>498766</v>
      </c>
      <c r="AE108" s="21">
        <v>508476</v>
      </c>
      <c r="AF108" s="21">
        <v>473284</v>
      </c>
      <c r="AG108" s="21">
        <v>602112</v>
      </c>
      <c r="AH108" s="21">
        <v>574021</v>
      </c>
      <c r="AI108" s="20">
        <v>5079</v>
      </c>
      <c r="AJ108" s="20">
        <v>16609</v>
      </c>
      <c r="AK108" s="20">
        <v>4519</v>
      </c>
      <c r="AL108" s="20">
        <v>1758</v>
      </c>
      <c r="AM108" s="20">
        <v>1016</v>
      </c>
      <c r="AN108" s="20">
        <v>743</v>
      </c>
      <c r="AO108" s="20">
        <v>490</v>
      </c>
      <c r="AP108" s="20">
        <v>347</v>
      </c>
      <c r="AQ108" s="20">
        <v>273</v>
      </c>
      <c r="AR108" s="20">
        <v>214</v>
      </c>
      <c r="AS108" s="20">
        <v>594</v>
      </c>
      <c r="AT108" s="20">
        <v>289</v>
      </c>
      <c r="AU108" s="20">
        <v>216</v>
      </c>
      <c r="AV108" s="20">
        <v>124</v>
      </c>
      <c r="AW108" s="20">
        <v>92</v>
      </c>
      <c r="AX108" s="20">
        <v>38</v>
      </c>
      <c r="AY108" s="25">
        <v>7527</v>
      </c>
      <c r="AZ108" s="25">
        <v>18050</v>
      </c>
      <c r="BA108" s="25">
        <v>5047</v>
      </c>
      <c r="BB108" s="25">
        <v>1255</v>
      </c>
      <c r="BC108" s="25">
        <v>328</v>
      </c>
      <c r="BD108" s="25">
        <v>179</v>
      </c>
      <c r="BE108" s="25">
        <v>15</v>
      </c>
      <c r="BF108" s="24">
        <v>1246730</v>
      </c>
      <c r="BG108" s="24">
        <v>3777483</v>
      </c>
      <c r="BH108" s="24">
        <v>2425556</v>
      </c>
      <c r="BI108" s="24">
        <v>1191465</v>
      </c>
      <c r="BJ108" s="24">
        <v>426935</v>
      </c>
      <c r="BK108" s="24">
        <v>424110</v>
      </c>
      <c r="BL108" s="24">
        <v>72238</v>
      </c>
      <c r="BM108" s="17">
        <v>727538</v>
      </c>
      <c r="BN108" s="17">
        <v>79811</v>
      </c>
      <c r="BO108" s="17">
        <v>67877</v>
      </c>
      <c r="BP108" s="17">
        <v>103493</v>
      </c>
      <c r="BQ108" s="17">
        <v>268011</v>
      </c>
      <c r="BR108" s="17">
        <v>1701679</v>
      </c>
      <c r="BS108" s="17">
        <v>671547</v>
      </c>
      <c r="BT108" s="17">
        <v>376038</v>
      </c>
      <c r="BU108" s="17">
        <v>321361</v>
      </c>
      <c r="BV108" s="17">
        <v>706858</v>
      </c>
      <c r="BW108" s="17">
        <v>200351</v>
      </c>
      <c r="BX108" s="17">
        <v>301368</v>
      </c>
      <c r="BY108" s="17">
        <v>471139</v>
      </c>
      <c r="BZ108" s="17">
        <v>553188</v>
      </c>
      <c r="CA108" s="17">
        <v>899510</v>
      </c>
      <c r="CB108" s="17">
        <v>9069</v>
      </c>
      <c r="CC108" s="17">
        <v>25027</v>
      </c>
      <c r="CD108" s="17">
        <v>119900</v>
      </c>
      <c r="CE108" s="17">
        <v>314582</v>
      </c>
      <c r="CF108" s="17">
        <v>722887</v>
      </c>
      <c r="CG108" s="17">
        <v>488</v>
      </c>
      <c r="CH108" s="17">
        <v>4090</v>
      </c>
      <c r="CI108" s="17">
        <v>15161</v>
      </c>
      <c r="CJ108" s="17">
        <v>103253</v>
      </c>
      <c r="CK108" s="17">
        <v>303943</v>
      </c>
      <c r="CL108" s="17" t="s">
        <v>54</v>
      </c>
      <c r="CM108" s="17">
        <v>529</v>
      </c>
      <c r="CN108" s="17">
        <v>3242</v>
      </c>
      <c r="CO108" s="17">
        <v>16214</v>
      </c>
      <c r="CP108" s="17">
        <v>404125</v>
      </c>
      <c r="CQ108" s="17" t="s">
        <v>54</v>
      </c>
      <c r="CR108" s="17" t="s">
        <v>54</v>
      </c>
      <c r="CS108" s="17" t="s">
        <v>54</v>
      </c>
      <c r="CT108" s="17" t="s">
        <v>54</v>
      </c>
      <c r="CU108" s="17">
        <v>72238</v>
      </c>
    </row>
    <row r="109" spans="2:99" x14ac:dyDescent="0.25">
      <c r="B109" s="15" t="s">
        <v>149</v>
      </c>
      <c r="C109" s="256">
        <v>803</v>
      </c>
      <c r="D109" s="16" t="e">
        <f t="shared" si="32"/>
        <v>#N/A</v>
      </c>
      <c r="E109" s="28">
        <f t="shared" ref="E109:E133" si="40">IFERROR(L109/L$11,"")</f>
        <v>183.20447609359104</v>
      </c>
      <c r="F109" s="28">
        <f t="shared" ref="F109:F133" si="41">IFERROR(M109/M$11,"")</f>
        <v>99.117985743008589</v>
      </c>
      <c r="G109" s="28">
        <f t="shared" ref="G109:G133" si="42">IFERROR(N109/N$11,"")</f>
        <v>164.8206093803492</v>
      </c>
      <c r="H109" s="28">
        <f t="shared" ref="H109:H133" si="43">IFERROR(O109/O$11,"")</f>
        <v>218.8970390309556</v>
      </c>
      <c r="I109" s="28">
        <f t="shared" ref="I109:I133" si="44">IFERROR(P109/P$11,"")</f>
        <v>255.6282208588957</v>
      </c>
      <c r="J109" s="28">
        <f t="shared" ref="J109:J133" si="45">IFERROR(Q109/Q$11,"")</f>
        <v>375.25221238938053</v>
      </c>
      <c r="K109" s="28">
        <f t="shared" ref="K109:K133" si="46">IFERROR(R109/R$11,"")</f>
        <v>321.31168831168833</v>
      </c>
      <c r="L109" s="27">
        <f t="shared" si="33"/>
        <v>183.20447609359104</v>
      </c>
      <c r="M109" s="27">
        <f t="shared" si="34"/>
        <v>198.23597148601718</v>
      </c>
      <c r="N109" s="27">
        <f t="shared" si="35"/>
        <v>494.46182814104759</v>
      </c>
      <c r="O109" s="27">
        <f t="shared" si="36"/>
        <v>875.58815612382239</v>
      </c>
      <c r="P109" s="27">
        <f t="shared" si="37"/>
        <v>1278.1411042944785</v>
      </c>
      <c r="Q109" s="27">
        <f t="shared" si="38"/>
        <v>2251.5132743362833</v>
      </c>
      <c r="R109" s="27">
        <f t="shared" si="39"/>
        <v>3534.4285714285716</v>
      </c>
      <c r="S109" s="21">
        <v>218790</v>
      </c>
      <c r="T109" s="21">
        <v>1504018</v>
      </c>
      <c r="U109" s="21">
        <v>514864</v>
      </c>
      <c r="V109" s="21">
        <v>300186</v>
      </c>
      <c r="W109" s="21">
        <v>259444</v>
      </c>
      <c r="X109" s="21">
        <v>266230</v>
      </c>
      <c r="Y109" s="21">
        <v>197675</v>
      </c>
      <c r="Z109" s="21">
        <v>144377</v>
      </c>
      <c r="AA109" s="21">
        <v>132602</v>
      </c>
      <c r="AB109" s="21">
        <v>124783</v>
      </c>
      <c r="AC109" s="21">
        <v>405224</v>
      </c>
      <c r="AD109" s="21">
        <v>213489</v>
      </c>
      <c r="AE109" s="21">
        <v>287257</v>
      </c>
      <c r="AF109" s="21">
        <v>319219</v>
      </c>
      <c r="AG109" s="21">
        <v>376768</v>
      </c>
      <c r="AH109" s="21">
        <v>387006</v>
      </c>
      <c r="AI109" s="20">
        <v>2958</v>
      </c>
      <c r="AJ109" s="20">
        <v>11223</v>
      </c>
      <c r="AK109" s="20">
        <v>2144</v>
      </c>
      <c r="AL109" s="20">
        <v>877</v>
      </c>
      <c r="AM109" s="20">
        <v>583</v>
      </c>
      <c r="AN109" s="20">
        <v>486</v>
      </c>
      <c r="AO109" s="20">
        <v>307</v>
      </c>
      <c r="AP109" s="20">
        <v>193</v>
      </c>
      <c r="AQ109" s="20">
        <v>157</v>
      </c>
      <c r="AR109" s="20">
        <v>132</v>
      </c>
      <c r="AS109" s="20">
        <v>338</v>
      </c>
      <c r="AT109" s="20">
        <v>125</v>
      </c>
      <c r="AU109" s="20">
        <v>118</v>
      </c>
      <c r="AV109" s="20">
        <v>83</v>
      </c>
      <c r="AW109" s="20">
        <v>55</v>
      </c>
      <c r="AX109" s="20">
        <v>25</v>
      </c>
      <c r="AY109" s="25">
        <v>4915</v>
      </c>
      <c r="AZ109" s="25">
        <v>10942</v>
      </c>
      <c r="BA109" s="25">
        <v>2921</v>
      </c>
      <c r="BB109" s="25">
        <v>743</v>
      </c>
      <c r="BC109" s="25">
        <v>163</v>
      </c>
      <c r="BD109" s="25">
        <v>113</v>
      </c>
      <c r="BE109" s="25">
        <v>7</v>
      </c>
      <c r="BF109" s="24">
        <v>900450</v>
      </c>
      <c r="BG109" s="24">
        <v>2169098</v>
      </c>
      <c r="BH109" s="24">
        <v>1444323</v>
      </c>
      <c r="BI109" s="24">
        <v>650562</v>
      </c>
      <c r="BJ109" s="24">
        <v>208337</v>
      </c>
      <c r="BK109" s="24">
        <v>254421</v>
      </c>
      <c r="BL109" s="24">
        <v>24741</v>
      </c>
      <c r="BM109" s="17">
        <v>489559</v>
      </c>
      <c r="BN109" s="17">
        <v>50871</v>
      </c>
      <c r="BO109" s="17">
        <v>51148</v>
      </c>
      <c r="BP109" s="17">
        <v>68968</v>
      </c>
      <c r="BQ109" s="17">
        <v>239904</v>
      </c>
      <c r="BR109" s="17">
        <v>1109679</v>
      </c>
      <c r="BS109" s="17">
        <v>287859</v>
      </c>
      <c r="BT109" s="17">
        <v>175658</v>
      </c>
      <c r="BU109" s="17">
        <v>135500</v>
      </c>
      <c r="BV109" s="17">
        <v>460402</v>
      </c>
      <c r="BW109" s="17">
        <v>118442</v>
      </c>
      <c r="BX109" s="17">
        <v>163209</v>
      </c>
      <c r="BY109" s="17">
        <v>261055</v>
      </c>
      <c r="BZ109" s="17">
        <v>342541</v>
      </c>
      <c r="CA109" s="17">
        <v>559076</v>
      </c>
      <c r="CB109" s="17">
        <v>4551</v>
      </c>
      <c r="CC109" s="17">
        <v>11440</v>
      </c>
      <c r="CD109" s="17">
        <v>64963</v>
      </c>
      <c r="CE109" s="17">
        <v>241499</v>
      </c>
      <c r="CF109" s="17">
        <v>328109</v>
      </c>
      <c r="CG109" s="17">
        <v>447</v>
      </c>
      <c r="CH109" s="17">
        <v>1485</v>
      </c>
      <c r="CI109" s="17">
        <v>4143</v>
      </c>
      <c r="CJ109" s="17">
        <v>58748</v>
      </c>
      <c r="CK109" s="17">
        <v>143514</v>
      </c>
      <c r="CL109" s="17">
        <v>130</v>
      </c>
      <c r="CM109" s="17" t="s">
        <v>54</v>
      </c>
      <c r="CN109" s="17">
        <v>2663</v>
      </c>
      <c r="CO109" s="17">
        <v>18411</v>
      </c>
      <c r="CP109" s="17">
        <v>233217</v>
      </c>
      <c r="CQ109" s="17" t="s">
        <v>54</v>
      </c>
      <c r="CR109" s="17" t="s">
        <v>54</v>
      </c>
      <c r="CS109" s="17" t="s">
        <v>54</v>
      </c>
      <c r="CT109" s="17" t="s">
        <v>54</v>
      </c>
      <c r="CU109" s="17">
        <v>24741</v>
      </c>
    </row>
    <row r="110" spans="2:99" x14ac:dyDescent="0.25">
      <c r="B110" s="15" t="s">
        <v>150</v>
      </c>
      <c r="C110" s="256">
        <v>804</v>
      </c>
      <c r="D110" s="16" t="e">
        <f t="shared" ref="D110:D133" si="47">LOOKUP(C110, UBA_PLZ2,UBA_PLZ2)</f>
        <v>#N/A</v>
      </c>
      <c r="E110" s="28">
        <f t="shared" si="40"/>
        <v>186.57238906320035</v>
      </c>
      <c r="F110" s="28">
        <f t="shared" si="41"/>
        <v>104.06137260856362</v>
      </c>
      <c r="G110" s="28">
        <f t="shared" si="42"/>
        <v>185.60244079015411</v>
      </c>
      <c r="H110" s="28">
        <f t="shared" si="43"/>
        <v>211.68710691823898</v>
      </c>
      <c r="I110" s="28">
        <f t="shared" si="44"/>
        <v>224.26363636363635</v>
      </c>
      <c r="J110" s="28">
        <f t="shared" si="45"/>
        <v>397.79797979797985</v>
      </c>
      <c r="K110" s="28">
        <f t="shared" si="46"/>
        <v>319.87878787878788</v>
      </c>
      <c r="L110" s="27">
        <f t="shared" si="33"/>
        <v>186.57238906320035</v>
      </c>
      <c r="M110" s="27">
        <f t="shared" si="34"/>
        <v>208.12274521712723</v>
      </c>
      <c r="N110" s="27">
        <f t="shared" si="35"/>
        <v>556.80732237046232</v>
      </c>
      <c r="O110" s="27">
        <f t="shared" si="36"/>
        <v>846.74842767295593</v>
      </c>
      <c r="P110" s="27">
        <f t="shared" si="37"/>
        <v>1121.3181818181818</v>
      </c>
      <c r="Q110" s="27">
        <f t="shared" si="38"/>
        <v>2386.787878787879</v>
      </c>
      <c r="R110" s="27">
        <f t="shared" si="39"/>
        <v>3518.6666666666665</v>
      </c>
      <c r="S110" s="21">
        <v>260937</v>
      </c>
      <c r="T110" s="21">
        <v>2109978</v>
      </c>
      <c r="U110" s="21">
        <v>915599</v>
      </c>
      <c r="V110" s="21">
        <v>446514</v>
      </c>
      <c r="W110" s="21">
        <v>327000</v>
      </c>
      <c r="X110" s="21">
        <v>239125</v>
      </c>
      <c r="Y110" s="21">
        <v>244667</v>
      </c>
      <c r="Z110" s="21">
        <v>196110</v>
      </c>
      <c r="AA110" s="21">
        <v>189617</v>
      </c>
      <c r="AB110" s="21">
        <v>166257</v>
      </c>
      <c r="AC110" s="21">
        <v>495633</v>
      </c>
      <c r="AD110" s="21">
        <v>292174</v>
      </c>
      <c r="AE110" s="21">
        <v>401923</v>
      </c>
      <c r="AF110" s="21">
        <v>339842</v>
      </c>
      <c r="AG110" s="21">
        <v>479744</v>
      </c>
      <c r="AH110" s="21">
        <v>333559</v>
      </c>
      <c r="AI110" s="20">
        <v>3541</v>
      </c>
      <c r="AJ110" s="20">
        <v>15464</v>
      </c>
      <c r="AK110" s="20">
        <v>3823</v>
      </c>
      <c r="AL110" s="20">
        <v>1306</v>
      </c>
      <c r="AM110" s="20">
        <v>734</v>
      </c>
      <c r="AN110" s="20">
        <v>437</v>
      </c>
      <c r="AO110" s="20">
        <v>381</v>
      </c>
      <c r="AP110" s="20">
        <v>262</v>
      </c>
      <c r="AQ110" s="20">
        <v>224</v>
      </c>
      <c r="AR110" s="20">
        <v>176</v>
      </c>
      <c r="AS110" s="20">
        <v>410</v>
      </c>
      <c r="AT110" s="20">
        <v>171</v>
      </c>
      <c r="AU110" s="20">
        <v>166</v>
      </c>
      <c r="AV110" s="20">
        <v>88</v>
      </c>
      <c r="AW110" s="20">
        <v>71</v>
      </c>
      <c r="AX110" s="20">
        <v>22</v>
      </c>
      <c r="AY110" s="25">
        <v>6693</v>
      </c>
      <c r="AZ110" s="25">
        <v>16465</v>
      </c>
      <c r="BA110" s="25">
        <v>3223</v>
      </c>
      <c r="BB110" s="25">
        <v>636</v>
      </c>
      <c r="BC110" s="25">
        <v>154</v>
      </c>
      <c r="BD110" s="25">
        <v>99</v>
      </c>
      <c r="BE110" s="25">
        <v>6</v>
      </c>
      <c r="BF110" s="24">
        <v>1248729</v>
      </c>
      <c r="BG110" s="24">
        <v>3426741</v>
      </c>
      <c r="BH110" s="24">
        <v>1794590</v>
      </c>
      <c r="BI110" s="24">
        <v>538532</v>
      </c>
      <c r="BJ110" s="24">
        <v>172683</v>
      </c>
      <c r="BK110" s="24">
        <v>236292</v>
      </c>
      <c r="BL110" s="24">
        <v>21112</v>
      </c>
      <c r="BM110" s="17">
        <v>673159</v>
      </c>
      <c r="BN110" s="17">
        <v>89574</v>
      </c>
      <c r="BO110" s="17">
        <v>70097</v>
      </c>
      <c r="BP110" s="17">
        <v>83783</v>
      </c>
      <c r="BQ110" s="17">
        <v>332116</v>
      </c>
      <c r="BR110" s="17">
        <v>1565652</v>
      </c>
      <c r="BS110" s="17">
        <v>666236</v>
      </c>
      <c r="BT110" s="17">
        <v>355181</v>
      </c>
      <c r="BU110" s="17">
        <v>237486</v>
      </c>
      <c r="BV110" s="17">
        <v>602186</v>
      </c>
      <c r="BW110" s="17">
        <v>120673</v>
      </c>
      <c r="BX110" s="17">
        <v>147804</v>
      </c>
      <c r="BY110" s="17">
        <v>286400</v>
      </c>
      <c r="BZ110" s="17">
        <v>461435</v>
      </c>
      <c r="CA110" s="17">
        <v>778278</v>
      </c>
      <c r="CB110" s="17">
        <v>9833</v>
      </c>
      <c r="CC110" s="17">
        <v>9538</v>
      </c>
      <c r="CD110" s="17">
        <v>50156</v>
      </c>
      <c r="CE110" s="17">
        <v>192815</v>
      </c>
      <c r="CF110" s="17">
        <v>276190</v>
      </c>
      <c r="CG110" s="17">
        <v>997</v>
      </c>
      <c r="CH110" s="17">
        <v>1704</v>
      </c>
      <c r="CI110" s="17">
        <v>7891</v>
      </c>
      <c r="CJ110" s="17">
        <v>49079</v>
      </c>
      <c r="CK110" s="17">
        <v>113012</v>
      </c>
      <c r="CL110" s="17">
        <v>601</v>
      </c>
      <c r="CM110" s="17">
        <v>743</v>
      </c>
      <c r="CN110" s="17">
        <v>3789</v>
      </c>
      <c r="CO110" s="17">
        <v>11178</v>
      </c>
      <c r="CP110" s="17">
        <v>219981</v>
      </c>
      <c r="CQ110" s="17" t="s">
        <v>54</v>
      </c>
      <c r="CR110" s="17" t="s">
        <v>54</v>
      </c>
      <c r="CS110" s="17" t="s">
        <v>54</v>
      </c>
      <c r="CT110" s="17" t="s">
        <v>54</v>
      </c>
      <c r="CU110" s="17">
        <v>21112</v>
      </c>
    </row>
    <row r="111" spans="2:99" x14ac:dyDescent="0.25">
      <c r="B111" s="15" t="s">
        <v>151</v>
      </c>
      <c r="C111" s="256">
        <v>90101</v>
      </c>
      <c r="D111" s="16">
        <f t="shared" si="47"/>
        <v>9230</v>
      </c>
      <c r="E111" s="28">
        <f t="shared" si="40"/>
        <v>1115.3092783505156</v>
      </c>
      <c r="F111" s="28">
        <f t="shared" si="41"/>
        <v>1579.1938775510205</v>
      </c>
      <c r="G111" s="28">
        <f t="shared" si="42"/>
        <v>762.84905660377353</v>
      </c>
      <c r="H111" s="28">
        <f t="shared" si="43"/>
        <v>770.65112994350284</v>
      </c>
      <c r="I111" s="28">
        <f t="shared" si="44"/>
        <v>504.50547263681591</v>
      </c>
      <c r="J111" s="28">
        <f t="shared" si="45"/>
        <v>550.033244680851</v>
      </c>
      <c r="K111" s="28">
        <f t="shared" si="46"/>
        <v>329.16161616161617</v>
      </c>
      <c r="L111" s="27">
        <f t="shared" si="33"/>
        <v>1115.3092783505156</v>
      </c>
      <c r="M111" s="27">
        <f t="shared" si="34"/>
        <v>3158.387755102041</v>
      </c>
      <c r="N111" s="27">
        <f t="shared" si="35"/>
        <v>2288.5471698113206</v>
      </c>
      <c r="O111" s="27">
        <f t="shared" si="36"/>
        <v>3082.6045197740114</v>
      </c>
      <c r="P111" s="27">
        <f t="shared" si="37"/>
        <v>2522.5273631840796</v>
      </c>
      <c r="Q111" s="27">
        <f t="shared" si="38"/>
        <v>3300.1994680851062</v>
      </c>
      <c r="R111" s="27">
        <f t="shared" si="39"/>
        <v>3620.7777777777778</v>
      </c>
      <c r="S111" s="21">
        <v>2202</v>
      </c>
      <c r="T111" s="21">
        <v>2769</v>
      </c>
      <c r="U111" s="21">
        <v>7193</v>
      </c>
      <c r="V111" s="21">
        <v>10902</v>
      </c>
      <c r="W111" s="21">
        <v>15786</v>
      </c>
      <c r="X111" s="21">
        <v>27793</v>
      </c>
      <c r="Y111" s="21">
        <v>23981</v>
      </c>
      <c r="Z111" s="21">
        <v>37791</v>
      </c>
      <c r="AA111" s="21">
        <v>51086</v>
      </c>
      <c r="AB111" s="21">
        <v>58152</v>
      </c>
      <c r="AC111" s="21">
        <v>326449</v>
      </c>
      <c r="AD111" s="21">
        <v>374076</v>
      </c>
      <c r="AE111" s="21">
        <v>455639</v>
      </c>
      <c r="AF111" s="21">
        <v>863607</v>
      </c>
      <c r="AG111" s="21">
        <v>907469</v>
      </c>
      <c r="AH111" s="21">
        <v>1293358</v>
      </c>
      <c r="AI111" s="20">
        <v>59</v>
      </c>
      <c r="AJ111" s="20">
        <v>19</v>
      </c>
      <c r="AK111" s="20">
        <v>29</v>
      </c>
      <c r="AL111" s="20">
        <v>31</v>
      </c>
      <c r="AM111" s="20">
        <v>35</v>
      </c>
      <c r="AN111" s="20">
        <v>50</v>
      </c>
      <c r="AO111" s="20">
        <v>37</v>
      </c>
      <c r="AP111" s="20">
        <v>50</v>
      </c>
      <c r="AQ111" s="20">
        <v>60</v>
      </c>
      <c r="AR111" s="20">
        <v>61</v>
      </c>
      <c r="AS111" s="20">
        <v>263</v>
      </c>
      <c r="AT111" s="20">
        <v>217</v>
      </c>
      <c r="AU111" s="20">
        <v>186</v>
      </c>
      <c r="AV111" s="20">
        <v>224</v>
      </c>
      <c r="AW111" s="20">
        <v>136</v>
      </c>
      <c r="AX111" s="20">
        <v>82</v>
      </c>
      <c r="AY111" s="25">
        <v>97</v>
      </c>
      <c r="AZ111" s="25">
        <v>49</v>
      </c>
      <c r="BA111" s="25">
        <v>53</v>
      </c>
      <c r="BB111" s="25">
        <v>177</v>
      </c>
      <c r="BC111" s="25">
        <v>402</v>
      </c>
      <c r="BD111" s="25">
        <v>752</v>
      </c>
      <c r="BE111" s="25">
        <v>9</v>
      </c>
      <c r="BF111" s="24">
        <v>108185</v>
      </c>
      <c r="BG111" s="24">
        <v>154761</v>
      </c>
      <c r="BH111" s="24">
        <v>121293</v>
      </c>
      <c r="BI111" s="24">
        <v>545621</v>
      </c>
      <c r="BJ111" s="24">
        <v>1014056</v>
      </c>
      <c r="BK111" s="24">
        <v>2481750</v>
      </c>
      <c r="BL111" s="24">
        <v>32587</v>
      </c>
      <c r="BM111" s="17">
        <v>2537</v>
      </c>
      <c r="BN111" s="17">
        <v>1299</v>
      </c>
      <c r="BO111" s="17">
        <v>2534</v>
      </c>
      <c r="BP111" s="17">
        <v>6991</v>
      </c>
      <c r="BQ111" s="17">
        <v>94824</v>
      </c>
      <c r="BR111" s="17">
        <v>467</v>
      </c>
      <c r="BS111" s="17">
        <v>798</v>
      </c>
      <c r="BT111" s="17">
        <v>1107</v>
      </c>
      <c r="BU111" s="17">
        <v>3637</v>
      </c>
      <c r="BV111" s="17">
        <v>148752</v>
      </c>
      <c r="BW111" s="17">
        <v>879</v>
      </c>
      <c r="BX111" s="17">
        <v>923</v>
      </c>
      <c r="BY111" s="17">
        <v>1440</v>
      </c>
      <c r="BZ111" s="17">
        <v>3240</v>
      </c>
      <c r="CA111" s="17">
        <v>114811</v>
      </c>
      <c r="CB111" s="17">
        <v>547</v>
      </c>
      <c r="CC111" s="17">
        <v>1671</v>
      </c>
      <c r="CD111" s="17">
        <v>5444</v>
      </c>
      <c r="CE111" s="17">
        <v>24386</v>
      </c>
      <c r="CF111" s="17">
        <v>513573</v>
      </c>
      <c r="CG111" s="17">
        <v>348</v>
      </c>
      <c r="CH111" s="17">
        <v>1756</v>
      </c>
      <c r="CI111" s="17">
        <v>8770</v>
      </c>
      <c r="CJ111" s="17">
        <v>78003</v>
      </c>
      <c r="CK111" s="17">
        <v>925179</v>
      </c>
      <c r="CL111" s="17">
        <v>193</v>
      </c>
      <c r="CM111" s="17">
        <v>746</v>
      </c>
      <c r="CN111" s="17">
        <v>7393</v>
      </c>
      <c r="CO111" s="17">
        <v>82546</v>
      </c>
      <c r="CP111" s="17">
        <v>2390872</v>
      </c>
      <c r="CQ111" s="17" t="s">
        <v>54</v>
      </c>
      <c r="CR111" s="17" t="s">
        <v>54</v>
      </c>
      <c r="CS111" s="17" t="s">
        <v>54</v>
      </c>
      <c r="CT111" s="17" t="s">
        <v>54</v>
      </c>
      <c r="CU111" s="17">
        <v>32587</v>
      </c>
    </row>
    <row r="112" spans="2:99" x14ac:dyDescent="0.25">
      <c r="B112" s="15" t="s">
        <v>152</v>
      </c>
      <c r="C112" s="256">
        <v>90201</v>
      </c>
      <c r="D112" s="16">
        <f t="shared" si="47"/>
        <v>9230</v>
      </c>
      <c r="E112" s="28">
        <f t="shared" si="40"/>
        <v>284.87983706720979</v>
      </c>
      <c r="F112" s="28">
        <f t="shared" si="41"/>
        <v>408.47694524495677</v>
      </c>
      <c r="G112" s="28">
        <f t="shared" si="42"/>
        <v>349.91095890410958</v>
      </c>
      <c r="H112" s="28">
        <f t="shared" si="43"/>
        <v>344.72966269841271</v>
      </c>
      <c r="I112" s="28">
        <f t="shared" si="44"/>
        <v>267.12861111111113</v>
      </c>
      <c r="J112" s="28">
        <f t="shared" si="45"/>
        <v>290.0032873109796</v>
      </c>
      <c r="K112" s="28">
        <f t="shared" si="46"/>
        <v>496.97098646034823</v>
      </c>
      <c r="L112" s="27">
        <f t="shared" si="33"/>
        <v>284.87983706720979</v>
      </c>
      <c r="M112" s="27">
        <f t="shared" si="34"/>
        <v>816.95389048991353</v>
      </c>
      <c r="N112" s="27">
        <f t="shared" si="35"/>
        <v>1049.7328767123288</v>
      </c>
      <c r="O112" s="27">
        <f t="shared" si="36"/>
        <v>1378.9186507936508</v>
      </c>
      <c r="P112" s="27">
        <f t="shared" si="37"/>
        <v>1335.6430555555555</v>
      </c>
      <c r="Q112" s="27">
        <f t="shared" si="38"/>
        <v>1740.0197238658777</v>
      </c>
      <c r="R112" s="27">
        <f t="shared" si="39"/>
        <v>5466.6808510638302</v>
      </c>
      <c r="S112" s="21">
        <v>66576</v>
      </c>
      <c r="T112" s="21">
        <v>23358</v>
      </c>
      <c r="U112" s="21">
        <v>14675</v>
      </c>
      <c r="V112" s="21">
        <v>27820</v>
      </c>
      <c r="W112" s="21">
        <v>44237</v>
      </c>
      <c r="X112" s="21">
        <v>71703</v>
      </c>
      <c r="Y112" s="21">
        <v>106964</v>
      </c>
      <c r="Z112" s="21">
        <v>154502</v>
      </c>
      <c r="AA112" s="21">
        <v>182265</v>
      </c>
      <c r="AB112" s="21">
        <v>225627</v>
      </c>
      <c r="AC112" s="21">
        <v>1209828</v>
      </c>
      <c r="AD112" s="21">
        <v>835432</v>
      </c>
      <c r="AE112" s="21">
        <v>649001</v>
      </c>
      <c r="AF112" s="21">
        <v>559108</v>
      </c>
      <c r="AG112" s="21">
        <v>585348</v>
      </c>
      <c r="AH112" s="21">
        <v>660070</v>
      </c>
      <c r="AI112" s="20">
        <v>1380</v>
      </c>
      <c r="AJ112" s="20">
        <v>175</v>
      </c>
      <c r="AK112" s="20">
        <v>60</v>
      </c>
      <c r="AL112" s="20">
        <v>80</v>
      </c>
      <c r="AM112" s="20">
        <v>99</v>
      </c>
      <c r="AN112" s="20">
        <v>130</v>
      </c>
      <c r="AO112" s="20">
        <v>164</v>
      </c>
      <c r="AP112" s="20">
        <v>207</v>
      </c>
      <c r="AQ112" s="20">
        <v>215</v>
      </c>
      <c r="AR112" s="20">
        <v>237</v>
      </c>
      <c r="AS112" s="20">
        <v>982</v>
      </c>
      <c r="AT112" s="20">
        <v>485</v>
      </c>
      <c r="AU112" s="20">
        <v>272</v>
      </c>
      <c r="AV112" s="20">
        <v>148</v>
      </c>
      <c r="AW112" s="20">
        <v>84</v>
      </c>
      <c r="AX112" s="20">
        <v>40</v>
      </c>
      <c r="AY112" s="25">
        <v>1473</v>
      </c>
      <c r="AZ112" s="25">
        <v>347</v>
      </c>
      <c r="BA112" s="25">
        <v>146</v>
      </c>
      <c r="BB112" s="25">
        <v>504</v>
      </c>
      <c r="BC112" s="25">
        <v>720</v>
      </c>
      <c r="BD112" s="25">
        <v>1521</v>
      </c>
      <c r="BE112" s="25">
        <v>47</v>
      </c>
      <c r="BF112" s="24">
        <v>419628</v>
      </c>
      <c r="BG112" s="24">
        <v>283483</v>
      </c>
      <c r="BH112" s="24">
        <v>153261</v>
      </c>
      <c r="BI112" s="24">
        <v>694975</v>
      </c>
      <c r="BJ112" s="24">
        <v>961663</v>
      </c>
      <c r="BK112" s="24">
        <v>2646570</v>
      </c>
      <c r="BL112" s="24">
        <v>256934</v>
      </c>
      <c r="BM112" s="17">
        <v>65179</v>
      </c>
      <c r="BN112" s="17">
        <v>5713</v>
      </c>
      <c r="BO112" s="17">
        <v>19066</v>
      </c>
      <c r="BP112" s="17">
        <v>30016</v>
      </c>
      <c r="BQ112" s="17">
        <v>299654</v>
      </c>
      <c r="BR112" s="17">
        <v>18526</v>
      </c>
      <c r="BS112" s="17">
        <v>4623</v>
      </c>
      <c r="BT112" s="17">
        <v>7315</v>
      </c>
      <c r="BU112" s="17">
        <v>17484</v>
      </c>
      <c r="BV112" s="17">
        <v>235535</v>
      </c>
      <c r="BW112" s="17">
        <v>4565</v>
      </c>
      <c r="BX112" s="17">
        <v>1571</v>
      </c>
      <c r="BY112" s="17">
        <v>9954</v>
      </c>
      <c r="BZ112" s="17">
        <v>12607</v>
      </c>
      <c r="CA112" s="17">
        <v>124564</v>
      </c>
      <c r="CB112" s="17">
        <v>697</v>
      </c>
      <c r="CC112" s="17">
        <v>1945</v>
      </c>
      <c r="CD112" s="17">
        <v>20107</v>
      </c>
      <c r="CE112" s="17">
        <v>198912</v>
      </c>
      <c r="CF112" s="17">
        <v>473314</v>
      </c>
      <c r="CG112" s="17">
        <v>707</v>
      </c>
      <c r="CH112" s="17">
        <v>823</v>
      </c>
      <c r="CI112" s="17">
        <v>10231</v>
      </c>
      <c r="CJ112" s="17">
        <v>226489</v>
      </c>
      <c r="CK112" s="17">
        <v>723413</v>
      </c>
      <c r="CL112" s="17">
        <v>260</v>
      </c>
      <c r="CM112" s="17" t="s">
        <v>54</v>
      </c>
      <c r="CN112" s="17">
        <v>5384</v>
      </c>
      <c r="CO112" s="17">
        <v>254595</v>
      </c>
      <c r="CP112" s="17">
        <v>2386331</v>
      </c>
      <c r="CQ112" s="17" t="s">
        <v>54</v>
      </c>
      <c r="CR112" s="17" t="s">
        <v>54</v>
      </c>
      <c r="CS112" s="17" t="s">
        <v>54</v>
      </c>
      <c r="CT112" s="17">
        <v>958</v>
      </c>
      <c r="CU112" s="17">
        <v>255976</v>
      </c>
    </row>
    <row r="113" spans="2:99" x14ac:dyDescent="0.25">
      <c r="B113" s="15" t="s">
        <v>153</v>
      </c>
      <c r="C113" s="256">
        <v>90301</v>
      </c>
      <c r="D113" s="16">
        <f t="shared" si="47"/>
        <v>9230</v>
      </c>
      <c r="E113" s="28">
        <f t="shared" si="40"/>
        <v>1163.0623306233063</v>
      </c>
      <c r="F113" s="28">
        <f t="shared" si="41"/>
        <v>903.39367816091954</v>
      </c>
      <c r="G113" s="28">
        <f t="shared" si="42"/>
        <v>710.84580498866217</v>
      </c>
      <c r="H113" s="28">
        <f t="shared" si="43"/>
        <v>405.22365900383141</v>
      </c>
      <c r="I113" s="28">
        <f t="shared" si="44"/>
        <v>283.45005988023956</v>
      </c>
      <c r="J113" s="28">
        <f t="shared" si="45"/>
        <v>289.58759920634924</v>
      </c>
      <c r="K113" s="28">
        <f t="shared" si="46"/>
        <v>1288.3272727272727</v>
      </c>
      <c r="L113" s="27">
        <f t="shared" si="33"/>
        <v>1163.0623306233063</v>
      </c>
      <c r="M113" s="27">
        <f t="shared" si="34"/>
        <v>1806.7873563218391</v>
      </c>
      <c r="N113" s="27">
        <f t="shared" si="35"/>
        <v>2132.5374149659865</v>
      </c>
      <c r="O113" s="27">
        <f t="shared" si="36"/>
        <v>1620.8946360153257</v>
      </c>
      <c r="P113" s="27">
        <f t="shared" si="37"/>
        <v>1417.2502994011977</v>
      </c>
      <c r="Q113" s="27">
        <f t="shared" si="38"/>
        <v>1737.5255952380953</v>
      </c>
      <c r="R113" s="27">
        <f t="shared" si="39"/>
        <v>14171.6</v>
      </c>
      <c r="S113" s="21">
        <v>7728</v>
      </c>
      <c r="T113" s="21">
        <v>11479</v>
      </c>
      <c r="U113" s="21">
        <v>10783</v>
      </c>
      <c r="V113" s="21">
        <v>25988</v>
      </c>
      <c r="W113" s="21">
        <v>54089</v>
      </c>
      <c r="X113" s="21">
        <v>77804</v>
      </c>
      <c r="Y113" s="21">
        <v>144677</v>
      </c>
      <c r="Z113" s="21">
        <v>194475</v>
      </c>
      <c r="AA113" s="21">
        <v>246843</v>
      </c>
      <c r="AB113" s="21">
        <v>223377</v>
      </c>
      <c r="AC113" s="21">
        <v>1217954</v>
      </c>
      <c r="AD113" s="21">
        <v>857540</v>
      </c>
      <c r="AE113" s="21">
        <v>660589</v>
      </c>
      <c r="AF113" s="21">
        <v>595621</v>
      </c>
      <c r="AG113" s="21">
        <v>705749</v>
      </c>
      <c r="AH113" s="21">
        <v>1041750</v>
      </c>
      <c r="AI113" s="20">
        <v>178</v>
      </c>
      <c r="AJ113" s="20">
        <v>78</v>
      </c>
      <c r="AK113" s="20">
        <v>44</v>
      </c>
      <c r="AL113" s="20">
        <v>72</v>
      </c>
      <c r="AM113" s="20">
        <v>119</v>
      </c>
      <c r="AN113" s="20">
        <v>141</v>
      </c>
      <c r="AO113" s="20">
        <v>223</v>
      </c>
      <c r="AP113" s="20">
        <v>259</v>
      </c>
      <c r="AQ113" s="20">
        <v>290</v>
      </c>
      <c r="AR113" s="20">
        <v>235</v>
      </c>
      <c r="AS113" s="20">
        <v>992</v>
      </c>
      <c r="AT113" s="20">
        <v>500</v>
      </c>
      <c r="AU113" s="20">
        <v>278</v>
      </c>
      <c r="AV113" s="20">
        <v>156</v>
      </c>
      <c r="AW113" s="20">
        <v>100</v>
      </c>
      <c r="AX113" s="20">
        <v>67</v>
      </c>
      <c r="AY113" s="25">
        <v>369</v>
      </c>
      <c r="AZ113" s="25">
        <v>174</v>
      </c>
      <c r="BA113" s="25">
        <v>147</v>
      </c>
      <c r="BB113" s="25">
        <v>522</v>
      </c>
      <c r="BC113" s="25">
        <v>835</v>
      </c>
      <c r="BD113" s="25">
        <v>1680</v>
      </c>
      <c r="BE113" s="25">
        <v>5</v>
      </c>
      <c r="BF113" s="24">
        <v>429170</v>
      </c>
      <c r="BG113" s="24">
        <v>314381</v>
      </c>
      <c r="BH113" s="24">
        <v>313483</v>
      </c>
      <c r="BI113" s="24">
        <v>846107</v>
      </c>
      <c r="BJ113" s="24">
        <v>1183404</v>
      </c>
      <c r="BK113" s="24">
        <v>2919043</v>
      </c>
      <c r="BL113" s="24">
        <v>70858</v>
      </c>
      <c r="BM113" s="17">
        <v>12090</v>
      </c>
      <c r="BN113" s="17">
        <v>2447</v>
      </c>
      <c r="BO113" s="17">
        <v>15445</v>
      </c>
      <c r="BP113" s="17">
        <v>28648</v>
      </c>
      <c r="BQ113" s="17">
        <v>370540</v>
      </c>
      <c r="BR113" s="17">
        <v>5416</v>
      </c>
      <c r="BS113" s="17">
        <v>3593</v>
      </c>
      <c r="BT113" s="17">
        <v>9566</v>
      </c>
      <c r="BU113" s="17">
        <v>11257</v>
      </c>
      <c r="BV113" s="17">
        <v>284549</v>
      </c>
      <c r="BW113" s="17">
        <v>838</v>
      </c>
      <c r="BX113" s="17">
        <v>2192</v>
      </c>
      <c r="BY113" s="17">
        <v>13318</v>
      </c>
      <c r="BZ113" s="17">
        <v>20786</v>
      </c>
      <c r="CA113" s="17">
        <v>276349</v>
      </c>
      <c r="CB113" s="17">
        <v>426</v>
      </c>
      <c r="CC113" s="17">
        <v>1204</v>
      </c>
      <c r="CD113" s="17">
        <v>22581</v>
      </c>
      <c r="CE113" s="17">
        <v>205787</v>
      </c>
      <c r="CF113" s="17">
        <v>616109</v>
      </c>
      <c r="CG113" s="17">
        <v>264</v>
      </c>
      <c r="CH113" s="17">
        <v>860</v>
      </c>
      <c r="CI113" s="17">
        <v>14287</v>
      </c>
      <c r="CJ113" s="17">
        <v>267005</v>
      </c>
      <c r="CK113" s="17">
        <v>900988</v>
      </c>
      <c r="CL113" s="17">
        <v>173</v>
      </c>
      <c r="CM113" s="17">
        <v>487</v>
      </c>
      <c r="CN113" s="17">
        <v>4880</v>
      </c>
      <c r="CO113" s="17">
        <v>353693</v>
      </c>
      <c r="CP113" s="17">
        <v>2559810</v>
      </c>
      <c r="CQ113" s="17" t="s">
        <v>54</v>
      </c>
      <c r="CR113" s="17" t="s">
        <v>54</v>
      </c>
      <c r="CS113" s="17" t="s">
        <v>54</v>
      </c>
      <c r="CT113" s="17" t="s">
        <v>54</v>
      </c>
      <c r="CU113" s="17">
        <v>70858</v>
      </c>
    </row>
    <row r="114" spans="2:99" x14ac:dyDescent="0.25">
      <c r="B114" s="15" t="s">
        <v>154</v>
      </c>
      <c r="C114" s="256">
        <v>90401</v>
      </c>
      <c r="D114" s="16">
        <f t="shared" si="47"/>
        <v>9230</v>
      </c>
      <c r="E114" s="28">
        <f t="shared" si="40"/>
        <v>939</v>
      </c>
      <c r="F114" s="28">
        <f t="shared" si="41"/>
        <v>589.78125</v>
      </c>
      <c r="G114" s="28">
        <f t="shared" si="42"/>
        <v>423.14754098360658</v>
      </c>
      <c r="H114" s="28">
        <f t="shared" si="43"/>
        <v>342.17300724637681</v>
      </c>
      <c r="I114" s="28">
        <f t="shared" si="44"/>
        <v>286.23532608695649</v>
      </c>
      <c r="J114" s="28">
        <f t="shared" si="45"/>
        <v>296.54797230464885</v>
      </c>
      <c r="K114" s="28">
        <f t="shared" si="46"/>
        <v>317.22727272727275</v>
      </c>
      <c r="L114" s="27">
        <f t="shared" si="33"/>
        <v>939</v>
      </c>
      <c r="M114" s="27">
        <f t="shared" si="34"/>
        <v>1179.5625</v>
      </c>
      <c r="N114" s="27">
        <f t="shared" si="35"/>
        <v>1269.4426229508197</v>
      </c>
      <c r="O114" s="27">
        <f t="shared" si="36"/>
        <v>1368.6920289855072</v>
      </c>
      <c r="P114" s="27">
        <f t="shared" si="37"/>
        <v>1431.1766304347825</v>
      </c>
      <c r="Q114" s="27">
        <f t="shared" si="38"/>
        <v>1779.2878338278931</v>
      </c>
      <c r="R114" s="27">
        <f t="shared" si="39"/>
        <v>3489.5</v>
      </c>
      <c r="S114" s="21">
        <v>1167</v>
      </c>
      <c r="T114" s="21">
        <v>2676</v>
      </c>
      <c r="U114" s="21">
        <v>6056</v>
      </c>
      <c r="V114" s="21">
        <v>7559</v>
      </c>
      <c r="W114" s="21">
        <v>14137</v>
      </c>
      <c r="X114" s="21">
        <v>34808</v>
      </c>
      <c r="Y114" s="21">
        <v>62937</v>
      </c>
      <c r="Z114" s="21">
        <v>60859</v>
      </c>
      <c r="AA114" s="21">
        <v>92872</v>
      </c>
      <c r="AB114" s="21">
        <v>84274</v>
      </c>
      <c r="AC114" s="21">
        <v>520242</v>
      </c>
      <c r="AD114" s="21">
        <v>391337</v>
      </c>
      <c r="AE114" s="21">
        <v>359179</v>
      </c>
      <c r="AF114" s="21">
        <v>270381</v>
      </c>
      <c r="AG114" s="21">
        <v>244068</v>
      </c>
      <c r="AH114" s="21">
        <v>132438</v>
      </c>
      <c r="AI114" s="20">
        <v>24</v>
      </c>
      <c r="AJ114" s="20">
        <v>19</v>
      </c>
      <c r="AK114" s="20">
        <v>25</v>
      </c>
      <c r="AL114" s="20">
        <v>21</v>
      </c>
      <c r="AM114" s="20">
        <v>31</v>
      </c>
      <c r="AN114" s="20">
        <v>63</v>
      </c>
      <c r="AO114" s="20">
        <v>97</v>
      </c>
      <c r="AP114" s="20">
        <v>81</v>
      </c>
      <c r="AQ114" s="20">
        <v>109</v>
      </c>
      <c r="AR114" s="20">
        <v>89</v>
      </c>
      <c r="AS114" s="20">
        <v>426</v>
      </c>
      <c r="AT114" s="20">
        <v>227</v>
      </c>
      <c r="AU114" s="20">
        <v>152</v>
      </c>
      <c r="AV114" s="20">
        <v>70</v>
      </c>
      <c r="AW114" s="20">
        <v>34</v>
      </c>
      <c r="AX114" s="20">
        <v>8</v>
      </c>
      <c r="AY114" s="25">
        <v>63</v>
      </c>
      <c r="AZ114" s="25">
        <v>32</v>
      </c>
      <c r="BA114" s="25">
        <v>61</v>
      </c>
      <c r="BB114" s="25">
        <v>276</v>
      </c>
      <c r="BC114" s="25">
        <v>368</v>
      </c>
      <c r="BD114" s="25">
        <v>674</v>
      </c>
      <c r="BE114" s="25">
        <v>2</v>
      </c>
      <c r="BF114" s="24">
        <v>59157</v>
      </c>
      <c r="BG114" s="24">
        <v>37746</v>
      </c>
      <c r="BH114" s="24">
        <v>77436</v>
      </c>
      <c r="BI114" s="24">
        <v>377759</v>
      </c>
      <c r="BJ114" s="24">
        <v>526673</v>
      </c>
      <c r="BK114" s="24">
        <v>1199240</v>
      </c>
      <c r="BL114" s="24">
        <v>6979</v>
      </c>
      <c r="BM114" s="17">
        <v>1798</v>
      </c>
      <c r="BN114" s="17">
        <v>1762</v>
      </c>
      <c r="BO114" s="17">
        <v>1185</v>
      </c>
      <c r="BP114" s="17">
        <v>6208</v>
      </c>
      <c r="BQ114" s="17">
        <v>48204</v>
      </c>
      <c r="BR114" s="17">
        <v>720</v>
      </c>
      <c r="BS114" s="17">
        <v>948</v>
      </c>
      <c r="BT114" s="17">
        <v>2141</v>
      </c>
      <c r="BU114" s="17">
        <v>5174</v>
      </c>
      <c r="BV114" s="17">
        <v>28763</v>
      </c>
      <c r="BW114" s="17">
        <v>758</v>
      </c>
      <c r="BX114" s="17">
        <v>1903</v>
      </c>
      <c r="BY114" s="17">
        <v>4066</v>
      </c>
      <c r="BZ114" s="17">
        <v>13679</v>
      </c>
      <c r="CA114" s="17">
        <v>57030</v>
      </c>
      <c r="CB114" s="17">
        <v>165</v>
      </c>
      <c r="CC114" s="17">
        <v>942</v>
      </c>
      <c r="CD114" s="17">
        <v>8626</v>
      </c>
      <c r="CE114" s="17">
        <v>95482</v>
      </c>
      <c r="CF114" s="17">
        <v>272544</v>
      </c>
      <c r="CG114" s="17">
        <v>100</v>
      </c>
      <c r="CH114" s="17">
        <v>501</v>
      </c>
      <c r="CI114" s="17">
        <v>4128</v>
      </c>
      <c r="CJ114" s="17">
        <v>95061</v>
      </c>
      <c r="CK114" s="17">
        <v>426883</v>
      </c>
      <c r="CL114" s="17">
        <v>302</v>
      </c>
      <c r="CM114" s="17" t="s">
        <v>54</v>
      </c>
      <c r="CN114" s="17">
        <v>1550</v>
      </c>
      <c r="CO114" s="17">
        <v>120146</v>
      </c>
      <c r="CP114" s="17">
        <v>1077242</v>
      </c>
      <c r="CQ114" s="17" t="s">
        <v>54</v>
      </c>
      <c r="CR114" s="17" t="s">
        <v>54</v>
      </c>
      <c r="CS114" s="17" t="s">
        <v>54</v>
      </c>
      <c r="CT114" s="17" t="s">
        <v>54</v>
      </c>
      <c r="CU114" s="17">
        <v>6979</v>
      </c>
    </row>
    <row r="115" spans="2:99" x14ac:dyDescent="0.25">
      <c r="B115" s="15" t="s">
        <v>155</v>
      </c>
      <c r="C115" s="256">
        <v>90501</v>
      </c>
      <c r="D115" s="16">
        <f t="shared" si="47"/>
        <v>9230</v>
      </c>
      <c r="E115" s="28">
        <f t="shared" si="40"/>
        <v>640.79310344827582</v>
      </c>
      <c r="F115" s="28">
        <f t="shared" si="41"/>
        <v>463.35384615384618</v>
      </c>
      <c r="G115" s="28">
        <f t="shared" si="42"/>
        <v>296.61805555555554</v>
      </c>
      <c r="H115" s="28">
        <f t="shared" si="43"/>
        <v>256.51603325415675</v>
      </c>
      <c r="I115" s="28">
        <f t="shared" si="44"/>
        <v>218.37921478060048</v>
      </c>
      <c r="J115" s="28">
        <f t="shared" si="45"/>
        <v>243.88723544973547</v>
      </c>
      <c r="K115" s="28">
        <f t="shared" si="46"/>
        <v>248.65909090909091</v>
      </c>
      <c r="L115" s="27">
        <f t="shared" si="33"/>
        <v>640.79310344827582</v>
      </c>
      <c r="M115" s="27">
        <f t="shared" si="34"/>
        <v>926.70769230769235</v>
      </c>
      <c r="N115" s="27">
        <f t="shared" si="35"/>
        <v>889.85416666666663</v>
      </c>
      <c r="O115" s="27">
        <f t="shared" si="36"/>
        <v>1026.064133016627</v>
      </c>
      <c r="P115" s="27">
        <f t="shared" si="37"/>
        <v>1091.8960739030024</v>
      </c>
      <c r="Q115" s="27">
        <f t="shared" si="38"/>
        <v>1463.3234126984128</v>
      </c>
      <c r="R115" s="27">
        <f t="shared" si="39"/>
        <v>2735.25</v>
      </c>
      <c r="S115" s="21">
        <v>1221</v>
      </c>
      <c r="T115" s="21">
        <v>4857</v>
      </c>
      <c r="U115" s="21">
        <v>9717</v>
      </c>
      <c r="V115" s="21">
        <v>19520</v>
      </c>
      <c r="W115" s="21">
        <v>42305</v>
      </c>
      <c r="X115" s="21">
        <v>64542</v>
      </c>
      <c r="Y115" s="21">
        <v>102073</v>
      </c>
      <c r="Z115" s="21">
        <v>153214</v>
      </c>
      <c r="AA115" s="21">
        <v>164517</v>
      </c>
      <c r="AB115" s="21">
        <v>164232</v>
      </c>
      <c r="AC115" s="21">
        <v>716250</v>
      </c>
      <c r="AD115" s="21">
        <v>390688</v>
      </c>
      <c r="AE115" s="21">
        <v>295618</v>
      </c>
      <c r="AF115" s="21">
        <v>185461</v>
      </c>
      <c r="AG115" s="21">
        <v>144788</v>
      </c>
      <c r="AH115" s="21">
        <v>133143</v>
      </c>
      <c r="AI115" s="20">
        <v>26</v>
      </c>
      <c r="AJ115" s="20">
        <v>32</v>
      </c>
      <c r="AK115" s="20">
        <v>38</v>
      </c>
      <c r="AL115" s="20">
        <v>56</v>
      </c>
      <c r="AM115" s="20">
        <v>93</v>
      </c>
      <c r="AN115" s="20">
        <v>117</v>
      </c>
      <c r="AO115" s="20">
        <v>157</v>
      </c>
      <c r="AP115" s="20">
        <v>203</v>
      </c>
      <c r="AQ115" s="20">
        <v>194</v>
      </c>
      <c r="AR115" s="20">
        <v>173</v>
      </c>
      <c r="AS115" s="20">
        <v>590</v>
      </c>
      <c r="AT115" s="20">
        <v>229</v>
      </c>
      <c r="AU115" s="20">
        <v>126</v>
      </c>
      <c r="AV115" s="20">
        <v>50</v>
      </c>
      <c r="AW115" s="20">
        <v>22</v>
      </c>
      <c r="AX115" s="20">
        <v>8</v>
      </c>
      <c r="AY115" s="25">
        <v>87</v>
      </c>
      <c r="AZ115" s="25">
        <v>65</v>
      </c>
      <c r="BA115" s="25">
        <v>96</v>
      </c>
      <c r="BB115" s="25">
        <v>421</v>
      </c>
      <c r="BC115" s="25">
        <v>433</v>
      </c>
      <c r="BD115" s="25">
        <v>1008</v>
      </c>
      <c r="BE115" s="25">
        <v>4</v>
      </c>
      <c r="BF115" s="24">
        <v>55749</v>
      </c>
      <c r="BG115" s="24">
        <v>60236</v>
      </c>
      <c r="BH115" s="24">
        <v>85426</v>
      </c>
      <c r="BI115" s="24">
        <v>431973</v>
      </c>
      <c r="BJ115" s="24">
        <v>472791</v>
      </c>
      <c r="BK115" s="24">
        <v>1475030</v>
      </c>
      <c r="BL115" s="24">
        <v>10941</v>
      </c>
      <c r="BM115" s="17">
        <v>3476</v>
      </c>
      <c r="BN115" s="17">
        <v>2456</v>
      </c>
      <c r="BO115" s="17">
        <v>4227</v>
      </c>
      <c r="BP115" s="17">
        <v>7742</v>
      </c>
      <c r="BQ115" s="17">
        <v>37848</v>
      </c>
      <c r="BR115" s="17">
        <v>1778</v>
      </c>
      <c r="BS115" s="17">
        <v>1867</v>
      </c>
      <c r="BT115" s="17">
        <v>3355</v>
      </c>
      <c r="BU115" s="17">
        <v>11758</v>
      </c>
      <c r="BV115" s="17">
        <v>41478</v>
      </c>
      <c r="BW115" s="17">
        <v>632</v>
      </c>
      <c r="BX115" s="17">
        <v>2929</v>
      </c>
      <c r="BY115" s="17">
        <v>9725</v>
      </c>
      <c r="BZ115" s="17">
        <v>24634</v>
      </c>
      <c r="CA115" s="17">
        <v>47506</v>
      </c>
      <c r="CB115" s="17" t="s">
        <v>54</v>
      </c>
      <c r="CC115" s="17">
        <v>1984</v>
      </c>
      <c r="CD115" s="17">
        <v>32420</v>
      </c>
      <c r="CE115" s="17">
        <v>173967</v>
      </c>
      <c r="CF115" s="17">
        <v>223602</v>
      </c>
      <c r="CG115" s="17">
        <v>192</v>
      </c>
      <c r="CH115" s="17">
        <v>235</v>
      </c>
      <c r="CI115" s="17">
        <v>7278</v>
      </c>
      <c r="CJ115" s="17">
        <v>172511</v>
      </c>
      <c r="CK115" s="17">
        <v>292575</v>
      </c>
      <c r="CL115" s="17" t="s">
        <v>54</v>
      </c>
      <c r="CM115" s="17">
        <v>246</v>
      </c>
      <c r="CN115" s="17">
        <v>4820</v>
      </c>
      <c r="CO115" s="17">
        <v>257966</v>
      </c>
      <c r="CP115" s="17">
        <v>1211998</v>
      </c>
      <c r="CQ115" s="17" t="s">
        <v>54</v>
      </c>
      <c r="CR115" s="17" t="s">
        <v>54</v>
      </c>
      <c r="CS115" s="17" t="s">
        <v>54</v>
      </c>
      <c r="CT115" s="17" t="s">
        <v>54</v>
      </c>
      <c r="CU115" s="17">
        <v>10941</v>
      </c>
    </row>
    <row r="116" spans="2:99" x14ac:dyDescent="0.25">
      <c r="B116" s="15" t="s">
        <v>156</v>
      </c>
      <c r="C116" s="256">
        <v>90601</v>
      </c>
      <c r="D116" s="16">
        <f t="shared" si="47"/>
        <v>9230</v>
      </c>
      <c r="E116" s="28">
        <f t="shared" si="40"/>
        <v>499.59199999999998</v>
      </c>
      <c r="F116" s="28">
        <f t="shared" si="41"/>
        <v>271.5</v>
      </c>
      <c r="G116" s="28">
        <f t="shared" si="42"/>
        <v>295.2962962962963</v>
      </c>
      <c r="H116" s="28">
        <f t="shared" si="43"/>
        <v>303.66741071428572</v>
      </c>
      <c r="I116" s="28">
        <f t="shared" si="44"/>
        <v>290.21661341853036</v>
      </c>
      <c r="J116" s="28">
        <f t="shared" si="45"/>
        <v>330.50272331154684</v>
      </c>
      <c r="K116" s="28">
        <f t="shared" si="46"/>
        <v>257.93939393939394</v>
      </c>
      <c r="L116" s="27">
        <f t="shared" si="33"/>
        <v>499.59199999999998</v>
      </c>
      <c r="M116" s="27">
        <f t="shared" si="34"/>
        <v>543</v>
      </c>
      <c r="N116" s="27">
        <f t="shared" si="35"/>
        <v>885.88888888888891</v>
      </c>
      <c r="O116" s="27">
        <f t="shared" si="36"/>
        <v>1214.6696428571429</v>
      </c>
      <c r="P116" s="27">
        <f t="shared" si="37"/>
        <v>1451.0830670926518</v>
      </c>
      <c r="Q116" s="27">
        <f t="shared" si="38"/>
        <v>1983.016339869281</v>
      </c>
      <c r="R116" s="27">
        <f t="shared" si="39"/>
        <v>2837.3333333333335</v>
      </c>
      <c r="S116" s="21">
        <v>3972</v>
      </c>
      <c r="T116" s="21">
        <v>6763</v>
      </c>
      <c r="U116" s="21">
        <v>6249</v>
      </c>
      <c r="V116" s="21">
        <v>13844</v>
      </c>
      <c r="W116" s="21">
        <v>19969</v>
      </c>
      <c r="X116" s="21">
        <v>36222</v>
      </c>
      <c r="Y116" s="21">
        <v>51361</v>
      </c>
      <c r="Z116" s="21">
        <v>62953</v>
      </c>
      <c r="AA116" s="21">
        <v>80944</v>
      </c>
      <c r="AB116" s="21">
        <v>66269</v>
      </c>
      <c r="AC116" s="21">
        <v>464578</v>
      </c>
      <c r="AD116" s="21">
        <v>346992</v>
      </c>
      <c r="AE116" s="21">
        <v>303606</v>
      </c>
      <c r="AF116" s="21">
        <v>184321</v>
      </c>
      <c r="AG116" s="21">
        <v>142545</v>
      </c>
      <c r="AH116" s="21">
        <v>345252</v>
      </c>
      <c r="AI116" s="20">
        <v>94</v>
      </c>
      <c r="AJ116" s="20">
        <v>44</v>
      </c>
      <c r="AK116" s="20">
        <v>24</v>
      </c>
      <c r="AL116" s="20">
        <v>39</v>
      </c>
      <c r="AM116" s="20">
        <v>44</v>
      </c>
      <c r="AN116" s="20">
        <v>66</v>
      </c>
      <c r="AO116" s="20">
        <v>79</v>
      </c>
      <c r="AP116" s="20">
        <v>84</v>
      </c>
      <c r="AQ116" s="20">
        <v>95</v>
      </c>
      <c r="AR116" s="20">
        <v>70</v>
      </c>
      <c r="AS116" s="20">
        <v>378</v>
      </c>
      <c r="AT116" s="20">
        <v>201</v>
      </c>
      <c r="AU116" s="20">
        <v>128</v>
      </c>
      <c r="AV116" s="20">
        <v>50</v>
      </c>
      <c r="AW116" s="20">
        <v>23</v>
      </c>
      <c r="AX116" s="20">
        <v>20</v>
      </c>
      <c r="AY116" s="25">
        <v>125</v>
      </c>
      <c r="AZ116" s="25">
        <v>54</v>
      </c>
      <c r="BA116" s="25">
        <v>108</v>
      </c>
      <c r="BB116" s="25">
        <v>224</v>
      </c>
      <c r="BC116" s="25">
        <v>313</v>
      </c>
      <c r="BD116" s="25">
        <v>612</v>
      </c>
      <c r="BE116" s="25">
        <v>3</v>
      </c>
      <c r="BF116" s="24">
        <v>62449</v>
      </c>
      <c r="BG116" s="24">
        <v>29322</v>
      </c>
      <c r="BH116" s="24">
        <v>95676</v>
      </c>
      <c r="BI116" s="24">
        <v>272086</v>
      </c>
      <c r="BJ116" s="24">
        <v>454189</v>
      </c>
      <c r="BK116" s="24">
        <v>1213606</v>
      </c>
      <c r="BL116" s="24">
        <v>8512</v>
      </c>
      <c r="BM116" s="17">
        <v>6192</v>
      </c>
      <c r="BN116" s="17">
        <v>995</v>
      </c>
      <c r="BO116" s="17">
        <v>4178</v>
      </c>
      <c r="BP116" s="17">
        <v>4294</v>
      </c>
      <c r="BQ116" s="17">
        <v>46790</v>
      </c>
      <c r="BR116" s="17">
        <v>1825</v>
      </c>
      <c r="BS116" s="17">
        <v>1255</v>
      </c>
      <c r="BT116" s="17">
        <v>2399</v>
      </c>
      <c r="BU116" s="17">
        <v>9153</v>
      </c>
      <c r="BV116" s="17">
        <v>14690</v>
      </c>
      <c r="BW116" s="17">
        <v>1277</v>
      </c>
      <c r="BX116" s="17">
        <v>2423</v>
      </c>
      <c r="BY116" s="17">
        <v>9231</v>
      </c>
      <c r="BZ116" s="17">
        <v>24866</v>
      </c>
      <c r="CA116" s="17">
        <v>57879</v>
      </c>
      <c r="CB116" s="17">
        <v>941</v>
      </c>
      <c r="CC116" s="17">
        <v>1067</v>
      </c>
      <c r="CD116" s="17">
        <v>11327</v>
      </c>
      <c r="CE116" s="17">
        <v>74326</v>
      </c>
      <c r="CF116" s="17">
        <v>184425</v>
      </c>
      <c r="CG116" s="17">
        <v>200</v>
      </c>
      <c r="CH116" s="17">
        <v>244</v>
      </c>
      <c r="CI116" s="17">
        <v>4835</v>
      </c>
      <c r="CJ116" s="17">
        <v>81010</v>
      </c>
      <c r="CK116" s="17">
        <v>367900</v>
      </c>
      <c r="CL116" s="17">
        <v>300</v>
      </c>
      <c r="CM116" s="17">
        <v>265</v>
      </c>
      <c r="CN116" s="17">
        <v>1843</v>
      </c>
      <c r="CO116" s="17">
        <v>104100</v>
      </c>
      <c r="CP116" s="17">
        <v>1107098</v>
      </c>
      <c r="CQ116" s="17" t="s">
        <v>54</v>
      </c>
      <c r="CR116" s="17" t="s">
        <v>54</v>
      </c>
      <c r="CS116" s="17" t="s">
        <v>54</v>
      </c>
      <c r="CT116" s="17" t="s">
        <v>54</v>
      </c>
      <c r="CU116" s="17">
        <v>8512</v>
      </c>
    </row>
    <row r="117" spans="2:99" x14ac:dyDescent="0.25">
      <c r="B117" s="15" t="s">
        <v>157</v>
      </c>
      <c r="C117" s="256">
        <v>90701</v>
      </c>
      <c r="D117" s="16">
        <f t="shared" si="47"/>
        <v>9230</v>
      </c>
      <c r="E117" s="28">
        <f t="shared" si="40"/>
        <v>886.58490566037733</v>
      </c>
      <c r="F117" s="28">
        <f t="shared" si="41"/>
        <v>419.87301587301585</v>
      </c>
      <c r="G117" s="28">
        <f t="shared" si="42"/>
        <v>259.66460905349794</v>
      </c>
      <c r="H117" s="28">
        <f t="shared" si="43"/>
        <v>309.4885386819484</v>
      </c>
      <c r="I117" s="28">
        <f t="shared" si="44"/>
        <v>260.66013667425966</v>
      </c>
      <c r="J117" s="28">
        <f t="shared" si="45"/>
        <v>320.68219461697726</v>
      </c>
      <c r="K117" s="28">
        <f t="shared" si="46"/>
        <v>442.18181818181819</v>
      </c>
      <c r="L117" s="27">
        <f t="shared" si="33"/>
        <v>886.58490566037733</v>
      </c>
      <c r="M117" s="27">
        <f t="shared" si="34"/>
        <v>839.74603174603169</v>
      </c>
      <c r="N117" s="27">
        <f t="shared" si="35"/>
        <v>778.99382716049388</v>
      </c>
      <c r="O117" s="27">
        <f t="shared" si="36"/>
        <v>1237.9541547277936</v>
      </c>
      <c r="P117" s="27">
        <f t="shared" si="37"/>
        <v>1303.3006833712984</v>
      </c>
      <c r="Q117" s="27">
        <f t="shared" si="38"/>
        <v>1924.0931677018634</v>
      </c>
      <c r="R117" s="27">
        <f t="shared" si="39"/>
        <v>4864</v>
      </c>
      <c r="S117" s="21">
        <v>1210</v>
      </c>
      <c r="T117" s="21">
        <v>6080</v>
      </c>
      <c r="U117" s="21">
        <v>15771</v>
      </c>
      <c r="V117" s="21">
        <v>17904</v>
      </c>
      <c r="W117" s="21">
        <v>38272</v>
      </c>
      <c r="X117" s="21">
        <v>47343</v>
      </c>
      <c r="Y117" s="21">
        <v>64510</v>
      </c>
      <c r="Z117" s="21">
        <v>72297</v>
      </c>
      <c r="AA117" s="21">
        <v>96122</v>
      </c>
      <c r="AB117" s="21">
        <v>92252</v>
      </c>
      <c r="AC117" s="21">
        <v>478033</v>
      </c>
      <c r="AD117" s="21">
        <v>352987</v>
      </c>
      <c r="AE117" s="21">
        <v>225572</v>
      </c>
      <c r="AF117" s="21">
        <v>173380</v>
      </c>
      <c r="AG117" s="21">
        <v>236344</v>
      </c>
      <c r="AH117" s="21">
        <v>256137</v>
      </c>
      <c r="AI117" s="20">
        <v>27</v>
      </c>
      <c r="AJ117" s="20">
        <v>41</v>
      </c>
      <c r="AK117" s="20">
        <v>65</v>
      </c>
      <c r="AL117" s="20">
        <v>51</v>
      </c>
      <c r="AM117" s="20">
        <v>86</v>
      </c>
      <c r="AN117" s="20">
        <v>86</v>
      </c>
      <c r="AO117" s="20">
        <v>99</v>
      </c>
      <c r="AP117" s="20">
        <v>96</v>
      </c>
      <c r="AQ117" s="20">
        <v>113</v>
      </c>
      <c r="AR117" s="20">
        <v>97</v>
      </c>
      <c r="AS117" s="20">
        <v>392</v>
      </c>
      <c r="AT117" s="20">
        <v>207</v>
      </c>
      <c r="AU117" s="20">
        <v>95</v>
      </c>
      <c r="AV117" s="20">
        <v>46</v>
      </c>
      <c r="AW117" s="20">
        <v>34</v>
      </c>
      <c r="AX117" s="20">
        <v>17</v>
      </c>
      <c r="AY117" s="25">
        <v>53</v>
      </c>
      <c r="AZ117" s="25">
        <v>63</v>
      </c>
      <c r="BA117" s="25">
        <v>162</v>
      </c>
      <c r="BB117" s="25">
        <v>349</v>
      </c>
      <c r="BC117" s="25">
        <v>439</v>
      </c>
      <c r="BD117" s="25">
        <v>483</v>
      </c>
      <c r="BE117" s="25">
        <v>3</v>
      </c>
      <c r="BF117" s="24">
        <v>46989</v>
      </c>
      <c r="BG117" s="24">
        <v>52904</v>
      </c>
      <c r="BH117" s="24">
        <v>126197</v>
      </c>
      <c r="BI117" s="24">
        <v>432046</v>
      </c>
      <c r="BJ117" s="24">
        <v>572149</v>
      </c>
      <c r="BK117" s="24">
        <v>929337</v>
      </c>
      <c r="BL117" s="24">
        <v>14592</v>
      </c>
      <c r="BM117" s="17">
        <v>1832</v>
      </c>
      <c r="BN117" s="17">
        <v>736</v>
      </c>
      <c r="BO117" s="17">
        <v>2029</v>
      </c>
      <c r="BP117" s="17">
        <v>3897</v>
      </c>
      <c r="BQ117" s="17">
        <v>38495</v>
      </c>
      <c r="BR117" s="17">
        <v>2438</v>
      </c>
      <c r="BS117" s="17">
        <v>4112</v>
      </c>
      <c r="BT117" s="17">
        <v>810</v>
      </c>
      <c r="BU117" s="17">
        <v>4370</v>
      </c>
      <c r="BV117" s="17">
        <v>41174</v>
      </c>
      <c r="BW117" s="17">
        <v>1902</v>
      </c>
      <c r="BX117" s="17">
        <v>5652</v>
      </c>
      <c r="BY117" s="17">
        <v>21520</v>
      </c>
      <c r="BZ117" s="17">
        <v>30950</v>
      </c>
      <c r="CA117" s="17">
        <v>66173</v>
      </c>
      <c r="CB117" s="17">
        <v>888</v>
      </c>
      <c r="CC117" s="17">
        <v>3052</v>
      </c>
      <c r="CD117" s="17">
        <v>18801</v>
      </c>
      <c r="CE117" s="17">
        <v>120127</v>
      </c>
      <c r="CF117" s="17">
        <v>289178</v>
      </c>
      <c r="CG117" s="17">
        <v>110</v>
      </c>
      <c r="CH117" s="17">
        <v>1112</v>
      </c>
      <c r="CI117" s="17">
        <v>9870</v>
      </c>
      <c r="CJ117" s="17">
        <v>127332</v>
      </c>
      <c r="CK117" s="17">
        <v>433725</v>
      </c>
      <c r="CL117" s="17">
        <v>120</v>
      </c>
      <c r="CM117" s="17">
        <v>1107</v>
      </c>
      <c r="CN117" s="17">
        <v>3146</v>
      </c>
      <c r="CO117" s="17">
        <v>85848</v>
      </c>
      <c r="CP117" s="17">
        <v>839116</v>
      </c>
      <c r="CQ117" s="17" t="s">
        <v>54</v>
      </c>
      <c r="CR117" s="17" t="s">
        <v>54</v>
      </c>
      <c r="CS117" s="17" t="s">
        <v>54</v>
      </c>
      <c r="CT117" s="17" t="s">
        <v>54</v>
      </c>
      <c r="CU117" s="17">
        <v>14592</v>
      </c>
    </row>
    <row r="118" spans="2:99" x14ac:dyDescent="0.25">
      <c r="B118" s="15" t="s">
        <v>158</v>
      </c>
      <c r="C118" s="256">
        <v>90801</v>
      </c>
      <c r="D118" s="16">
        <f t="shared" si="47"/>
        <v>9230</v>
      </c>
      <c r="E118" s="28">
        <f t="shared" si="40"/>
        <v>716.48</v>
      </c>
      <c r="F118" s="28">
        <f t="shared" si="41"/>
        <v>465.62162162162161</v>
      </c>
      <c r="G118" s="28">
        <f t="shared" si="42"/>
        <v>423.88888888888891</v>
      </c>
      <c r="H118" s="28">
        <f t="shared" si="43"/>
        <v>314.41857798165137</v>
      </c>
      <c r="I118" s="28">
        <f t="shared" si="44"/>
        <v>275.02730627306272</v>
      </c>
      <c r="J118" s="28">
        <f t="shared" si="45"/>
        <v>294.75569358178052</v>
      </c>
      <c r="K118" s="28">
        <f t="shared" si="46"/>
        <v>790.59090909090912</v>
      </c>
      <c r="L118" s="27">
        <f t="shared" si="33"/>
        <v>716.48</v>
      </c>
      <c r="M118" s="27">
        <f t="shared" si="34"/>
        <v>931.24324324324323</v>
      </c>
      <c r="N118" s="27">
        <f t="shared" si="35"/>
        <v>1271.6666666666667</v>
      </c>
      <c r="O118" s="27">
        <f t="shared" si="36"/>
        <v>1257.6743119266055</v>
      </c>
      <c r="P118" s="27">
        <f t="shared" si="37"/>
        <v>1375.1365313653137</v>
      </c>
      <c r="Q118" s="27">
        <f t="shared" si="38"/>
        <v>1768.5341614906831</v>
      </c>
      <c r="R118" s="27">
        <f t="shared" si="39"/>
        <v>8696.5</v>
      </c>
      <c r="S118" s="21">
        <v>1562</v>
      </c>
      <c r="T118" s="21">
        <v>3076</v>
      </c>
      <c r="U118" s="21">
        <v>7952</v>
      </c>
      <c r="V118" s="21">
        <v>9089</v>
      </c>
      <c r="W118" s="21">
        <v>19948</v>
      </c>
      <c r="X118" s="21">
        <v>18174</v>
      </c>
      <c r="Y118" s="21">
        <v>40739</v>
      </c>
      <c r="Z118" s="21">
        <v>57585</v>
      </c>
      <c r="AA118" s="21">
        <v>59862</v>
      </c>
      <c r="AB118" s="21">
        <v>64924</v>
      </c>
      <c r="AC118" s="21">
        <v>387134</v>
      </c>
      <c r="AD118" s="21">
        <v>287567</v>
      </c>
      <c r="AE118" s="21">
        <v>256497</v>
      </c>
      <c r="AF118" s="21">
        <v>145251</v>
      </c>
      <c r="AG118" s="21">
        <v>188458</v>
      </c>
      <c r="AH118" s="21">
        <v>128637</v>
      </c>
      <c r="AI118" s="20">
        <v>33</v>
      </c>
      <c r="AJ118" s="20">
        <v>20</v>
      </c>
      <c r="AK118" s="20">
        <v>32</v>
      </c>
      <c r="AL118" s="20">
        <v>26</v>
      </c>
      <c r="AM118" s="20">
        <v>44</v>
      </c>
      <c r="AN118" s="20">
        <v>33</v>
      </c>
      <c r="AO118" s="20">
        <v>63</v>
      </c>
      <c r="AP118" s="20">
        <v>77</v>
      </c>
      <c r="AQ118" s="20">
        <v>70</v>
      </c>
      <c r="AR118" s="20">
        <v>68</v>
      </c>
      <c r="AS118" s="20">
        <v>315</v>
      </c>
      <c r="AT118" s="20">
        <v>167</v>
      </c>
      <c r="AU118" s="20">
        <v>109</v>
      </c>
      <c r="AV118" s="20">
        <v>39</v>
      </c>
      <c r="AW118" s="20">
        <v>26</v>
      </c>
      <c r="AX118" s="20">
        <v>8</v>
      </c>
      <c r="AY118" s="25">
        <v>50</v>
      </c>
      <c r="AZ118" s="25">
        <v>37</v>
      </c>
      <c r="BA118" s="25">
        <v>69</v>
      </c>
      <c r="BB118" s="25">
        <v>218</v>
      </c>
      <c r="BC118" s="25">
        <v>271</v>
      </c>
      <c r="BD118" s="25">
        <v>483</v>
      </c>
      <c r="BE118" s="25">
        <v>2</v>
      </c>
      <c r="BF118" s="24">
        <v>35824</v>
      </c>
      <c r="BG118" s="24">
        <v>34456</v>
      </c>
      <c r="BH118" s="24">
        <v>87745</v>
      </c>
      <c r="BI118" s="24">
        <v>274173</v>
      </c>
      <c r="BJ118" s="24">
        <v>372662</v>
      </c>
      <c r="BK118" s="24">
        <v>854202</v>
      </c>
      <c r="BL118" s="24">
        <v>17393</v>
      </c>
      <c r="BM118" s="17">
        <v>2224</v>
      </c>
      <c r="BN118" s="17">
        <v>450</v>
      </c>
      <c r="BO118" s="17">
        <v>1221</v>
      </c>
      <c r="BP118" s="17">
        <v>3429</v>
      </c>
      <c r="BQ118" s="17">
        <v>28500</v>
      </c>
      <c r="BR118" s="17">
        <v>1082</v>
      </c>
      <c r="BS118" s="17">
        <v>1233</v>
      </c>
      <c r="BT118" s="17">
        <v>3735</v>
      </c>
      <c r="BU118" s="17">
        <v>2140</v>
      </c>
      <c r="BV118" s="17">
        <v>26266</v>
      </c>
      <c r="BW118" s="17">
        <v>836</v>
      </c>
      <c r="BX118" s="17">
        <v>3188</v>
      </c>
      <c r="BY118" s="17">
        <v>7526</v>
      </c>
      <c r="BZ118" s="17">
        <v>7781</v>
      </c>
      <c r="CA118" s="17">
        <v>68414</v>
      </c>
      <c r="CB118" s="17">
        <v>353</v>
      </c>
      <c r="CC118" s="17">
        <v>2842</v>
      </c>
      <c r="CD118" s="17">
        <v>8352</v>
      </c>
      <c r="CE118" s="17">
        <v>74549</v>
      </c>
      <c r="CF118" s="17">
        <v>188077</v>
      </c>
      <c r="CG118" s="17" t="s">
        <v>54</v>
      </c>
      <c r="CH118" s="17" t="s">
        <v>54</v>
      </c>
      <c r="CI118" s="17">
        <v>5788</v>
      </c>
      <c r="CJ118" s="17">
        <v>77293</v>
      </c>
      <c r="CK118" s="17">
        <v>289581</v>
      </c>
      <c r="CL118" s="17">
        <v>143</v>
      </c>
      <c r="CM118" s="17">
        <v>239</v>
      </c>
      <c r="CN118" s="17">
        <v>2415</v>
      </c>
      <c r="CO118" s="17">
        <v>76092</v>
      </c>
      <c r="CP118" s="17">
        <v>775313</v>
      </c>
      <c r="CQ118" s="17" t="s">
        <v>54</v>
      </c>
      <c r="CR118" s="17" t="s">
        <v>54</v>
      </c>
      <c r="CS118" s="17" t="s">
        <v>54</v>
      </c>
      <c r="CT118" s="17" t="s">
        <v>54</v>
      </c>
      <c r="CU118" s="17">
        <v>17393</v>
      </c>
    </row>
    <row r="119" spans="2:99" x14ac:dyDescent="0.25">
      <c r="B119" s="15" t="s">
        <v>159</v>
      </c>
      <c r="C119" s="256">
        <v>90901</v>
      </c>
      <c r="D119" s="16">
        <f t="shared" si="47"/>
        <v>9230</v>
      </c>
      <c r="E119" s="28">
        <f t="shared" si="40"/>
        <v>1609.5614035087719</v>
      </c>
      <c r="F119" s="28">
        <f t="shared" si="41"/>
        <v>727.109375</v>
      </c>
      <c r="G119" s="28">
        <f t="shared" si="42"/>
        <v>1110.636815920398</v>
      </c>
      <c r="H119" s="28">
        <f t="shared" si="43"/>
        <v>340.4163879598662</v>
      </c>
      <c r="I119" s="28">
        <f t="shared" si="44"/>
        <v>272.84113207547171</v>
      </c>
      <c r="J119" s="28">
        <f t="shared" si="45"/>
        <v>295.71168467386957</v>
      </c>
      <c r="K119" s="28">
        <f t="shared" si="46"/>
        <v>1575.0606060606062</v>
      </c>
      <c r="L119" s="27">
        <f t="shared" si="33"/>
        <v>1609.5614035087719</v>
      </c>
      <c r="M119" s="27">
        <f t="shared" si="34"/>
        <v>1454.21875</v>
      </c>
      <c r="N119" s="27">
        <f t="shared" si="35"/>
        <v>3331.9104477611941</v>
      </c>
      <c r="O119" s="27">
        <f t="shared" si="36"/>
        <v>1361.6655518394648</v>
      </c>
      <c r="P119" s="27">
        <f t="shared" si="37"/>
        <v>1364.2056603773585</v>
      </c>
      <c r="Q119" s="27">
        <f t="shared" si="38"/>
        <v>1774.2701080432173</v>
      </c>
      <c r="R119" s="27">
        <f t="shared" si="39"/>
        <v>17325.666666666668</v>
      </c>
      <c r="S119" s="21">
        <v>1640</v>
      </c>
      <c r="T119" s="21">
        <v>5325</v>
      </c>
      <c r="U119" s="21">
        <v>7090</v>
      </c>
      <c r="V119" s="21">
        <v>12845</v>
      </c>
      <c r="W119" s="21">
        <v>26486</v>
      </c>
      <c r="X119" s="21">
        <v>47626</v>
      </c>
      <c r="Y119" s="21">
        <v>79146</v>
      </c>
      <c r="Z119" s="21">
        <v>88816</v>
      </c>
      <c r="AA119" s="21">
        <v>107562</v>
      </c>
      <c r="AB119" s="21">
        <v>133718</v>
      </c>
      <c r="AC119" s="21">
        <v>685411</v>
      </c>
      <c r="AD119" s="21">
        <v>442733</v>
      </c>
      <c r="AE119" s="21">
        <v>390373</v>
      </c>
      <c r="AF119" s="21">
        <v>277465</v>
      </c>
      <c r="AG119" s="21">
        <v>322777</v>
      </c>
      <c r="AH119" s="21">
        <v>530896</v>
      </c>
      <c r="AI119" s="20">
        <v>29</v>
      </c>
      <c r="AJ119" s="20">
        <v>33</v>
      </c>
      <c r="AK119" s="20">
        <v>28</v>
      </c>
      <c r="AL119" s="20">
        <v>36</v>
      </c>
      <c r="AM119" s="20">
        <v>58</v>
      </c>
      <c r="AN119" s="20">
        <v>86</v>
      </c>
      <c r="AO119" s="20">
        <v>121</v>
      </c>
      <c r="AP119" s="20">
        <v>119</v>
      </c>
      <c r="AQ119" s="20">
        <v>127</v>
      </c>
      <c r="AR119" s="20">
        <v>140</v>
      </c>
      <c r="AS119" s="20">
        <v>559</v>
      </c>
      <c r="AT119" s="20">
        <v>257</v>
      </c>
      <c r="AU119" s="20">
        <v>164</v>
      </c>
      <c r="AV119" s="20">
        <v>73</v>
      </c>
      <c r="AW119" s="20">
        <v>47</v>
      </c>
      <c r="AX119" s="20">
        <v>33</v>
      </c>
      <c r="AY119" s="25">
        <v>114</v>
      </c>
      <c r="AZ119" s="25">
        <v>64</v>
      </c>
      <c r="BA119" s="25">
        <v>67</v>
      </c>
      <c r="BB119" s="25">
        <v>299</v>
      </c>
      <c r="BC119" s="25">
        <v>530</v>
      </c>
      <c r="BD119" s="25">
        <v>833</v>
      </c>
      <c r="BE119" s="25">
        <v>3</v>
      </c>
      <c r="BF119" s="24">
        <v>183490</v>
      </c>
      <c r="BG119" s="24">
        <v>93070</v>
      </c>
      <c r="BH119" s="24">
        <v>223238</v>
      </c>
      <c r="BI119" s="24">
        <v>407138</v>
      </c>
      <c r="BJ119" s="24">
        <v>723029</v>
      </c>
      <c r="BK119" s="24">
        <v>1477967</v>
      </c>
      <c r="BL119" s="24">
        <v>51977</v>
      </c>
      <c r="BM119" s="17">
        <v>3143</v>
      </c>
      <c r="BN119" s="17">
        <v>1339</v>
      </c>
      <c r="BO119" s="17">
        <v>4962</v>
      </c>
      <c r="BP119" s="17">
        <v>21607</v>
      </c>
      <c r="BQ119" s="17">
        <v>152439</v>
      </c>
      <c r="BR119" s="17">
        <v>1930</v>
      </c>
      <c r="BS119" s="17">
        <v>2232</v>
      </c>
      <c r="BT119" s="17">
        <v>2077</v>
      </c>
      <c r="BU119" s="17">
        <v>7555</v>
      </c>
      <c r="BV119" s="17">
        <v>79276</v>
      </c>
      <c r="BW119" s="17">
        <v>896</v>
      </c>
      <c r="BX119" s="17">
        <v>1545</v>
      </c>
      <c r="BY119" s="17">
        <v>3181</v>
      </c>
      <c r="BZ119" s="17">
        <v>9768</v>
      </c>
      <c r="CA119" s="17">
        <v>207848</v>
      </c>
      <c r="CB119" s="17">
        <v>579</v>
      </c>
      <c r="CC119" s="17">
        <v>1029</v>
      </c>
      <c r="CD119" s="17">
        <v>15319</v>
      </c>
      <c r="CE119" s="17">
        <v>108307</v>
      </c>
      <c r="CF119" s="17">
        <v>281904</v>
      </c>
      <c r="CG119" s="17">
        <v>242</v>
      </c>
      <c r="CH119" s="17">
        <v>456</v>
      </c>
      <c r="CI119" s="17">
        <v>9444</v>
      </c>
      <c r="CJ119" s="17">
        <v>164086</v>
      </c>
      <c r="CK119" s="17">
        <v>548801</v>
      </c>
      <c r="CL119" s="17">
        <v>175</v>
      </c>
      <c r="CM119" s="17">
        <v>489</v>
      </c>
      <c r="CN119" s="17">
        <v>4348</v>
      </c>
      <c r="CO119" s="17">
        <v>145545</v>
      </c>
      <c r="CP119" s="17">
        <v>1327410</v>
      </c>
      <c r="CQ119" s="17" t="s">
        <v>54</v>
      </c>
      <c r="CR119" s="17" t="s">
        <v>54</v>
      </c>
      <c r="CS119" s="17" t="s">
        <v>54</v>
      </c>
      <c r="CT119" s="17" t="s">
        <v>54</v>
      </c>
      <c r="CU119" s="17">
        <v>51977</v>
      </c>
    </row>
    <row r="120" spans="2:99" x14ac:dyDescent="0.25">
      <c r="B120" s="15" t="s">
        <v>160</v>
      </c>
      <c r="C120" s="256">
        <v>91001</v>
      </c>
      <c r="D120" s="16">
        <f t="shared" si="47"/>
        <v>9230</v>
      </c>
      <c r="E120" s="28">
        <f t="shared" si="40"/>
        <v>164.40055917986953</v>
      </c>
      <c r="F120" s="28">
        <f t="shared" si="41"/>
        <v>150.13227404044574</v>
      </c>
      <c r="G120" s="28">
        <f t="shared" si="42"/>
        <v>252.40912795436023</v>
      </c>
      <c r="H120" s="28">
        <f t="shared" si="43"/>
        <v>240.74926953981009</v>
      </c>
      <c r="I120" s="28">
        <f t="shared" si="44"/>
        <v>249.15429234338748</v>
      </c>
      <c r="J120" s="28">
        <f t="shared" si="45"/>
        <v>279.05454690237298</v>
      </c>
      <c r="K120" s="28">
        <f t="shared" si="46"/>
        <v>634.63961038961043</v>
      </c>
      <c r="L120" s="27">
        <f t="shared" si="33"/>
        <v>164.40055917986953</v>
      </c>
      <c r="M120" s="27">
        <f t="shared" si="34"/>
        <v>300.26454808089147</v>
      </c>
      <c r="N120" s="27">
        <f t="shared" si="35"/>
        <v>757.22738386308072</v>
      </c>
      <c r="O120" s="27">
        <f t="shared" si="36"/>
        <v>962.99707815924035</v>
      </c>
      <c r="P120" s="27">
        <f t="shared" si="37"/>
        <v>1245.7714617169374</v>
      </c>
      <c r="Q120" s="27">
        <f t="shared" si="38"/>
        <v>1674.3272814142379</v>
      </c>
      <c r="R120" s="27">
        <f t="shared" si="39"/>
        <v>6981.0357142857147</v>
      </c>
      <c r="S120" s="21">
        <v>291856</v>
      </c>
      <c r="T120" s="21">
        <v>273471</v>
      </c>
      <c r="U120" s="21">
        <v>108930</v>
      </c>
      <c r="V120" s="21">
        <v>135872</v>
      </c>
      <c r="W120" s="21">
        <v>197010</v>
      </c>
      <c r="X120" s="21">
        <v>260035</v>
      </c>
      <c r="Y120" s="21">
        <v>312221</v>
      </c>
      <c r="Z120" s="21">
        <v>331999</v>
      </c>
      <c r="AA120" s="21">
        <v>417220</v>
      </c>
      <c r="AB120" s="21">
        <v>387032</v>
      </c>
      <c r="AC120" s="21">
        <v>1394686</v>
      </c>
      <c r="AD120" s="21">
        <v>840980</v>
      </c>
      <c r="AE120" s="21">
        <v>993539</v>
      </c>
      <c r="AF120" s="21">
        <v>734243</v>
      </c>
      <c r="AG120" s="21">
        <v>698989</v>
      </c>
      <c r="AH120" s="21">
        <v>942913</v>
      </c>
      <c r="AI120" s="20">
        <v>4872</v>
      </c>
      <c r="AJ120" s="20">
        <v>2116</v>
      </c>
      <c r="AK120" s="20">
        <v>452</v>
      </c>
      <c r="AL120" s="20">
        <v>385</v>
      </c>
      <c r="AM120" s="20">
        <v>437</v>
      </c>
      <c r="AN120" s="20">
        <v>476</v>
      </c>
      <c r="AO120" s="20">
        <v>486</v>
      </c>
      <c r="AP120" s="20">
        <v>443</v>
      </c>
      <c r="AQ120" s="20">
        <v>489</v>
      </c>
      <c r="AR120" s="20">
        <v>408</v>
      </c>
      <c r="AS120" s="20">
        <v>1143</v>
      </c>
      <c r="AT120" s="20">
        <v>487</v>
      </c>
      <c r="AU120" s="20">
        <v>415</v>
      </c>
      <c r="AV120" s="20">
        <v>192</v>
      </c>
      <c r="AW120" s="20">
        <v>103</v>
      </c>
      <c r="AX120" s="20">
        <v>54</v>
      </c>
      <c r="AY120" s="25">
        <v>5365</v>
      </c>
      <c r="AZ120" s="25">
        <v>2423</v>
      </c>
      <c r="BA120" s="25">
        <v>818</v>
      </c>
      <c r="BB120" s="25">
        <v>1369</v>
      </c>
      <c r="BC120" s="25">
        <v>862</v>
      </c>
      <c r="BD120" s="25">
        <v>2093</v>
      </c>
      <c r="BE120" s="25">
        <v>28</v>
      </c>
      <c r="BF120" s="24">
        <v>882009</v>
      </c>
      <c r="BG120" s="24">
        <v>727541</v>
      </c>
      <c r="BH120" s="24">
        <v>619412</v>
      </c>
      <c r="BI120" s="24">
        <v>1318343</v>
      </c>
      <c r="BJ120" s="24">
        <v>1073855</v>
      </c>
      <c r="BK120" s="24">
        <v>3504367</v>
      </c>
      <c r="BL120" s="24">
        <v>195469</v>
      </c>
      <c r="BM120" s="17">
        <v>359401</v>
      </c>
      <c r="BN120" s="17">
        <v>30694</v>
      </c>
      <c r="BO120" s="17">
        <v>39763</v>
      </c>
      <c r="BP120" s="17">
        <v>67275</v>
      </c>
      <c r="BQ120" s="17">
        <v>384876</v>
      </c>
      <c r="BR120" s="17">
        <v>191514</v>
      </c>
      <c r="BS120" s="17">
        <v>50003</v>
      </c>
      <c r="BT120" s="17">
        <v>34141</v>
      </c>
      <c r="BU120" s="17">
        <v>62808</v>
      </c>
      <c r="BV120" s="17">
        <v>389075</v>
      </c>
      <c r="BW120" s="17">
        <v>12064</v>
      </c>
      <c r="BX120" s="17">
        <v>17685</v>
      </c>
      <c r="BY120" s="17">
        <v>126061</v>
      </c>
      <c r="BZ120" s="17">
        <v>149195</v>
      </c>
      <c r="CA120" s="17">
        <v>314407</v>
      </c>
      <c r="CB120" s="17">
        <v>1399</v>
      </c>
      <c r="CC120" s="17">
        <v>8543</v>
      </c>
      <c r="CD120" s="17">
        <v>103583</v>
      </c>
      <c r="CE120" s="17">
        <v>625880</v>
      </c>
      <c r="CF120" s="17">
        <v>578938</v>
      </c>
      <c r="CG120" s="17">
        <v>460</v>
      </c>
      <c r="CH120" s="17">
        <v>275</v>
      </c>
      <c r="CI120" s="17">
        <v>22245</v>
      </c>
      <c r="CJ120" s="17">
        <v>375572</v>
      </c>
      <c r="CK120" s="17">
        <v>675303</v>
      </c>
      <c r="CL120" s="17">
        <v>489</v>
      </c>
      <c r="CM120" s="17">
        <v>1730</v>
      </c>
      <c r="CN120" s="17">
        <v>7089</v>
      </c>
      <c r="CO120" s="17">
        <v>427777</v>
      </c>
      <c r="CP120" s="17">
        <v>3067282</v>
      </c>
      <c r="CQ120" s="17" t="s">
        <v>54</v>
      </c>
      <c r="CR120" s="17" t="s">
        <v>54</v>
      </c>
      <c r="CS120" s="17" t="s">
        <v>54</v>
      </c>
      <c r="CT120" s="17" t="s">
        <v>54</v>
      </c>
      <c r="CU120" s="17">
        <v>195469</v>
      </c>
    </row>
    <row r="121" spans="2:99" x14ac:dyDescent="0.25">
      <c r="B121" s="15" t="s">
        <v>161</v>
      </c>
      <c r="C121" s="256">
        <v>91101</v>
      </c>
      <c r="D121" s="16">
        <f t="shared" si="47"/>
        <v>9230</v>
      </c>
      <c r="E121" s="28">
        <f t="shared" si="40"/>
        <v>248.58739342265531</v>
      </c>
      <c r="F121" s="28">
        <f t="shared" si="41"/>
        <v>231.03116651825468</v>
      </c>
      <c r="G121" s="28">
        <f t="shared" si="42"/>
        <v>286.68398268398272</v>
      </c>
      <c r="H121" s="28">
        <f t="shared" si="43"/>
        <v>228.61038394415357</v>
      </c>
      <c r="I121" s="28">
        <f t="shared" si="44"/>
        <v>213.4980044345898</v>
      </c>
      <c r="J121" s="28">
        <f t="shared" si="45"/>
        <v>291.57641700404855</v>
      </c>
      <c r="K121" s="28">
        <f t="shared" si="46"/>
        <v>394.08909090909088</v>
      </c>
      <c r="L121" s="27">
        <f t="shared" si="33"/>
        <v>248.58739342265531</v>
      </c>
      <c r="M121" s="27">
        <f t="shared" si="34"/>
        <v>462.06233303650936</v>
      </c>
      <c r="N121" s="27">
        <f t="shared" si="35"/>
        <v>860.0519480519481</v>
      </c>
      <c r="O121" s="27">
        <f t="shared" si="36"/>
        <v>914.44153577661427</v>
      </c>
      <c r="P121" s="27">
        <f t="shared" si="37"/>
        <v>1067.490022172949</v>
      </c>
      <c r="Q121" s="27">
        <f t="shared" si="38"/>
        <v>1749.4585020242914</v>
      </c>
      <c r="R121" s="27">
        <f t="shared" si="39"/>
        <v>4334.9799999999996</v>
      </c>
      <c r="S121" s="21">
        <v>134806</v>
      </c>
      <c r="T121" s="21">
        <v>194094</v>
      </c>
      <c r="U121" s="21">
        <v>81545</v>
      </c>
      <c r="V121" s="21">
        <v>61962</v>
      </c>
      <c r="W121" s="21">
        <v>104922</v>
      </c>
      <c r="X121" s="21">
        <v>111316</v>
      </c>
      <c r="Y121" s="21">
        <v>191497</v>
      </c>
      <c r="Z121" s="21">
        <v>223139</v>
      </c>
      <c r="AA121" s="21">
        <v>151547</v>
      </c>
      <c r="AB121" s="21">
        <v>154243</v>
      </c>
      <c r="AC121" s="21">
        <v>605332</v>
      </c>
      <c r="AD121" s="21">
        <v>479857</v>
      </c>
      <c r="AE121" s="21">
        <v>568997</v>
      </c>
      <c r="AF121" s="21">
        <v>508521</v>
      </c>
      <c r="AG121" s="21">
        <v>462309</v>
      </c>
      <c r="AH121" s="21">
        <v>649141</v>
      </c>
      <c r="AI121" s="20">
        <v>2292</v>
      </c>
      <c r="AJ121" s="20">
        <v>1504</v>
      </c>
      <c r="AK121" s="20">
        <v>336</v>
      </c>
      <c r="AL121" s="20">
        <v>181</v>
      </c>
      <c r="AM121" s="20">
        <v>234</v>
      </c>
      <c r="AN121" s="20">
        <v>203</v>
      </c>
      <c r="AO121" s="20">
        <v>296</v>
      </c>
      <c r="AP121" s="20">
        <v>299</v>
      </c>
      <c r="AQ121" s="20">
        <v>179</v>
      </c>
      <c r="AR121" s="20">
        <v>163</v>
      </c>
      <c r="AS121" s="20">
        <v>492</v>
      </c>
      <c r="AT121" s="20">
        <v>277</v>
      </c>
      <c r="AU121" s="20">
        <v>235</v>
      </c>
      <c r="AV121" s="20">
        <v>136</v>
      </c>
      <c r="AW121" s="20">
        <v>68</v>
      </c>
      <c r="AX121" s="20">
        <v>36</v>
      </c>
      <c r="AY121" s="25">
        <v>3284</v>
      </c>
      <c r="AZ121" s="25">
        <v>1123</v>
      </c>
      <c r="BA121" s="25">
        <v>462</v>
      </c>
      <c r="BB121" s="25">
        <v>573</v>
      </c>
      <c r="BC121" s="25">
        <v>451</v>
      </c>
      <c r="BD121" s="25">
        <v>988</v>
      </c>
      <c r="BE121" s="25">
        <v>50</v>
      </c>
      <c r="BF121" s="24">
        <v>816361</v>
      </c>
      <c r="BG121" s="24">
        <v>518896</v>
      </c>
      <c r="BH121" s="24">
        <v>397344</v>
      </c>
      <c r="BI121" s="24">
        <v>523975</v>
      </c>
      <c r="BJ121" s="24">
        <v>481438</v>
      </c>
      <c r="BK121" s="24">
        <v>1728465</v>
      </c>
      <c r="BL121" s="24">
        <v>216749</v>
      </c>
      <c r="BM121" s="17">
        <v>228706</v>
      </c>
      <c r="BN121" s="17">
        <v>29123</v>
      </c>
      <c r="BO121" s="17">
        <v>31309</v>
      </c>
      <c r="BP121" s="17">
        <v>62279</v>
      </c>
      <c r="BQ121" s="17">
        <v>464944</v>
      </c>
      <c r="BR121" s="17">
        <v>86005</v>
      </c>
      <c r="BS121" s="17">
        <v>29362</v>
      </c>
      <c r="BT121" s="17">
        <v>30739</v>
      </c>
      <c r="BU121" s="17">
        <v>37738</v>
      </c>
      <c r="BV121" s="17">
        <v>335052</v>
      </c>
      <c r="BW121" s="17">
        <v>12177</v>
      </c>
      <c r="BX121" s="17">
        <v>17739</v>
      </c>
      <c r="BY121" s="17">
        <v>52866</v>
      </c>
      <c r="BZ121" s="17">
        <v>63308</v>
      </c>
      <c r="CA121" s="17">
        <v>251254</v>
      </c>
      <c r="CB121" s="17">
        <v>1132</v>
      </c>
      <c r="CC121" s="17">
        <v>3986</v>
      </c>
      <c r="CD121" s="17">
        <v>38369</v>
      </c>
      <c r="CE121" s="17">
        <v>260625</v>
      </c>
      <c r="CF121" s="17">
        <v>219863</v>
      </c>
      <c r="CG121" s="17">
        <v>464</v>
      </c>
      <c r="CH121" s="17">
        <v>850</v>
      </c>
      <c r="CI121" s="17">
        <v>9179</v>
      </c>
      <c r="CJ121" s="17">
        <v>210431</v>
      </c>
      <c r="CK121" s="17">
        <v>260514</v>
      </c>
      <c r="CL121" s="17">
        <v>416</v>
      </c>
      <c r="CM121" s="17">
        <v>485</v>
      </c>
      <c r="CN121" s="17">
        <v>4422</v>
      </c>
      <c r="CO121" s="17">
        <v>197361</v>
      </c>
      <c r="CP121" s="17">
        <v>1525781</v>
      </c>
      <c r="CQ121" s="17" t="s">
        <v>54</v>
      </c>
      <c r="CR121" s="17" t="s">
        <v>54</v>
      </c>
      <c r="CS121" s="17" t="s">
        <v>54</v>
      </c>
      <c r="CT121" s="17" t="s">
        <v>54</v>
      </c>
      <c r="CU121" s="17">
        <v>216749</v>
      </c>
    </row>
    <row r="122" spans="2:99" x14ac:dyDescent="0.25">
      <c r="B122" s="15" t="s">
        <v>162</v>
      </c>
      <c r="C122" s="256">
        <v>91201</v>
      </c>
      <c r="D122" s="16">
        <f t="shared" si="47"/>
        <v>9230</v>
      </c>
      <c r="E122" s="28">
        <f t="shared" si="40"/>
        <v>180.45401069518718</v>
      </c>
      <c r="F122" s="28">
        <f t="shared" si="41"/>
        <v>142.486986697513</v>
      </c>
      <c r="G122" s="28">
        <f t="shared" si="42"/>
        <v>248.04302600472815</v>
      </c>
      <c r="H122" s="28">
        <f t="shared" si="43"/>
        <v>206.53150525087514</v>
      </c>
      <c r="I122" s="28">
        <f t="shared" si="44"/>
        <v>191.82019914651494</v>
      </c>
      <c r="J122" s="28">
        <f t="shared" si="45"/>
        <v>245.37235023041475</v>
      </c>
      <c r="K122" s="28">
        <f t="shared" si="46"/>
        <v>581.39393939393938</v>
      </c>
      <c r="L122" s="27">
        <f t="shared" si="33"/>
        <v>180.45401069518718</v>
      </c>
      <c r="M122" s="27">
        <f t="shared" si="34"/>
        <v>284.97397339502601</v>
      </c>
      <c r="N122" s="27">
        <f t="shared" si="35"/>
        <v>744.12907801418442</v>
      </c>
      <c r="O122" s="27">
        <f t="shared" si="36"/>
        <v>826.12602100350057</v>
      </c>
      <c r="P122" s="27">
        <f t="shared" si="37"/>
        <v>959.10099573257469</v>
      </c>
      <c r="Q122" s="27">
        <f t="shared" si="38"/>
        <v>1472.2341013824885</v>
      </c>
      <c r="R122" s="27">
        <f t="shared" si="39"/>
        <v>6395.333333333333</v>
      </c>
      <c r="S122" s="21">
        <v>118325</v>
      </c>
      <c r="T122" s="21">
        <v>126894</v>
      </c>
      <c r="U122" s="21">
        <v>90761</v>
      </c>
      <c r="V122" s="21">
        <v>107475</v>
      </c>
      <c r="W122" s="21">
        <v>159678</v>
      </c>
      <c r="X122" s="21">
        <v>243358</v>
      </c>
      <c r="Y122" s="21">
        <v>253191</v>
      </c>
      <c r="Z122" s="21">
        <v>255409</v>
      </c>
      <c r="AA122" s="21">
        <v>271698</v>
      </c>
      <c r="AB122" s="21">
        <v>230266</v>
      </c>
      <c r="AC122" s="21">
        <v>840641</v>
      </c>
      <c r="AD122" s="21">
        <v>354617</v>
      </c>
      <c r="AE122" s="21">
        <v>331924</v>
      </c>
      <c r="AF122" s="21">
        <v>393322</v>
      </c>
      <c r="AG122" s="21">
        <v>372870</v>
      </c>
      <c r="AH122" s="21">
        <v>241521</v>
      </c>
      <c r="AI122" s="20">
        <v>2011</v>
      </c>
      <c r="AJ122" s="20">
        <v>957</v>
      </c>
      <c r="AK122" s="20">
        <v>369</v>
      </c>
      <c r="AL122" s="20">
        <v>308</v>
      </c>
      <c r="AM122" s="20">
        <v>352</v>
      </c>
      <c r="AN122" s="20">
        <v>443</v>
      </c>
      <c r="AO122" s="20">
        <v>390</v>
      </c>
      <c r="AP122" s="20">
        <v>341</v>
      </c>
      <c r="AQ122" s="20">
        <v>320</v>
      </c>
      <c r="AR122" s="20">
        <v>243</v>
      </c>
      <c r="AS122" s="20">
        <v>700</v>
      </c>
      <c r="AT122" s="20">
        <v>209</v>
      </c>
      <c r="AU122" s="20">
        <v>138</v>
      </c>
      <c r="AV122" s="20">
        <v>101</v>
      </c>
      <c r="AW122" s="20">
        <v>61</v>
      </c>
      <c r="AX122" s="20">
        <v>15</v>
      </c>
      <c r="AY122" s="25">
        <v>1870</v>
      </c>
      <c r="AZ122" s="25">
        <v>1729</v>
      </c>
      <c r="BA122" s="25">
        <v>705</v>
      </c>
      <c r="BB122" s="25">
        <v>857</v>
      </c>
      <c r="BC122" s="25">
        <v>703</v>
      </c>
      <c r="BD122" s="25">
        <v>1085</v>
      </c>
      <c r="BE122" s="25">
        <v>9</v>
      </c>
      <c r="BF122" s="24">
        <v>337449</v>
      </c>
      <c r="BG122" s="24">
        <v>492720</v>
      </c>
      <c r="BH122" s="24">
        <v>524611</v>
      </c>
      <c r="BI122" s="24">
        <v>707990</v>
      </c>
      <c r="BJ122" s="24">
        <v>674248</v>
      </c>
      <c r="BK122" s="24">
        <v>1597374</v>
      </c>
      <c r="BL122" s="24">
        <v>57558</v>
      </c>
      <c r="BM122" s="17">
        <v>110072</v>
      </c>
      <c r="BN122" s="17">
        <v>20396</v>
      </c>
      <c r="BO122" s="17">
        <v>29334</v>
      </c>
      <c r="BP122" s="17">
        <v>32999</v>
      </c>
      <c r="BQ122" s="17">
        <v>144648</v>
      </c>
      <c r="BR122" s="17">
        <v>122538</v>
      </c>
      <c r="BS122" s="17">
        <v>45665</v>
      </c>
      <c r="BT122" s="17">
        <v>49346</v>
      </c>
      <c r="BU122" s="17">
        <v>65822</v>
      </c>
      <c r="BV122" s="17">
        <v>209349</v>
      </c>
      <c r="BW122" s="17">
        <v>10230</v>
      </c>
      <c r="BX122" s="17">
        <v>19291</v>
      </c>
      <c r="BY122" s="17">
        <v>87972</v>
      </c>
      <c r="BZ122" s="17">
        <v>137923</v>
      </c>
      <c r="CA122" s="17">
        <v>269195</v>
      </c>
      <c r="CB122" s="17">
        <v>1430</v>
      </c>
      <c r="CC122" s="17">
        <v>4129</v>
      </c>
      <c r="CD122" s="17">
        <v>72078</v>
      </c>
      <c r="CE122" s="17">
        <v>349681</v>
      </c>
      <c r="CF122" s="17">
        <v>280672</v>
      </c>
      <c r="CG122" s="17">
        <v>609</v>
      </c>
      <c r="CH122" s="17">
        <v>296</v>
      </c>
      <c r="CI122" s="17">
        <v>19680</v>
      </c>
      <c r="CJ122" s="17">
        <v>320509</v>
      </c>
      <c r="CK122" s="17">
        <v>333154</v>
      </c>
      <c r="CL122" s="17">
        <v>340</v>
      </c>
      <c r="CM122" s="17">
        <v>984</v>
      </c>
      <c r="CN122" s="17">
        <v>8743</v>
      </c>
      <c r="CO122" s="17">
        <v>345653</v>
      </c>
      <c r="CP122" s="17">
        <v>1241654</v>
      </c>
      <c r="CQ122" s="17" t="s">
        <v>54</v>
      </c>
      <c r="CR122" s="17" t="s">
        <v>54</v>
      </c>
      <c r="CS122" s="17" t="s">
        <v>54</v>
      </c>
      <c r="CT122" s="17">
        <v>1335</v>
      </c>
      <c r="CU122" s="17">
        <v>56223</v>
      </c>
    </row>
    <row r="123" spans="2:99" x14ac:dyDescent="0.25">
      <c r="B123" s="15" t="s">
        <v>163</v>
      </c>
      <c r="C123" s="256">
        <v>91301</v>
      </c>
      <c r="D123" s="16">
        <f t="shared" si="47"/>
        <v>9230</v>
      </c>
      <c r="E123" s="28">
        <f t="shared" si="40"/>
        <v>141.55210489993098</v>
      </c>
      <c r="F123" s="28">
        <f t="shared" si="41"/>
        <v>97.836113721804509</v>
      </c>
      <c r="G123" s="28">
        <f t="shared" si="42"/>
        <v>201.98213374170496</v>
      </c>
      <c r="H123" s="28">
        <f t="shared" si="43"/>
        <v>198.72600446428572</v>
      </c>
      <c r="I123" s="28">
        <f t="shared" si="44"/>
        <v>192.16759776536313</v>
      </c>
      <c r="J123" s="28">
        <f t="shared" si="45"/>
        <v>225.16742081447964</v>
      </c>
      <c r="K123" s="28">
        <f t="shared" si="46"/>
        <v>915.27272727272725</v>
      </c>
      <c r="L123" s="27">
        <f t="shared" si="33"/>
        <v>141.55210489993098</v>
      </c>
      <c r="M123" s="27">
        <f t="shared" si="34"/>
        <v>195.67222744360902</v>
      </c>
      <c r="N123" s="27">
        <f t="shared" si="35"/>
        <v>605.94640122511487</v>
      </c>
      <c r="O123" s="27">
        <f t="shared" si="36"/>
        <v>794.90401785714289</v>
      </c>
      <c r="P123" s="27">
        <f t="shared" si="37"/>
        <v>960.8379888268156</v>
      </c>
      <c r="Q123" s="27">
        <f t="shared" si="38"/>
        <v>1351.0045248868778</v>
      </c>
      <c r="R123" s="27">
        <f t="shared" si="39"/>
        <v>10068</v>
      </c>
      <c r="S123" s="21">
        <v>170260</v>
      </c>
      <c r="T123" s="21">
        <v>427323</v>
      </c>
      <c r="U123" s="21">
        <v>282676</v>
      </c>
      <c r="V123" s="21">
        <v>210661</v>
      </c>
      <c r="W123" s="21">
        <v>228297</v>
      </c>
      <c r="X123" s="21">
        <v>233005</v>
      </c>
      <c r="Y123" s="21">
        <v>206941</v>
      </c>
      <c r="Z123" s="21">
        <v>211653</v>
      </c>
      <c r="AA123" s="21">
        <v>152632</v>
      </c>
      <c r="AB123" s="21">
        <v>175792</v>
      </c>
      <c r="AC123" s="21">
        <v>387732</v>
      </c>
      <c r="AD123" s="21">
        <v>119636</v>
      </c>
      <c r="AE123" s="21">
        <v>75639</v>
      </c>
      <c r="AF123" s="21">
        <v>144854</v>
      </c>
      <c r="AG123" s="21">
        <v>267988</v>
      </c>
      <c r="AH123" s="21">
        <v>286188</v>
      </c>
      <c r="AI123" s="20">
        <v>2806</v>
      </c>
      <c r="AJ123" s="20">
        <v>3081</v>
      </c>
      <c r="AK123" s="20">
        <v>1189</v>
      </c>
      <c r="AL123" s="20">
        <v>613</v>
      </c>
      <c r="AM123" s="20">
        <v>510</v>
      </c>
      <c r="AN123" s="20">
        <v>424</v>
      </c>
      <c r="AO123" s="20">
        <v>322</v>
      </c>
      <c r="AP123" s="20">
        <v>284</v>
      </c>
      <c r="AQ123" s="20">
        <v>181</v>
      </c>
      <c r="AR123" s="20">
        <v>186</v>
      </c>
      <c r="AS123" s="20">
        <v>321</v>
      </c>
      <c r="AT123" s="20">
        <v>71</v>
      </c>
      <c r="AU123" s="20">
        <v>32</v>
      </c>
      <c r="AV123" s="20">
        <v>38</v>
      </c>
      <c r="AW123" s="20">
        <v>38</v>
      </c>
      <c r="AX123" s="20">
        <v>20</v>
      </c>
      <c r="AY123" s="25">
        <v>2898</v>
      </c>
      <c r="AZ123" s="25">
        <v>4256</v>
      </c>
      <c r="BA123" s="25">
        <v>1306</v>
      </c>
      <c r="BB123" s="25">
        <v>896</v>
      </c>
      <c r="BC123" s="25">
        <v>537</v>
      </c>
      <c r="BD123" s="25">
        <v>221</v>
      </c>
      <c r="BE123" s="25">
        <v>2</v>
      </c>
      <c r="BF123" s="24">
        <v>410218</v>
      </c>
      <c r="BG123" s="24">
        <v>832781</v>
      </c>
      <c r="BH123" s="24">
        <v>791366</v>
      </c>
      <c r="BI123" s="24">
        <v>712234</v>
      </c>
      <c r="BJ123" s="24">
        <v>515970</v>
      </c>
      <c r="BK123" s="24">
        <v>298572</v>
      </c>
      <c r="BL123" s="24">
        <v>20136</v>
      </c>
      <c r="BM123" s="17">
        <v>220770</v>
      </c>
      <c r="BN123" s="17">
        <v>47198</v>
      </c>
      <c r="BO123" s="17">
        <v>32857</v>
      </c>
      <c r="BP123" s="17">
        <v>20752</v>
      </c>
      <c r="BQ123" s="17">
        <v>88641</v>
      </c>
      <c r="BR123" s="17">
        <v>339655</v>
      </c>
      <c r="BS123" s="17">
        <v>164346</v>
      </c>
      <c r="BT123" s="17">
        <v>128161</v>
      </c>
      <c r="BU123" s="17">
        <v>60673</v>
      </c>
      <c r="BV123" s="17">
        <v>139946</v>
      </c>
      <c r="BW123" s="17">
        <v>33174</v>
      </c>
      <c r="BX123" s="17">
        <v>61084</v>
      </c>
      <c r="BY123" s="17">
        <v>167003</v>
      </c>
      <c r="BZ123" s="17">
        <v>198749</v>
      </c>
      <c r="CA123" s="17">
        <v>331356</v>
      </c>
      <c r="CB123" s="17">
        <v>3092</v>
      </c>
      <c r="CC123" s="17">
        <v>9109</v>
      </c>
      <c r="CD123" s="17">
        <v>91693</v>
      </c>
      <c r="CE123" s="17">
        <v>342943</v>
      </c>
      <c r="CF123" s="17">
        <v>265397</v>
      </c>
      <c r="CG123" s="17">
        <v>448</v>
      </c>
      <c r="CH123" s="17">
        <v>739</v>
      </c>
      <c r="CI123" s="17">
        <v>17362</v>
      </c>
      <c r="CJ123" s="17">
        <v>276401</v>
      </c>
      <c r="CK123" s="17">
        <v>221020</v>
      </c>
      <c r="CL123" s="17">
        <v>444</v>
      </c>
      <c r="CM123" s="17">
        <v>200</v>
      </c>
      <c r="CN123" s="17">
        <v>1882</v>
      </c>
      <c r="CO123" s="17">
        <v>80505</v>
      </c>
      <c r="CP123" s="17">
        <v>215541</v>
      </c>
      <c r="CQ123" s="17" t="s">
        <v>54</v>
      </c>
      <c r="CR123" s="17" t="s">
        <v>54</v>
      </c>
      <c r="CS123" s="17" t="s">
        <v>54</v>
      </c>
      <c r="CT123" s="17" t="s">
        <v>54</v>
      </c>
      <c r="CU123" s="17">
        <v>20136</v>
      </c>
    </row>
    <row r="124" spans="2:99" x14ac:dyDescent="0.25">
      <c r="B124" s="15" t="s">
        <v>164</v>
      </c>
      <c r="C124" s="256">
        <v>91401</v>
      </c>
      <c r="D124" s="16">
        <f t="shared" si="47"/>
        <v>9230</v>
      </c>
      <c r="E124" s="28">
        <f t="shared" si="40"/>
        <v>121.67030848329048</v>
      </c>
      <c r="F124" s="28">
        <f t="shared" si="41"/>
        <v>107.78786086133459</v>
      </c>
      <c r="G124" s="28">
        <f t="shared" si="42"/>
        <v>191.68127608825284</v>
      </c>
      <c r="H124" s="28">
        <f t="shared" si="43"/>
        <v>236.65260821309656</v>
      </c>
      <c r="I124" s="28">
        <f t="shared" si="44"/>
        <v>198.35956284153005</v>
      </c>
      <c r="J124" s="28">
        <f t="shared" si="45"/>
        <v>239.54234234234232</v>
      </c>
      <c r="K124" s="28">
        <f t="shared" si="46"/>
        <v>474.87878787878793</v>
      </c>
      <c r="L124" s="27">
        <f t="shared" si="33"/>
        <v>121.67030848329048</v>
      </c>
      <c r="M124" s="27">
        <f t="shared" si="34"/>
        <v>215.57572172266919</v>
      </c>
      <c r="N124" s="27">
        <f t="shared" si="35"/>
        <v>575.04382826475853</v>
      </c>
      <c r="O124" s="27">
        <f t="shared" si="36"/>
        <v>946.61043285238623</v>
      </c>
      <c r="P124" s="27">
        <f t="shared" si="37"/>
        <v>991.79781420765028</v>
      </c>
      <c r="Q124" s="27">
        <f t="shared" si="38"/>
        <v>1437.254054054054</v>
      </c>
      <c r="R124" s="27">
        <f t="shared" si="39"/>
        <v>5223.666666666667</v>
      </c>
      <c r="S124" s="21">
        <v>269679</v>
      </c>
      <c r="T124" s="21">
        <v>441303</v>
      </c>
      <c r="U124" s="21">
        <v>192956</v>
      </c>
      <c r="V124" s="21">
        <v>137907</v>
      </c>
      <c r="W124" s="21">
        <v>177401</v>
      </c>
      <c r="X124" s="21">
        <v>240739</v>
      </c>
      <c r="Y124" s="21">
        <v>253704</v>
      </c>
      <c r="Z124" s="21">
        <v>268443</v>
      </c>
      <c r="AA124" s="21">
        <v>218332</v>
      </c>
      <c r="AB124" s="21">
        <v>182446</v>
      </c>
      <c r="AC124" s="21">
        <v>748355</v>
      </c>
      <c r="AD124" s="21">
        <v>340838</v>
      </c>
      <c r="AE124" s="21">
        <v>288537</v>
      </c>
      <c r="AF124" s="21">
        <v>367862</v>
      </c>
      <c r="AG124" s="21">
        <v>371960</v>
      </c>
      <c r="AH124" s="21">
        <v>279548</v>
      </c>
      <c r="AI124" s="20">
        <v>4727</v>
      </c>
      <c r="AJ124" s="20">
        <v>3302</v>
      </c>
      <c r="AK124" s="20">
        <v>805</v>
      </c>
      <c r="AL124" s="20">
        <v>399</v>
      </c>
      <c r="AM124" s="20">
        <v>395</v>
      </c>
      <c r="AN124" s="20">
        <v>440</v>
      </c>
      <c r="AO124" s="20">
        <v>392</v>
      </c>
      <c r="AP124" s="20">
        <v>360</v>
      </c>
      <c r="AQ124" s="20">
        <v>257</v>
      </c>
      <c r="AR124" s="20">
        <v>193</v>
      </c>
      <c r="AS124" s="20">
        <v>627</v>
      </c>
      <c r="AT124" s="20">
        <v>200</v>
      </c>
      <c r="AU124" s="20">
        <v>122</v>
      </c>
      <c r="AV124" s="20">
        <v>97</v>
      </c>
      <c r="AW124" s="20">
        <v>54</v>
      </c>
      <c r="AX124" s="20">
        <v>18</v>
      </c>
      <c r="AY124" s="25">
        <v>4668</v>
      </c>
      <c r="AZ124" s="25">
        <v>4226</v>
      </c>
      <c r="BA124" s="25">
        <v>1118</v>
      </c>
      <c r="BB124" s="25">
        <v>901</v>
      </c>
      <c r="BC124" s="25">
        <v>732</v>
      </c>
      <c r="BD124" s="25">
        <v>740</v>
      </c>
      <c r="BE124" s="25">
        <v>3</v>
      </c>
      <c r="BF124" s="24">
        <v>567957</v>
      </c>
      <c r="BG124" s="24">
        <v>911023</v>
      </c>
      <c r="BH124" s="24">
        <v>642899</v>
      </c>
      <c r="BI124" s="24">
        <v>852896</v>
      </c>
      <c r="BJ124" s="24">
        <v>725996</v>
      </c>
      <c r="BK124" s="24">
        <v>1063568</v>
      </c>
      <c r="BL124" s="24">
        <v>15671</v>
      </c>
      <c r="BM124" s="17">
        <v>308093</v>
      </c>
      <c r="BN124" s="17">
        <v>38641</v>
      </c>
      <c r="BO124" s="17">
        <v>25704</v>
      </c>
      <c r="BP124" s="17">
        <v>32088</v>
      </c>
      <c r="BQ124" s="17">
        <v>163431</v>
      </c>
      <c r="BR124" s="17">
        <v>365362</v>
      </c>
      <c r="BS124" s="17">
        <v>110308</v>
      </c>
      <c r="BT124" s="17">
        <v>71690</v>
      </c>
      <c r="BU124" s="17">
        <v>59295</v>
      </c>
      <c r="BV124" s="17">
        <v>304368</v>
      </c>
      <c r="BW124" s="17">
        <v>34039</v>
      </c>
      <c r="BX124" s="17">
        <v>34860</v>
      </c>
      <c r="BY124" s="17">
        <v>131969</v>
      </c>
      <c r="BZ124" s="17">
        <v>172469</v>
      </c>
      <c r="CA124" s="17">
        <v>269562</v>
      </c>
      <c r="CB124" s="17">
        <v>2710</v>
      </c>
      <c r="CC124" s="17">
        <v>8179</v>
      </c>
      <c r="CD124" s="17">
        <v>60430</v>
      </c>
      <c r="CE124" s="17">
        <v>367177</v>
      </c>
      <c r="CF124" s="17">
        <v>414400</v>
      </c>
      <c r="CG124" s="17">
        <v>658</v>
      </c>
      <c r="CH124" s="17">
        <v>293</v>
      </c>
      <c r="CI124" s="17">
        <v>21321</v>
      </c>
      <c r="CJ124" s="17">
        <v>320403</v>
      </c>
      <c r="CK124" s="17">
        <v>383321</v>
      </c>
      <c r="CL124" s="17">
        <v>120</v>
      </c>
      <c r="CM124" s="17">
        <v>675</v>
      </c>
      <c r="CN124" s="17">
        <v>4194</v>
      </c>
      <c r="CO124" s="17">
        <v>212232</v>
      </c>
      <c r="CP124" s="17">
        <v>846347</v>
      </c>
      <c r="CQ124" s="17" t="s">
        <v>54</v>
      </c>
      <c r="CR124" s="17" t="s">
        <v>54</v>
      </c>
      <c r="CS124" s="17" t="s">
        <v>54</v>
      </c>
      <c r="CT124" s="17" t="s">
        <v>54</v>
      </c>
      <c r="CU124" s="17">
        <v>15671</v>
      </c>
    </row>
    <row r="125" spans="2:99" x14ac:dyDescent="0.25">
      <c r="B125" s="15" t="s">
        <v>165</v>
      </c>
      <c r="C125" s="256">
        <v>91501</v>
      </c>
      <c r="D125" s="16">
        <f t="shared" si="47"/>
        <v>9230</v>
      </c>
      <c r="E125" s="28">
        <f t="shared" si="40"/>
        <v>458.5</v>
      </c>
      <c r="F125" s="28">
        <f t="shared" si="41"/>
        <v>345.43404255319149</v>
      </c>
      <c r="G125" s="28">
        <f t="shared" si="42"/>
        <v>285.18954248366015</v>
      </c>
      <c r="H125" s="28">
        <f t="shared" si="43"/>
        <v>245.37969094922738</v>
      </c>
      <c r="I125" s="28">
        <f t="shared" si="44"/>
        <v>210.96388888888887</v>
      </c>
      <c r="J125" s="28">
        <f t="shared" si="45"/>
        <v>240.15717981888744</v>
      </c>
      <c r="K125" s="28">
        <f t="shared" si="46"/>
        <v>407.90909090909093</v>
      </c>
      <c r="L125" s="27">
        <f t="shared" si="33"/>
        <v>458.5</v>
      </c>
      <c r="M125" s="27">
        <f t="shared" si="34"/>
        <v>690.86808510638298</v>
      </c>
      <c r="N125" s="27">
        <f t="shared" si="35"/>
        <v>855.56862745098044</v>
      </c>
      <c r="O125" s="27">
        <f t="shared" si="36"/>
        <v>981.51876379690952</v>
      </c>
      <c r="P125" s="27">
        <f t="shared" si="37"/>
        <v>1054.8194444444443</v>
      </c>
      <c r="Q125" s="27">
        <f t="shared" si="38"/>
        <v>1440.9430789133246</v>
      </c>
      <c r="R125" s="27">
        <f t="shared" si="39"/>
        <v>4487</v>
      </c>
      <c r="S125" s="21">
        <v>4885</v>
      </c>
      <c r="T125" s="21">
        <v>13238</v>
      </c>
      <c r="U125" s="21">
        <v>23929</v>
      </c>
      <c r="V125" s="21">
        <v>52609</v>
      </c>
      <c r="W125" s="21">
        <v>95128</v>
      </c>
      <c r="X125" s="21">
        <v>140072</v>
      </c>
      <c r="Y125" s="21">
        <v>184510</v>
      </c>
      <c r="Z125" s="21">
        <v>200228</v>
      </c>
      <c r="AA125" s="21">
        <v>231576</v>
      </c>
      <c r="AB125" s="21">
        <v>242508</v>
      </c>
      <c r="AC125" s="21">
        <v>879812</v>
      </c>
      <c r="AD125" s="21">
        <v>337032</v>
      </c>
      <c r="AE125" s="21">
        <v>269049</v>
      </c>
      <c r="AF125" s="21">
        <v>217674</v>
      </c>
      <c r="AG125" s="21">
        <v>194253</v>
      </c>
      <c r="AH125" s="21">
        <v>185413</v>
      </c>
      <c r="AI125" s="20">
        <v>89</v>
      </c>
      <c r="AJ125" s="20">
        <v>93</v>
      </c>
      <c r="AK125" s="20">
        <v>93</v>
      </c>
      <c r="AL125" s="20">
        <v>148</v>
      </c>
      <c r="AM125" s="20">
        <v>211</v>
      </c>
      <c r="AN125" s="20">
        <v>254</v>
      </c>
      <c r="AO125" s="20">
        <v>285</v>
      </c>
      <c r="AP125" s="20">
        <v>267</v>
      </c>
      <c r="AQ125" s="20">
        <v>274</v>
      </c>
      <c r="AR125" s="20">
        <v>256</v>
      </c>
      <c r="AS125" s="20">
        <v>738</v>
      </c>
      <c r="AT125" s="20">
        <v>200</v>
      </c>
      <c r="AU125" s="20">
        <v>111</v>
      </c>
      <c r="AV125" s="20">
        <v>56</v>
      </c>
      <c r="AW125" s="20">
        <v>29</v>
      </c>
      <c r="AX125" s="20">
        <v>13</v>
      </c>
      <c r="AY125" s="25">
        <v>176</v>
      </c>
      <c r="AZ125" s="25">
        <v>235</v>
      </c>
      <c r="BA125" s="25">
        <v>306</v>
      </c>
      <c r="BB125" s="25">
        <v>906</v>
      </c>
      <c r="BC125" s="25">
        <v>720</v>
      </c>
      <c r="BD125" s="25">
        <v>773</v>
      </c>
      <c r="BE125" s="25">
        <v>1</v>
      </c>
      <c r="BF125" s="24">
        <v>80696</v>
      </c>
      <c r="BG125" s="24">
        <v>162354</v>
      </c>
      <c r="BH125" s="24">
        <v>261804</v>
      </c>
      <c r="BI125" s="24">
        <v>889256</v>
      </c>
      <c r="BJ125" s="24">
        <v>759470</v>
      </c>
      <c r="BK125" s="24">
        <v>1113849</v>
      </c>
      <c r="BL125" s="24">
        <v>4487</v>
      </c>
      <c r="BM125" s="17">
        <v>7890</v>
      </c>
      <c r="BN125" s="17">
        <v>3557</v>
      </c>
      <c r="BO125" s="17">
        <v>11865</v>
      </c>
      <c r="BP125" s="17">
        <v>15009</v>
      </c>
      <c r="BQ125" s="17">
        <v>42375</v>
      </c>
      <c r="BR125" s="17">
        <v>6722</v>
      </c>
      <c r="BS125" s="17">
        <v>8451</v>
      </c>
      <c r="BT125" s="17">
        <v>25153</v>
      </c>
      <c r="BU125" s="17">
        <v>32014</v>
      </c>
      <c r="BV125" s="17">
        <v>90014</v>
      </c>
      <c r="BW125" s="17">
        <v>2152</v>
      </c>
      <c r="BX125" s="17">
        <v>7590</v>
      </c>
      <c r="BY125" s="17">
        <v>37132</v>
      </c>
      <c r="BZ125" s="17">
        <v>66421</v>
      </c>
      <c r="CA125" s="17">
        <v>148509</v>
      </c>
      <c r="CB125" s="17">
        <v>859</v>
      </c>
      <c r="CC125" s="17">
        <v>2997</v>
      </c>
      <c r="CD125" s="17">
        <v>54135</v>
      </c>
      <c r="CE125" s="17">
        <v>356408</v>
      </c>
      <c r="CF125" s="17">
        <v>474857</v>
      </c>
      <c r="CG125" s="17">
        <v>200</v>
      </c>
      <c r="CH125" s="17">
        <v>1334</v>
      </c>
      <c r="CI125" s="17">
        <v>16009</v>
      </c>
      <c r="CJ125" s="17">
        <v>286984</v>
      </c>
      <c r="CK125" s="17">
        <v>454943</v>
      </c>
      <c r="CL125" s="17">
        <v>300</v>
      </c>
      <c r="CM125" s="17" t="s">
        <v>54</v>
      </c>
      <c r="CN125" s="17">
        <v>3443</v>
      </c>
      <c r="CO125" s="17">
        <v>242058</v>
      </c>
      <c r="CP125" s="17">
        <v>868048</v>
      </c>
      <c r="CQ125" s="17" t="s">
        <v>54</v>
      </c>
      <c r="CR125" s="17" t="s">
        <v>54</v>
      </c>
      <c r="CS125" s="17" t="s">
        <v>54</v>
      </c>
      <c r="CT125" s="17" t="s">
        <v>54</v>
      </c>
      <c r="CU125" s="17">
        <v>4487</v>
      </c>
    </row>
    <row r="126" spans="2:99" x14ac:dyDescent="0.25">
      <c r="B126" s="15" t="s">
        <v>166</v>
      </c>
      <c r="C126" s="256">
        <v>91601</v>
      </c>
      <c r="D126" s="16">
        <f t="shared" si="47"/>
        <v>9230</v>
      </c>
      <c r="E126" s="28">
        <f t="shared" si="40"/>
        <v>128.06067291781577</v>
      </c>
      <c r="F126" s="28">
        <f t="shared" si="41"/>
        <v>154.85052531041069</v>
      </c>
      <c r="G126" s="28">
        <f t="shared" si="42"/>
        <v>211.60176170607326</v>
      </c>
      <c r="H126" s="28">
        <f t="shared" si="43"/>
        <v>233.13542526837324</v>
      </c>
      <c r="I126" s="28">
        <f t="shared" si="44"/>
        <v>202.42388451443568</v>
      </c>
      <c r="J126" s="28">
        <f t="shared" si="45"/>
        <v>227.91572858036272</v>
      </c>
      <c r="K126" s="28">
        <f t="shared" si="46"/>
        <v>589.23636363636365</v>
      </c>
      <c r="L126" s="27">
        <f t="shared" si="33"/>
        <v>128.06067291781577</v>
      </c>
      <c r="M126" s="27">
        <f t="shared" si="34"/>
        <v>309.70105062082138</v>
      </c>
      <c r="N126" s="27">
        <f t="shared" si="35"/>
        <v>634.80528511821979</v>
      </c>
      <c r="O126" s="27">
        <f t="shared" si="36"/>
        <v>932.54170107349296</v>
      </c>
      <c r="P126" s="27">
        <f t="shared" si="37"/>
        <v>1012.1194225721785</v>
      </c>
      <c r="Q126" s="27">
        <f t="shared" si="38"/>
        <v>1367.4943714821763</v>
      </c>
      <c r="R126" s="27">
        <f t="shared" si="39"/>
        <v>6481.6</v>
      </c>
      <c r="S126" s="21">
        <v>85772</v>
      </c>
      <c r="T126" s="21">
        <v>102621</v>
      </c>
      <c r="U126" s="21">
        <v>99387</v>
      </c>
      <c r="V126" s="21">
        <v>128216</v>
      </c>
      <c r="W126" s="21">
        <v>161936</v>
      </c>
      <c r="X126" s="21">
        <v>205313</v>
      </c>
      <c r="Y126" s="21">
        <v>284366</v>
      </c>
      <c r="Z126" s="21">
        <v>292137</v>
      </c>
      <c r="AA126" s="21">
        <v>288618</v>
      </c>
      <c r="AB126" s="21">
        <v>309776</v>
      </c>
      <c r="AC126" s="21">
        <v>966071</v>
      </c>
      <c r="AD126" s="21">
        <v>366410</v>
      </c>
      <c r="AE126" s="21">
        <v>296779</v>
      </c>
      <c r="AF126" s="21">
        <v>238806</v>
      </c>
      <c r="AG126" s="21">
        <v>296977</v>
      </c>
      <c r="AH126" s="21">
        <v>280371</v>
      </c>
      <c r="AI126" s="20">
        <v>1610</v>
      </c>
      <c r="AJ126" s="20">
        <v>748</v>
      </c>
      <c r="AK126" s="20">
        <v>399</v>
      </c>
      <c r="AL126" s="20">
        <v>368</v>
      </c>
      <c r="AM126" s="20">
        <v>359</v>
      </c>
      <c r="AN126" s="20">
        <v>373</v>
      </c>
      <c r="AO126" s="20">
        <v>438</v>
      </c>
      <c r="AP126" s="20">
        <v>390</v>
      </c>
      <c r="AQ126" s="20">
        <v>340</v>
      </c>
      <c r="AR126" s="20">
        <v>326</v>
      </c>
      <c r="AS126" s="20">
        <v>809</v>
      </c>
      <c r="AT126" s="20">
        <v>215</v>
      </c>
      <c r="AU126" s="20">
        <v>127</v>
      </c>
      <c r="AV126" s="20">
        <v>62</v>
      </c>
      <c r="AW126" s="20">
        <v>43</v>
      </c>
      <c r="AX126" s="20">
        <v>16</v>
      </c>
      <c r="AY126" s="25">
        <v>1813</v>
      </c>
      <c r="AZ126" s="25">
        <v>1047</v>
      </c>
      <c r="BA126" s="25">
        <v>719</v>
      </c>
      <c r="BB126" s="25">
        <v>1211</v>
      </c>
      <c r="BC126" s="25">
        <v>762</v>
      </c>
      <c r="BD126" s="25">
        <v>1066</v>
      </c>
      <c r="BE126" s="25">
        <v>5</v>
      </c>
      <c r="BF126" s="24">
        <v>232174</v>
      </c>
      <c r="BG126" s="24">
        <v>324257</v>
      </c>
      <c r="BH126" s="24">
        <v>456425</v>
      </c>
      <c r="BI126" s="24">
        <v>1129308</v>
      </c>
      <c r="BJ126" s="24">
        <v>771235</v>
      </c>
      <c r="BK126" s="24">
        <v>1457749</v>
      </c>
      <c r="BL126" s="24">
        <v>32408</v>
      </c>
      <c r="BM126" s="17">
        <v>106914</v>
      </c>
      <c r="BN126" s="17">
        <v>12773</v>
      </c>
      <c r="BO126" s="17">
        <v>21938</v>
      </c>
      <c r="BP126" s="17">
        <v>29260</v>
      </c>
      <c r="BQ126" s="17">
        <v>61289</v>
      </c>
      <c r="BR126" s="17">
        <v>71412</v>
      </c>
      <c r="BS126" s="17">
        <v>41967</v>
      </c>
      <c r="BT126" s="17">
        <v>43192</v>
      </c>
      <c r="BU126" s="17">
        <v>39023</v>
      </c>
      <c r="BV126" s="17">
        <v>128663</v>
      </c>
      <c r="BW126" s="17">
        <v>8232</v>
      </c>
      <c r="BX126" s="17">
        <v>37155</v>
      </c>
      <c r="BY126" s="17">
        <v>102333</v>
      </c>
      <c r="BZ126" s="17">
        <v>113803</v>
      </c>
      <c r="CA126" s="17">
        <v>194902</v>
      </c>
      <c r="CB126" s="17">
        <v>1678</v>
      </c>
      <c r="CC126" s="17">
        <v>6473</v>
      </c>
      <c r="CD126" s="17">
        <v>101576</v>
      </c>
      <c r="CE126" s="17">
        <v>496206</v>
      </c>
      <c r="CF126" s="17">
        <v>523375</v>
      </c>
      <c r="CG126" s="17">
        <v>157</v>
      </c>
      <c r="CH126" s="17">
        <v>485</v>
      </c>
      <c r="CI126" s="17">
        <v>17684</v>
      </c>
      <c r="CJ126" s="17">
        <v>364168</v>
      </c>
      <c r="CK126" s="17">
        <v>388741</v>
      </c>
      <c r="CL126" s="17" t="s">
        <v>54</v>
      </c>
      <c r="CM126" s="17">
        <v>534</v>
      </c>
      <c r="CN126" s="17">
        <v>3429</v>
      </c>
      <c r="CO126" s="17">
        <v>337750</v>
      </c>
      <c r="CP126" s="17">
        <v>1116036</v>
      </c>
      <c r="CQ126" s="17" t="s">
        <v>54</v>
      </c>
      <c r="CR126" s="17" t="s">
        <v>54</v>
      </c>
      <c r="CS126" s="17" t="s">
        <v>54</v>
      </c>
      <c r="CT126" s="17" t="s">
        <v>54</v>
      </c>
      <c r="CU126" s="17">
        <v>32408</v>
      </c>
    </row>
    <row r="127" spans="2:99" x14ac:dyDescent="0.25">
      <c r="B127" s="15" t="s">
        <v>167</v>
      </c>
      <c r="C127" s="256">
        <v>91701</v>
      </c>
      <c r="D127" s="16">
        <f t="shared" si="47"/>
        <v>9230</v>
      </c>
      <c r="E127" s="28">
        <f t="shared" si="40"/>
        <v>89.987931034482756</v>
      </c>
      <c r="F127" s="28">
        <f t="shared" si="41"/>
        <v>106.26315789473684</v>
      </c>
      <c r="G127" s="28">
        <f t="shared" si="42"/>
        <v>190.87931873479317</v>
      </c>
      <c r="H127" s="28">
        <f t="shared" si="43"/>
        <v>231.08831341301462</v>
      </c>
      <c r="I127" s="28">
        <f t="shared" si="44"/>
        <v>222.47015945330295</v>
      </c>
      <c r="J127" s="28">
        <f t="shared" si="45"/>
        <v>243.87561728395062</v>
      </c>
      <c r="K127" s="28">
        <f t="shared" si="46"/>
        <v>392.48484848484844</v>
      </c>
      <c r="L127" s="27">
        <f t="shared" si="33"/>
        <v>89.987931034482756</v>
      </c>
      <c r="M127" s="27">
        <f t="shared" si="34"/>
        <v>212.52631578947367</v>
      </c>
      <c r="N127" s="27">
        <f t="shared" si="35"/>
        <v>572.63795620437952</v>
      </c>
      <c r="O127" s="27">
        <f t="shared" si="36"/>
        <v>924.35325365205847</v>
      </c>
      <c r="P127" s="27">
        <f t="shared" si="37"/>
        <v>1112.3507972665147</v>
      </c>
      <c r="Q127" s="27">
        <f t="shared" si="38"/>
        <v>1463.2537037037036</v>
      </c>
      <c r="R127" s="27">
        <f t="shared" si="39"/>
        <v>4317.333333333333</v>
      </c>
      <c r="S127" s="21">
        <v>107710</v>
      </c>
      <c r="T127" s="21">
        <v>155050</v>
      </c>
      <c r="U127" s="21">
        <v>93096</v>
      </c>
      <c r="V127" s="21">
        <v>89629</v>
      </c>
      <c r="W127" s="21">
        <v>116860</v>
      </c>
      <c r="X127" s="21">
        <v>153613</v>
      </c>
      <c r="Y127" s="21">
        <v>186382</v>
      </c>
      <c r="Z127" s="21">
        <v>191785</v>
      </c>
      <c r="AA127" s="21">
        <v>166999</v>
      </c>
      <c r="AB127" s="21">
        <v>142229</v>
      </c>
      <c r="AC127" s="21">
        <v>517763</v>
      </c>
      <c r="AD127" s="21">
        <v>182496</v>
      </c>
      <c r="AE127" s="21">
        <v>162262</v>
      </c>
      <c r="AF127" s="21">
        <v>135291</v>
      </c>
      <c r="AG127" s="21">
        <v>152547</v>
      </c>
      <c r="AH127" s="21">
        <v>305332</v>
      </c>
      <c r="AI127" s="20">
        <v>2108</v>
      </c>
      <c r="AJ127" s="20">
        <v>1138</v>
      </c>
      <c r="AK127" s="20">
        <v>386</v>
      </c>
      <c r="AL127" s="20">
        <v>261</v>
      </c>
      <c r="AM127" s="20">
        <v>261</v>
      </c>
      <c r="AN127" s="20">
        <v>280</v>
      </c>
      <c r="AO127" s="20">
        <v>287</v>
      </c>
      <c r="AP127" s="20">
        <v>255</v>
      </c>
      <c r="AQ127" s="20">
        <v>197</v>
      </c>
      <c r="AR127" s="20">
        <v>150</v>
      </c>
      <c r="AS127" s="20">
        <v>436</v>
      </c>
      <c r="AT127" s="20">
        <v>108</v>
      </c>
      <c r="AU127" s="20">
        <v>68</v>
      </c>
      <c r="AV127" s="20">
        <v>36</v>
      </c>
      <c r="AW127" s="20">
        <v>24</v>
      </c>
      <c r="AX127" s="20">
        <v>18</v>
      </c>
      <c r="AY127" s="25">
        <v>2320</v>
      </c>
      <c r="AZ127" s="25">
        <v>1273</v>
      </c>
      <c r="BA127" s="25">
        <v>685</v>
      </c>
      <c r="BB127" s="25">
        <v>753</v>
      </c>
      <c r="BC127" s="25">
        <v>439</v>
      </c>
      <c r="BD127" s="25">
        <v>540</v>
      </c>
      <c r="BE127" s="25">
        <v>3</v>
      </c>
      <c r="BF127" s="24">
        <v>208772</v>
      </c>
      <c r="BG127" s="24">
        <v>270546</v>
      </c>
      <c r="BH127" s="24">
        <v>392257</v>
      </c>
      <c r="BI127" s="24">
        <v>696038</v>
      </c>
      <c r="BJ127" s="24">
        <v>488322</v>
      </c>
      <c r="BK127" s="24">
        <v>790157</v>
      </c>
      <c r="BL127" s="24">
        <v>12952</v>
      </c>
      <c r="BM127" s="17">
        <v>144124</v>
      </c>
      <c r="BN127" s="17">
        <v>17732</v>
      </c>
      <c r="BO127" s="17">
        <v>14311</v>
      </c>
      <c r="BP127" s="17">
        <v>10736</v>
      </c>
      <c r="BQ127" s="17">
        <v>21869</v>
      </c>
      <c r="BR127" s="17">
        <v>98416</v>
      </c>
      <c r="BS127" s="17">
        <v>39656</v>
      </c>
      <c r="BT127" s="17">
        <v>41822</v>
      </c>
      <c r="BU127" s="17">
        <v>38565</v>
      </c>
      <c r="BV127" s="17">
        <v>52087</v>
      </c>
      <c r="BW127" s="17">
        <v>16437</v>
      </c>
      <c r="BX127" s="17">
        <v>29864</v>
      </c>
      <c r="BY127" s="17">
        <v>79600</v>
      </c>
      <c r="BZ127" s="17">
        <v>124755</v>
      </c>
      <c r="CA127" s="17">
        <v>141601</v>
      </c>
      <c r="CB127" s="17">
        <v>3423</v>
      </c>
      <c r="CC127" s="17">
        <v>4791</v>
      </c>
      <c r="CD127" s="17">
        <v>53971</v>
      </c>
      <c r="CE127" s="17">
        <v>312865</v>
      </c>
      <c r="CF127" s="17">
        <v>320988</v>
      </c>
      <c r="CG127" s="17">
        <v>100</v>
      </c>
      <c r="CH127" s="17">
        <v>524</v>
      </c>
      <c r="CI127" s="17">
        <v>12899</v>
      </c>
      <c r="CJ127" s="17">
        <v>191304</v>
      </c>
      <c r="CK127" s="17">
        <v>283495</v>
      </c>
      <c r="CL127" s="17">
        <v>260</v>
      </c>
      <c r="CM127" s="17">
        <v>529</v>
      </c>
      <c r="CN127" s="17">
        <v>3886</v>
      </c>
      <c r="CO127" s="17">
        <v>162783</v>
      </c>
      <c r="CP127" s="17">
        <v>622699</v>
      </c>
      <c r="CQ127" s="17" t="s">
        <v>54</v>
      </c>
      <c r="CR127" s="17" t="s">
        <v>54</v>
      </c>
      <c r="CS127" s="17" t="s">
        <v>54</v>
      </c>
      <c r="CT127" s="17" t="s">
        <v>54</v>
      </c>
      <c r="CU127" s="17">
        <v>12952</v>
      </c>
    </row>
    <row r="128" spans="2:99" x14ac:dyDescent="0.25">
      <c r="B128" s="15" t="s">
        <v>168</v>
      </c>
      <c r="C128" s="256">
        <v>91801</v>
      </c>
      <c r="D128" s="16">
        <f t="shared" si="47"/>
        <v>9230</v>
      </c>
      <c r="E128" s="28">
        <f t="shared" si="40"/>
        <v>137.74222797927462</v>
      </c>
      <c r="F128" s="28">
        <f t="shared" si="41"/>
        <v>141.30400890868597</v>
      </c>
      <c r="G128" s="28">
        <f t="shared" si="42"/>
        <v>173.52334943639292</v>
      </c>
      <c r="H128" s="28">
        <f t="shared" si="43"/>
        <v>199.94097222222223</v>
      </c>
      <c r="I128" s="28">
        <f t="shared" si="44"/>
        <v>200.96713615023475</v>
      </c>
      <c r="J128" s="28">
        <f t="shared" si="45"/>
        <v>216.21136363636364</v>
      </c>
      <c r="K128" s="28" t="str">
        <f t="shared" si="46"/>
        <v/>
      </c>
      <c r="L128" s="27">
        <f t="shared" si="33"/>
        <v>137.74222797927462</v>
      </c>
      <c r="M128" s="27">
        <f t="shared" si="34"/>
        <v>282.60801781737194</v>
      </c>
      <c r="N128" s="27">
        <f t="shared" si="35"/>
        <v>520.57004830917879</v>
      </c>
      <c r="O128" s="27">
        <f t="shared" si="36"/>
        <v>799.76388888888891</v>
      </c>
      <c r="P128" s="27">
        <f t="shared" si="37"/>
        <v>1004.8356807511738</v>
      </c>
      <c r="Q128" s="27">
        <f t="shared" si="38"/>
        <v>1297.2681818181818</v>
      </c>
      <c r="R128" s="27" t="str">
        <f t="shared" si="39"/>
        <v/>
      </c>
      <c r="S128" s="21">
        <v>27654</v>
      </c>
      <c r="T128" s="21">
        <v>86914</v>
      </c>
      <c r="U128" s="21">
        <v>133329</v>
      </c>
      <c r="V128" s="21">
        <v>148893</v>
      </c>
      <c r="W128" s="21">
        <v>155527</v>
      </c>
      <c r="X128" s="21">
        <v>172164</v>
      </c>
      <c r="Y128" s="21">
        <v>199637</v>
      </c>
      <c r="Z128" s="21">
        <v>231169</v>
      </c>
      <c r="AA128" s="21">
        <v>190348</v>
      </c>
      <c r="AB128" s="21">
        <v>195524</v>
      </c>
      <c r="AC128" s="21">
        <v>637070</v>
      </c>
      <c r="AD128" s="21">
        <v>239263</v>
      </c>
      <c r="AE128" s="21">
        <v>110304</v>
      </c>
      <c r="AF128" s="21">
        <v>91665</v>
      </c>
      <c r="AG128" s="21">
        <v>98765</v>
      </c>
      <c r="AH128" s="21">
        <v>91975</v>
      </c>
      <c r="AI128" s="20">
        <v>530</v>
      </c>
      <c r="AJ128" s="20">
        <v>601</v>
      </c>
      <c r="AK128" s="20">
        <v>548</v>
      </c>
      <c r="AL128" s="20">
        <v>431</v>
      </c>
      <c r="AM128" s="20">
        <v>347</v>
      </c>
      <c r="AN128" s="20">
        <v>312</v>
      </c>
      <c r="AO128" s="20">
        <v>308</v>
      </c>
      <c r="AP128" s="20">
        <v>310</v>
      </c>
      <c r="AQ128" s="20">
        <v>225</v>
      </c>
      <c r="AR128" s="20">
        <v>206</v>
      </c>
      <c r="AS128" s="20">
        <v>532</v>
      </c>
      <c r="AT128" s="20">
        <v>142</v>
      </c>
      <c r="AU128" s="20">
        <v>47</v>
      </c>
      <c r="AV128" s="20">
        <v>24</v>
      </c>
      <c r="AW128" s="20">
        <v>16</v>
      </c>
      <c r="AX128" s="20">
        <v>6</v>
      </c>
      <c r="AY128" s="25">
        <v>772</v>
      </c>
      <c r="AZ128" s="25">
        <v>898</v>
      </c>
      <c r="BA128" s="25">
        <v>828</v>
      </c>
      <c r="BB128" s="25">
        <v>1008</v>
      </c>
      <c r="BC128" s="25">
        <v>639</v>
      </c>
      <c r="BD128" s="25">
        <v>440</v>
      </c>
      <c r="BE128" s="25" t="s">
        <v>54</v>
      </c>
      <c r="BF128" s="24">
        <v>106337</v>
      </c>
      <c r="BG128" s="24">
        <v>253782</v>
      </c>
      <c r="BH128" s="24">
        <v>431032</v>
      </c>
      <c r="BI128" s="24">
        <v>806162</v>
      </c>
      <c r="BJ128" s="24">
        <v>642090</v>
      </c>
      <c r="BK128" s="24">
        <v>570798</v>
      </c>
      <c r="BL128" s="24" t="s">
        <v>54</v>
      </c>
      <c r="BM128" s="17">
        <v>49826</v>
      </c>
      <c r="BN128" s="17">
        <v>16080</v>
      </c>
      <c r="BO128" s="17">
        <v>14320</v>
      </c>
      <c r="BP128" s="17">
        <v>7131</v>
      </c>
      <c r="BQ128" s="17">
        <v>18980</v>
      </c>
      <c r="BR128" s="17">
        <v>52517</v>
      </c>
      <c r="BS128" s="17">
        <v>63292</v>
      </c>
      <c r="BT128" s="17">
        <v>55056</v>
      </c>
      <c r="BU128" s="17">
        <v>36836</v>
      </c>
      <c r="BV128" s="17">
        <v>46081</v>
      </c>
      <c r="BW128" s="17">
        <v>10859</v>
      </c>
      <c r="BX128" s="17">
        <v>44238</v>
      </c>
      <c r="BY128" s="17">
        <v>129793</v>
      </c>
      <c r="BZ128" s="17">
        <v>127441</v>
      </c>
      <c r="CA128" s="17">
        <v>118701</v>
      </c>
      <c r="CB128" s="17">
        <v>1266</v>
      </c>
      <c r="CC128" s="17">
        <v>8897</v>
      </c>
      <c r="CD128" s="17">
        <v>87239</v>
      </c>
      <c r="CE128" s="17">
        <v>417622</v>
      </c>
      <c r="CF128" s="17">
        <v>291138</v>
      </c>
      <c r="CG128" s="17">
        <v>100</v>
      </c>
      <c r="CH128" s="17">
        <v>529</v>
      </c>
      <c r="CI128" s="17">
        <v>12650</v>
      </c>
      <c r="CJ128" s="17">
        <v>268307</v>
      </c>
      <c r="CK128" s="17">
        <v>360504</v>
      </c>
      <c r="CL128" s="17" t="s">
        <v>54</v>
      </c>
      <c r="CM128" s="17">
        <v>293</v>
      </c>
      <c r="CN128" s="17">
        <v>5362</v>
      </c>
      <c r="CO128" s="17">
        <v>131505</v>
      </c>
      <c r="CP128" s="17">
        <v>433638</v>
      </c>
      <c r="CQ128" s="17" t="s">
        <v>54</v>
      </c>
      <c r="CR128" s="17" t="s">
        <v>54</v>
      </c>
      <c r="CS128" s="17" t="s">
        <v>54</v>
      </c>
      <c r="CT128" s="17" t="s">
        <v>54</v>
      </c>
      <c r="CU128" s="17" t="s">
        <v>54</v>
      </c>
    </row>
    <row r="129" spans="1:99" x14ac:dyDescent="0.25">
      <c r="B129" s="15" t="s">
        <v>169</v>
      </c>
      <c r="C129" s="256">
        <v>91901</v>
      </c>
      <c r="D129" s="16">
        <f t="shared" si="47"/>
        <v>9230</v>
      </c>
      <c r="E129" s="28">
        <f t="shared" si="40"/>
        <v>191.19477124183007</v>
      </c>
      <c r="F129" s="28">
        <f t="shared" si="41"/>
        <v>146.27883096366509</v>
      </c>
      <c r="G129" s="28">
        <f t="shared" si="42"/>
        <v>191.74506578947367</v>
      </c>
      <c r="H129" s="28">
        <f t="shared" si="43"/>
        <v>213.23556838365897</v>
      </c>
      <c r="I129" s="28">
        <f t="shared" si="44"/>
        <v>203.71951547779275</v>
      </c>
      <c r="J129" s="28">
        <f t="shared" si="45"/>
        <v>259.14214046822741</v>
      </c>
      <c r="K129" s="28">
        <f t="shared" si="46"/>
        <v>296.34545454545457</v>
      </c>
      <c r="L129" s="27">
        <f t="shared" si="33"/>
        <v>191.19477124183007</v>
      </c>
      <c r="M129" s="27">
        <f t="shared" si="34"/>
        <v>292.55766192733017</v>
      </c>
      <c r="N129" s="27">
        <f t="shared" si="35"/>
        <v>575.23519736842104</v>
      </c>
      <c r="O129" s="27">
        <f t="shared" si="36"/>
        <v>852.94227353463589</v>
      </c>
      <c r="P129" s="27">
        <f t="shared" si="37"/>
        <v>1018.5975773889637</v>
      </c>
      <c r="Q129" s="27">
        <f t="shared" si="38"/>
        <v>1554.8528428093646</v>
      </c>
      <c r="R129" s="27">
        <f t="shared" si="39"/>
        <v>3259.8</v>
      </c>
      <c r="S129" s="21">
        <v>89345</v>
      </c>
      <c r="T129" s="21">
        <v>251410</v>
      </c>
      <c r="U129" s="21">
        <v>235809</v>
      </c>
      <c r="V129" s="21">
        <v>245207</v>
      </c>
      <c r="W129" s="21">
        <v>252818</v>
      </c>
      <c r="X129" s="21">
        <v>309203</v>
      </c>
      <c r="Y129" s="21">
        <v>314891</v>
      </c>
      <c r="Z129" s="21">
        <v>307680</v>
      </c>
      <c r="AA129" s="21">
        <v>257734</v>
      </c>
      <c r="AB129" s="21">
        <v>213338</v>
      </c>
      <c r="AC129" s="21">
        <v>656519</v>
      </c>
      <c r="AD129" s="21">
        <v>314335</v>
      </c>
      <c r="AE129" s="21">
        <v>227424</v>
      </c>
      <c r="AF129" s="21">
        <v>170403</v>
      </c>
      <c r="AG129" s="21">
        <v>299142</v>
      </c>
      <c r="AH129" s="21">
        <v>397108</v>
      </c>
      <c r="AI129" s="20">
        <v>1550</v>
      </c>
      <c r="AJ129" s="20">
        <v>1777</v>
      </c>
      <c r="AK129" s="20">
        <v>976</v>
      </c>
      <c r="AL129" s="20">
        <v>719</v>
      </c>
      <c r="AM129" s="20">
        <v>568</v>
      </c>
      <c r="AN129" s="20">
        <v>564</v>
      </c>
      <c r="AO129" s="20">
        <v>486</v>
      </c>
      <c r="AP129" s="20">
        <v>411</v>
      </c>
      <c r="AQ129" s="20">
        <v>304</v>
      </c>
      <c r="AR129" s="20">
        <v>226</v>
      </c>
      <c r="AS129" s="20">
        <v>544</v>
      </c>
      <c r="AT129" s="20">
        <v>182</v>
      </c>
      <c r="AU129" s="20">
        <v>96</v>
      </c>
      <c r="AV129" s="20">
        <v>46</v>
      </c>
      <c r="AW129" s="20">
        <v>44</v>
      </c>
      <c r="AX129" s="20">
        <v>22</v>
      </c>
      <c r="AY129" s="25">
        <v>2295</v>
      </c>
      <c r="AZ129" s="25">
        <v>2532</v>
      </c>
      <c r="BA129" s="25">
        <v>1216</v>
      </c>
      <c r="BB129" s="25">
        <v>1126</v>
      </c>
      <c r="BC129" s="25">
        <v>743</v>
      </c>
      <c r="BD129" s="25">
        <v>598</v>
      </c>
      <c r="BE129" s="25">
        <v>5</v>
      </c>
      <c r="BF129" s="24">
        <v>438792</v>
      </c>
      <c r="BG129" s="24">
        <v>740756</v>
      </c>
      <c r="BH129" s="24">
        <v>699486</v>
      </c>
      <c r="BI129" s="24">
        <v>960413</v>
      </c>
      <c r="BJ129" s="24">
        <v>756818</v>
      </c>
      <c r="BK129" s="24">
        <v>929802</v>
      </c>
      <c r="BL129" s="24">
        <v>16299</v>
      </c>
      <c r="BM129" s="17">
        <v>155026</v>
      </c>
      <c r="BN129" s="17">
        <v>52226</v>
      </c>
      <c r="BO129" s="17">
        <v>51479</v>
      </c>
      <c r="BP129" s="17">
        <v>46515</v>
      </c>
      <c r="BQ129" s="17">
        <v>133546</v>
      </c>
      <c r="BR129" s="17">
        <v>157998</v>
      </c>
      <c r="BS129" s="17">
        <v>135399</v>
      </c>
      <c r="BT129" s="17">
        <v>152217</v>
      </c>
      <c r="BU129" s="17">
        <v>109099</v>
      </c>
      <c r="BV129" s="17">
        <v>186043</v>
      </c>
      <c r="BW129" s="17">
        <v>22625</v>
      </c>
      <c r="BX129" s="17">
        <v>38242</v>
      </c>
      <c r="BY129" s="17">
        <v>174664</v>
      </c>
      <c r="BZ129" s="17">
        <v>248582</v>
      </c>
      <c r="CA129" s="17">
        <v>215373</v>
      </c>
      <c r="CB129" s="17">
        <v>3876</v>
      </c>
      <c r="CC129" s="17">
        <v>7601</v>
      </c>
      <c r="CD129" s="17">
        <v>94748</v>
      </c>
      <c r="CE129" s="17">
        <v>473568</v>
      </c>
      <c r="CF129" s="17">
        <v>380620</v>
      </c>
      <c r="CG129" s="17">
        <v>875</v>
      </c>
      <c r="CH129" s="17">
        <v>1581</v>
      </c>
      <c r="CI129" s="17">
        <v>19035</v>
      </c>
      <c r="CJ129" s="17">
        <v>342909</v>
      </c>
      <c r="CK129" s="17">
        <v>392418</v>
      </c>
      <c r="CL129" s="17">
        <v>355</v>
      </c>
      <c r="CM129" s="17">
        <v>760</v>
      </c>
      <c r="CN129" s="17">
        <v>5882</v>
      </c>
      <c r="CO129" s="17">
        <v>182173</v>
      </c>
      <c r="CP129" s="17">
        <v>740632</v>
      </c>
      <c r="CQ129" s="17" t="s">
        <v>54</v>
      </c>
      <c r="CR129" s="17" t="s">
        <v>54</v>
      </c>
      <c r="CS129" s="17" t="s">
        <v>54</v>
      </c>
      <c r="CT129" s="17" t="s">
        <v>54</v>
      </c>
      <c r="CU129" s="17">
        <v>16299</v>
      </c>
    </row>
    <row r="130" spans="1:99" x14ac:dyDescent="0.25">
      <c r="B130" s="15" t="s">
        <v>170</v>
      </c>
      <c r="C130" s="256">
        <v>92001</v>
      </c>
      <c r="D130" s="16">
        <f t="shared" si="47"/>
        <v>9230</v>
      </c>
      <c r="E130" s="28">
        <f t="shared" si="40"/>
        <v>584.02654867256638</v>
      </c>
      <c r="F130" s="28">
        <f t="shared" si="41"/>
        <v>919.68354430379748</v>
      </c>
      <c r="G130" s="28">
        <f t="shared" si="42"/>
        <v>579.19753086419757</v>
      </c>
      <c r="H130" s="28">
        <f t="shared" si="43"/>
        <v>290.39270386266094</v>
      </c>
      <c r="I130" s="28">
        <f t="shared" si="44"/>
        <v>246.74558472553699</v>
      </c>
      <c r="J130" s="28">
        <f t="shared" si="45"/>
        <v>271.16666666666669</v>
      </c>
      <c r="K130" s="28">
        <f t="shared" si="46"/>
        <v>326.32288401253919</v>
      </c>
      <c r="L130" s="27">
        <f t="shared" si="33"/>
        <v>584.02654867256638</v>
      </c>
      <c r="M130" s="27">
        <f t="shared" si="34"/>
        <v>1839.367088607595</v>
      </c>
      <c r="N130" s="27">
        <f t="shared" si="35"/>
        <v>1737.5925925925926</v>
      </c>
      <c r="O130" s="27">
        <f t="shared" si="36"/>
        <v>1161.5708154506437</v>
      </c>
      <c r="P130" s="27">
        <f t="shared" si="37"/>
        <v>1233.727923627685</v>
      </c>
      <c r="Q130" s="27">
        <f t="shared" si="38"/>
        <v>1627</v>
      </c>
      <c r="R130" s="27">
        <f t="shared" si="39"/>
        <v>3589.5517241379312</v>
      </c>
      <c r="S130" s="21">
        <v>5065</v>
      </c>
      <c r="T130" s="21">
        <v>4646</v>
      </c>
      <c r="U130" s="21">
        <v>6958</v>
      </c>
      <c r="V130" s="21">
        <v>17883</v>
      </c>
      <c r="W130" s="21">
        <v>25732</v>
      </c>
      <c r="X130" s="21">
        <v>37144</v>
      </c>
      <c r="Y130" s="21">
        <v>78754</v>
      </c>
      <c r="Z130" s="21">
        <v>126606</v>
      </c>
      <c r="AA130" s="21">
        <v>166769</v>
      </c>
      <c r="AB130" s="21">
        <v>221709</v>
      </c>
      <c r="AC130" s="21">
        <v>823567</v>
      </c>
      <c r="AD130" s="21">
        <v>545511</v>
      </c>
      <c r="AE130" s="21">
        <v>456916</v>
      </c>
      <c r="AF130" s="21">
        <v>335616</v>
      </c>
      <c r="AG130" s="21">
        <v>343428</v>
      </c>
      <c r="AH130" s="21">
        <v>334539</v>
      </c>
      <c r="AI130" s="20">
        <v>130</v>
      </c>
      <c r="AJ130" s="20">
        <v>31</v>
      </c>
      <c r="AK130" s="20">
        <v>28</v>
      </c>
      <c r="AL130" s="20">
        <v>52</v>
      </c>
      <c r="AM130" s="20">
        <v>56</v>
      </c>
      <c r="AN130" s="20">
        <v>67</v>
      </c>
      <c r="AO130" s="20">
        <v>120</v>
      </c>
      <c r="AP130" s="20">
        <v>168</v>
      </c>
      <c r="AQ130" s="20">
        <v>197</v>
      </c>
      <c r="AR130" s="20">
        <v>234</v>
      </c>
      <c r="AS130" s="20">
        <v>675</v>
      </c>
      <c r="AT130" s="20">
        <v>318</v>
      </c>
      <c r="AU130" s="20">
        <v>195</v>
      </c>
      <c r="AV130" s="20">
        <v>90</v>
      </c>
      <c r="AW130" s="20">
        <v>53</v>
      </c>
      <c r="AX130" s="20">
        <v>20</v>
      </c>
      <c r="AY130" s="25">
        <v>226</v>
      </c>
      <c r="AZ130" s="25">
        <v>79</v>
      </c>
      <c r="BA130" s="25">
        <v>54</v>
      </c>
      <c r="BB130" s="25">
        <v>233</v>
      </c>
      <c r="BC130" s="25">
        <v>419</v>
      </c>
      <c r="BD130" s="25">
        <v>1394</v>
      </c>
      <c r="BE130" s="25">
        <v>29</v>
      </c>
      <c r="BF130" s="24">
        <v>131990</v>
      </c>
      <c r="BG130" s="24">
        <v>145310</v>
      </c>
      <c r="BH130" s="24">
        <v>93830</v>
      </c>
      <c r="BI130" s="24">
        <v>270646</v>
      </c>
      <c r="BJ130" s="24">
        <v>516932</v>
      </c>
      <c r="BK130" s="24">
        <v>2268038</v>
      </c>
      <c r="BL130" s="24">
        <v>104097</v>
      </c>
      <c r="BM130" s="17">
        <v>6867</v>
      </c>
      <c r="BN130" s="17">
        <v>2850</v>
      </c>
      <c r="BO130" s="17">
        <v>9296</v>
      </c>
      <c r="BP130" s="17">
        <v>18445</v>
      </c>
      <c r="BQ130" s="17">
        <v>94532</v>
      </c>
      <c r="BR130" s="17">
        <v>1747</v>
      </c>
      <c r="BS130" s="17">
        <v>1527</v>
      </c>
      <c r="BT130" s="17">
        <v>2713</v>
      </c>
      <c r="BU130" s="17">
        <v>12530</v>
      </c>
      <c r="BV130" s="17">
        <v>126793</v>
      </c>
      <c r="BW130" s="17">
        <v>637</v>
      </c>
      <c r="BX130" s="17">
        <v>1455</v>
      </c>
      <c r="BY130" s="17">
        <v>5499</v>
      </c>
      <c r="BZ130" s="17">
        <v>4884</v>
      </c>
      <c r="CA130" s="17">
        <v>81355</v>
      </c>
      <c r="CB130" s="17">
        <v>320</v>
      </c>
      <c r="CC130" s="17">
        <v>571</v>
      </c>
      <c r="CD130" s="17">
        <v>14841</v>
      </c>
      <c r="CE130" s="17">
        <v>101639</v>
      </c>
      <c r="CF130" s="17">
        <v>153275</v>
      </c>
      <c r="CG130" s="17" t="s">
        <v>54</v>
      </c>
      <c r="CH130" s="17">
        <v>555</v>
      </c>
      <c r="CI130" s="17">
        <v>7202</v>
      </c>
      <c r="CJ130" s="17">
        <v>161731</v>
      </c>
      <c r="CK130" s="17">
        <v>347444</v>
      </c>
      <c r="CL130" s="17">
        <v>140</v>
      </c>
      <c r="CM130" s="17" t="s">
        <v>54</v>
      </c>
      <c r="CN130" s="17">
        <v>4064</v>
      </c>
      <c r="CO130" s="17">
        <v>331753</v>
      </c>
      <c r="CP130" s="17">
        <v>1932081</v>
      </c>
      <c r="CQ130" s="17" t="s">
        <v>54</v>
      </c>
      <c r="CR130" s="17" t="s">
        <v>54</v>
      </c>
      <c r="CS130" s="17" t="s">
        <v>54</v>
      </c>
      <c r="CT130" s="17" t="s">
        <v>54</v>
      </c>
      <c r="CU130" s="17">
        <v>104097</v>
      </c>
    </row>
    <row r="131" spans="1:99" x14ac:dyDescent="0.25">
      <c r="B131" s="15" t="s">
        <v>171</v>
      </c>
      <c r="C131" s="256">
        <v>92101</v>
      </c>
      <c r="D131" s="16">
        <f t="shared" si="47"/>
        <v>9230</v>
      </c>
      <c r="E131" s="28">
        <f t="shared" si="40"/>
        <v>141.22398491235856</v>
      </c>
      <c r="F131" s="28">
        <f t="shared" si="41"/>
        <v>135.26246305418718</v>
      </c>
      <c r="G131" s="28">
        <f t="shared" si="42"/>
        <v>191.16770186335404</v>
      </c>
      <c r="H131" s="28">
        <f t="shared" si="43"/>
        <v>203.42262464722484</v>
      </c>
      <c r="I131" s="28">
        <f t="shared" si="44"/>
        <v>228.56750700280114</v>
      </c>
      <c r="J131" s="28">
        <f t="shared" si="45"/>
        <v>261.45085803432136</v>
      </c>
      <c r="K131" s="28">
        <f t="shared" si="46"/>
        <v>332.85511363636363</v>
      </c>
      <c r="L131" s="27">
        <f t="shared" si="33"/>
        <v>141.22398491235856</v>
      </c>
      <c r="M131" s="27">
        <f t="shared" si="34"/>
        <v>270.52492610837436</v>
      </c>
      <c r="N131" s="27">
        <f t="shared" si="35"/>
        <v>573.50310559006209</v>
      </c>
      <c r="O131" s="27">
        <f t="shared" si="36"/>
        <v>813.69049858889935</v>
      </c>
      <c r="P131" s="27">
        <f t="shared" si="37"/>
        <v>1142.8375350140057</v>
      </c>
      <c r="Q131" s="27">
        <f t="shared" si="38"/>
        <v>1568.7051482059283</v>
      </c>
      <c r="R131" s="27">
        <f t="shared" si="39"/>
        <v>3661.40625</v>
      </c>
      <c r="S131" s="21">
        <v>421067</v>
      </c>
      <c r="T131" s="21">
        <v>796522</v>
      </c>
      <c r="U131" s="21">
        <v>244411</v>
      </c>
      <c r="V131" s="21">
        <v>217878</v>
      </c>
      <c r="W131" s="21">
        <v>275587</v>
      </c>
      <c r="X131" s="21">
        <v>318137</v>
      </c>
      <c r="Y131" s="21">
        <v>353140</v>
      </c>
      <c r="Z131" s="21">
        <v>299814</v>
      </c>
      <c r="AA131" s="21">
        <v>253380</v>
      </c>
      <c r="AB131" s="21">
        <v>286381</v>
      </c>
      <c r="AC131" s="21">
        <v>927224</v>
      </c>
      <c r="AD131" s="21">
        <v>629408</v>
      </c>
      <c r="AE131" s="21">
        <v>637446</v>
      </c>
      <c r="AF131" s="21">
        <v>738617</v>
      </c>
      <c r="AG131" s="21">
        <v>583052</v>
      </c>
      <c r="AH131" s="21">
        <v>605866</v>
      </c>
      <c r="AI131" s="20">
        <v>6749</v>
      </c>
      <c r="AJ131" s="20">
        <v>6132</v>
      </c>
      <c r="AK131" s="20">
        <v>1020</v>
      </c>
      <c r="AL131" s="20">
        <v>621</v>
      </c>
      <c r="AM131" s="20">
        <v>612</v>
      </c>
      <c r="AN131" s="20">
        <v>581</v>
      </c>
      <c r="AO131" s="20">
        <v>542</v>
      </c>
      <c r="AP131" s="20">
        <v>401</v>
      </c>
      <c r="AQ131" s="20">
        <v>300</v>
      </c>
      <c r="AR131" s="20">
        <v>302</v>
      </c>
      <c r="AS131" s="20">
        <v>769</v>
      </c>
      <c r="AT131" s="20">
        <v>368</v>
      </c>
      <c r="AU131" s="20">
        <v>262</v>
      </c>
      <c r="AV131" s="20">
        <v>195</v>
      </c>
      <c r="AW131" s="20">
        <v>90</v>
      </c>
      <c r="AX131" s="20">
        <v>39</v>
      </c>
      <c r="AY131" s="25">
        <v>9014</v>
      </c>
      <c r="AZ131" s="25">
        <v>5075</v>
      </c>
      <c r="BA131" s="25">
        <v>1771</v>
      </c>
      <c r="BB131" s="25">
        <v>1063</v>
      </c>
      <c r="BC131" s="25">
        <v>714</v>
      </c>
      <c r="BD131" s="25">
        <v>1282</v>
      </c>
      <c r="BE131" s="25">
        <v>64</v>
      </c>
      <c r="BF131" s="24">
        <v>1272993</v>
      </c>
      <c r="BG131" s="24">
        <v>1372914</v>
      </c>
      <c r="BH131" s="24">
        <v>1015674</v>
      </c>
      <c r="BI131" s="24">
        <v>864953</v>
      </c>
      <c r="BJ131" s="24">
        <v>815986</v>
      </c>
      <c r="BK131" s="24">
        <v>2011080</v>
      </c>
      <c r="BL131" s="24">
        <v>234330</v>
      </c>
      <c r="BM131" s="17">
        <v>692858</v>
      </c>
      <c r="BN131" s="17">
        <v>71897</v>
      </c>
      <c r="BO131" s="17">
        <v>73549</v>
      </c>
      <c r="BP131" s="17">
        <v>63443</v>
      </c>
      <c r="BQ131" s="17">
        <v>371246</v>
      </c>
      <c r="BR131" s="17">
        <v>456864</v>
      </c>
      <c r="BS131" s="17">
        <v>120589</v>
      </c>
      <c r="BT131" s="17">
        <v>112522</v>
      </c>
      <c r="BU131" s="17">
        <v>93562</v>
      </c>
      <c r="BV131" s="17">
        <v>589377</v>
      </c>
      <c r="BW131" s="17">
        <v>62784</v>
      </c>
      <c r="BX131" s="17">
        <v>43102</v>
      </c>
      <c r="BY131" s="17">
        <v>196766</v>
      </c>
      <c r="BZ131" s="17">
        <v>289071</v>
      </c>
      <c r="CA131" s="17">
        <v>423951</v>
      </c>
      <c r="CB131" s="17">
        <v>3144</v>
      </c>
      <c r="CC131" s="17">
        <v>7688</v>
      </c>
      <c r="CD131" s="17">
        <v>82950</v>
      </c>
      <c r="CE131" s="17">
        <v>455287</v>
      </c>
      <c r="CF131" s="17">
        <v>315884</v>
      </c>
      <c r="CG131" s="17">
        <v>979</v>
      </c>
      <c r="CH131" s="17">
        <v>525</v>
      </c>
      <c r="CI131" s="17">
        <v>21436</v>
      </c>
      <c r="CJ131" s="17">
        <v>314098</v>
      </c>
      <c r="CK131" s="17">
        <v>478948</v>
      </c>
      <c r="CL131" s="17">
        <v>960</v>
      </c>
      <c r="CM131" s="17">
        <v>610</v>
      </c>
      <c r="CN131" s="17">
        <v>6242</v>
      </c>
      <c r="CO131" s="17">
        <v>295391</v>
      </c>
      <c r="CP131" s="17">
        <v>1707877</v>
      </c>
      <c r="CQ131" s="17" t="s">
        <v>54</v>
      </c>
      <c r="CR131" s="17" t="s">
        <v>54</v>
      </c>
      <c r="CS131" s="17" t="s">
        <v>54</v>
      </c>
      <c r="CT131" s="17" t="s">
        <v>54</v>
      </c>
      <c r="CU131" s="17">
        <v>234330</v>
      </c>
    </row>
    <row r="132" spans="1:99" x14ac:dyDescent="0.25">
      <c r="B132" s="15" t="s">
        <v>172</v>
      </c>
      <c r="C132" s="256">
        <v>92201</v>
      </c>
      <c r="D132" s="16">
        <f t="shared" si="47"/>
        <v>9230</v>
      </c>
      <c r="E132" s="28">
        <f t="shared" si="40"/>
        <v>123.52313593862384</v>
      </c>
      <c r="F132" s="28">
        <f t="shared" si="41"/>
        <v>85.448135593220343</v>
      </c>
      <c r="G132" s="28">
        <f t="shared" si="42"/>
        <v>153.46236559139786</v>
      </c>
      <c r="H132" s="28">
        <f t="shared" si="43"/>
        <v>215.81809787626963</v>
      </c>
      <c r="I132" s="28">
        <f t="shared" si="44"/>
        <v>245.00462427745666</v>
      </c>
      <c r="J132" s="28">
        <f t="shared" si="45"/>
        <v>325.50804477089895</v>
      </c>
      <c r="K132" s="28">
        <f t="shared" si="46"/>
        <v>383.62950257289884</v>
      </c>
      <c r="L132" s="27">
        <f t="shared" si="33"/>
        <v>123.52313593862384</v>
      </c>
      <c r="M132" s="27">
        <f t="shared" si="34"/>
        <v>170.89627118644069</v>
      </c>
      <c r="N132" s="27">
        <f t="shared" si="35"/>
        <v>460.38709677419354</v>
      </c>
      <c r="O132" s="27">
        <f t="shared" si="36"/>
        <v>863.27239150507853</v>
      </c>
      <c r="P132" s="27">
        <f t="shared" si="37"/>
        <v>1225.0231213872833</v>
      </c>
      <c r="Q132" s="27">
        <f t="shared" si="38"/>
        <v>1953.0482686253936</v>
      </c>
      <c r="R132" s="27">
        <f t="shared" si="39"/>
        <v>4219.9245283018872</v>
      </c>
      <c r="S132" s="21">
        <v>857634</v>
      </c>
      <c r="T132" s="21">
        <v>1476413</v>
      </c>
      <c r="U132" s="21">
        <v>267938</v>
      </c>
      <c r="V132" s="21">
        <v>165833</v>
      </c>
      <c r="W132" s="21">
        <v>179154</v>
      </c>
      <c r="X132" s="21">
        <v>232043</v>
      </c>
      <c r="Y132" s="21">
        <v>327711</v>
      </c>
      <c r="Z132" s="21">
        <v>249026</v>
      </c>
      <c r="AA132" s="21">
        <v>219155</v>
      </c>
      <c r="AB132" s="21">
        <v>170513</v>
      </c>
      <c r="AC132" s="21">
        <v>829856</v>
      </c>
      <c r="AD132" s="21">
        <v>582465</v>
      </c>
      <c r="AE132" s="21">
        <v>633194</v>
      </c>
      <c r="AF132" s="21">
        <v>805783</v>
      </c>
      <c r="AG132" s="21">
        <v>627922</v>
      </c>
      <c r="AH132" s="21">
        <v>612890</v>
      </c>
      <c r="AI132" s="20">
        <v>12784</v>
      </c>
      <c r="AJ132" s="20">
        <v>11778</v>
      </c>
      <c r="AK132" s="20">
        <v>1139</v>
      </c>
      <c r="AL132" s="20">
        <v>478</v>
      </c>
      <c r="AM132" s="20">
        <v>396</v>
      </c>
      <c r="AN132" s="20">
        <v>420</v>
      </c>
      <c r="AO132" s="20">
        <v>511</v>
      </c>
      <c r="AP132" s="20">
        <v>334</v>
      </c>
      <c r="AQ132" s="20">
        <v>259</v>
      </c>
      <c r="AR132" s="20">
        <v>180</v>
      </c>
      <c r="AS132" s="20">
        <v>670</v>
      </c>
      <c r="AT132" s="20">
        <v>344</v>
      </c>
      <c r="AU132" s="20">
        <v>260</v>
      </c>
      <c r="AV132" s="20">
        <v>211</v>
      </c>
      <c r="AW132" s="20">
        <v>94</v>
      </c>
      <c r="AX132" s="20">
        <v>42</v>
      </c>
      <c r="AY132" s="25">
        <v>16684</v>
      </c>
      <c r="AZ132" s="25">
        <v>8850</v>
      </c>
      <c r="BA132" s="25">
        <v>1705</v>
      </c>
      <c r="BB132" s="25">
        <v>1083</v>
      </c>
      <c r="BC132" s="25">
        <v>519</v>
      </c>
      <c r="BD132" s="25">
        <v>953</v>
      </c>
      <c r="BE132" s="25">
        <v>106</v>
      </c>
      <c r="BF132" s="24">
        <v>2060860</v>
      </c>
      <c r="BG132" s="24">
        <v>1512432</v>
      </c>
      <c r="BH132" s="24">
        <v>784960</v>
      </c>
      <c r="BI132" s="24">
        <v>934924</v>
      </c>
      <c r="BJ132" s="24">
        <v>635787</v>
      </c>
      <c r="BK132" s="24">
        <v>1861255</v>
      </c>
      <c r="BL132" s="24">
        <v>447312</v>
      </c>
      <c r="BM132" s="17">
        <v>1413467</v>
      </c>
      <c r="BN132" s="17">
        <v>87665</v>
      </c>
      <c r="BO132" s="17">
        <v>72480</v>
      </c>
      <c r="BP132" s="17">
        <v>94085</v>
      </c>
      <c r="BQ132" s="17">
        <v>393163</v>
      </c>
      <c r="BR132" s="17">
        <v>809783</v>
      </c>
      <c r="BS132" s="17">
        <v>135056</v>
      </c>
      <c r="BT132" s="17">
        <v>83439</v>
      </c>
      <c r="BU132" s="17">
        <v>103909</v>
      </c>
      <c r="BV132" s="17">
        <v>380245</v>
      </c>
      <c r="BW132" s="17">
        <v>101189</v>
      </c>
      <c r="BX132" s="17">
        <v>38578</v>
      </c>
      <c r="BY132" s="17">
        <v>113092</v>
      </c>
      <c r="BZ132" s="17">
        <v>205816</v>
      </c>
      <c r="CA132" s="17">
        <v>326285</v>
      </c>
      <c r="CB132" s="17">
        <v>6612</v>
      </c>
      <c r="CC132" s="17">
        <v>4499</v>
      </c>
      <c r="CD132" s="17">
        <v>68793</v>
      </c>
      <c r="CE132" s="17">
        <v>469753</v>
      </c>
      <c r="CF132" s="17">
        <v>385267</v>
      </c>
      <c r="CG132" s="17">
        <v>1136</v>
      </c>
      <c r="CH132" s="17">
        <v>1212</v>
      </c>
      <c r="CI132" s="17">
        <v>5921</v>
      </c>
      <c r="CJ132" s="17">
        <v>211228</v>
      </c>
      <c r="CK132" s="17">
        <v>416290</v>
      </c>
      <c r="CL132" s="17">
        <v>1860</v>
      </c>
      <c r="CM132" s="17">
        <v>928</v>
      </c>
      <c r="CN132" s="17">
        <v>1262</v>
      </c>
      <c r="CO132" s="17">
        <v>113657</v>
      </c>
      <c r="CP132" s="17">
        <v>1743548</v>
      </c>
      <c r="CQ132" s="17" t="s">
        <v>54</v>
      </c>
      <c r="CR132" s="17" t="s">
        <v>54</v>
      </c>
      <c r="CS132" s="17" t="s">
        <v>54</v>
      </c>
      <c r="CT132" s="17" t="s">
        <v>54</v>
      </c>
      <c r="CU132" s="17">
        <v>447312</v>
      </c>
    </row>
    <row r="133" spans="1:99" x14ac:dyDescent="0.25">
      <c r="B133" s="15" t="s">
        <v>173</v>
      </c>
      <c r="C133" s="256">
        <v>92301</v>
      </c>
      <c r="D133" s="16">
        <f t="shared" si="47"/>
        <v>9230</v>
      </c>
      <c r="E133" s="28">
        <f t="shared" si="40"/>
        <v>232.93675344563553</v>
      </c>
      <c r="F133" s="28">
        <f t="shared" si="41"/>
        <v>177.14821558630734</v>
      </c>
      <c r="G133" s="28">
        <f t="shared" si="42"/>
        <v>225.0840740740741</v>
      </c>
      <c r="H133" s="28">
        <f t="shared" si="43"/>
        <v>216.03022794846382</v>
      </c>
      <c r="I133" s="28">
        <f t="shared" si="44"/>
        <v>233.82484472049691</v>
      </c>
      <c r="J133" s="28">
        <f t="shared" si="45"/>
        <v>342.73871527777777</v>
      </c>
      <c r="K133" s="28">
        <f t="shared" si="46"/>
        <v>725.43540669856463</v>
      </c>
      <c r="L133" s="27">
        <f t="shared" si="33"/>
        <v>232.93675344563553</v>
      </c>
      <c r="M133" s="27">
        <f t="shared" si="34"/>
        <v>354.29643117261469</v>
      </c>
      <c r="N133" s="27">
        <f t="shared" si="35"/>
        <v>675.25222222222226</v>
      </c>
      <c r="O133" s="27">
        <f t="shared" si="36"/>
        <v>864.12091179385527</v>
      </c>
      <c r="P133" s="27">
        <f t="shared" si="37"/>
        <v>1169.1242236024846</v>
      </c>
      <c r="Q133" s="27">
        <f t="shared" si="38"/>
        <v>2056.4322916666665</v>
      </c>
      <c r="R133" s="27">
        <f t="shared" si="39"/>
        <v>7979.7894736842109</v>
      </c>
      <c r="S133" s="21">
        <v>244774</v>
      </c>
      <c r="T133" s="21">
        <v>825064</v>
      </c>
      <c r="U133" s="21">
        <v>313306</v>
      </c>
      <c r="V133" s="21">
        <v>266645</v>
      </c>
      <c r="W133" s="21">
        <v>277498</v>
      </c>
      <c r="X133" s="21">
        <v>297697</v>
      </c>
      <c r="Y133" s="21">
        <v>273306</v>
      </c>
      <c r="Z133" s="21">
        <v>223441</v>
      </c>
      <c r="AA133" s="21">
        <v>197642</v>
      </c>
      <c r="AB133" s="21">
        <v>169273</v>
      </c>
      <c r="AC133" s="21">
        <v>510363</v>
      </c>
      <c r="AD133" s="21">
        <v>364499</v>
      </c>
      <c r="AE133" s="21">
        <v>497320</v>
      </c>
      <c r="AF133" s="21">
        <v>685376</v>
      </c>
      <c r="AG133" s="21">
        <v>857709</v>
      </c>
      <c r="AH133" s="21">
        <v>1019672</v>
      </c>
      <c r="AI133" s="20">
        <v>3709</v>
      </c>
      <c r="AJ133" s="20">
        <v>6271</v>
      </c>
      <c r="AK133" s="20">
        <v>1321</v>
      </c>
      <c r="AL133" s="20">
        <v>769</v>
      </c>
      <c r="AM133" s="20">
        <v>616</v>
      </c>
      <c r="AN133" s="20">
        <v>544</v>
      </c>
      <c r="AO133" s="20">
        <v>423</v>
      </c>
      <c r="AP133" s="20">
        <v>299</v>
      </c>
      <c r="AQ133" s="20">
        <v>234</v>
      </c>
      <c r="AR133" s="20">
        <v>178</v>
      </c>
      <c r="AS133" s="20">
        <v>422</v>
      </c>
      <c r="AT133" s="20">
        <v>211</v>
      </c>
      <c r="AU133" s="20">
        <v>207</v>
      </c>
      <c r="AV133" s="20">
        <v>180</v>
      </c>
      <c r="AW133" s="20">
        <v>121</v>
      </c>
      <c r="AX133" s="20">
        <v>70</v>
      </c>
      <c r="AY133" s="25">
        <v>6530</v>
      </c>
      <c r="AZ133" s="25">
        <v>5492</v>
      </c>
      <c r="BA133" s="25">
        <v>1800</v>
      </c>
      <c r="BB133" s="25">
        <v>1009</v>
      </c>
      <c r="BC133" s="25">
        <v>322</v>
      </c>
      <c r="BD133" s="25">
        <v>384</v>
      </c>
      <c r="BE133" s="25">
        <v>38</v>
      </c>
      <c r="BF133" s="24">
        <v>1521077</v>
      </c>
      <c r="BG133" s="24">
        <v>1945796</v>
      </c>
      <c r="BH133" s="24">
        <v>1215454</v>
      </c>
      <c r="BI133" s="24">
        <v>871898</v>
      </c>
      <c r="BJ133" s="24">
        <v>376458</v>
      </c>
      <c r="BK133" s="24">
        <v>789670</v>
      </c>
      <c r="BL133" s="24">
        <v>303232</v>
      </c>
      <c r="BM133" s="17">
        <v>537188</v>
      </c>
      <c r="BN133" s="17">
        <v>88336</v>
      </c>
      <c r="BO133" s="17">
        <v>68271</v>
      </c>
      <c r="BP133" s="17">
        <v>99930</v>
      </c>
      <c r="BQ133" s="17">
        <v>727352</v>
      </c>
      <c r="BR133" s="17">
        <v>468515</v>
      </c>
      <c r="BS133" s="17">
        <v>174330</v>
      </c>
      <c r="BT133" s="17">
        <v>157390</v>
      </c>
      <c r="BU133" s="17">
        <v>143527</v>
      </c>
      <c r="BV133" s="17">
        <v>1002034</v>
      </c>
      <c r="BW133" s="17">
        <v>56511</v>
      </c>
      <c r="BX133" s="17">
        <v>44912</v>
      </c>
      <c r="BY133" s="17">
        <v>231241</v>
      </c>
      <c r="BZ133" s="17">
        <v>278093</v>
      </c>
      <c r="CA133" s="17">
        <v>604697</v>
      </c>
      <c r="CB133" s="17">
        <v>6713</v>
      </c>
      <c r="CC133" s="17">
        <v>4990</v>
      </c>
      <c r="CD133" s="17">
        <v>75709</v>
      </c>
      <c r="CE133" s="17">
        <v>429786</v>
      </c>
      <c r="CF133" s="17">
        <v>354700</v>
      </c>
      <c r="CG133" s="17">
        <v>631</v>
      </c>
      <c r="CH133" s="17" t="s">
        <v>54</v>
      </c>
      <c r="CI133" s="17">
        <v>11081</v>
      </c>
      <c r="CJ133" s="17">
        <v>137356</v>
      </c>
      <c r="CK133" s="17">
        <v>227390</v>
      </c>
      <c r="CL133" s="17">
        <v>280</v>
      </c>
      <c r="CM133" s="17">
        <v>738</v>
      </c>
      <c r="CN133" s="17">
        <v>451</v>
      </c>
      <c r="CO133" s="17">
        <v>69515</v>
      </c>
      <c r="CP133" s="17">
        <v>718686</v>
      </c>
      <c r="CQ133" s="17" t="s">
        <v>54</v>
      </c>
      <c r="CR133" s="17" t="s">
        <v>54</v>
      </c>
      <c r="CS133" s="17" t="s">
        <v>54</v>
      </c>
      <c r="CT133" s="17">
        <v>3152</v>
      </c>
      <c r="CU133" s="17">
        <v>300080</v>
      </c>
    </row>
    <row r="135" spans="1:99" x14ac:dyDescent="0.25">
      <c r="A135" s="18" t="s">
        <v>14</v>
      </c>
      <c r="B135" s="18" t="s">
        <v>15</v>
      </c>
      <c r="C135" s="18"/>
      <c r="D135" s="18"/>
    </row>
    <row r="137" spans="1:99" x14ac:dyDescent="0.25">
      <c r="A137" s="18" t="s">
        <v>36</v>
      </c>
      <c r="B137" s="18" t="s">
        <v>174</v>
      </c>
      <c r="C137" s="18"/>
      <c r="D137" s="18"/>
    </row>
    <row r="138" spans="1:99" x14ac:dyDescent="0.25">
      <c r="A138" s="18" t="s">
        <v>16</v>
      </c>
      <c r="B138" s="18" t="s">
        <v>17</v>
      </c>
      <c r="C138" s="18"/>
      <c r="D138" s="18"/>
    </row>
    <row r="139" spans="1:99" x14ac:dyDescent="0.25">
      <c r="A139" s="18" t="s">
        <v>175</v>
      </c>
      <c r="B139" s="18" t="s">
        <v>176</v>
      </c>
      <c r="C139" s="18"/>
      <c r="D139" s="18"/>
    </row>
    <row r="140" spans="1:99" x14ac:dyDescent="0.25">
      <c r="A140" s="18" t="s">
        <v>177</v>
      </c>
      <c r="B140" s="18" t="s">
        <v>178</v>
      </c>
      <c r="C140" s="18"/>
      <c r="D140" s="18"/>
    </row>
    <row r="143" spans="1:99" x14ac:dyDescent="0.25">
      <c r="A143" s="9" t="s">
        <v>10</v>
      </c>
    </row>
  </sheetData>
  <mergeCells count="10">
    <mergeCell ref="BF11:BG11"/>
    <mergeCell ref="BM9:BN9"/>
    <mergeCell ref="BM10:BN10"/>
    <mergeCell ref="BM11:BQ11"/>
    <mergeCell ref="BR11:BV11"/>
    <mergeCell ref="BW11:CA11"/>
    <mergeCell ref="CB11:CF11"/>
    <mergeCell ref="CG11:CK11"/>
    <mergeCell ref="CL11:CP11"/>
    <mergeCell ref="CQ11:CU11"/>
  </mergeCells>
  <pageMargins left="0.75" right="0.75" top="1" bottom="1" header="0.5" footer="0.5"/>
  <pageSetup orientation="portrait" horizontalDpi="300" verticalDpi="3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theme="7"/>
  </sheetPr>
  <dimension ref="A1:AH121"/>
  <sheetViews>
    <sheetView zoomScale="55" zoomScaleNormal="55" workbookViewId="0">
      <selection activeCell="F3" sqref="F3"/>
    </sheetView>
  </sheetViews>
  <sheetFormatPr baseColWidth="10" defaultRowHeight="13.2" x14ac:dyDescent="0.25"/>
  <cols>
    <col min="12" max="14" width="11.5546875" style="31"/>
    <col min="16" max="16" width="20" customWidth="1"/>
  </cols>
  <sheetData>
    <row r="1" spans="1:34" ht="100.8" x14ac:dyDescent="0.3">
      <c r="A1" s="32"/>
      <c r="B1" s="33"/>
      <c r="C1" s="34"/>
      <c r="D1" s="369" t="s">
        <v>194</v>
      </c>
      <c r="E1" s="370"/>
      <c r="F1" s="371"/>
      <c r="G1" s="372" t="s">
        <v>195</v>
      </c>
      <c r="H1" s="373"/>
      <c r="I1" s="35" t="s">
        <v>196</v>
      </c>
      <c r="J1" s="36" t="s">
        <v>197</v>
      </c>
      <c r="O1" s="240"/>
      <c r="P1" s="241"/>
      <c r="Q1" s="242"/>
      <c r="R1" s="104" t="s">
        <v>321</v>
      </c>
      <c r="S1" s="363" t="s">
        <v>322</v>
      </c>
      <c r="T1" s="364"/>
      <c r="U1" s="365"/>
      <c r="V1" s="105" t="s">
        <v>323</v>
      </c>
      <c r="W1" s="374" t="s">
        <v>324</v>
      </c>
      <c r="X1" s="375"/>
      <c r="Y1" s="376"/>
      <c r="Z1" s="377" t="s">
        <v>325</v>
      </c>
      <c r="AA1" s="378"/>
      <c r="AB1" s="379"/>
      <c r="AC1" s="360" t="s">
        <v>326</v>
      </c>
      <c r="AD1" s="361"/>
      <c r="AE1" s="362"/>
      <c r="AF1" s="366" t="s">
        <v>327</v>
      </c>
      <c r="AG1" s="367"/>
      <c r="AH1" s="368"/>
    </row>
    <row r="2" spans="1:34" ht="58.2" thickBot="1" x14ac:dyDescent="0.35">
      <c r="A2" s="37" t="s">
        <v>198</v>
      </c>
      <c r="B2" s="38" t="s">
        <v>199</v>
      </c>
      <c r="C2" s="39" t="s">
        <v>13</v>
      </c>
      <c r="D2" s="40" t="s">
        <v>200</v>
      </c>
      <c r="E2" s="41" t="s">
        <v>201</v>
      </c>
      <c r="F2" s="301" t="s">
        <v>202</v>
      </c>
      <c r="G2" s="42">
        <v>2014</v>
      </c>
      <c r="H2" s="43">
        <v>2030</v>
      </c>
      <c r="I2" s="44">
        <v>2014</v>
      </c>
      <c r="J2" s="45">
        <v>2030</v>
      </c>
      <c r="O2" s="37" t="s">
        <v>198</v>
      </c>
      <c r="P2" s="38" t="s">
        <v>199</v>
      </c>
      <c r="Q2" s="39" t="s">
        <v>13</v>
      </c>
      <c r="R2" s="106" t="s">
        <v>328</v>
      </c>
      <c r="S2" s="107" t="s">
        <v>329</v>
      </c>
      <c r="T2" s="295" t="s">
        <v>202</v>
      </c>
      <c r="U2" s="109" t="s">
        <v>200</v>
      </c>
      <c r="V2" s="110" t="s">
        <v>330</v>
      </c>
      <c r="W2" s="111" t="s">
        <v>329</v>
      </c>
      <c r="X2" s="112" t="s">
        <v>202</v>
      </c>
      <c r="Y2" s="113" t="s">
        <v>200</v>
      </c>
      <c r="Z2" s="114" t="s">
        <v>329</v>
      </c>
      <c r="AA2" s="115" t="s">
        <v>202</v>
      </c>
      <c r="AB2" s="116" t="s">
        <v>200</v>
      </c>
      <c r="AC2" s="117" t="s">
        <v>329</v>
      </c>
      <c r="AD2" s="118" t="s">
        <v>202</v>
      </c>
      <c r="AE2" s="119" t="s">
        <v>200</v>
      </c>
      <c r="AF2" s="120" t="s">
        <v>329</v>
      </c>
      <c r="AG2" s="121" t="s">
        <v>202</v>
      </c>
      <c r="AH2" s="122" t="s">
        <v>200</v>
      </c>
    </row>
    <row r="3" spans="1:34" ht="26.4" x14ac:dyDescent="0.3">
      <c r="A3" s="46">
        <v>1010</v>
      </c>
      <c r="B3" s="47" t="s">
        <v>203</v>
      </c>
      <c r="C3" s="48" t="s">
        <v>18</v>
      </c>
      <c r="D3" s="49">
        <v>5.29</v>
      </c>
      <c r="E3" s="50">
        <v>0.99</v>
      </c>
      <c r="F3" s="303">
        <v>4.29</v>
      </c>
      <c r="G3" s="51">
        <v>13485</v>
      </c>
      <c r="H3" s="52">
        <v>15546.534129999996</v>
      </c>
      <c r="I3" s="53">
        <v>318.13125695216911</v>
      </c>
      <c r="J3" s="54">
        <v>340.26876702968406</v>
      </c>
      <c r="M3" s="15" t="s">
        <v>52</v>
      </c>
      <c r="N3" s="263">
        <v>101</v>
      </c>
      <c r="O3" s="264">
        <v>1010</v>
      </c>
      <c r="P3" s="243" t="s">
        <v>203</v>
      </c>
      <c r="Q3" s="244" t="s">
        <v>18</v>
      </c>
      <c r="R3" s="123"/>
      <c r="S3" s="124">
        <v>0.99</v>
      </c>
      <c r="T3" s="296">
        <v>4.29</v>
      </c>
      <c r="U3" s="125">
        <v>5.29</v>
      </c>
      <c r="V3" s="126">
        <v>18.714555765595463</v>
      </c>
      <c r="W3" s="127">
        <v>0.56000000000000005</v>
      </c>
      <c r="X3" s="128">
        <v>1.84</v>
      </c>
      <c r="Y3" s="129">
        <v>2.41</v>
      </c>
      <c r="Z3" s="130">
        <v>0.27</v>
      </c>
      <c r="AA3" s="131">
        <v>1.68</v>
      </c>
      <c r="AB3" s="132">
        <v>1.95</v>
      </c>
      <c r="AC3" s="133">
        <v>0.16</v>
      </c>
      <c r="AD3" s="134">
        <v>0.53</v>
      </c>
      <c r="AE3" s="135">
        <v>0.69</v>
      </c>
      <c r="AF3" s="136"/>
      <c r="AG3" s="137"/>
      <c r="AH3" s="138"/>
    </row>
    <row r="4" spans="1:34" ht="14.4" x14ac:dyDescent="0.3">
      <c r="A4" s="55">
        <v>1020</v>
      </c>
      <c r="B4" s="56" t="s">
        <v>204</v>
      </c>
      <c r="C4" s="57" t="s">
        <v>18</v>
      </c>
      <c r="D4" s="58">
        <v>25.467966819687184</v>
      </c>
      <c r="E4" s="59">
        <v>7.9006684539752055</v>
      </c>
      <c r="F4" s="304">
        <v>17.567298365711977</v>
      </c>
      <c r="G4" s="60">
        <v>43416</v>
      </c>
      <c r="H4" s="61">
        <v>47925.431080000002</v>
      </c>
      <c r="I4" s="62">
        <v>404.62728868877781</v>
      </c>
      <c r="J4" s="63">
        <v>531.40819489290618</v>
      </c>
      <c r="M4" s="15" t="s">
        <v>53</v>
      </c>
      <c r="N4" s="263">
        <v>102</v>
      </c>
      <c r="O4" s="265">
        <v>1020</v>
      </c>
      <c r="P4" s="245" t="s">
        <v>331</v>
      </c>
      <c r="Q4" s="246" t="s">
        <v>18</v>
      </c>
      <c r="R4" s="139">
        <v>1.0513002909659999</v>
      </c>
      <c r="S4" s="140">
        <v>0.37463360658714356</v>
      </c>
      <c r="T4" s="297">
        <v>0.67362236058019165</v>
      </c>
      <c r="U4" s="141">
        <v>1.0482559671673353</v>
      </c>
      <c r="V4" s="142">
        <v>35.738752587261928</v>
      </c>
      <c r="W4" s="143">
        <v>0.12118814557415292</v>
      </c>
      <c r="X4" s="144">
        <v>0.29334758064294508</v>
      </c>
      <c r="Y4" s="145">
        <v>0.414535726217098</v>
      </c>
      <c r="Z4" s="146">
        <v>0.25344546101299065</v>
      </c>
      <c r="AA4" s="147">
        <v>0.38027477993724651</v>
      </c>
      <c r="AB4" s="148">
        <v>0.63372024095023716</v>
      </c>
      <c r="AC4" s="149"/>
      <c r="AD4" s="150"/>
      <c r="AE4" s="151"/>
      <c r="AF4" s="152"/>
      <c r="AG4" s="153"/>
      <c r="AH4" s="154"/>
    </row>
    <row r="5" spans="1:34" ht="26.4" x14ac:dyDescent="0.3">
      <c r="A5" s="55">
        <v>1040</v>
      </c>
      <c r="B5" s="56" t="s">
        <v>205</v>
      </c>
      <c r="C5" s="57" t="s">
        <v>18</v>
      </c>
      <c r="D5" s="58">
        <v>32.01407843069746</v>
      </c>
      <c r="E5" s="59">
        <v>15.051764569785112</v>
      </c>
      <c r="F5" s="304">
        <v>16.962313860912346</v>
      </c>
      <c r="G5" s="60">
        <v>26394</v>
      </c>
      <c r="H5" s="61">
        <v>25689.593140000001</v>
      </c>
      <c r="I5" s="62">
        <v>642.65794729530739</v>
      </c>
      <c r="J5" s="63">
        <v>1246.1886124949917</v>
      </c>
      <c r="M5" s="15" t="s">
        <v>55</v>
      </c>
      <c r="N5" s="263">
        <v>103</v>
      </c>
      <c r="O5" s="265">
        <v>1030</v>
      </c>
      <c r="P5" s="245" t="s">
        <v>332</v>
      </c>
      <c r="Q5" s="246" t="s">
        <v>18</v>
      </c>
      <c r="R5" s="139">
        <v>24.792808453969002</v>
      </c>
      <c r="S5" s="140">
        <v>7.5260348473880621</v>
      </c>
      <c r="T5" s="297">
        <v>16.893676005131784</v>
      </c>
      <c r="U5" s="141">
        <v>24.419710852519849</v>
      </c>
      <c r="V5" s="142">
        <v>30.819508440704809</v>
      </c>
      <c r="W5" s="143">
        <v>3.6059642007864854</v>
      </c>
      <c r="X5" s="144">
        <v>6.7450869970911729</v>
      </c>
      <c r="Y5" s="145">
        <v>10.351051197877659</v>
      </c>
      <c r="Z5" s="146">
        <v>2.7512676149288118</v>
      </c>
      <c r="AA5" s="147">
        <v>8.7251961583685542</v>
      </c>
      <c r="AB5" s="148">
        <v>11.476463773297366</v>
      </c>
      <c r="AC5" s="149">
        <v>1.1688030316727649</v>
      </c>
      <c r="AD5" s="150">
        <v>1.4233928496720571</v>
      </c>
      <c r="AE5" s="151">
        <v>2.5921958813448218</v>
      </c>
      <c r="AF5" s="152"/>
      <c r="AG5" s="153"/>
      <c r="AH5" s="154"/>
    </row>
    <row r="6" spans="1:34" ht="14.4" x14ac:dyDescent="0.3">
      <c r="A6" s="55">
        <v>1050</v>
      </c>
      <c r="B6" s="56" t="s">
        <v>206</v>
      </c>
      <c r="C6" s="57" t="s">
        <v>18</v>
      </c>
      <c r="D6" s="58">
        <v>19.959260905931409</v>
      </c>
      <c r="E6" s="59">
        <v>9.1172766512973542</v>
      </c>
      <c r="F6" s="304">
        <v>10.841984254634053</v>
      </c>
      <c r="G6" s="60">
        <v>17376</v>
      </c>
      <c r="H6" s="61">
        <v>17072.720569999998</v>
      </c>
      <c r="I6" s="62">
        <v>623.96318224183085</v>
      </c>
      <c r="J6" s="63">
        <v>1169.0732489936963</v>
      </c>
      <c r="M6" s="15" t="s">
        <v>56</v>
      </c>
      <c r="N6" s="263">
        <v>104</v>
      </c>
      <c r="O6" s="265">
        <v>1040</v>
      </c>
      <c r="P6" s="245" t="s">
        <v>205</v>
      </c>
      <c r="Q6" s="246" t="s">
        <v>18</v>
      </c>
      <c r="R6" s="139">
        <v>32.253166675596994</v>
      </c>
      <c r="S6" s="140">
        <v>15.051764569785112</v>
      </c>
      <c r="T6" s="297">
        <v>16.962313860912346</v>
      </c>
      <c r="U6" s="141">
        <v>32.01407843069746</v>
      </c>
      <c r="V6" s="142">
        <v>47.01607951129516</v>
      </c>
      <c r="W6" s="143">
        <v>3.4378263273809888</v>
      </c>
      <c r="X6" s="144">
        <v>3.1703367992045455</v>
      </c>
      <c r="Y6" s="145">
        <v>6.6081631265855343</v>
      </c>
      <c r="Z6" s="146">
        <v>10.683009121428807</v>
      </c>
      <c r="AA6" s="147">
        <v>12.869392262000151</v>
      </c>
      <c r="AB6" s="148">
        <v>23.552401383428958</v>
      </c>
      <c r="AC6" s="149">
        <v>0.93092912097531766</v>
      </c>
      <c r="AD6" s="150">
        <v>0.92258479970765006</v>
      </c>
      <c r="AE6" s="151">
        <v>1.8535139206829676</v>
      </c>
      <c r="AF6" s="152"/>
      <c r="AG6" s="153"/>
      <c r="AH6" s="154"/>
    </row>
    <row r="7" spans="1:34" ht="14.4" x14ac:dyDescent="0.3">
      <c r="A7" s="55">
        <v>1060</v>
      </c>
      <c r="B7" s="56" t="s">
        <v>207</v>
      </c>
      <c r="C7" s="57" t="s">
        <v>18</v>
      </c>
      <c r="D7" s="58">
        <v>22.545480334325973</v>
      </c>
      <c r="E7" s="59">
        <v>7.8398955223407061</v>
      </c>
      <c r="F7" s="304">
        <v>14.705584811985268</v>
      </c>
      <c r="G7" s="60">
        <v>39134</v>
      </c>
      <c r="H7" s="61">
        <v>40286.122609999999</v>
      </c>
      <c r="I7" s="62">
        <v>375.77515234796516</v>
      </c>
      <c r="J7" s="63">
        <v>559.63391048037067</v>
      </c>
      <c r="M7" s="15" t="s">
        <v>57</v>
      </c>
      <c r="N7" s="263">
        <v>105</v>
      </c>
      <c r="O7" s="265">
        <v>1050</v>
      </c>
      <c r="P7" s="245" t="s">
        <v>206</v>
      </c>
      <c r="Q7" s="246" t="s">
        <v>18</v>
      </c>
      <c r="R7" s="139">
        <v>20.145856675319003</v>
      </c>
      <c r="S7" s="140">
        <v>9.1172766512973542</v>
      </c>
      <c r="T7" s="297">
        <v>10.841984254634053</v>
      </c>
      <c r="U7" s="141">
        <v>19.959260905931409</v>
      </c>
      <c r="V7" s="142">
        <v>45.679430186655459</v>
      </c>
      <c r="W7" s="143">
        <v>2.1518332541250507</v>
      </c>
      <c r="X7" s="144">
        <v>2.1466692720209757</v>
      </c>
      <c r="Y7" s="145">
        <v>4.2985025261460263</v>
      </c>
      <c r="Z7" s="146">
        <v>6.0029029123253128</v>
      </c>
      <c r="AA7" s="147">
        <v>7.6623408961699209</v>
      </c>
      <c r="AB7" s="148">
        <v>13.665243808495234</v>
      </c>
      <c r="AC7" s="149">
        <v>0.96254048484698895</v>
      </c>
      <c r="AD7" s="150">
        <v>1.0329740864431567</v>
      </c>
      <c r="AE7" s="151">
        <v>1.9955145712901456</v>
      </c>
      <c r="AF7" s="152"/>
      <c r="AG7" s="153"/>
      <c r="AH7" s="154"/>
    </row>
    <row r="8" spans="1:34" ht="14.4" x14ac:dyDescent="0.3">
      <c r="A8" s="55">
        <v>1070</v>
      </c>
      <c r="B8" s="56" t="s">
        <v>208</v>
      </c>
      <c r="C8" s="57" t="s">
        <v>18</v>
      </c>
      <c r="D8" s="58">
        <v>36.478849203155484</v>
      </c>
      <c r="E8" s="59">
        <v>11.702814867780429</v>
      </c>
      <c r="F8" s="304">
        <v>24.776034335375055</v>
      </c>
      <c r="G8" s="60">
        <v>56504</v>
      </c>
      <c r="H8" s="61">
        <v>62989.412260000005</v>
      </c>
      <c r="I8" s="62">
        <v>438.48283900918614</v>
      </c>
      <c r="J8" s="63">
        <v>579.12668009319646</v>
      </c>
      <c r="M8" s="15" t="s">
        <v>58</v>
      </c>
      <c r="N8" s="263">
        <v>106</v>
      </c>
      <c r="O8" s="265">
        <v>1060</v>
      </c>
      <c r="P8" s="245" t="s">
        <v>207</v>
      </c>
      <c r="Q8" s="246" t="s">
        <v>18</v>
      </c>
      <c r="R8" s="139">
        <v>22.748818391089998</v>
      </c>
      <c r="S8" s="140">
        <v>7.8398955223407061</v>
      </c>
      <c r="T8" s="297">
        <v>14.705584811985268</v>
      </c>
      <c r="U8" s="141">
        <v>22.545480334325973</v>
      </c>
      <c r="V8" s="142">
        <v>34.773690363138094</v>
      </c>
      <c r="W8" s="143">
        <v>4.8872367848531848</v>
      </c>
      <c r="X8" s="144">
        <v>7.2184328649468519</v>
      </c>
      <c r="Y8" s="145">
        <v>12.105669649800037</v>
      </c>
      <c r="Z8" s="146">
        <v>2.1250194730292105</v>
      </c>
      <c r="AA8" s="147">
        <v>5.7395050784933908</v>
      </c>
      <c r="AB8" s="148">
        <v>7.8645245515226012</v>
      </c>
      <c r="AC8" s="149">
        <v>0.82763926445831137</v>
      </c>
      <c r="AD8" s="150">
        <v>1.7476468685450253</v>
      </c>
      <c r="AE8" s="151">
        <v>2.5752861330033365</v>
      </c>
      <c r="AF8" s="152"/>
      <c r="AG8" s="153"/>
      <c r="AH8" s="154"/>
    </row>
    <row r="9" spans="1:34" ht="26.4" x14ac:dyDescent="0.3">
      <c r="A9" s="55">
        <v>1080</v>
      </c>
      <c r="B9" s="56" t="s">
        <v>209</v>
      </c>
      <c r="C9" s="57" t="s">
        <v>18</v>
      </c>
      <c r="D9" s="58">
        <v>32.012667009189428</v>
      </c>
      <c r="E9" s="59">
        <v>12.163850775771227</v>
      </c>
      <c r="F9" s="304">
        <v>19.848816233418205</v>
      </c>
      <c r="G9" s="60">
        <v>37534</v>
      </c>
      <c r="H9" s="61">
        <v>38444.483410000008</v>
      </c>
      <c r="I9" s="62">
        <v>528.82230067187629</v>
      </c>
      <c r="J9" s="63">
        <v>832.69858688912529</v>
      </c>
      <c r="M9" s="15" t="s">
        <v>59</v>
      </c>
      <c r="N9" s="263">
        <v>107</v>
      </c>
      <c r="O9" s="265">
        <v>1070</v>
      </c>
      <c r="P9" s="245" t="s">
        <v>208</v>
      </c>
      <c r="Q9" s="246" t="s">
        <v>18</v>
      </c>
      <c r="R9" s="139">
        <v>36.953910487536</v>
      </c>
      <c r="S9" s="140">
        <v>11.702814867780429</v>
      </c>
      <c r="T9" s="297">
        <v>24.776034335375055</v>
      </c>
      <c r="U9" s="141">
        <v>36.478849203155484</v>
      </c>
      <c r="V9" s="142">
        <v>32.08109664481443</v>
      </c>
      <c r="W9" s="143">
        <v>3.8025252681759487</v>
      </c>
      <c r="X9" s="144">
        <v>6.5646538780031873</v>
      </c>
      <c r="Y9" s="145">
        <v>10.367179146179136</v>
      </c>
      <c r="Z9" s="146">
        <v>5.7860962902592501</v>
      </c>
      <c r="AA9" s="147">
        <v>16.011243741797564</v>
      </c>
      <c r="AB9" s="148">
        <v>21.797340032056816</v>
      </c>
      <c r="AC9" s="149">
        <v>2.1141933093452301</v>
      </c>
      <c r="AD9" s="150">
        <v>2.2001367155743057</v>
      </c>
      <c r="AE9" s="151">
        <v>4.3143300249195358</v>
      </c>
      <c r="AF9" s="152"/>
      <c r="AG9" s="153"/>
      <c r="AH9" s="154"/>
    </row>
    <row r="10" spans="1:34" ht="27" thickBot="1" x14ac:dyDescent="0.35">
      <c r="A10" s="64">
        <v>1090</v>
      </c>
      <c r="B10" s="65" t="s">
        <v>210</v>
      </c>
      <c r="C10" s="66" t="s">
        <v>18</v>
      </c>
      <c r="D10" s="67">
        <v>46.910654986529565</v>
      </c>
      <c r="E10" s="68">
        <v>18.867568872238817</v>
      </c>
      <c r="F10" s="305">
        <v>28.043086114290748</v>
      </c>
      <c r="G10" s="69">
        <v>53573</v>
      </c>
      <c r="H10" s="70">
        <v>53426.61679</v>
      </c>
      <c r="I10" s="71">
        <v>523.45558610290163</v>
      </c>
      <c r="J10" s="72">
        <v>878.03903381937425</v>
      </c>
      <c r="M10" s="15" t="s">
        <v>60</v>
      </c>
      <c r="N10" s="263">
        <v>108</v>
      </c>
      <c r="O10" s="265">
        <v>1080</v>
      </c>
      <c r="P10" s="245" t="s">
        <v>209</v>
      </c>
      <c r="Q10" s="246" t="s">
        <v>18</v>
      </c>
      <c r="R10" s="139">
        <v>32.194670769948999</v>
      </c>
      <c r="S10" s="140">
        <v>12.163850775771227</v>
      </c>
      <c r="T10" s="297">
        <v>19.848816233418205</v>
      </c>
      <c r="U10" s="141">
        <v>32.012667009189428</v>
      </c>
      <c r="V10" s="142">
        <v>37.996992791258286</v>
      </c>
      <c r="W10" s="143">
        <v>5.6897300709858252</v>
      </c>
      <c r="X10" s="144">
        <v>7.2729423246681932</v>
      </c>
      <c r="Y10" s="145">
        <v>12.962672395654018</v>
      </c>
      <c r="Z10" s="146">
        <v>4.8573486703170952</v>
      </c>
      <c r="AA10" s="147">
        <v>10.919657988245664</v>
      </c>
      <c r="AB10" s="148">
        <v>15.777006658562758</v>
      </c>
      <c r="AC10" s="149">
        <v>1.6167720344683081</v>
      </c>
      <c r="AD10" s="150">
        <v>1.6562159205043523</v>
      </c>
      <c r="AE10" s="151">
        <v>3.2729879549726606</v>
      </c>
      <c r="AF10" s="152"/>
      <c r="AG10" s="153"/>
      <c r="AH10" s="154"/>
    </row>
    <row r="11" spans="1:34" ht="15" thickBot="1" x14ac:dyDescent="0.35">
      <c r="A11" s="73">
        <v>2010</v>
      </c>
      <c r="B11" s="74" t="s">
        <v>211</v>
      </c>
      <c r="C11" s="75" t="s">
        <v>19</v>
      </c>
      <c r="D11" s="49">
        <v>28.82</v>
      </c>
      <c r="E11" s="50">
        <v>4.5949999999999998</v>
      </c>
      <c r="F11" s="303">
        <v>24.225000000000001</v>
      </c>
      <c r="G11" s="51">
        <v>96640</v>
      </c>
      <c r="H11" s="52">
        <v>107524.09986</v>
      </c>
      <c r="I11" s="76">
        <v>250.67259933774832</v>
      </c>
      <c r="J11" s="77">
        <v>268.03293436099079</v>
      </c>
      <c r="M11" s="15" t="s">
        <v>61</v>
      </c>
      <c r="N11" s="263">
        <v>109</v>
      </c>
      <c r="O11" s="266">
        <v>1090</v>
      </c>
      <c r="P11" s="247" t="s">
        <v>210</v>
      </c>
      <c r="Q11" s="248" t="s">
        <v>18</v>
      </c>
      <c r="R11" s="155">
        <v>47.403682163111995</v>
      </c>
      <c r="S11" s="156">
        <v>18.867568872238817</v>
      </c>
      <c r="T11" s="298">
        <v>28.043086114290748</v>
      </c>
      <c r="U11" s="157">
        <v>46.910654986529565</v>
      </c>
      <c r="V11" s="158">
        <v>40.220220497148581</v>
      </c>
      <c r="W11" s="159">
        <v>8.3216341301179195</v>
      </c>
      <c r="X11" s="160">
        <v>10.576303519586324</v>
      </c>
      <c r="Y11" s="161">
        <v>18.897937649704243</v>
      </c>
      <c r="Z11" s="162">
        <v>8.5956056882939116</v>
      </c>
      <c r="AA11" s="163">
        <v>15.165754039367261</v>
      </c>
      <c r="AB11" s="164">
        <v>23.761359727661173</v>
      </c>
      <c r="AC11" s="165">
        <v>1.9503290538269893</v>
      </c>
      <c r="AD11" s="166">
        <v>2.3010285553371621</v>
      </c>
      <c r="AE11" s="167">
        <v>4.2513576091641516</v>
      </c>
      <c r="AF11" s="168"/>
      <c r="AG11" s="169"/>
      <c r="AH11" s="170"/>
    </row>
    <row r="12" spans="1:34" ht="26.4" x14ac:dyDescent="0.3">
      <c r="A12" s="55">
        <v>2020</v>
      </c>
      <c r="B12" s="56" t="s">
        <v>212</v>
      </c>
      <c r="C12" s="57" t="s">
        <v>19</v>
      </c>
      <c r="D12" s="58">
        <v>20.427996489198883</v>
      </c>
      <c r="E12" s="59">
        <v>4.8101354969252954</v>
      </c>
      <c r="F12" s="304">
        <v>15.617860992273588</v>
      </c>
      <c r="G12" s="60">
        <v>60004</v>
      </c>
      <c r="H12" s="61">
        <v>64160.563099999999</v>
      </c>
      <c r="I12" s="62">
        <v>260.28033118248095</v>
      </c>
      <c r="J12" s="63">
        <v>318.38867214054864</v>
      </c>
      <c r="M12" s="15" t="s">
        <v>62</v>
      </c>
      <c r="N12" s="263">
        <v>201</v>
      </c>
      <c r="O12" s="267">
        <v>2010</v>
      </c>
      <c r="P12" s="249" t="s">
        <v>211</v>
      </c>
      <c r="Q12" s="250" t="s">
        <v>19</v>
      </c>
      <c r="R12" s="171"/>
      <c r="S12" s="172">
        <v>4.5949999999999998</v>
      </c>
      <c r="T12" s="299">
        <v>24.225000000000001</v>
      </c>
      <c r="U12" s="173">
        <v>28.82</v>
      </c>
      <c r="V12" s="126">
        <v>15.943789035392086</v>
      </c>
      <c r="W12" s="174">
        <v>2.5249999999999999</v>
      </c>
      <c r="X12" s="175">
        <v>15.385999999999999</v>
      </c>
      <c r="Y12" s="176">
        <v>17.911000000000001</v>
      </c>
      <c r="Z12" s="177">
        <v>0.375</v>
      </c>
      <c r="AA12" s="178">
        <v>4.0869999999999997</v>
      </c>
      <c r="AB12" s="179">
        <v>4.4619999999999997</v>
      </c>
      <c r="AC12" s="180">
        <v>1.5069999999999999</v>
      </c>
      <c r="AD12" s="181">
        <v>3.0059999999999998</v>
      </c>
      <c r="AE12" s="182">
        <v>4.5129999999999999</v>
      </c>
      <c r="AF12" s="183">
        <v>0.188</v>
      </c>
      <c r="AG12" s="184">
        <v>1.746</v>
      </c>
      <c r="AH12" s="185">
        <v>1.9339999999999999</v>
      </c>
    </row>
    <row r="13" spans="1:34" ht="26.4" x14ac:dyDescent="0.3">
      <c r="A13" s="55">
        <v>2030</v>
      </c>
      <c r="B13" s="56" t="s">
        <v>213</v>
      </c>
      <c r="C13" s="57" t="s">
        <v>19</v>
      </c>
      <c r="D13" s="58">
        <v>13.10393654969425</v>
      </c>
      <c r="E13" s="59">
        <v>4.4732065230246878</v>
      </c>
      <c r="F13" s="304">
        <v>8.6307300266695623</v>
      </c>
      <c r="G13" s="60">
        <v>18547</v>
      </c>
      <c r="H13" s="61">
        <v>16780.733680000001</v>
      </c>
      <c r="I13" s="62">
        <v>465.34372279449843</v>
      </c>
      <c r="J13" s="63">
        <v>780.89175357762122</v>
      </c>
      <c r="M13" s="15" t="s">
        <v>63</v>
      </c>
      <c r="N13" s="263">
        <v>202</v>
      </c>
      <c r="O13" s="265">
        <v>2020</v>
      </c>
      <c r="P13" s="245" t="s">
        <v>212</v>
      </c>
      <c r="Q13" s="246" t="s">
        <v>19</v>
      </c>
      <c r="R13" s="139">
        <v>20.697658969866005</v>
      </c>
      <c r="S13" s="140">
        <v>4.8101354969252954</v>
      </c>
      <c r="T13" s="297">
        <v>15.617860992273588</v>
      </c>
      <c r="U13" s="141">
        <v>20.427996489198883</v>
      </c>
      <c r="V13" s="142">
        <v>23.546780515008461</v>
      </c>
      <c r="W13" s="143">
        <v>3.6306283544131417</v>
      </c>
      <c r="X13" s="144">
        <v>11.739674782586476</v>
      </c>
      <c r="Y13" s="145">
        <v>15.370303136999619</v>
      </c>
      <c r="Z13" s="146"/>
      <c r="AA13" s="147"/>
      <c r="AB13" s="148"/>
      <c r="AC13" s="149">
        <v>1.1795071425121537</v>
      </c>
      <c r="AD13" s="150">
        <v>3.8781862096871111</v>
      </c>
      <c r="AE13" s="151">
        <v>5.0576933521992649</v>
      </c>
      <c r="AF13" s="152"/>
      <c r="AG13" s="153"/>
      <c r="AH13" s="154"/>
    </row>
    <row r="14" spans="1:34" ht="14.4" x14ac:dyDescent="0.3">
      <c r="A14" s="55">
        <v>2040</v>
      </c>
      <c r="B14" s="56" t="s">
        <v>214</v>
      </c>
      <c r="C14" s="57" t="s">
        <v>19</v>
      </c>
      <c r="D14" s="58">
        <v>37.771224677765389</v>
      </c>
      <c r="E14" s="59">
        <v>13.436676989313845</v>
      </c>
      <c r="F14" s="304">
        <v>24.33454768845154</v>
      </c>
      <c r="G14" s="60">
        <v>58435</v>
      </c>
      <c r="H14" s="61">
        <v>59143.101580000002</v>
      </c>
      <c r="I14" s="62">
        <v>416.43788292036521</v>
      </c>
      <c r="J14" s="63">
        <v>638.64125601654632</v>
      </c>
      <c r="M14" s="15" t="s">
        <v>64</v>
      </c>
      <c r="N14" s="263">
        <v>203</v>
      </c>
      <c r="O14" s="265">
        <v>2030</v>
      </c>
      <c r="P14" s="245" t="s">
        <v>213</v>
      </c>
      <c r="Q14" s="246" t="s">
        <v>19</v>
      </c>
      <c r="R14" s="139">
        <v>13.376194927579995</v>
      </c>
      <c r="S14" s="140">
        <v>4.4732065230246878</v>
      </c>
      <c r="T14" s="297">
        <v>8.6307300266695623</v>
      </c>
      <c r="U14" s="141">
        <v>13.10393654969425</v>
      </c>
      <c r="V14" s="142">
        <v>34.136356705184596</v>
      </c>
      <c r="W14" s="143">
        <v>3.8722866194167405</v>
      </c>
      <c r="X14" s="144">
        <v>7.7700344800073715</v>
      </c>
      <c r="Y14" s="145">
        <v>11.642321099424112</v>
      </c>
      <c r="Z14" s="146"/>
      <c r="AA14" s="147"/>
      <c r="AB14" s="148"/>
      <c r="AC14" s="149">
        <v>0.60091990360794789</v>
      </c>
      <c r="AD14" s="150">
        <v>0.86069554666219172</v>
      </c>
      <c r="AE14" s="151">
        <v>1.4616154502701395</v>
      </c>
      <c r="AF14" s="152"/>
      <c r="AG14" s="153"/>
      <c r="AH14" s="154"/>
    </row>
    <row r="15" spans="1:34" ht="26.4" x14ac:dyDescent="0.3">
      <c r="A15" s="55">
        <v>2050</v>
      </c>
      <c r="B15" s="56" t="s">
        <v>215</v>
      </c>
      <c r="C15" s="57" t="s">
        <v>19</v>
      </c>
      <c r="D15" s="58">
        <v>24.723723407558317</v>
      </c>
      <c r="E15" s="59">
        <v>7.9083154833025073</v>
      </c>
      <c r="F15" s="304">
        <v>16.815407924255808</v>
      </c>
      <c r="G15" s="60">
        <v>55394</v>
      </c>
      <c r="H15" s="61">
        <v>51319.425080000001</v>
      </c>
      <c r="I15" s="62">
        <v>303.56009539401032</v>
      </c>
      <c r="J15" s="63">
        <v>481.76150393379106</v>
      </c>
      <c r="M15" s="15" t="s">
        <v>65</v>
      </c>
      <c r="N15" s="263">
        <v>204</v>
      </c>
      <c r="O15" s="265">
        <v>2040</v>
      </c>
      <c r="P15" s="245" t="s">
        <v>333</v>
      </c>
      <c r="Q15" s="246" t="s">
        <v>19</v>
      </c>
      <c r="R15" s="139">
        <v>38.395186762104998</v>
      </c>
      <c r="S15" s="140">
        <v>13.436676989313845</v>
      </c>
      <c r="T15" s="297">
        <v>24.33454768845154</v>
      </c>
      <c r="U15" s="141">
        <v>37.771224677765389</v>
      </c>
      <c r="V15" s="142">
        <v>35.573845179617784</v>
      </c>
      <c r="W15" s="143">
        <v>11.991793015801651</v>
      </c>
      <c r="X15" s="144">
        <v>22.356258758801822</v>
      </c>
      <c r="Y15" s="145">
        <v>34.348051774603476</v>
      </c>
      <c r="Z15" s="146"/>
      <c r="AA15" s="147"/>
      <c r="AB15" s="148"/>
      <c r="AC15" s="149">
        <v>1.4448839735121941</v>
      </c>
      <c r="AD15" s="150">
        <v>1.9782889296497199</v>
      </c>
      <c r="AE15" s="151">
        <v>3.4231729031619142</v>
      </c>
      <c r="AF15" s="152"/>
      <c r="AG15" s="153"/>
      <c r="AH15" s="154"/>
    </row>
    <row r="16" spans="1:34" ht="26.4" x14ac:dyDescent="0.3">
      <c r="A16" s="55">
        <v>2060</v>
      </c>
      <c r="B16" s="56" t="s">
        <v>216</v>
      </c>
      <c r="C16" s="57" t="s">
        <v>19</v>
      </c>
      <c r="D16" s="58">
        <v>31.955695667500635</v>
      </c>
      <c r="E16" s="59">
        <v>9.747543800763502</v>
      </c>
      <c r="F16" s="304">
        <v>22.208151866737133</v>
      </c>
      <c r="G16" s="60">
        <v>76971</v>
      </c>
      <c r="H16" s="61">
        <v>70822.100670000014</v>
      </c>
      <c r="I16" s="62">
        <v>288.52622243100819</v>
      </c>
      <c r="J16" s="63">
        <v>451.21078540723022</v>
      </c>
      <c r="M16" s="15" t="s">
        <v>66</v>
      </c>
      <c r="N16" s="263">
        <v>205</v>
      </c>
      <c r="O16" s="265">
        <v>2050</v>
      </c>
      <c r="P16" s="245" t="s">
        <v>215</v>
      </c>
      <c r="Q16" s="246" t="s">
        <v>19</v>
      </c>
      <c r="R16" s="139">
        <v>25.240596612703996</v>
      </c>
      <c r="S16" s="140">
        <v>7.9083154833025073</v>
      </c>
      <c r="T16" s="297">
        <v>16.815407924255808</v>
      </c>
      <c r="U16" s="141">
        <v>24.723723407558317</v>
      </c>
      <c r="V16" s="142">
        <v>31.986749539856309</v>
      </c>
      <c r="W16" s="143">
        <v>5.1072779054936266</v>
      </c>
      <c r="X16" s="144">
        <v>13.616298403867923</v>
      </c>
      <c r="Y16" s="145">
        <v>18.723576309361547</v>
      </c>
      <c r="Z16" s="146"/>
      <c r="AA16" s="147"/>
      <c r="AB16" s="148"/>
      <c r="AC16" s="149">
        <v>2.8010375778088799</v>
      </c>
      <c r="AD16" s="150">
        <v>3.1991095203878865</v>
      </c>
      <c r="AE16" s="151">
        <v>6.0001470981967664</v>
      </c>
      <c r="AF16" s="152"/>
      <c r="AG16" s="153"/>
      <c r="AH16" s="154"/>
    </row>
    <row r="17" spans="1:34" ht="26.4" x14ac:dyDescent="0.3">
      <c r="A17" s="55">
        <v>2070</v>
      </c>
      <c r="B17" s="56" t="s">
        <v>217</v>
      </c>
      <c r="C17" s="57" t="s">
        <v>19</v>
      </c>
      <c r="D17" s="58">
        <v>39.495883048889006</v>
      </c>
      <c r="E17" s="59">
        <v>11.787993738053855</v>
      </c>
      <c r="F17" s="304">
        <v>27.707889310835149</v>
      </c>
      <c r="G17" s="60">
        <v>64268</v>
      </c>
      <c r="H17" s="61">
        <v>63429.604180000002</v>
      </c>
      <c r="I17" s="62">
        <v>431.13041188204318</v>
      </c>
      <c r="J17" s="63">
        <v>622.67270243099608</v>
      </c>
      <c r="M17" s="15" t="s">
        <v>67</v>
      </c>
      <c r="N17" s="263">
        <v>206</v>
      </c>
      <c r="O17" s="265">
        <v>2060</v>
      </c>
      <c r="P17" s="245" t="s">
        <v>216</v>
      </c>
      <c r="Q17" s="246" t="s">
        <v>19</v>
      </c>
      <c r="R17" s="139">
        <v>32.572709474021998</v>
      </c>
      <c r="S17" s="140">
        <v>9.747543800763502</v>
      </c>
      <c r="T17" s="297">
        <v>22.208151866737133</v>
      </c>
      <c r="U17" s="141">
        <v>31.955695667500635</v>
      </c>
      <c r="V17" s="142">
        <v>30.503306522213766</v>
      </c>
      <c r="W17" s="143">
        <v>8.1723313992698099</v>
      </c>
      <c r="X17" s="144">
        <v>19.181112380339663</v>
      </c>
      <c r="Y17" s="145">
        <v>27.353443779609471</v>
      </c>
      <c r="Z17" s="146"/>
      <c r="AA17" s="147"/>
      <c r="AB17" s="148"/>
      <c r="AC17" s="149">
        <v>1.5752124014936921</v>
      </c>
      <c r="AD17" s="150">
        <v>3.0270394863974674</v>
      </c>
      <c r="AE17" s="151">
        <v>4.6022518878911596</v>
      </c>
      <c r="AF17" s="152"/>
      <c r="AG17" s="153"/>
      <c r="AH17" s="154"/>
    </row>
    <row r="18" spans="1:34" ht="14.4" x14ac:dyDescent="0.3">
      <c r="A18" s="55">
        <v>2080</v>
      </c>
      <c r="B18" s="56" t="s">
        <v>218</v>
      </c>
      <c r="C18" s="57" t="s">
        <v>19</v>
      </c>
      <c r="D18" s="58">
        <v>33.055101065033767</v>
      </c>
      <c r="E18" s="59">
        <v>10.600422700397383</v>
      </c>
      <c r="F18" s="304">
        <v>22.454678364636386</v>
      </c>
      <c r="G18" s="60">
        <v>42068</v>
      </c>
      <c r="H18" s="61">
        <v>40569.132290000001</v>
      </c>
      <c r="I18" s="62">
        <v>533.77099849378124</v>
      </c>
      <c r="J18" s="63">
        <v>814.7845221028208</v>
      </c>
      <c r="M18" s="15" t="s">
        <v>68</v>
      </c>
      <c r="N18" s="263">
        <v>207</v>
      </c>
      <c r="O18" s="265">
        <v>2070</v>
      </c>
      <c r="P18" s="245" t="s">
        <v>217</v>
      </c>
      <c r="Q18" s="246" t="s">
        <v>19</v>
      </c>
      <c r="R18" s="139">
        <v>40.373788706174992</v>
      </c>
      <c r="S18" s="140">
        <v>11.787993738053855</v>
      </c>
      <c r="T18" s="297">
        <v>27.707889310835149</v>
      </c>
      <c r="U18" s="141">
        <v>39.495883048889006</v>
      </c>
      <c r="V18" s="142">
        <v>29.846132882919409</v>
      </c>
      <c r="W18" s="143">
        <v>9.8569402146132798</v>
      </c>
      <c r="X18" s="144">
        <v>25.176248753553015</v>
      </c>
      <c r="Y18" s="145">
        <v>35.033188968166293</v>
      </c>
      <c r="Z18" s="146"/>
      <c r="AA18" s="147"/>
      <c r="AB18" s="148"/>
      <c r="AC18" s="149">
        <v>1.9310535234405739</v>
      </c>
      <c r="AD18" s="150">
        <v>2.5316405572821372</v>
      </c>
      <c r="AE18" s="151">
        <v>4.4626940807227111</v>
      </c>
      <c r="AF18" s="152"/>
      <c r="AG18" s="153"/>
      <c r="AH18" s="154"/>
    </row>
    <row r="19" spans="1:34" ht="14.4" x14ac:dyDescent="0.3">
      <c r="A19" s="55">
        <v>2090</v>
      </c>
      <c r="B19" s="56" t="s">
        <v>219</v>
      </c>
      <c r="C19" s="57" t="s">
        <v>19</v>
      </c>
      <c r="D19" s="58">
        <v>27.047072554707682</v>
      </c>
      <c r="E19" s="59">
        <v>7.0695905067836451</v>
      </c>
      <c r="F19" s="304">
        <v>19.977482047924038</v>
      </c>
      <c r="G19" s="60">
        <v>53472</v>
      </c>
      <c r="H19" s="61">
        <v>49580.391099999993</v>
      </c>
      <c r="I19" s="62">
        <v>373.60641172808266</v>
      </c>
      <c r="J19" s="63">
        <v>545.51954824550967</v>
      </c>
      <c r="M19" s="15" t="s">
        <v>69</v>
      </c>
      <c r="N19" s="263">
        <v>208</v>
      </c>
      <c r="O19" s="265">
        <v>2080</v>
      </c>
      <c r="P19" s="245" t="s">
        <v>218</v>
      </c>
      <c r="Q19" s="246" t="s">
        <v>19</v>
      </c>
      <c r="R19" s="139">
        <v>33.760478614128012</v>
      </c>
      <c r="S19" s="140">
        <v>10.600422700397383</v>
      </c>
      <c r="T19" s="297">
        <v>22.454678364636386</v>
      </c>
      <c r="U19" s="141">
        <v>33.055101065033767</v>
      </c>
      <c r="V19" s="142">
        <v>32.068946573606716</v>
      </c>
      <c r="W19" s="143">
        <v>8.9387549771016435</v>
      </c>
      <c r="X19" s="144">
        <v>19.00961252370135</v>
      </c>
      <c r="Y19" s="145">
        <v>27.948367500802995</v>
      </c>
      <c r="Z19" s="146"/>
      <c r="AA19" s="147"/>
      <c r="AB19" s="148"/>
      <c r="AC19" s="149">
        <v>1.6616677232957389</v>
      </c>
      <c r="AD19" s="150">
        <v>3.4450658409350394</v>
      </c>
      <c r="AE19" s="151">
        <v>5.1067335642307778</v>
      </c>
      <c r="AF19" s="152"/>
      <c r="AG19" s="153"/>
      <c r="AH19" s="154"/>
    </row>
    <row r="20" spans="1:34" ht="15" thickBot="1" x14ac:dyDescent="0.35">
      <c r="A20" s="78">
        <v>2100</v>
      </c>
      <c r="B20" s="79" t="s">
        <v>220</v>
      </c>
      <c r="C20" s="80" t="s">
        <v>19</v>
      </c>
      <c r="D20" s="67">
        <v>18.137042179230736</v>
      </c>
      <c r="E20" s="68">
        <v>6.2895919513965293</v>
      </c>
      <c r="F20" s="305">
        <v>11.847450227834207</v>
      </c>
      <c r="G20" s="69">
        <v>30082</v>
      </c>
      <c r="H20" s="70">
        <v>29367.971230000003</v>
      </c>
      <c r="I20" s="71">
        <v>393.83851565169226</v>
      </c>
      <c r="J20" s="72">
        <v>617.57899574293253</v>
      </c>
      <c r="M20" s="15" t="s">
        <v>70</v>
      </c>
      <c r="N20" s="263">
        <v>209</v>
      </c>
      <c r="O20" s="265">
        <v>2090</v>
      </c>
      <c r="P20" s="245" t="s">
        <v>219</v>
      </c>
      <c r="Q20" s="246" t="s">
        <v>19</v>
      </c>
      <c r="R20" s="139">
        <v>27.643077386285999</v>
      </c>
      <c r="S20" s="140">
        <v>7.0695905067836451</v>
      </c>
      <c r="T20" s="297">
        <v>19.977482047924038</v>
      </c>
      <c r="U20" s="141">
        <v>27.047072554707682</v>
      </c>
      <c r="V20" s="142">
        <v>26.138098651837819</v>
      </c>
      <c r="W20" s="143">
        <v>5.3426836925910957</v>
      </c>
      <c r="X20" s="144">
        <v>16.479464536375829</v>
      </c>
      <c r="Y20" s="145">
        <v>21.822148228966924</v>
      </c>
      <c r="Z20" s="146"/>
      <c r="AA20" s="147"/>
      <c r="AB20" s="148"/>
      <c r="AC20" s="149">
        <v>1.726906814192549</v>
      </c>
      <c r="AD20" s="150">
        <v>3.4980175115482059</v>
      </c>
      <c r="AE20" s="151">
        <v>5.2249243257407549</v>
      </c>
      <c r="AF20" s="152"/>
      <c r="AG20" s="153"/>
      <c r="AH20" s="154"/>
    </row>
    <row r="21" spans="1:34" ht="15" thickBot="1" x14ac:dyDescent="0.35">
      <c r="A21" s="73">
        <v>3010</v>
      </c>
      <c r="B21" s="74" t="s">
        <v>221</v>
      </c>
      <c r="C21" s="75" t="s">
        <v>20</v>
      </c>
      <c r="D21" s="49">
        <v>8.0699827807290063</v>
      </c>
      <c r="E21" s="50">
        <v>1.922092324431254</v>
      </c>
      <c r="F21" s="303">
        <v>6.1478904562977528</v>
      </c>
      <c r="G21" s="51">
        <v>24085</v>
      </c>
      <c r="H21" s="52">
        <v>25398.793830000002</v>
      </c>
      <c r="I21" s="76">
        <v>255.25806337129973</v>
      </c>
      <c r="J21" s="77">
        <v>317.73094560093153</v>
      </c>
      <c r="M21" s="15" t="s">
        <v>71</v>
      </c>
      <c r="N21" s="263">
        <v>210</v>
      </c>
      <c r="O21" s="268">
        <v>2100</v>
      </c>
      <c r="P21" s="251" t="s">
        <v>220</v>
      </c>
      <c r="Q21" s="252" t="s">
        <v>19</v>
      </c>
      <c r="R21" s="155">
        <v>18.440410040824002</v>
      </c>
      <c r="S21" s="156">
        <v>6.2895919513965293</v>
      </c>
      <c r="T21" s="298">
        <v>11.847450227834207</v>
      </c>
      <c r="U21" s="157">
        <v>18.137042179230736</v>
      </c>
      <c r="V21" s="158">
        <v>34.678156941151776</v>
      </c>
      <c r="W21" s="159">
        <v>5.3883595309048662</v>
      </c>
      <c r="X21" s="160">
        <v>10.492293760592069</v>
      </c>
      <c r="Y21" s="161">
        <v>15.880653291496936</v>
      </c>
      <c r="Z21" s="162"/>
      <c r="AA21" s="163"/>
      <c r="AB21" s="164"/>
      <c r="AC21" s="165">
        <v>0.90123242049166374</v>
      </c>
      <c r="AD21" s="166">
        <v>1.3551564672421386</v>
      </c>
      <c r="AE21" s="167">
        <v>2.2563888877338023</v>
      </c>
      <c r="AF21" s="168"/>
      <c r="AG21" s="169"/>
      <c r="AH21" s="170"/>
    </row>
    <row r="22" spans="1:34" ht="39.6" x14ac:dyDescent="0.3">
      <c r="A22" s="55">
        <v>3020</v>
      </c>
      <c r="B22" s="56" t="s">
        <v>222</v>
      </c>
      <c r="C22" s="57" t="s">
        <v>20</v>
      </c>
      <c r="D22" s="58">
        <v>21.69</v>
      </c>
      <c r="E22" s="59">
        <v>5.56</v>
      </c>
      <c r="F22" s="304">
        <v>16.14</v>
      </c>
      <c r="G22" s="60">
        <v>52145</v>
      </c>
      <c r="H22" s="61">
        <v>55692.101010000006</v>
      </c>
      <c r="I22" s="62">
        <v>309.52152651260906</v>
      </c>
      <c r="J22" s="63">
        <v>389.46277132021595</v>
      </c>
      <c r="M22" s="15" t="s">
        <v>72</v>
      </c>
      <c r="N22" s="263">
        <v>301</v>
      </c>
      <c r="O22" s="267">
        <v>3010</v>
      </c>
      <c r="P22" s="249" t="s">
        <v>221</v>
      </c>
      <c r="Q22" s="250" t="s">
        <v>20</v>
      </c>
      <c r="R22" s="171">
        <v>8.3535221726159996</v>
      </c>
      <c r="S22" s="124">
        <v>1.922092324431254</v>
      </c>
      <c r="T22" s="296">
        <v>6.1478904562977528</v>
      </c>
      <c r="U22" s="125">
        <v>8.0699827807290063</v>
      </c>
      <c r="V22" s="126">
        <v>23.817799574754741</v>
      </c>
      <c r="W22" s="127"/>
      <c r="X22" s="128"/>
      <c r="Y22" s="129"/>
      <c r="Z22" s="130">
        <v>1.1258793567198304</v>
      </c>
      <c r="AA22" s="131">
        <v>3.980597778525063</v>
      </c>
      <c r="AB22" s="132">
        <v>5.1064771352448934</v>
      </c>
      <c r="AC22" s="133">
        <v>0.74277470920260957</v>
      </c>
      <c r="AD22" s="134">
        <v>1.800659775581285</v>
      </c>
      <c r="AE22" s="135">
        <v>2.5434344847838943</v>
      </c>
      <c r="AF22" s="136">
        <v>5.3438258508813868E-2</v>
      </c>
      <c r="AG22" s="137">
        <v>0.36663290219140521</v>
      </c>
      <c r="AH22" s="138">
        <v>0.4200711607002191</v>
      </c>
    </row>
    <row r="23" spans="1:34" ht="26.4" x14ac:dyDescent="0.3">
      <c r="A23" s="55">
        <v>3030</v>
      </c>
      <c r="B23" s="56" t="s">
        <v>223</v>
      </c>
      <c r="C23" s="57" t="s">
        <v>20</v>
      </c>
      <c r="D23" s="58">
        <v>3.0912841783333</v>
      </c>
      <c r="E23" s="59">
        <v>0.66305611143751897</v>
      </c>
      <c r="F23" s="304">
        <v>2.4282280668957812</v>
      </c>
      <c r="G23" s="60">
        <v>11341</v>
      </c>
      <c r="H23" s="61">
        <v>11141.647130000001</v>
      </c>
      <c r="I23" s="62">
        <v>214.1105781585205</v>
      </c>
      <c r="J23" s="63">
        <v>277.45306795883954</v>
      </c>
      <c r="M23" s="15" t="s">
        <v>73</v>
      </c>
      <c r="N23" s="263">
        <v>302</v>
      </c>
      <c r="O23" s="265">
        <v>3020</v>
      </c>
      <c r="P23" s="245" t="s">
        <v>222</v>
      </c>
      <c r="Q23" s="246" t="s">
        <v>20</v>
      </c>
      <c r="R23" s="186"/>
      <c r="S23" s="140">
        <v>5.56</v>
      </c>
      <c r="T23" s="297">
        <v>16.14</v>
      </c>
      <c r="U23" s="141">
        <v>21.69</v>
      </c>
      <c r="V23" s="142">
        <v>25.633932687874594</v>
      </c>
      <c r="W23" s="143"/>
      <c r="X23" s="144"/>
      <c r="Y23" s="145"/>
      <c r="Z23" s="146">
        <v>3.63</v>
      </c>
      <c r="AA23" s="147">
        <v>11.370000000000001</v>
      </c>
      <c r="AB23" s="148">
        <v>15</v>
      </c>
      <c r="AC23" s="149">
        <v>1.77</v>
      </c>
      <c r="AD23" s="150">
        <v>3.64</v>
      </c>
      <c r="AE23" s="151">
        <v>5.41</v>
      </c>
      <c r="AF23" s="152">
        <v>0.15</v>
      </c>
      <c r="AG23" s="153">
        <v>1.1299999999999999</v>
      </c>
      <c r="AH23" s="154">
        <v>1.29</v>
      </c>
    </row>
    <row r="24" spans="1:34" ht="39.6" x14ac:dyDescent="0.3">
      <c r="A24" s="55">
        <v>3040</v>
      </c>
      <c r="B24" s="56" t="s">
        <v>224</v>
      </c>
      <c r="C24" s="57" t="s">
        <v>20</v>
      </c>
      <c r="D24" s="58">
        <v>13.02276791905453</v>
      </c>
      <c r="E24" s="59">
        <v>2.6434104177857969</v>
      </c>
      <c r="F24" s="304">
        <v>10.379357501268734</v>
      </c>
      <c r="G24" s="60">
        <v>42273</v>
      </c>
      <c r="H24" s="61">
        <v>49629.865129999998</v>
      </c>
      <c r="I24" s="62">
        <v>245.53160412719072</v>
      </c>
      <c r="J24" s="63">
        <v>262.3978099666968</v>
      </c>
      <c r="M24" s="15" t="s">
        <v>74</v>
      </c>
      <c r="N24" s="263">
        <v>303</v>
      </c>
      <c r="O24" s="265">
        <v>3030</v>
      </c>
      <c r="P24" s="245" t="s">
        <v>223</v>
      </c>
      <c r="Q24" s="246" t="s">
        <v>20</v>
      </c>
      <c r="R24" s="139">
        <v>3.2708485653980004</v>
      </c>
      <c r="S24" s="140">
        <v>0.66305611143751897</v>
      </c>
      <c r="T24" s="297">
        <v>2.4282280668957812</v>
      </c>
      <c r="U24" s="141">
        <v>3.0912841783333</v>
      </c>
      <c r="V24" s="142">
        <v>21.449212469201488</v>
      </c>
      <c r="W24" s="143"/>
      <c r="X24" s="144"/>
      <c r="Y24" s="145"/>
      <c r="Z24" s="146">
        <v>0.56870601658791331</v>
      </c>
      <c r="AA24" s="147">
        <v>1.8900717872346906</v>
      </c>
      <c r="AB24" s="148">
        <v>2.458777803822604</v>
      </c>
      <c r="AC24" s="149">
        <v>9.3073917287144564E-2</v>
      </c>
      <c r="AD24" s="150">
        <v>0.42949556739795791</v>
      </c>
      <c r="AE24" s="151">
        <v>0.52256948468510245</v>
      </c>
      <c r="AF24" s="152">
        <v>1.2761775624610045E-3</v>
      </c>
      <c r="AG24" s="153">
        <v>0.10866071226313234</v>
      </c>
      <c r="AH24" s="154">
        <v>0.10993688982559334</v>
      </c>
    </row>
    <row r="25" spans="1:34" ht="39.6" x14ac:dyDescent="0.3">
      <c r="A25" s="55">
        <v>3050</v>
      </c>
      <c r="B25" s="56" t="s">
        <v>225</v>
      </c>
      <c r="C25" s="57" t="s">
        <v>20</v>
      </c>
      <c r="D25" s="58">
        <v>49.156214145487567</v>
      </c>
      <c r="E25" s="59">
        <v>14.841460724746993</v>
      </c>
      <c r="F25" s="304">
        <v>34.314753420740573</v>
      </c>
      <c r="G25" s="60">
        <v>112944</v>
      </c>
      <c r="H25" s="61">
        <v>116848.13984999999</v>
      </c>
      <c r="I25" s="62">
        <v>303.82095038904743</v>
      </c>
      <c r="J25" s="63">
        <v>420.68461002965267</v>
      </c>
      <c r="M25" s="15" t="s">
        <v>75</v>
      </c>
      <c r="N25" s="263">
        <v>304</v>
      </c>
      <c r="O25" s="265">
        <v>3040</v>
      </c>
      <c r="P25" s="245" t="s">
        <v>224</v>
      </c>
      <c r="Q25" s="246" t="s">
        <v>20</v>
      </c>
      <c r="R25" s="139">
        <v>13.839103331347999</v>
      </c>
      <c r="S25" s="140">
        <v>2.6434104177857969</v>
      </c>
      <c r="T25" s="297">
        <v>10.379357501268734</v>
      </c>
      <c r="U25" s="141">
        <v>13.02276791905453</v>
      </c>
      <c r="V25" s="142">
        <v>20.298376153337085</v>
      </c>
      <c r="W25" s="143"/>
      <c r="X25" s="144"/>
      <c r="Y25" s="145"/>
      <c r="Z25" s="146">
        <v>1.4510680992253466</v>
      </c>
      <c r="AA25" s="147">
        <v>6.5916634581761429</v>
      </c>
      <c r="AB25" s="148">
        <v>8.0427315574014902</v>
      </c>
      <c r="AC25" s="149">
        <v>0.8874777745100072</v>
      </c>
      <c r="AD25" s="150">
        <v>2.9305534351433287</v>
      </c>
      <c r="AE25" s="151">
        <v>3.818031209653336</v>
      </c>
      <c r="AF25" s="152">
        <v>0.304864544050443</v>
      </c>
      <c r="AG25" s="153">
        <v>0.85714060794926217</v>
      </c>
      <c r="AH25" s="154">
        <v>1.1620051519997052</v>
      </c>
    </row>
    <row r="26" spans="1:34" ht="14.4" x14ac:dyDescent="0.3">
      <c r="A26" s="55">
        <v>3060</v>
      </c>
      <c r="B26" s="56" t="s">
        <v>226</v>
      </c>
      <c r="C26" s="57" t="s">
        <v>20</v>
      </c>
      <c r="D26" s="58">
        <v>57.289487446538573</v>
      </c>
      <c r="E26" s="59">
        <v>13.616800927457708</v>
      </c>
      <c r="F26" s="304">
        <v>43.672686519080862</v>
      </c>
      <c r="G26" s="60">
        <v>140078</v>
      </c>
      <c r="H26" s="61">
        <v>157056.65375</v>
      </c>
      <c r="I26" s="62">
        <v>311.77405816103078</v>
      </c>
      <c r="J26" s="63">
        <v>364.76956613204658</v>
      </c>
      <c r="M26" s="15" t="s">
        <v>76</v>
      </c>
      <c r="N26" s="263">
        <v>305</v>
      </c>
      <c r="O26" s="265">
        <v>3050</v>
      </c>
      <c r="P26" s="245" t="s">
        <v>225</v>
      </c>
      <c r="Q26" s="246" t="s">
        <v>20</v>
      </c>
      <c r="R26" s="139">
        <v>52.121337299762047</v>
      </c>
      <c r="S26" s="140">
        <v>14.841460724746993</v>
      </c>
      <c r="T26" s="297">
        <v>34.314753420740573</v>
      </c>
      <c r="U26" s="141">
        <v>49.156214145487567</v>
      </c>
      <c r="V26" s="142">
        <v>30.192440534213528</v>
      </c>
      <c r="W26" s="143"/>
      <c r="X26" s="144"/>
      <c r="Y26" s="145"/>
      <c r="Z26" s="146">
        <v>8.7851800386604779</v>
      </c>
      <c r="AA26" s="147">
        <v>24.66689398338432</v>
      </c>
      <c r="AB26" s="148">
        <v>33.452074022044798</v>
      </c>
      <c r="AC26" s="149">
        <v>5.3704690244750513</v>
      </c>
      <c r="AD26" s="150">
        <v>7.8146095004432414</v>
      </c>
      <c r="AE26" s="151">
        <v>13.185078524918293</v>
      </c>
      <c r="AF26" s="152">
        <v>0.68581166161146256</v>
      </c>
      <c r="AG26" s="153">
        <v>1.8332499369130089</v>
      </c>
      <c r="AH26" s="154">
        <v>2.5190615985244715</v>
      </c>
    </row>
    <row r="27" spans="1:34" ht="14.4" x14ac:dyDescent="0.3">
      <c r="A27" s="55">
        <v>3070</v>
      </c>
      <c r="B27" s="56" t="s">
        <v>227</v>
      </c>
      <c r="C27" s="57" t="s">
        <v>20</v>
      </c>
      <c r="D27" s="58">
        <v>26.559086965517572</v>
      </c>
      <c r="E27" s="59">
        <v>7.9592960048419688</v>
      </c>
      <c r="F27" s="304">
        <v>18.599790960675602</v>
      </c>
      <c r="G27" s="60">
        <v>43615</v>
      </c>
      <c r="H27" s="61">
        <v>48485.13738</v>
      </c>
      <c r="I27" s="62">
        <v>426.4539942835172</v>
      </c>
      <c r="J27" s="63">
        <v>547.77790474969618</v>
      </c>
      <c r="M27" s="15" t="s">
        <v>77</v>
      </c>
      <c r="N27" s="263">
        <v>306</v>
      </c>
      <c r="O27" s="265">
        <v>3060</v>
      </c>
      <c r="P27" s="245" t="s">
        <v>226</v>
      </c>
      <c r="Q27" s="246" t="s">
        <v>20</v>
      </c>
      <c r="R27" s="139">
        <v>61.530886081846994</v>
      </c>
      <c r="S27" s="140">
        <v>13.616800927457708</v>
      </c>
      <c r="T27" s="297">
        <v>43.672686519080862</v>
      </c>
      <c r="U27" s="141">
        <v>57.289487446538573</v>
      </c>
      <c r="V27" s="142">
        <v>23.768411159490018</v>
      </c>
      <c r="W27" s="143"/>
      <c r="X27" s="144"/>
      <c r="Y27" s="145"/>
      <c r="Z27" s="146">
        <v>8.5035912433938474</v>
      </c>
      <c r="AA27" s="147">
        <v>33.067936968014763</v>
      </c>
      <c r="AB27" s="148">
        <v>41.571528211408612</v>
      </c>
      <c r="AC27" s="149">
        <v>4.5892046216401194</v>
      </c>
      <c r="AD27" s="150">
        <v>7.0535921713642127</v>
      </c>
      <c r="AE27" s="151">
        <v>11.642796793004333</v>
      </c>
      <c r="AF27" s="152">
        <v>0.52400506242373923</v>
      </c>
      <c r="AG27" s="153">
        <v>3.5511573797018916</v>
      </c>
      <c r="AH27" s="154">
        <v>4.0751624421256309</v>
      </c>
    </row>
    <row r="28" spans="1:34" ht="26.4" x14ac:dyDescent="0.3">
      <c r="A28" s="55">
        <v>3080</v>
      </c>
      <c r="B28" s="56" t="s">
        <v>228</v>
      </c>
      <c r="C28" s="57" t="s">
        <v>20</v>
      </c>
      <c r="D28" s="58">
        <v>59.253980361344631</v>
      </c>
      <c r="E28" s="59">
        <v>19.098511372552117</v>
      </c>
      <c r="F28" s="304">
        <v>40.155468988792514</v>
      </c>
      <c r="G28" s="60">
        <v>97460</v>
      </c>
      <c r="H28" s="61">
        <v>110383.26242000001</v>
      </c>
      <c r="I28" s="62">
        <v>412.01999783288028</v>
      </c>
      <c r="J28" s="63">
        <v>536.80222039359285</v>
      </c>
      <c r="M28" s="15" t="s">
        <v>78</v>
      </c>
      <c r="N28" s="263">
        <v>307</v>
      </c>
      <c r="O28" s="265">
        <v>3070</v>
      </c>
      <c r="P28" s="245" t="s">
        <v>227</v>
      </c>
      <c r="Q28" s="246" t="s">
        <v>20</v>
      </c>
      <c r="R28" s="139">
        <v>28.350674693014003</v>
      </c>
      <c r="S28" s="140">
        <v>7.9592960048419688</v>
      </c>
      <c r="T28" s="297">
        <v>18.599790960675602</v>
      </c>
      <c r="U28" s="141">
        <v>26.559086965517572</v>
      </c>
      <c r="V28" s="142">
        <v>29.968259131707924</v>
      </c>
      <c r="W28" s="143"/>
      <c r="X28" s="144"/>
      <c r="Y28" s="145"/>
      <c r="Z28" s="146">
        <v>4.9301653590181402</v>
      </c>
      <c r="AA28" s="147">
        <v>14.389229912639223</v>
      </c>
      <c r="AB28" s="148">
        <v>19.319395271657363</v>
      </c>
      <c r="AC28" s="149">
        <v>2.7761091627442398</v>
      </c>
      <c r="AD28" s="150">
        <v>2.6208237809846819</v>
      </c>
      <c r="AE28" s="151">
        <v>5.3969329437289222</v>
      </c>
      <c r="AF28" s="152">
        <v>0.25302148307958799</v>
      </c>
      <c r="AG28" s="153">
        <v>1.5897372670516972</v>
      </c>
      <c r="AH28" s="154">
        <v>1.8427587501312852</v>
      </c>
    </row>
    <row r="29" spans="1:34" ht="14.4" x14ac:dyDescent="0.3">
      <c r="A29" s="55">
        <v>3090</v>
      </c>
      <c r="B29" s="56" t="s">
        <v>229</v>
      </c>
      <c r="C29" s="57" t="s">
        <v>20</v>
      </c>
      <c r="D29" s="58">
        <v>24.735016608620029</v>
      </c>
      <c r="E29" s="59">
        <v>8.3129270034630434</v>
      </c>
      <c r="F29" s="304">
        <v>16.422089605156987</v>
      </c>
      <c r="G29" s="60">
        <v>37420</v>
      </c>
      <c r="H29" s="61">
        <v>35280.683810000002</v>
      </c>
      <c r="I29" s="62">
        <v>438.85862119607128</v>
      </c>
      <c r="J29" s="63">
        <v>701.09232411218466</v>
      </c>
      <c r="M29" s="15" t="s">
        <v>79</v>
      </c>
      <c r="N29" s="263">
        <v>308</v>
      </c>
      <c r="O29" s="265">
        <v>3080</v>
      </c>
      <c r="P29" s="245" t="s">
        <v>228</v>
      </c>
      <c r="Q29" s="246" t="s">
        <v>20</v>
      </c>
      <c r="R29" s="139">
        <v>63.723853137631004</v>
      </c>
      <c r="S29" s="140">
        <v>19.098511372552117</v>
      </c>
      <c r="T29" s="297">
        <v>40.155468988792514</v>
      </c>
      <c r="U29" s="141">
        <v>59.253980361344631</v>
      </c>
      <c r="V29" s="142">
        <v>32.231609178125971</v>
      </c>
      <c r="W29" s="143"/>
      <c r="X29" s="144"/>
      <c r="Y29" s="145"/>
      <c r="Z29" s="146">
        <v>13.544108467138448</v>
      </c>
      <c r="AA29" s="147">
        <v>33.6529793094914</v>
      </c>
      <c r="AB29" s="148">
        <v>47.19708777662985</v>
      </c>
      <c r="AC29" s="149">
        <v>4.7415988779978608</v>
      </c>
      <c r="AD29" s="150">
        <v>5.0077630807442537</v>
      </c>
      <c r="AE29" s="151">
        <v>9.7493619587421136</v>
      </c>
      <c r="AF29" s="152">
        <v>0.81280402741581259</v>
      </c>
      <c r="AG29" s="153">
        <v>1.4947265985568656</v>
      </c>
      <c r="AH29" s="154">
        <v>2.307530625972678</v>
      </c>
    </row>
    <row r="30" spans="1:34" ht="14.4" x14ac:dyDescent="0.3">
      <c r="A30" s="55">
        <v>3100</v>
      </c>
      <c r="B30" s="56" t="s">
        <v>230</v>
      </c>
      <c r="C30" s="57" t="s">
        <v>20</v>
      </c>
      <c r="D30" s="58">
        <v>35.935379465395343</v>
      </c>
      <c r="E30" s="59">
        <v>12.064669697779156</v>
      </c>
      <c r="F30" s="304">
        <v>23.870709767616187</v>
      </c>
      <c r="G30" s="60">
        <v>50065</v>
      </c>
      <c r="H30" s="61">
        <v>50252.62756999999</v>
      </c>
      <c r="I30" s="62">
        <v>476.79436268083867</v>
      </c>
      <c r="J30" s="63">
        <v>715.09453740182516</v>
      </c>
      <c r="M30" s="15" t="s">
        <v>80</v>
      </c>
      <c r="N30" s="263">
        <v>309</v>
      </c>
      <c r="O30" s="265">
        <v>3090</v>
      </c>
      <c r="P30" s="245" t="s">
        <v>229</v>
      </c>
      <c r="Q30" s="246" t="s">
        <v>20</v>
      </c>
      <c r="R30" s="139">
        <v>25.577342910149998</v>
      </c>
      <c r="S30" s="140">
        <v>8.3129270034630434</v>
      </c>
      <c r="T30" s="297">
        <v>16.422089605156987</v>
      </c>
      <c r="U30" s="141">
        <v>24.735016608620029</v>
      </c>
      <c r="V30" s="142">
        <v>33.60792974186252</v>
      </c>
      <c r="W30" s="143"/>
      <c r="X30" s="144"/>
      <c r="Y30" s="145"/>
      <c r="Z30" s="146">
        <v>6.2325651248598639</v>
      </c>
      <c r="AA30" s="147">
        <v>13.278522428855847</v>
      </c>
      <c r="AB30" s="148">
        <v>19.511087553715711</v>
      </c>
      <c r="AC30" s="149">
        <v>1.5825907675526181</v>
      </c>
      <c r="AD30" s="150">
        <v>2.1789401851828858</v>
      </c>
      <c r="AE30" s="151">
        <v>3.7615309527355039</v>
      </c>
      <c r="AF30" s="152">
        <v>0.49777111105056004</v>
      </c>
      <c r="AG30" s="153">
        <v>0.96462699111825756</v>
      </c>
      <c r="AH30" s="154">
        <v>1.4623981021688177</v>
      </c>
    </row>
    <row r="31" spans="1:34" ht="14.4" x14ac:dyDescent="0.3">
      <c r="A31" s="55">
        <v>3110</v>
      </c>
      <c r="B31" s="56" t="s">
        <v>231</v>
      </c>
      <c r="C31" s="57" t="s">
        <v>20</v>
      </c>
      <c r="D31" s="58">
        <v>23.08671516161273</v>
      </c>
      <c r="E31" s="59">
        <v>7.5515293284391998</v>
      </c>
      <c r="F31" s="304">
        <v>15.53518583317353</v>
      </c>
      <c r="G31" s="60">
        <v>31273</v>
      </c>
      <c r="H31" s="61">
        <v>31290.051170000002</v>
      </c>
      <c r="I31" s="62">
        <v>496.7603310578944</v>
      </c>
      <c r="J31" s="63">
        <v>737.82925557333715</v>
      </c>
      <c r="M31" s="15" t="s">
        <v>81</v>
      </c>
      <c r="N31" s="263">
        <v>310</v>
      </c>
      <c r="O31" s="265">
        <v>3100</v>
      </c>
      <c r="P31" s="245" t="s">
        <v>230</v>
      </c>
      <c r="Q31" s="246" t="s">
        <v>20</v>
      </c>
      <c r="R31" s="139">
        <v>37.357161953760979</v>
      </c>
      <c r="S31" s="140">
        <v>12.064669697779156</v>
      </c>
      <c r="T31" s="297">
        <v>23.870709767616187</v>
      </c>
      <c r="U31" s="141">
        <v>35.935379465395343</v>
      </c>
      <c r="V31" s="142">
        <v>33.573235839618889</v>
      </c>
      <c r="W31" s="143"/>
      <c r="X31" s="144"/>
      <c r="Y31" s="145"/>
      <c r="Z31" s="146">
        <v>9.559283392673132</v>
      </c>
      <c r="AA31" s="147">
        <v>20.734134997316598</v>
      </c>
      <c r="AB31" s="148">
        <v>30.293418389989732</v>
      </c>
      <c r="AC31" s="149">
        <v>1.7656562980356332</v>
      </c>
      <c r="AD31" s="150">
        <v>1.7106888307561881</v>
      </c>
      <c r="AE31" s="151">
        <v>3.476345128791821</v>
      </c>
      <c r="AF31" s="152">
        <v>0.73973000707038916</v>
      </c>
      <c r="AG31" s="153">
        <v>1.4258859395434009</v>
      </c>
      <c r="AH31" s="154">
        <v>2.1656159466137899</v>
      </c>
    </row>
    <row r="32" spans="1:34" ht="14.4" x14ac:dyDescent="0.3">
      <c r="A32" s="55">
        <v>3120</v>
      </c>
      <c r="B32" s="56" t="s">
        <v>232</v>
      </c>
      <c r="C32" s="57" t="s">
        <v>20</v>
      </c>
      <c r="D32" s="58">
        <v>39.229914338541192</v>
      </c>
      <c r="E32" s="59">
        <v>10.954385383652877</v>
      </c>
      <c r="F32" s="304">
        <v>28.275528954888316</v>
      </c>
      <c r="G32" s="60">
        <v>76370</v>
      </c>
      <c r="H32" s="61">
        <v>85019.936950000018</v>
      </c>
      <c r="I32" s="62">
        <v>370.24393027220526</v>
      </c>
      <c r="J32" s="63">
        <v>461.42017679467574</v>
      </c>
      <c r="M32" s="15" t="s">
        <v>82</v>
      </c>
      <c r="N32" s="263">
        <v>311</v>
      </c>
      <c r="O32" s="265">
        <v>3110</v>
      </c>
      <c r="P32" s="245" t="s">
        <v>231</v>
      </c>
      <c r="Q32" s="246" t="s">
        <v>20</v>
      </c>
      <c r="R32" s="139">
        <v>23.853865139618982</v>
      </c>
      <c r="S32" s="140">
        <v>7.5515293284391998</v>
      </c>
      <c r="T32" s="297">
        <v>15.53518583317353</v>
      </c>
      <c r="U32" s="141">
        <v>23.08671516161273</v>
      </c>
      <c r="V32" s="142">
        <v>32.709414377821275</v>
      </c>
      <c r="W32" s="143"/>
      <c r="X32" s="144"/>
      <c r="Y32" s="145"/>
      <c r="Z32" s="146">
        <v>6.2208141610966816</v>
      </c>
      <c r="AA32" s="147">
        <v>13.045146198849737</v>
      </c>
      <c r="AB32" s="148">
        <v>19.265960359946419</v>
      </c>
      <c r="AC32" s="149">
        <v>1.1142538817498686</v>
      </c>
      <c r="AD32" s="150">
        <v>1.7151081446359573</v>
      </c>
      <c r="AE32" s="151">
        <v>2.8293620263858257</v>
      </c>
      <c r="AF32" s="152">
        <v>0.21646128559265021</v>
      </c>
      <c r="AG32" s="153">
        <v>0.77493148968783754</v>
      </c>
      <c r="AH32" s="154">
        <v>0.99139277528048775</v>
      </c>
    </row>
    <row r="33" spans="1:34" ht="14.4" x14ac:dyDescent="0.3">
      <c r="A33" s="55">
        <v>3130</v>
      </c>
      <c r="B33" s="56" t="s">
        <v>233</v>
      </c>
      <c r="C33" s="57" t="s">
        <v>20</v>
      </c>
      <c r="D33" s="58">
        <v>29.627296993269198</v>
      </c>
      <c r="E33" s="59">
        <v>7.299720919164117</v>
      </c>
      <c r="F33" s="304">
        <v>22.327576074105082</v>
      </c>
      <c r="G33" s="60">
        <v>55945</v>
      </c>
      <c r="H33" s="61">
        <v>57771.135200000004</v>
      </c>
      <c r="I33" s="62">
        <v>399.09868753427622</v>
      </c>
      <c r="J33" s="63">
        <v>512.83910019599534</v>
      </c>
      <c r="M33" s="15" t="s">
        <v>83</v>
      </c>
      <c r="N33" s="263">
        <v>312</v>
      </c>
      <c r="O33" s="265">
        <v>3120</v>
      </c>
      <c r="P33" s="245" t="s">
        <v>232</v>
      </c>
      <c r="Q33" s="246" t="s">
        <v>20</v>
      </c>
      <c r="R33" s="139">
        <v>42.249862080337991</v>
      </c>
      <c r="S33" s="140">
        <v>10.954385383652877</v>
      </c>
      <c r="T33" s="297">
        <v>28.275528954888316</v>
      </c>
      <c r="U33" s="141">
        <v>39.229914338541192</v>
      </c>
      <c r="V33" s="142">
        <v>27.923551627261155</v>
      </c>
      <c r="W33" s="143"/>
      <c r="X33" s="144"/>
      <c r="Y33" s="145"/>
      <c r="Z33" s="146">
        <v>7.3753709017417695</v>
      </c>
      <c r="AA33" s="147">
        <v>22.48217818245395</v>
      </c>
      <c r="AB33" s="148">
        <v>29.857549084195718</v>
      </c>
      <c r="AC33" s="149">
        <v>3.2334747220587841</v>
      </c>
      <c r="AD33" s="150">
        <v>4.4905325773570723</v>
      </c>
      <c r="AE33" s="151">
        <v>7.724007299415856</v>
      </c>
      <c r="AF33" s="152">
        <v>0.34553975985232371</v>
      </c>
      <c r="AG33" s="153">
        <v>1.3028181950772921</v>
      </c>
      <c r="AH33" s="154">
        <v>1.6483579549296159</v>
      </c>
    </row>
    <row r="34" spans="1:34" ht="14.4" x14ac:dyDescent="0.3">
      <c r="A34" s="55">
        <v>3140</v>
      </c>
      <c r="B34" s="56" t="s">
        <v>234</v>
      </c>
      <c r="C34" s="57" t="s">
        <v>20</v>
      </c>
      <c r="D34" s="58">
        <v>11.624860685025126</v>
      </c>
      <c r="E34" s="59">
        <v>2.9513218696982007</v>
      </c>
      <c r="F34" s="304">
        <v>8.6735388153269248</v>
      </c>
      <c r="G34" s="60">
        <v>26040</v>
      </c>
      <c r="H34" s="61">
        <v>25442.722579999998</v>
      </c>
      <c r="I34" s="62">
        <v>333.08520796186349</v>
      </c>
      <c r="J34" s="63">
        <v>456.90317333268371</v>
      </c>
      <c r="M34" s="15" t="s">
        <v>84</v>
      </c>
      <c r="N34" s="263">
        <v>313</v>
      </c>
      <c r="O34" s="265">
        <v>3130</v>
      </c>
      <c r="P34" s="245" t="s">
        <v>233</v>
      </c>
      <c r="Q34" s="246" t="s">
        <v>20</v>
      </c>
      <c r="R34" s="139">
        <v>31.051776619555994</v>
      </c>
      <c r="S34" s="140">
        <v>7.299720919164117</v>
      </c>
      <c r="T34" s="297">
        <v>22.327576074105082</v>
      </c>
      <c r="U34" s="141">
        <v>29.627296993269198</v>
      </c>
      <c r="V34" s="142">
        <v>24.638497804313655</v>
      </c>
      <c r="W34" s="143"/>
      <c r="X34" s="144"/>
      <c r="Y34" s="145"/>
      <c r="Z34" s="146">
        <v>5.8703914855503108</v>
      </c>
      <c r="AA34" s="147">
        <v>19.634342143707375</v>
      </c>
      <c r="AB34" s="148">
        <v>25.504733629257686</v>
      </c>
      <c r="AC34" s="149">
        <v>0.98140547276204659</v>
      </c>
      <c r="AD34" s="150">
        <v>1.584135031853863</v>
      </c>
      <c r="AE34" s="151">
        <v>2.5655405046159094</v>
      </c>
      <c r="AF34" s="152">
        <v>0.44792396085175917</v>
      </c>
      <c r="AG34" s="153">
        <v>1.1090988985438399</v>
      </c>
      <c r="AH34" s="154">
        <v>1.557022859395599</v>
      </c>
    </row>
    <row r="35" spans="1:34" ht="14.4" x14ac:dyDescent="0.3">
      <c r="A35" s="55">
        <v>3150</v>
      </c>
      <c r="B35" s="56" t="s">
        <v>235</v>
      </c>
      <c r="C35" s="57" t="s">
        <v>20</v>
      </c>
      <c r="D35" s="58">
        <v>39.237114502924818</v>
      </c>
      <c r="E35" s="59">
        <v>11.689466662124333</v>
      </c>
      <c r="F35" s="304">
        <v>27.547647840800483</v>
      </c>
      <c r="G35" s="60">
        <v>76369</v>
      </c>
      <c r="H35" s="61">
        <v>77890.499280000004</v>
      </c>
      <c r="I35" s="62">
        <v>360.71767131690189</v>
      </c>
      <c r="J35" s="63">
        <v>503.74711762824398</v>
      </c>
      <c r="M35" s="15" t="s">
        <v>85</v>
      </c>
      <c r="N35" s="263">
        <v>314</v>
      </c>
      <c r="O35" s="265">
        <v>3140</v>
      </c>
      <c r="P35" s="245" t="s">
        <v>234</v>
      </c>
      <c r="Q35" s="246" t="s">
        <v>20</v>
      </c>
      <c r="R35" s="139">
        <v>12.279041461033001</v>
      </c>
      <c r="S35" s="140">
        <v>2.9513218696982007</v>
      </c>
      <c r="T35" s="297">
        <v>8.6735388153269248</v>
      </c>
      <c r="U35" s="141">
        <v>11.624860685025126</v>
      </c>
      <c r="V35" s="142">
        <v>25.388019260308422</v>
      </c>
      <c r="W35" s="143"/>
      <c r="X35" s="144"/>
      <c r="Y35" s="145"/>
      <c r="Z35" s="146">
        <v>2.311286344886851</v>
      </c>
      <c r="AA35" s="147">
        <v>6.9758873751898562</v>
      </c>
      <c r="AB35" s="148">
        <v>9.2871737200767068</v>
      </c>
      <c r="AC35" s="149">
        <v>0.5455720812762791</v>
      </c>
      <c r="AD35" s="150">
        <v>1.2933252316666113</v>
      </c>
      <c r="AE35" s="151">
        <v>1.8388973129428905</v>
      </c>
      <c r="AF35" s="152">
        <v>9.4463443535070274E-2</v>
      </c>
      <c r="AG35" s="153">
        <v>0.40432620847045897</v>
      </c>
      <c r="AH35" s="154">
        <v>0.49878965200552927</v>
      </c>
    </row>
    <row r="36" spans="1:34" ht="14.4" x14ac:dyDescent="0.3">
      <c r="A36" s="55">
        <v>3160</v>
      </c>
      <c r="B36" s="56" t="s">
        <v>236</v>
      </c>
      <c r="C36" s="57" t="s">
        <v>20</v>
      </c>
      <c r="D36" s="58">
        <v>50.225290056990616</v>
      </c>
      <c r="E36" s="59">
        <v>14.161371877871355</v>
      </c>
      <c r="F36" s="304">
        <v>36.063918179119263</v>
      </c>
      <c r="G36" s="60">
        <v>74150</v>
      </c>
      <c r="H36" s="61">
        <v>77599.820240000001</v>
      </c>
      <c r="I36" s="62">
        <v>486.36437193687476</v>
      </c>
      <c r="J36" s="63">
        <v>647.23461860677389</v>
      </c>
      <c r="M36" s="15" t="s">
        <v>86</v>
      </c>
      <c r="N36" s="263">
        <v>315</v>
      </c>
      <c r="O36" s="265">
        <v>3150</v>
      </c>
      <c r="P36" s="245" t="s">
        <v>235</v>
      </c>
      <c r="Q36" s="246" t="s">
        <v>20</v>
      </c>
      <c r="R36" s="139">
        <v>41.093520736479007</v>
      </c>
      <c r="S36" s="140">
        <v>11.689466662124333</v>
      </c>
      <c r="T36" s="297">
        <v>27.547647840800483</v>
      </c>
      <c r="U36" s="141">
        <v>39.237114502924818</v>
      </c>
      <c r="V36" s="142">
        <v>29.791861124887191</v>
      </c>
      <c r="W36" s="143"/>
      <c r="X36" s="144"/>
      <c r="Y36" s="145"/>
      <c r="Z36" s="146">
        <v>7.7607593254920646</v>
      </c>
      <c r="AA36" s="147">
        <v>22.189279645105827</v>
      </c>
      <c r="AB36" s="148">
        <v>29.950038970597891</v>
      </c>
      <c r="AC36" s="149">
        <v>3.4880951848052337</v>
      </c>
      <c r="AD36" s="150">
        <v>4.5030886721485182</v>
      </c>
      <c r="AE36" s="151">
        <v>7.9911838569537519</v>
      </c>
      <c r="AF36" s="152">
        <v>0.440612151827037</v>
      </c>
      <c r="AG36" s="153">
        <v>0.85527952354614079</v>
      </c>
      <c r="AH36" s="154">
        <v>1.2958916753731777</v>
      </c>
    </row>
    <row r="37" spans="1:34" ht="14.4" x14ac:dyDescent="0.3">
      <c r="A37" s="55">
        <v>3170</v>
      </c>
      <c r="B37" s="56" t="s">
        <v>237</v>
      </c>
      <c r="C37" s="57" t="s">
        <v>20</v>
      </c>
      <c r="D37" s="58">
        <v>41.649028173773864</v>
      </c>
      <c r="E37" s="59">
        <v>8.6331793619304786</v>
      </c>
      <c r="F37" s="304">
        <v>33.015848811843384</v>
      </c>
      <c r="G37" s="60">
        <v>115677</v>
      </c>
      <c r="H37" s="61">
        <v>129412.1121</v>
      </c>
      <c r="I37" s="62">
        <v>285.41411699683937</v>
      </c>
      <c r="J37" s="63">
        <v>321.83253559443187</v>
      </c>
      <c r="M37" s="15" t="s">
        <v>87</v>
      </c>
      <c r="N37" s="263">
        <v>316</v>
      </c>
      <c r="O37" s="265">
        <v>3160</v>
      </c>
      <c r="P37" s="245" t="s">
        <v>236</v>
      </c>
      <c r="Q37" s="246" t="s">
        <v>20</v>
      </c>
      <c r="R37" s="139">
        <v>52.77518347550005</v>
      </c>
      <c r="S37" s="140">
        <v>14.161371877871355</v>
      </c>
      <c r="T37" s="297">
        <v>36.063918179119263</v>
      </c>
      <c r="U37" s="141">
        <v>50.225290056990616</v>
      </c>
      <c r="V37" s="142">
        <v>28.195699540614804</v>
      </c>
      <c r="W37" s="143"/>
      <c r="X37" s="144"/>
      <c r="Y37" s="145"/>
      <c r="Z37" s="146">
        <v>10.871712386989271</v>
      </c>
      <c r="AA37" s="147">
        <v>31.317414094624105</v>
      </c>
      <c r="AB37" s="148">
        <v>42.189126481613378</v>
      </c>
      <c r="AC37" s="149">
        <v>2.5461258683308161</v>
      </c>
      <c r="AD37" s="150">
        <v>3.4981912703580145</v>
      </c>
      <c r="AE37" s="151">
        <v>6.0443171386888306</v>
      </c>
      <c r="AF37" s="152">
        <v>0.74353362255126565</v>
      </c>
      <c r="AG37" s="153">
        <v>1.2483128141371498</v>
      </c>
      <c r="AH37" s="154">
        <v>1.9918464366884154</v>
      </c>
    </row>
    <row r="38" spans="1:34" ht="14.4" x14ac:dyDescent="0.3">
      <c r="A38" s="55">
        <v>3180</v>
      </c>
      <c r="B38" s="56" t="s">
        <v>238</v>
      </c>
      <c r="C38" s="57" t="s">
        <v>20</v>
      </c>
      <c r="D38" s="58">
        <v>44.24908721846343</v>
      </c>
      <c r="E38" s="59">
        <v>11.932231461888893</v>
      </c>
      <c r="F38" s="304">
        <v>32.316855756574533</v>
      </c>
      <c r="G38" s="60">
        <v>85539</v>
      </c>
      <c r="H38" s="61">
        <v>88079.257530000003</v>
      </c>
      <c r="I38" s="62">
        <v>377.80259012350547</v>
      </c>
      <c r="J38" s="63">
        <v>502.37806788269165</v>
      </c>
      <c r="M38" s="15" t="s">
        <v>88</v>
      </c>
      <c r="N38" s="263">
        <v>317</v>
      </c>
      <c r="O38" s="265">
        <v>3170</v>
      </c>
      <c r="P38" s="245" t="s">
        <v>237</v>
      </c>
      <c r="Q38" s="246" t="s">
        <v>20</v>
      </c>
      <c r="R38" s="139">
        <v>44.357587657101014</v>
      </c>
      <c r="S38" s="140">
        <v>8.6331793619304786</v>
      </c>
      <c r="T38" s="297">
        <v>33.015848811843384</v>
      </c>
      <c r="U38" s="141">
        <v>41.649028173773864</v>
      </c>
      <c r="V38" s="142">
        <v>20.728405296541201</v>
      </c>
      <c r="W38" s="143"/>
      <c r="X38" s="144"/>
      <c r="Y38" s="145"/>
      <c r="Z38" s="146">
        <v>5.1298386282513091</v>
      </c>
      <c r="AA38" s="147">
        <v>23.592667905405531</v>
      </c>
      <c r="AB38" s="148">
        <v>28.722506533656841</v>
      </c>
      <c r="AC38" s="149">
        <v>3.0440211197152438</v>
      </c>
      <c r="AD38" s="150">
        <v>7.2720705547033777</v>
      </c>
      <c r="AE38" s="151">
        <v>10.316091674418622</v>
      </c>
      <c r="AF38" s="152">
        <v>0.45924728831580863</v>
      </c>
      <c r="AG38" s="153">
        <v>2.1511103517344736</v>
      </c>
      <c r="AH38" s="154">
        <v>2.6103576400502821</v>
      </c>
    </row>
    <row r="39" spans="1:34" ht="14.4" x14ac:dyDescent="0.3">
      <c r="A39" s="55">
        <v>3190</v>
      </c>
      <c r="B39" s="56" t="s">
        <v>239</v>
      </c>
      <c r="C39" s="57" t="s">
        <v>20</v>
      </c>
      <c r="D39" s="58">
        <v>54.222916076763063</v>
      </c>
      <c r="E39" s="59">
        <v>16.087104540619514</v>
      </c>
      <c r="F39" s="304">
        <v>38.135811536143549</v>
      </c>
      <c r="G39" s="60">
        <v>97365</v>
      </c>
      <c r="H39" s="61">
        <v>104346.32665999999</v>
      </c>
      <c r="I39" s="62">
        <v>391.6788531417198</v>
      </c>
      <c r="J39" s="63">
        <v>519.64374609411936</v>
      </c>
      <c r="M39" s="15" t="s">
        <v>89</v>
      </c>
      <c r="N39" s="263">
        <v>318</v>
      </c>
      <c r="O39" s="265">
        <v>3180</v>
      </c>
      <c r="P39" s="245" t="s">
        <v>238</v>
      </c>
      <c r="Q39" s="246" t="s">
        <v>20</v>
      </c>
      <c r="R39" s="139">
        <v>47.075909081795992</v>
      </c>
      <c r="S39" s="140">
        <v>11.932231461888893</v>
      </c>
      <c r="T39" s="297">
        <v>32.316855756574533</v>
      </c>
      <c r="U39" s="141">
        <v>44.24908721846343</v>
      </c>
      <c r="V39" s="142">
        <v>26.966051080280899</v>
      </c>
      <c r="W39" s="143"/>
      <c r="X39" s="144"/>
      <c r="Y39" s="145"/>
      <c r="Z39" s="146">
        <v>9.7382720091234933</v>
      </c>
      <c r="AA39" s="147">
        <v>26.623884544835448</v>
      </c>
      <c r="AB39" s="148">
        <v>36.36215655395894</v>
      </c>
      <c r="AC39" s="149">
        <v>1.839163409409557</v>
      </c>
      <c r="AD39" s="150">
        <v>4.3031381094564862</v>
      </c>
      <c r="AE39" s="151">
        <v>6.1423015188660433</v>
      </c>
      <c r="AF39" s="152">
        <v>0.35479604335584169</v>
      </c>
      <c r="AG39" s="153">
        <v>1.3898331022826012</v>
      </c>
      <c r="AH39" s="154">
        <v>1.7446291456384428</v>
      </c>
    </row>
    <row r="40" spans="1:34" ht="26.4" x14ac:dyDescent="0.3">
      <c r="A40" s="55">
        <v>3200</v>
      </c>
      <c r="B40" s="56" t="s">
        <v>240</v>
      </c>
      <c r="C40" s="57" t="s">
        <v>20</v>
      </c>
      <c r="D40" s="58">
        <v>17.026035907957286</v>
      </c>
      <c r="E40" s="59">
        <v>4.4194302485579406</v>
      </c>
      <c r="F40" s="304">
        <v>12.606605659399346</v>
      </c>
      <c r="G40" s="60">
        <v>41073</v>
      </c>
      <c r="H40" s="61">
        <v>40976.798770000001</v>
      </c>
      <c r="I40" s="62">
        <v>306.93169866820892</v>
      </c>
      <c r="J40" s="63">
        <v>415.50429557768229</v>
      </c>
      <c r="M40" s="15" t="s">
        <v>90</v>
      </c>
      <c r="N40" s="263">
        <v>319</v>
      </c>
      <c r="O40" s="265">
        <v>3190</v>
      </c>
      <c r="P40" s="245" t="s">
        <v>239</v>
      </c>
      <c r="Q40" s="246" t="s">
        <v>20</v>
      </c>
      <c r="R40" s="139">
        <v>57.048454102509055</v>
      </c>
      <c r="S40" s="140">
        <v>16.087104540619514</v>
      </c>
      <c r="T40" s="297">
        <v>38.135811536143549</v>
      </c>
      <c r="U40" s="141">
        <v>54.222916076763063</v>
      </c>
      <c r="V40" s="142">
        <v>29.66846068891812</v>
      </c>
      <c r="W40" s="143"/>
      <c r="X40" s="144"/>
      <c r="Y40" s="145"/>
      <c r="Z40" s="146">
        <v>12.466563307310757</v>
      </c>
      <c r="AA40" s="147">
        <v>33.591862458808848</v>
      </c>
      <c r="AB40" s="148">
        <v>46.058425766119605</v>
      </c>
      <c r="AC40" s="149">
        <v>3.3760571753364337</v>
      </c>
      <c r="AD40" s="150">
        <v>3.8324994712429072</v>
      </c>
      <c r="AE40" s="151">
        <v>7.2085566465793409</v>
      </c>
      <c r="AF40" s="152">
        <v>0.24448405797232114</v>
      </c>
      <c r="AG40" s="153">
        <v>0.71144960609179653</v>
      </c>
      <c r="AH40" s="154">
        <v>0.95593366406411762</v>
      </c>
    </row>
    <row r="41" spans="1:34" ht="14.4" x14ac:dyDescent="0.3">
      <c r="A41" s="55">
        <v>3210</v>
      </c>
      <c r="B41" s="56" t="s">
        <v>241</v>
      </c>
      <c r="C41" s="57" t="s">
        <v>20</v>
      </c>
      <c r="D41" s="58">
        <v>43.804233119804763</v>
      </c>
      <c r="E41" s="59">
        <v>12.008557669356851</v>
      </c>
      <c r="F41" s="304">
        <v>31.795675450447916</v>
      </c>
      <c r="G41" s="60">
        <v>72104</v>
      </c>
      <c r="H41" s="61">
        <v>82020.718029999989</v>
      </c>
      <c r="I41" s="62">
        <v>440.96964732120159</v>
      </c>
      <c r="J41" s="63">
        <v>534.06302909690305</v>
      </c>
      <c r="M41" s="15" t="s">
        <v>91</v>
      </c>
      <c r="N41" s="263">
        <v>320</v>
      </c>
      <c r="O41" s="265">
        <v>3200</v>
      </c>
      <c r="P41" s="245" t="s">
        <v>240</v>
      </c>
      <c r="Q41" s="246" t="s">
        <v>20</v>
      </c>
      <c r="R41" s="139">
        <v>18.003464228159007</v>
      </c>
      <c r="S41" s="140">
        <v>4.4194302485579406</v>
      </c>
      <c r="T41" s="297">
        <v>12.606605659399346</v>
      </c>
      <c r="U41" s="141">
        <v>17.026035907957286</v>
      </c>
      <c r="V41" s="142">
        <v>25.956894913468826</v>
      </c>
      <c r="W41" s="143"/>
      <c r="X41" s="144"/>
      <c r="Y41" s="145"/>
      <c r="Z41" s="146">
        <v>3.1884001190450744</v>
      </c>
      <c r="AA41" s="147">
        <v>9.4478986030901453</v>
      </c>
      <c r="AB41" s="148">
        <v>12.636298722135219</v>
      </c>
      <c r="AC41" s="149">
        <v>1.0780098704199819</v>
      </c>
      <c r="AD41" s="150">
        <v>2.2307194462541311</v>
      </c>
      <c r="AE41" s="151">
        <v>3.3087293166741132</v>
      </c>
      <c r="AF41" s="152">
        <v>0.15302025909288428</v>
      </c>
      <c r="AG41" s="153">
        <v>0.92798761005507002</v>
      </c>
      <c r="AH41" s="154">
        <v>1.0810078691479543</v>
      </c>
    </row>
    <row r="42" spans="1:34" ht="14.4" x14ac:dyDescent="0.3">
      <c r="A42" s="55">
        <v>3220</v>
      </c>
      <c r="B42" s="56" t="s">
        <v>242</v>
      </c>
      <c r="C42" s="57" t="s">
        <v>20</v>
      </c>
      <c r="D42" s="58">
        <v>18.977404381246807</v>
      </c>
      <c r="E42" s="59">
        <v>4.5043345209730683</v>
      </c>
      <c r="F42" s="304">
        <v>14.473069860273737</v>
      </c>
      <c r="G42" s="60">
        <v>26424</v>
      </c>
      <c r="H42" s="61">
        <v>24797.830610000001</v>
      </c>
      <c r="I42" s="62">
        <v>547.72441190863367</v>
      </c>
      <c r="J42" s="63">
        <v>765.28486220056516</v>
      </c>
      <c r="M42" s="15" t="s">
        <v>92</v>
      </c>
      <c r="N42" s="263">
        <v>321</v>
      </c>
      <c r="O42" s="265">
        <v>3210</v>
      </c>
      <c r="P42" s="245" t="s">
        <v>241</v>
      </c>
      <c r="Q42" s="246" t="s">
        <v>20</v>
      </c>
      <c r="R42" s="139">
        <v>46.475997690438987</v>
      </c>
      <c r="S42" s="140">
        <v>12.008557669356851</v>
      </c>
      <c r="T42" s="297">
        <v>31.795675450447916</v>
      </c>
      <c r="U42" s="141">
        <v>43.804233119804763</v>
      </c>
      <c r="V42" s="142">
        <v>27.414148848385029</v>
      </c>
      <c r="W42" s="143"/>
      <c r="X42" s="144"/>
      <c r="Y42" s="145"/>
      <c r="Z42" s="146">
        <v>9.024706721574006</v>
      </c>
      <c r="AA42" s="147">
        <v>25.633072828967315</v>
      </c>
      <c r="AB42" s="148">
        <v>34.657779550541321</v>
      </c>
      <c r="AC42" s="149">
        <v>2.4540647384618768</v>
      </c>
      <c r="AD42" s="150">
        <v>4.2278418068359391</v>
      </c>
      <c r="AE42" s="151">
        <v>6.6819065452978155</v>
      </c>
      <c r="AF42" s="152">
        <v>0.52978620932096931</v>
      </c>
      <c r="AG42" s="153">
        <v>1.9347608146446604</v>
      </c>
      <c r="AH42" s="154">
        <v>2.46454702396563</v>
      </c>
    </row>
    <row r="43" spans="1:34" ht="39.6" x14ac:dyDescent="0.3">
      <c r="A43" s="55">
        <v>3230</v>
      </c>
      <c r="B43" s="56" t="s">
        <v>243</v>
      </c>
      <c r="C43" s="57" t="s">
        <v>20</v>
      </c>
      <c r="D43" s="58">
        <v>43.658349259796296</v>
      </c>
      <c r="E43" s="59">
        <v>12.432366491874403</v>
      </c>
      <c r="F43" s="304">
        <v>31.225982767921892</v>
      </c>
      <c r="G43" s="60">
        <v>75285</v>
      </c>
      <c r="H43" s="61">
        <v>79510.247790000009</v>
      </c>
      <c r="I43" s="62">
        <v>414.77030972865634</v>
      </c>
      <c r="J43" s="63">
        <v>549.09084644164818</v>
      </c>
      <c r="M43" s="15" t="s">
        <v>93</v>
      </c>
      <c r="N43" s="263">
        <v>322</v>
      </c>
      <c r="O43" s="265">
        <v>3220</v>
      </c>
      <c r="P43" s="245" t="s">
        <v>242</v>
      </c>
      <c r="Q43" s="246" t="s">
        <v>20</v>
      </c>
      <c r="R43" s="139">
        <v>19.591026675134998</v>
      </c>
      <c r="S43" s="140">
        <v>4.5043345209730683</v>
      </c>
      <c r="T43" s="297">
        <v>14.473069860273737</v>
      </c>
      <c r="U43" s="141">
        <v>18.977404381246807</v>
      </c>
      <c r="V43" s="142">
        <v>23.735250777625762</v>
      </c>
      <c r="W43" s="143"/>
      <c r="X43" s="144"/>
      <c r="Y43" s="145"/>
      <c r="Z43" s="146">
        <v>3.3687227284406132</v>
      </c>
      <c r="AA43" s="147">
        <v>12.918319170102649</v>
      </c>
      <c r="AB43" s="148">
        <v>16.287041898543261</v>
      </c>
      <c r="AC43" s="149">
        <v>0.9643922909392193</v>
      </c>
      <c r="AD43" s="150">
        <v>1.2654036554680033</v>
      </c>
      <c r="AE43" s="151">
        <v>2.2297959464072226</v>
      </c>
      <c r="AF43" s="152">
        <v>0.17121950159323648</v>
      </c>
      <c r="AG43" s="153">
        <v>0.28934703470308343</v>
      </c>
      <c r="AH43" s="154">
        <v>0.46056653629631994</v>
      </c>
    </row>
    <row r="44" spans="1:34" ht="39.6" x14ac:dyDescent="0.3">
      <c r="A44" s="55">
        <v>3240</v>
      </c>
      <c r="B44" s="56" t="s">
        <v>244</v>
      </c>
      <c r="C44" s="57" t="s">
        <v>20</v>
      </c>
      <c r="D44" s="58">
        <v>51.718735843704479</v>
      </c>
      <c r="E44" s="59">
        <v>12.851567873395096</v>
      </c>
      <c r="F44" s="304">
        <v>38.867167970309382</v>
      </c>
      <c r="G44" s="60">
        <v>117343</v>
      </c>
      <c r="H44" s="61">
        <v>133799.14953999998</v>
      </c>
      <c r="I44" s="62">
        <v>331.22698388748694</v>
      </c>
      <c r="J44" s="63">
        <v>386.54009402535763</v>
      </c>
      <c r="M44" s="15" t="s">
        <v>94</v>
      </c>
      <c r="N44" s="263">
        <v>323</v>
      </c>
      <c r="O44" s="265">
        <v>3230</v>
      </c>
      <c r="P44" s="245" t="s">
        <v>243</v>
      </c>
      <c r="Q44" s="246" t="s">
        <v>20</v>
      </c>
      <c r="R44" s="139">
        <v>46.612895357112997</v>
      </c>
      <c r="S44" s="140">
        <v>12.432366491874403</v>
      </c>
      <c r="T44" s="297">
        <v>31.225982767921892</v>
      </c>
      <c r="U44" s="141">
        <v>43.658349259796296</v>
      </c>
      <c r="V44" s="142">
        <v>28.476492360930852</v>
      </c>
      <c r="W44" s="143"/>
      <c r="X44" s="144"/>
      <c r="Y44" s="145"/>
      <c r="Z44" s="146">
        <v>8.8829886521517381</v>
      </c>
      <c r="AA44" s="147">
        <v>24.426769115575148</v>
      </c>
      <c r="AB44" s="148">
        <v>33.309757767726886</v>
      </c>
      <c r="AC44" s="149">
        <v>3.0187192804801479</v>
      </c>
      <c r="AD44" s="150">
        <v>4.5524956738719435</v>
      </c>
      <c r="AE44" s="151">
        <v>7.5712149543520919</v>
      </c>
      <c r="AF44" s="152">
        <v>0.53065855924251559</v>
      </c>
      <c r="AG44" s="153">
        <v>2.2467179784747966</v>
      </c>
      <c r="AH44" s="154">
        <v>2.7773765377173123</v>
      </c>
    </row>
    <row r="45" spans="1:34" ht="27" thickBot="1" x14ac:dyDescent="0.35">
      <c r="A45" s="64">
        <v>3250</v>
      </c>
      <c r="B45" s="65" t="s">
        <v>245</v>
      </c>
      <c r="C45" s="66" t="s">
        <v>20</v>
      </c>
      <c r="D45" s="67">
        <v>29.625008040045749</v>
      </c>
      <c r="E45" s="68">
        <v>7.4476679818533658</v>
      </c>
      <c r="F45" s="305">
        <v>22.177340058192382</v>
      </c>
      <c r="G45" s="69">
        <v>43102</v>
      </c>
      <c r="H45" s="70">
        <v>40421.160029999999</v>
      </c>
      <c r="I45" s="71">
        <v>514.53157761107104</v>
      </c>
      <c r="J45" s="72">
        <v>732.90840782546798</v>
      </c>
      <c r="M45" s="15" t="s">
        <v>95</v>
      </c>
      <c r="N45" s="263">
        <v>324</v>
      </c>
      <c r="O45" s="265">
        <v>3240</v>
      </c>
      <c r="P45" s="245" t="s">
        <v>244</v>
      </c>
      <c r="Q45" s="246" t="s">
        <v>20</v>
      </c>
      <c r="R45" s="139">
        <v>54.978287105760003</v>
      </c>
      <c r="S45" s="140">
        <v>12.851567873395096</v>
      </c>
      <c r="T45" s="297">
        <v>38.867167970309382</v>
      </c>
      <c r="U45" s="141">
        <v>51.718735843704479</v>
      </c>
      <c r="V45" s="142">
        <v>24.848959789413467</v>
      </c>
      <c r="W45" s="143"/>
      <c r="X45" s="144"/>
      <c r="Y45" s="145"/>
      <c r="Z45" s="146">
        <v>8.8720174852676674</v>
      </c>
      <c r="AA45" s="147">
        <v>28.054722176898501</v>
      </c>
      <c r="AB45" s="148">
        <v>36.92673966216617</v>
      </c>
      <c r="AC45" s="149">
        <v>3.1434085116647559</v>
      </c>
      <c r="AD45" s="150">
        <v>8.0050402094115931</v>
      </c>
      <c r="AE45" s="151">
        <v>11.148448721076349</v>
      </c>
      <c r="AF45" s="152">
        <v>0.83612950701971411</v>
      </c>
      <c r="AG45" s="153">
        <v>2.8074055839992842</v>
      </c>
      <c r="AH45" s="154">
        <v>3.6435350910189985</v>
      </c>
    </row>
    <row r="46" spans="1:34" ht="15" thickBot="1" x14ac:dyDescent="0.35">
      <c r="A46" s="73">
        <v>4010</v>
      </c>
      <c r="B46" s="74" t="s">
        <v>246</v>
      </c>
      <c r="C46" s="75" t="s">
        <v>21</v>
      </c>
      <c r="D46" s="49">
        <v>35.520000000000003</v>
      </c>
      <c r="E46" s="50">
        <v>2.0699999999999998</v>
      </c>
      <c r="F46" s="303">
        <v>33.44</v>
      </c>
      <c r="G46" s="51">
        <v>193814</v>
      </c>
      <c r="H46" s="52">
        <v>223102.71577000001</v>
      </c>
      <c r="I46" s="76">
        <v>172.5365556667733</v>
      </c>
      <c r="J46" s="77">
        <v>159.20917805688259</v>
      </c>
      <c r="M46" s="15" t="s">
        <v>96</v>
      </c>
      <c r="N46" s="263">
        <v>325</v>
      </c>
      <c r="O46" s="266">
        <v>3250</v>
      </c>
      <c r="P46" s="247" t="s">
        <v>245</v>
      </c>
      <c r="Q46" s="248" t="s">
        <v>20</v>
      </c>
      <c r="R46" s="155">
        <v>30.56574889446598</v>
      </c>
      <c r="S46" s="156">
        <v>7.4476679818533658</v>
      </c>
      <c r="T46" s="298">
        <v>22.177340058192382</v>
      </c>
      <c r="U46" s="157">
        <v>29.625008040045749</v>
      </c>
      <c r="V46" s="158">
        <v>25.139800710892448</v>
      </c>
      <c r="W46" s="159"/>
      <c r="X46" s="160"/>
      <c r="Y46" s="161"/>
      <c r="Z46" s="162">
        <v>5.3977928467750376</v>
      </c>
      <c r="AA46" s="163">
        <v>17.819697068639201</v>
      </c>
      <c r="AB46" s="164">
        <v>23.217489915414237</v>
      </c>
      <c r="AC46" s="165">
        <v>1.7839879447208111</v>
      </c>
      <c r="AD46" s="166">
        <v>2.4059962339530689</v>
      </c>
      <c r="AE46" s="167">
        <v>4.1899841786738801</v>
      </c>
      <c r="AF46" s="168">
        <v>0.2658871903575179</v>
      </c>
      <c r="AG46" s="169">
        <v>1.9516467556001103</v>
      </c>
      <c r="AH46" s="170">
        <v>2.2175339459576282</v>
      </c>
    </row>
    <row r="47" spans="1:34" ht="14.4" x14ac:dyDescent="0.3">
      <c r="A47" s="55">
        <v>4020</v>
      </c>
      <c r="B47" s="56" t="s">
        <v>247</v>
      </c>
      <c r="C47" s="57" t="s">
        <v>21</v>
      </c>
      <c r="D47" s="58">
        <v>9.8677179449976027</v>
      </c>
      <c r="E47" s="59">
        <v>1.9440184857572895</v>
      </c>
      <c r="F47" s="304">
        <v>7.9236994592403125</v>
      </c>
      <c r="G47" s="60">
        <v>38120</v>
      </c>
      <c r="H47" s="61">
        <v>38477.693180000002</v>
      </c>
      <c r="I47" s="62">
        <v>207.86200050473013</v>
      </c>
      <c r="J47" s="63">
        <v>256.45295051436869</v>
      </c>
      <c r="M47" s="15" t="s">
        <v>97</v>
      </c>
      <c r="N47" s="263">
        <v>401</v>
      </c>
      <c r="O47" s="267">
        <v>4010</v>
      </c>
      <c r="P47" s="249" t="s">
        <v>246</v>
      </c>
      <c r="Q47" s="250" t="s">
        <v>21</v>
      </c>
      <c r="R47" s="171"/>
      <c r="S47" s="124">
        <v>2.0699999999999998</v>
      </c>
      <c r="T47" s="296">
        <v>33.44</v>
      </c>
      <c r="U47" s="125">
        <v>35.520000000000003</v>
      </c>
      <c r="V47" s="126">
        <v>5.8277027027027017</v>
      </c>
      <c r="W47" s="127">
        <v>1.19</v>
      </c>
      <c r="X47" s="128">
        <v>13.87</v>
      </c>
      <c r="Y47" s="129">
        <v>15.06</v>
      </c>
      <c r="Z47" s="130">
        <v>0.47</v>
      </c>
      <c r="AA47" s="131">
        <v>5.13</v>
      </c>
      <c r="AB47" s="132">
        <v>5.6</v>
      </c>
      <c r="AC47" s="133">
        <v>0.3</v>
      </c>
      <c r="AD47" s="134">
        <v>11.11</v>
      </c>
      <c r="AE47" s="135">
        <v>11.41</v>
      </c>
      <c r="AF47" s="136">
        <v>0.11</v>
      </c>
      <c r="AG47" s="137">
        <v>3.34</v>
      </c>
      <c r="AH47" s="138">
        <v>3.45</v>
      </c>
    </row>
    <row r="48" spans="1:34" ht="14.4" x14ac:dyDescent="0.3">
      <c r="A48" s="55">
        <v>4030</v>
      </c>
      <c r="B48" s="56" t="s">
        <v>248</v>
      </c>
      <c r="C48" s="57" t="s">
        <v>21</v>
      </c>
      <c r="D48" s="58">
        <v>15.161756949532734</v>
      </c>
      <c r="E48" s="59">
        <v>3.0297910519043496</v>
      </c>
      <c r="F48" s="304">
        <v>12.131965897628385</v>
      </c>
      <c r="G48" s="60">
        <v>59339</v>
      </c>
      <c r="H48" s="61">
        <v>64686.078600000001</v>
      </c>
      <c r="I48" s="62">
        <v>204.45180905691677</v>
      </c>
      <c r="J48" s="63">
        <v>234.38979882037142</v>
      </c>
      <c r="M48" s="15" t="s">
        <v>98</v>
      </c>
      <c r="N48" s="263">
        <v>402</v>
      </c>
      <c r="O48" s="265">
        <v>4020</v>
      </c>
      <c r="P48" s="245" t="s">
        <v>247</v>
      </c>
      <c r="Q48" s="246" t="s">
        <v>21</v>
      </c>
      <c r="R48" s="139">
        <v>10.625238153503</v>
      </c>
      <c r="S48" s="140">
        <v>1.9440184857572895</v>
      </c>
      <c r="T48" s="297">
        <v>7.9236994592403125</v>
      </c>
      <c r="U48" s="141">
        <v>9.8677179449976027</v>
      </c>
      <c r="V48" s="142">
        <v>19.700790969028471</v>
      </c>
      <c r="W48" s="143">
        <v>0.99004665736253117</v>
      </c>
      <c r="X48" s="144">
        <v>4.5053745756850594</v>
      </c>
      <c r="Y48" s="145">
        <v>5.4954212330475904</v>
      </c>
      <c r="Z48" s="146">
        <v>0.30657866265571038</v>
      </c>
      <c r="AA48" s="147">
        <v>1.2669948284070334</v>
      </c>
      <c r="AB48" s="148">
        <v>1.5735734910627437</v>
      </c>
      <c r="AC48" s="149">
        <v>0.63437975289007231</v>
      </c>
      <c r="AD48" s="150">
        <v>1.9196958778164175</v>
      </c>
      <c r="AE48" s="151">
        <v>2.5540756307064898</v>
      </c>
      <c r="AF48" s="152">
        <v>1.3013412848975734E-2</v>
      </c>
      <c r="AG48" s="153">
        <v>0.2316341773318018</v>
      </c>
      <c r="AH48" s="154">
        <v>0.24464759018077753</v>
      </c>
    </row>
    <row r="49" spans="1:34" ht="14.4" x14ac:dyDescent="0.3">
      <c r="A49" s="55">
        <v>4040</v>
      </c>
      <c r="B49" s="56" t="s">
        <v>249</v>
      </c>
      <c r="C49" s="57" t="s">
        <v>21</v>
      </c>
      <c r="D49" s="58">
        <v>52.944337316636087</v>
      </c>
      <c r="E49" s="59">
        <v>14.234346850744432</v>
      </c>
      <c r="F49" s="304">
        <v>38.709990465891657</v>
      </c>
      <c r="G49" s="60">
        <v>98842</v>
      </c>
      <c r="H49" s="61">
        <v>105718.08098000001</v>
      </c>
      <c r="I49" s="62">
        <v>391.63503840363069</v>
      </c>
      <c r="J49" s="63">
        <v>500.80683290734555</v>
      </c>
      <c r="M49" s="15" t="s">
        <v>99</v>
      </c>
      <c r="N49" s="263">
        <v>403</v>
      </c>
      <c r="O49" s="265">
        <v>4030</v>
      </c>
      <c r="P49" s="245" t="s">
        <v>248</v>
      </c>
      <c r="Q49" s="246" t="s">
        <v>21</v>
      </c>
      <c r="R49" s="139">
        <v>16.788863199748999</v>
      </c>
      <c r="S49" s="140">
        <v>3.0297910519043496</v>
      </c>
      <c r="T49" s="297">
        <v>12.131965897628385</v>
      </c>
      <c r="U49" s="141">
        <v>15.161756949532734</v>
      </c>
      <c r="V49" s="142">
        <v>19.983113183975185</v>
      </c>
      <c r="W49" s="143">
        <v>1.3626631881415683</v>
      </c>
      <c r="X49" s="144">
        <v>5.5350857172627652</v>
      </c>
      <c r="Y49" s="145">
        <v>6.8977489054043337</v>
      </c>
      <c r="Z49" s="146">
        <v>0.70549101102894118</v>
      </c>
      <c r="AA49" s="147">
        <v>2.6655799927229116</v>
      </c>
      <c r="AB49" s="148">
        <v>3.3710710037518528</v>
      </c>
      <c r="AC49" s="149">
        <v>0.89692006127349533</v>
      </c>
      <c r="AD49" s="150">
        <v>2.9775552932169416</v>
      </c>
      <c r="AE49" s="151">
        <v>3.8744753544904369</v>
      </c>
      <c r="AF49" s="152">
        <v>6.4716791460345605E-2</v>
      </c>
      <c r="AG49" s="153">
        <v>0.95374489442576682</v>
      </c>
      <c r="AH49" s="154">
        <v>1.0184616858861124</v>
      </c>
    </row>
    <row r="50" spans="1:34" ht="26.4" x14ac:dyDescent="0.3">
      <c r="A50" s="55">
        <v>4050</v>
      </c>
      <c r="B50" s="56" t="s">
        <v>250</v>
      </c>
      <c r="C50" s="57" t="s">
        <v>21</v>
      </c>
      <c r="D50" s="58">
        <v>13.858951544154566</v>
      </c>
      <c r="E50" s="59">
        <v>3.5378653157460316</v>
      </c>
      <c r="F50" s="304">
        <v>10.321086228408534</v>
      </c>
      <c r="G50" s="60">
        <v>31961</v>
      </c>
      <c r="H50" s="61">
        <v>33199.686849999998</v>
      </c>
      <c r="I50" s="62">
        <v>322.92751254367931</v>
      </c>
      <c r="J50" s="63">
        <v>417.44223693346578</v>
      </c>
      <c r="M50" s="15" t="s">
        <v>100</v>
      </c>
      <c r="N50" s="263">
        <v>404</v>
      </c>
      <c r="O50" s="265">
        <v>4040</v>
      </c>
      <c r="P50" s="245" t="s">
        <v>249</v>
      </c>
      <c r="Q50" s="246" t="s">
        <v>21</v>
      </c>
      <c r="R50" s="139">
        <v>54.592035542192008</v>
      </c>
      <c r="S50" s="140">
        <v>14.234346850744432</v>
      </c>
      <c r="T50" s="297">
        <v>38.709990465891657</v>
      </c>
      <c r="U50" s="141">
        <v>52.944337316636087</v>
      </c>
      <c r="V50" s="142">
        <v>26.88549441201852</v>
      </c>
      <c r="W50" s="143">
        <v>6.1560731524717687</v>
      </c>
      <c r="X50" s="144">
        <v>16.161298902018874</v>
      </c>
      <c r="Y50" s="145">
        <v>22.317372054490644</v>
      </c>
      <c r="Z50" s="146">
        <v>4.4985130950116314</v>
      </c>
      <c r="AA50" s="147">
        <v>15.58990582195605</v>
      </c>
      <c r="AB50" s="148">
        <v>20.088418916967683</v>
      </c>
      <c r="AC50" s="149">
        <v>3.34092562252438</v>
      </c>
      <c r="AD50" s="150">
        <v>6.1754598376579102</v>
      </c>
      <c r="AE50" s="151">
        <v>9.5163854601822901</v>
      </c>
      <c r="AF50" s="152">
        <v>0.23883498073665027</v>
      </c>
      <c r="AG50" s="153">
        <v>0.78332590425882198</v>
      </c>
      <c r="AH50" s="154">
        <v>1.0221608849954722</v>
      </c>
    </row>
    <row r="51" spans="1:34" ht="14.4" x14ac:dyDescent="0.3">
      <c r="A51" s="55">
        <v>4060</v>
      </c>
      <c r="B51" s="56" t="s">
        <v>251</v>
      </c>
      <c r="C51" s="57" t="s">
        <v>21</v>
      </c>
      <c r="D51" s="58">
        <v>23.051153595948964</v>
      </c>
      <c r="E51" s="59">
        <v>5.4630662608785174</v>
      </c>
      <c r="F51" s="304">
        <v>17.588087335070448</v>
      </c>
      <c r="G51" s="60">
        <v>65208</v>
      </c>
      <c r="H51" s="61">
        <v>66005.959560000003</v>
      </c>
      <c r="I51" s="62">
        <v>269.7228458942223</v>
      </c>
      <c r="J51" s="63">
        <v>349.22836891713183</v>
      </c>
      <c r="M51" s="15" t="s">
        <v>101</v>
      </c>
      <c r="N51" s="263">
        <v>405</v>
      </c>
      <c r="O51" s="265">
        <v>4050</v>
      </c>
      <c r="P51" s="245" t="s">
        <v>250</v>
      </c>
      <c r="Q51" s="246" t="s">
        <v>21</v>
      </c>
      <c r="R51" s="139">
        <v>14.049688177961004</v>
      </c>
      <c r="S51" s="140">
        <v>3.5378653157460316</v>
      </c>
      <c r="T51" s="297">
        <v>10.321086228408534</v>
      </c>
      <c r="U51" s="141">
        <v>13.858951544154566</v>
      </c>
      <c r="V51" s="142">
        <v>25.527654848019392</v>
      </c>
      <c r="W51" s="143">
        <v>1.7007676884241822</v>
      </c>
      <c r="X51" s="144">
        <v>5.0301954176296189</v>
      </c>
      <c r="Y51" s="145">
        <v>6.7309631060538013</v>
      </c>
      <c r="Z51" s="146">
        <v>0.85512384015080878</v>
      </c>
      <c r="AA51" s="147">
        <v>3.7186769821965147</v>
      </c>
      <c r="AB51" s="148">
        <v>4.573800822347323</v>
      </c>
      <c r="AC51" s="149">
        <v>0.8906437949573538</v>
      </c>
      <c r="AD51" s="150">
        <v>1.2642761312035828</v>
      </c>
      <c r="AE51" s="151">
        <v>2.1549199261609369</v>
      </c>
      <c r="AF51" s="152">
        <v>9.1329992213686803E-2</v>
      </c>
      <c r="AG51" s="153">
        <v>0.30793769737881843</v>
      </c>
      <c r="AH51" s="154">
        <v>0.39926768959250525</v>
      </c>
    </row>
    <row r="52" spans="1:34" ht="14.4" x14ac:dyDescent="0.3">
      <c r="A52" s="55">
        <v>4070</v>
      </c>
      <c r="B52" s="56" t="s">
        <v>252</v>
      </c>
      <c r="C52" s="57" t="s">
        <v>21</v>
      </c>
      <c r="D52" s="58">
        <v>44.03671363810934</v>
      </c>
      <c r="E52" s="59">
        <v>9.9677005753291823</v>
      </c>
      <c r="F52" s="304">
        <v>34.069013062780158</v>
      </c>
      <c r="G52" s="60">
        <v>99540</v>
      </c>
      <c r="H52" s="61">
        <v>101975.79653000002</v>
      </c>
      <c r="I52" s="62">
        <v>342.26454754651553</v>
      </c>
      <c r="J52" s="63">
        <v>431.83495629920662</v>
      </c>
      <c r="M52" s="15" t="s">
        <v>102</v>
      </c>
      <c r="N52" s="263">
        <v>406</v>
      </c>
      <c r="O52" s="265">
        <v>4060</v>
      </c>
      <c r="P52" s="245" t="s">
        <v>251</v>
      </c>
      <c r="Q52" s="246" t="s">
        <v>21</v>
      </c>
      <c r="R52" s="139">
        <v>23.605583456549994</v>
      </c>
      <c r="S52" s="140">
        <v>5.4630662608785174</v>
      </c>
      <c r="T52" s="297">
        <v>17.588087335070448</v>
      </c>
      <c r="U52" s="141">
        <v>23.051153595948964</v>
      </c>
      <c r="V52" s="142">
        <v>23.699752110621493</v>
      </c>
      <c r="W52" s="143">
        <v>2.7178684075740205</v>
      </c>
      <c r="X52" s="144">
        <v>8.9112465425913321</v>
      </c>
      <c r="Y52" s="145">
        <v>11.629114950165352</v>
      </c>
      <c r="Z52" s="146">
        <v>1.7557345501344905</v>
      </c>
      <c r="AA52" s="147">
        <v>6.4081250613175191</v>
      </c>
      <c r="AB52" s="148">
        <v>8.1638596114520094</v>
      </c>
      <c r="AC52" s="149">
        <v>0.73468698505894425</v>
      </c>
      <c r="AD52" s="150">
        <v>1.5090535428916929</v>
      </c>
      <c r="AE52" s="151">
        <v>2.2437405279506373</v>
      </c>
      <c r="AF52" s="152">
        <v>0.25477631811106194</v>
      </c>
      <c r="AG52" s="153">
        <v>0.75966218826990273</v>
      </c>
      <c r="AH52" s="154">
        <v>1.0144385063809647</v>
      </c>
    </row>
    <row r="53" spans="1:34" ht="14.4" x14ac:dyDescent="0.3">
      <c r="A53" s="55">
        <v>4080</v>
      </c>
      <c r="B53" s="56" t="s">
        <v>253</v>
      </c>
      <c r="C53" s="57" t="s">
        <v>21</v>
      </c>
      <c r="D53" s="58">
        <v>31.370272159888234</v>
      </c>
      <c r="E53" s="59">
        <v>7.8991727060745873</v>
      </c>
      <c r="F53" s="304">
        <v>23.471099453813647</v>
      </c>
      <c r="G53" s="60">
        <v>62938</v>
      </c>
      <c r="H53" s="61">
        <v>65137.314749999998</v>
      </c>
      <c r="I53" s="62">
        <v>372.92413889563772</v>
      </c>
      <c r="J53" s="63">
        <v>481.60217043470061</v>
      </c>
      <c r="M53" s="15" t="s">
        <v>103</v>
      </c>
      <c r="N53" s="263">
        <v>407</v>
      </c>
      <c r="O53" s="265">
        <v>4070</v>
      </c>
      <c r="P53" s="245" t="s">
        <v>252</v>
      </c>
      <c r="Q53" s="246" t="s">
        <v>21</v>
      </c>
      <c r="R53" s="139">
        <v>44.831521808736987</v>
      </c>
      <c r="S53" s="140">
        <v>9.9677005753291823</v>
      </c>
      <c r="T53" s="297">
        <v>34.069013062780158</v>
      </c>
      <c r="U53" s="141">
        <v>44.03671363810934</v>
      </c>
      <c r="V53" s="142">
        <v>22.634978298433108</v>
      </c>
      <c r="W53" s="143">
        <v>5.1307490874196322</v>
      </c>
      <c r="X53" s="144">
        <v>18.879200978365226</v>
      </c>
      <c r="Y53" s="145">
        <v>24.009950065784857</v>
      </c>
      <c r="Z53" s="146">
        <v>2.3485617391891007</v>
      </c>
      <c r="AA53" s="147">
        <v>8.7078183760431589</v>
      </c>
      <c r="AB53" s="148">
        <v>11.05638011523226</v>
      </c>
      <c r="AC53" s="149">
        <v>2.0523471687617341</v>
      </c>
      <c r="AD53" s="150">
        <v>5.0942755003002658</v>
      </c>
      <c r="AE53" s="151">
        <v>7.1466226690619994</v>
      </c>
      <c r="AF53" s="152">
        <v>0.43604257995871631</v>
      </c>
      <c r="AG53" s="153">
        <v>1.3877182080714963</v>
      </c>
      <c r="AH53" s="154">
        <v>1.8237607880302127</v>
      </c>
    </row>
    <row r="54" spans="1:34" ht="14.4" x14ac:dyDescent="0.3">
      <c r="A54" s="55">
        <v>4090</v>
      </c>
      <c r="B54" s="56" t="s">
        <v>254</v>
      </c>
      <c r="C54" s="57" t="s">
        <v>21</v>
      </c>
      <c r="D54" s="58">
        <v>24.598012383437471</v>
      </c>
      <c r="E54" s="59">
        <v>6.8261287664513315</v>
      </c>
      <c r="F54" s="304">
        <v>17.771883616986141</v>
      </c>
      <c r="G54" s="60">
        <v>55571</v>
      </c>
      <c r="H54" s="61">
        <v>55639.585490000005</v>
      </c>
      <c r="I54" s="62">
        <v>319.80499931594068</v>
      </c>
      <c r="J54" s="63">
        <v>442.09553624116097</v>
      </c>
      <c r="M54" s="15" t="s">
        <v>104</v>
      </c>
      <c r="N54" s="263">
        <v>408</v>
      </c>
      <c r="O54" s="265">
        <v>4080</v>
      </c>
      <c r="P54" s="245" t="s">
        <v>253</v>
      </c>
      <c r="Q54" s="246" t="s">
        <v>21</v>
      </c>
      <c r="R54" s="139">
        <v>32.570005602885999</v>
      </c>
      <c r="S54" s="140">
        <v>7.8991727060745873</v>
      </c>
      <c r="T54" s="297">
        <v>23.471099453813647</v>
      </c>
      <c r="U54" s="141">
        <v>31.370272159888234</v>
      </c>
      <c r="V54" s="142">
        <v>25.180440468651422</v>
      </c>
      <c r="W54" s="143">
        <v>3.7283320233669777</v>
      </c>
      <c r="X54" s="144">
        <v>9.4355199610068077</v>
      </c>
      <c r="Y54" s="145">
        <v>13.163851984373785</v>
      </c>
      <c r="Z54" s="146">
        <v>2.2758375656033465</v>
      </c>
      <c r="AA54" s="147">
        <v>10.105686264991338</v>
      </c>
      <c r="AB54" s="148">
        <v>12.381523830594684</v>
      </c>
      <c r="AC54" s="149">
        <v>1.6508283016938397</v>
      </c>
      <c r="AD54" s="150">
        <v>3.2860007746332474</v>
      </c>
      <c r="AE54" s="151">
        <v>4.9368290763270872</v>
      </c>
      <c r="AF54" s="152">
        <v>0.24417481541042413</v>
      </c>
      <c r="AG54" s="153">
        <v>0.64389245318225208</v>
      </c>
      <c r="AH54" s="154">
        <v>0.88806726859267626</v>
      </c>
    </row>
    <row r="55" spans="1:34" ht="26.4" x14ac:dyDescent="0.3">
      <c r="A55" s="55">
        <v>4100</v>
      </c>
      <c r="B55" s="56" t="s">
        <v>255</v>
      </c>
      <c r="C55" s="57" t="s">
        <v>21</v>
      </c>
      <c r="D55" s="58">
        <v>55.639189408303665</v>
      </c>
      <c r="E55" s="59">
        <v>14.165692979374667</v>
      </c>
      <c r="F55" s="304">
        <v>41.473496428928996</v>
      </c>
      <c r="G55" s="60">
        <v>141540</v>
      </c>
      <c r="H55" s="61">
        <v>158280.51641000001</v>
      </c>
      <c r="I55" s="62">
        <v>293.01608329044086</v>
      </c>
      <c r="J55" s="63">
        <v>351.52266792066416</v>
      </c>
      <c r="M55" s="15" t="s">
        <v>105</v>
      </c>
      <c r="N55" s="263">
        <v>409</v>
      </c>
      <c r="O55" s="265">
        <v>4090</v>
      </c>
      <c r="P55" s="245" t="s">
        <v>254</v>
      </c>
      <c r="Q55" s="246" t="s">
        <v>21</v>
      </c>
      <c r="R55" s="139">
        <v>25.005786183357007</v>
      </c>
      <c r="S55" s="140">
        <v>6.8261287664513315</v>
      </c>
      <c r="T55" s="297">
        <v>17.771883616986141</v>
      </c>
      <c r="U55" s="141">
        <v>24.598012383437471</v>
      </c>
      <c r="V55" s="142">
        <v>27.750733108206557</v>
      </c>
      <c r="W55" s="143">
        <v>3.2698697442053879</v>
      </c>
      <c r="X55" s="144">
        <v>10.39750813374393</v>
      </c>
      <c r="Y55" s="145">
        <v>13.667377877949317</v>
      </c>
      <c r="Z55" s="146">
        <v>1.2777874602888355</v>
      </c>
      <c r="AA55" s="147">
        <v>3.559526075800882</v>
      </c>
      <c r="AB55" s="148">
        <v>4.8373135360897175</v>
      </c>
      <c r="AC55" s="149">
        <v>1.901986068230632</v>
      </c>
      <c r="AD55" s="150">
        <v>2.9426396413924669</v>
      </c>
      <c r="AE55" s="151">
        <v>4.8446257096230987</v>
      </c>
      <c r="AF55" s="152">
        <v>0.37648549372647699</v>
      </c>
      <c r="AG55" s="153">
        <v>0.8722097660488628</v>
      </c>
      <c r="AH55" s="154">
        <v>1.2486952597753398</v>
      </c>
    </row>
    <row r="56" spans="1:34" ht="14.4" x14ac:dyDescent="0.3">
      <c r="A56" s="55">
        <v>4110</v>
      </c>
      <c r="B56" s="56" t="s">
        <v>256</v>
      </c>
      <c r="C56" s="57" t="s">
        <v>21</v>
      </c>
      <c r="D56" s="58">
        <v>24.953456424029486</v>
      </c>
      <c r="E56" s="59">
        <v>7.0809626575567153</v>
      </c>
      <c r="F56" s="304">
        <v>17.872493766472772</v>
      </c>
      <c r="G56" s="60">
        <v>66269</v>
      </c>
      <c r="H56" s="61">
        <v>69644.462530000004</v>
      </c>
      <c r="I56" s="62">
        <v>269.6961439960279</v>
      </c>
      <c r="J56" s="63">
        <v>358.29778158285808</v>
      </c>
      <c r="M56" s="15" t="s">
        <v>106</v>
      </c>
      <c r="N56" s="263">
        <v>410</v>
      </c>
      <c r="O56" s="265">
        <v>4100</v>
      </c>
      <c r="P56" s="245" t="s">
        <v>255</v>
      </c>
      <c r="Q56" s="246" t="s">
        <v>21</v>
      </c>
      <c r="R56" s="139">
        <v>58.82013660177202</v>
      </c>
      <c r="S56" s="140">
        <v>14.165692979374667</v>
      </c>
      <c r="T56" s="297">
        <v>41.473496428928996</v>
      </c>
      <c r="U56" s="141">
        <v>55.639189408303665</v>
      </c>
      <c r="V56" s="142">
        <v>25.459919761628591</v>
      </c>
      <c r="W56" s="143">
        <v>6.5493993560974326</v>
      </c>
      <c r="X56" s="144">
        <v>22.880792390587313</v>
      </c>
      <c r="Y56" s="145">
        <v>29.430191746684745</v>
      </c>
      <c r="Z56" s="146">
        <v>2.719730515796817</v>
      </c>
      <c r="AA56" s="147">
        <v>9.101861744983978</v>
      </c>
      <c r="AB56" s="148">
        <v>11.821592260780795</v>
      </c>
      <c r="AC56" s="149">
        <v>4.4432587159292511</v>
      </c>
      <c r="AD56" s="150">
        <v>8.0458320825709535</v>
      </c>
      <c r="AE56" s="151">
        <v>12.489090798500204</v>
      </c>
      <c r="AF56" s="152">
        <v>0.45330439155116659</v>
      </c>
      <c r="AG56" s="153">
        <v>1.4450102107867502</v>
      </c>
      <c r="AH56" s="154">
        <v>1.8983146023379167</v>
      </c>
    </row>
    <row r="57" spans="1:34" ht="14.4" x14ac:dyDescent="0.3">
      <c r="A57" s="55">
        <v>4120</v>
      </c>
      <c r="B57" s="56" t="s">
        <v>257</v>
      </c>
      <c r="C57" s="57" t="s">
        <v>21</v>
      </c>
      <c r="D57" s="58">
        <v>31.331934984359453</v>
      </c>
      <c r="E57" s="59">
        <v>8.5163917834200724</v>
      </c>
      <c r="F57" s="304">
        <v>22.815543200939381</v>
      </c>
      <c r="G57" s="60">
        <v>58714</v>
      </c>
      <c r="H57" s="61">
        <v>59057.207900000001</v>
      </c>
      <c r="I57" s="62">
        <v>388.5877848714</v>
      </c>
      <c r="J57" s="63">
        <v>530.53532495835191</v>
      </c>
      <c r="M57" s="15" t="s">
        <v>107</v>
      </c>
      <c r="N57" s="263">
        <v>411</v>
      </c>
      <c r="O57" s="265">
        <v>4110</v>
      </c>
      <c r="P57" s="245" t="s">
        <v>256</v>
      </c>
      <c r="Q57" s="246" t="s">
        <v>21</v>
      </c>
      <c r="R57" s="139">
        <v>25.526590678378987</v>
      </c>
      <c r="S57" s="140">
        <v>7.0809626575567153</v>
      </c>
      <c r="T57" s="297">
        <v>17.872493766472772</v>
      </c>
      <c r="U57" s="141">
        <v>24.953456424029486</v>
      </c>
      <c r="V57" s="142">
        <v>28.376680718018463</v>
      </c>
      <c r="W57" s="143">
        <v>3.3010559765972745</v>
      </c>
      <c r="X57" s="144">
        <v>9.7088602347001469</v>
      </c>
      <c r="Y57" s="145">
        <v>13.009916211297421</v>
      </c>
      <c r="Z57" s="146">
        <v>1.7606778285748161</v>
      </c>
      <c r="AA57" s="147">
        <v>5.240285473812099</v>
      </c>
      <c r="AB57" s="148">
        <v>7.0009633023869151</v>
      </c>
      <c r="AC57" s="149">
        <v>1.6839286475819657</v>
      </c>
      <c r="AD57" s="150">
        <v>2.1906220180605112</v>
      </c>
      <c r="AE57" s="151">
        <v>3.8745506656424769</v>
      </c>
      <c r="AF57" s="152">
        <v>0.33530020480265854</v>
      </c>
      <c r="AG57" s="153">
        <v>0.73272603990001228</v>
      </c>
      <c r="AH57" s="154">
        <v>1.0680262447026707</v>
      </c>
    </row>
    <row r="58" spans="1:34" ht="26.4" x14ac:dyDescent="0.3">
      <c r="A58" s="55">
        <v>4130</v>
      </c>
      <c r="B58" s="56" t="s">
        <v>258</v>
      </c>
      <c r="C58" s="57" t="s">
        <v>21</v>
      </c>
      <c r="D58" s="58">
        <v>26.491256655571735</v>
      </c>
      <c r="E58" s="59">
        <v>5.8223878354575218</v>
      </c>
      <c r="F58" s="304">
        <v>20.668868820114213</v>
      </c>
      <c r="G58" s="60">
        <v>56455</v>
      </c>
      <c r="H58" s="61">
        <v>54809.270200000006</v>
      </c>
      <c r="I58" s="62">
        <v>366.11228093373859</v>
      </c>
      <c r="J58" s="63">
        <v>483.33532920443326</v>
      </c>
      <c r="M58" s="15" t="s">
        <v>108</v>
      </c>
      <c r="N58" s="263">
        <v>412</v>
      </c>
      <c r="O58" s="265">
        <v>4120</v>
      </c>
      <c r="P58" s="245" t="s">
        <v>257</v>
      </c>
      <c r="Q58" s="246" t="s">
        <v>21</v>
      </c>
      <c r="R58" s="139">
        <v>31.958318469009008</v>
      </c>
      <c r="S58" s="140">
        <v>8.5163917834200724</v>
      </c>
      <c r="T58" s="297">
        <v>22.815543200939381</v>
      </c>
      <c r="U58" s="141">
        <v>31.331934984359453</v>
      </c>
      <c r="V58" s="142">
        <v>27.181186823192881</v>
      </c>
      <c r="W58" s="143">
        <v>3.5191061192728617</v>
      </c>
      <c r="X58" s="144">
        <v>9.350519881674618</v>
      </c>
      <c r="Y58" s="145">
        <v>12.869626000947481</v>
      </c>
      <c r="Z58" s="146">
        <v>2.9271834676914374</v>
      </c>
      <c r="AA58" s="147">
        <v>9.8425176357115092</v>
      </c>
      <c r="AB58" s="148">
        <v>12.769701103402946</v>
      </c>
      <c r="AC58" s="149">
        <v>1.8027549958231255</v>
      </c>
      <c r="AD58" s="150">
        <v>3.1429962890111072</v>
      </c>
      <c r="AE58" s="151">
        <v>4.9457512848342322</v>
      </c>
      <c r="AF58" s="152">
        <v>0.26734720063264816</v>
      </c>
      <c r="AG58" s="153">
        <v>0.47950939454215002</v>
      </c>
      <c r="AH58" s="154">
        <v>0.74685659517479819</v>
      </c>
    </row>
    <row r="59" spans="1:34" ht="14.4" x14ac:dyDescent="0.3">
      <c r="A59" s="55">
        <v>4140</v>
      </c>
      <c r="B59" s="56" t="s">
        <v>259</v>
      </c>
      <c r="C59" s="57" t="s">
        <v>21</v>
      </c>
      <c r="D59" s="58">
        <v>28.127247253191708</v>
      </c>
      <c r="E59" s="59">
        <v>7.1597275406804464</v>
      </c>
      <c r="F59" s="304">
        <v>20.967519712511262</v>
      </c>
      <c r="G59" s="60">
        <v>56287</v>
      </c>
      <c r="H59" s="61">
        <v>57208.479640000005</v>
      </c>
      <c r="I59" s="62">
        <v>372.51087662357673</v>
      </c>
      <c r="J59" s="63">
        <v>491.66220515193032</v>
      </c>
      <c r="M59" s="15" t="s">
        <v>109</v>
      </c>
      <c r="N59" s="263">
        <v>413</v>
      </c>
      <c r="O59" s="265">
        <v>4130</v>
      </c>
      <c r="P59" s="245" t="s">
        <v>258</v>
      </c>
      <c r="Q59" s="246" t="s">
        <v>21</v>
      </c>
      <c r="R59" s="139">
        <v>26.773405814298002</v>
      </c>
      <c r="S59" s="140">
        <v>5.8223878354575218</v>
      </c>
      <c r="T59" s="297">
        <v>20.668868820114213</v>
      </c>
      <c r="U59" s="141">
        <v>26.491256655571735</v>
      </c>
      <c r="V59" s="142">
        <v>21.978526391396901</v>
      </c>
      <c r="W59" s="143">
        <v>3.0816426611591394</v>
      </c>
      <c r="X59" s="144">
        <v>8.6370542676866524</v>
      </c>
      <c r="Y59" s="145">
        <v>11.718696928845791</v>
      </c>
      <c r="Z59" s="146">
        <v>1.7155467153671911</v>
      </c>
      <c r="AA59" s="147">
        <v>8.7758914386906977</v>
      </c>
      <c r="AB59" s="148">
        <v>10.491438154057889</v>
      </c>
      <c r="AC59" s="149">
        <v>0.82875756911646326</v>
      </c>
      <c r="AD59" s="150">
        <v>2.4177507868530892</v>
      </c>
      <c r="AE59" s="151">
        <v>3.2465083559695525</v>
      </c>
      <c r="AF59" s="152">
        <v>0.19644088981472832</v>
      </c>
      <c r="AG59" s="153">
        <v>0.83817232688377308</v>
      </c>
      <c r="AH59" s="154">
        <v>1.0346132166985014</v>
      </c>
    </row>
    <row r="60" spans="1:34" ht="14.4" x14ac:dyDescent="0.3">
      <c r="A60" s="55">
        <v>4150</v>
      </c>
      <c r="B60" s="56" t="s">
        <v>260</v>
      </c>
      <c r="C60" s="57" t="s">
        <v>21</v>
      </c>
      <c r="D60" s="58">
        <v>26.420284515769623</v>
      </c>
      <c r="E60" s="59">
        <v>7.4575403955606108</v>
      </c>
      <c r="F60" s="304">
        <v>18.962744120209013</v>
      </c>
      <c r="G60" s="60">
        <v>58618</v>
      </c>
      <c r="H60" s="61">
        <v>59142.680180000003</v>
      </c>
      <c r="I60" s="62">
        <v>323.49694838119711</v>
      </c>
      <c r="J60" s="63">
        <v>446.72112314423049</v>
      </c>
      <c r="M60" s="15" t="s">
        <v>110</v>
      </c>
      <c r="N60" s="263">
        <v>414</v>
      </c>
      <c r="O60" s="265">
        <v>4140</v>
      </c>
      <c r="P60" s="245" t="s">
        <v>259</v>
      </c>
      <c r="Q60" s="246" t="s">
        <v>21</v>
      </c>
      <c r="R60" s="139">
        <v>28.81943283965801</v>
      </c>
      <c r="S60" s="140">
        <v>7.1597275406804464</v>
      </c>
      <c r="T60" s="297">
        <v>20.967519712511262</v>
      </c>
      <c r="U60" s="141">
        <v>28.127247253191708</v>
      </c>
      <c r="V60" s="142">
        <v>25.454775137542136</v>
      </c>
      <c r="W60" s="143">
        <v>3.4494699946529908</v>
      </c>
      <c r="X60" s="144">
        <v>10.059464718452382</v>
      </c>
      <c r="Y60" s="145">
        <v>13.508934713105372</v>
      </c>
      <c r="Z60" s="146">
        <v>2.1015908978982138</v>
      </c>
      <c r="AA60" s="147">
        <v>8.2117879234012019</v>
      </c>
      <c r="AB60" s="148">
        <v>10.313378821299416</v>
      </c>
      <c r="AC60" s="149">
        <v>1.5129984747954381</v>
      </c>
      <c r="AD60" s="150">
        <v>2.2917841187978452</v>
      </c>
      <c r="AE60" s="151">
        <v>3.8047825935932833</v>
      </c>
      <c r="AF60" s="152">
        <v>9.566817333380466E-2</v>
      </c>
      <c r="AG60" s="153">
        <v>0.40448295185983901</v>
      </c>
      <c r="AH60" s="154">
        <v>0.50015112519364369</v>
      </c>
    </row>
    <row r="61" spans="1:34" ht="14.4" x14ac:dyDescent="0.3">
      <c r="A61" s="55">
        <v>4160</v>
      </c>
      <c r="B61" s="56" t="s">
        <v>261</v>
      </c>
      <c r="C61" s="57" t="s">
        <v>21</v>
      </c>
      <c r="D61" s="58">
        <v>31.303138131536794</v>
      </c>
      <c r="E61" s="59">
        <v>8.2761969964712776</v>
      </c>
      <c r="F61" s="304">
        <v>23.026941135065517</v>
      </c>
      <c r="G61" s="60">
        <v>82109</v>
      </c>
      <c r="H61" s="61">
        <v>86426.348299999998</v>
      </c>
      <c r="I61" s="62">
        <v>280.44357055944556</v>
      </c>
      <c r="J61" s="63">
        <v>362.19438570837775</v>
      </c>
      <c r="M61" s="15" t="s">
        <v>111</v>
      </c>
      <c r="N61" s="263">
        <v>415</v>
      </c>
      <c r="O61" s="265">
        <v>4150</v>
      </c>
      <c r="P61" s="245" t="s">
        <v>260</v>
      </c>
      <c r="Q61" s="246" t="s">
        <v>21</v>
      </c>
      <c r="R61" s="139">
        <v>26.831031088942002</v>
      </c>
      <c r="S61" s="140">
        <v>7.4575403955606108</v>
      </c>
      <c r="T61" s="297">
        <v>18.962744120209013</v>
      </c>
      <c r="U61" s="141">
        <v>26.420284515769623</v>
      </c>
      <c r="V61" s="142">
        <v>28.226571107171033</v>
      </c>
      <c r="W61" s="143">
        <v>4.2701404290434057</v>
      </c>
      <c r="X61" s="144">
        <v>12.459815866137886</v>
      </c>
      <c r="Y61" s="145">
        <v>16.729956295181292</v>
      </c>
      <c r="Z61" s="146">
        <v>1.2384707876747896</v>
      </c>
      <c r="AA61" s="147">
        <v>3.6181415462668722</v>
      </c>
      <c r="AB61" s="148">
        <v>4.856612333941662</v>
      </c>
      <c r="AC61" s="149">
        <v>1.4689227114069221</v>
      </c>
      <c r="AD61" s="150">
        <v>2.2008367227653713</v>
      </c>
      <c r="AE61" s="151">
        <v>3.6697594341722937</v>
      </c>
      <c r="AF61" s="152">
        <v>0.48000646743549635</v>
      </c>
      <c r="AG61" s="153">
        <v>0.68394998503888671</v>
      </c>
      <c r="AH61" s="154">
        <v>1.1639564524743831</v>
      </c>
    </row>
    <row r="62" spans="1:34" ht="26.4" x14ac:dyDescent="0.3">
      <c r="A62" s="55">
        <v>4170</v>
      </c>
      <c r="B62" s="56" t="s">
        <v>262</v>
      </c>
      <c r="C62" s="57" t="s">
        <v>21</v>
      </c>
      <c r="D62" s="58">
        <v>64.646817245340941</v>
      </c>
      <c r="E62" s="59">
        <v>16.787069154596725</v>
      </c>
      <c r="F62" s="304">
        <v>47.859748090744212</v>
      </c>
      <c r="G62" s="60">
        <v>131497</v>
      </c>
      <c r="H62" s="61">
        <v>138096.56881</v>
      </c>
      <c r="I62" s="62">
        <v>363.96076025114041</v>
      </c>
      <c r="J62" s="63">
        <v>468.12761390389932</v>
      </c>
      <c r="M62" s="15" t="s">
        <v>112</v>
      </c>
      <c r="N62" s="263">
        <v>416</v>
      </c>
      <c r="O62" s="265">
        <v>4160</v>
      </c>
      <c r="P62" s="245" t="s">
        <v>261</v>
      </c>
      <c r="Q62" s="246" t="s">
        <v>21</v>
      </c>
      <c r="R62" s="139">
        <v>32.214532007835999</v>
      </c>
      <c r="S62" s="140">
        <v>8.2761969964712776</v>
      </c>
      <c r="T62" s="297">
        <v>23.026941135065517</v>
      </c>
      <c r="U62" s="141">
        <v>31.303138131536794</v>
      </c>
      <c r="V62" s="142">
        <v>26.438873194420417</v>
      </c>
      <c r="W62" s="143">
        <v>5.4927560778977194</v>
      </c>
      <c r="X62" s="144">
        <v>16.083465709156251</v>
      </c>
      <c r="Y62" s="145">
        <v>21.576221787053971</v>
      </c>
      <c r="Z62" s="146">
        <v>1.5915070862962228</v>
      </c>
      <c r="AA62" s="147">
        <v>4.9843309955481496</v>
      </c>
      <c r="AB62" s="148">
        <v>6.5758380818443722</v>
      </c>
      <c r="AC62" s="149">
        <v>0.91642961791150701</v>
      </c>
      <c r="AD62" s="150">
        <v>1.2904270811616345</v>
      </c>
      <c r="AE62" s="151">
        <v>2.2068566990731417</v>
      </c>
      <c r="AF62" s="152">
        <v>0.27550421436582861</v>
      </c>
      <c r="AG62" s="153">
        <v>0.66871734919948111</v>
      </c>
      <c r="AH62" s="154">
        <v>0.94422156356530973</v>
      </c>
    </row>
    <row r="63" spans="1:34" ht="15" thickBot="1" x14ac:dyDescent="0.35">
      <c r="A63" s="64">
        <v>4180</v>
      </c>
      <c r="B63" s="65" t="s">
        <v>263</v>
      </c>
      <c r="C63" s="66" t="s">
        <v>21</v>
      </c>
      <c r="D63" s="67">
        <v>34.372512603939811</v>
      </c>
      <c r="E63" s="68">
        <v>10.093488598089944</v>
      </c>
      <c r="F63" s="305">
        <v>24.279024005849866</v>
      </c>
      <c r="G63" s="69">
        <v>68600</v>
      </c>
      <c r="H63" s="70">
        <v>72989.917969999995</v>
      </c>
      <c r="I63" s="71">
        <v>353.9216327383362</v>
      </c>
      <c r="J63" s="72">
        <v>470.92137599150959</v>
      </c>
      <c r="M63" s="15" t="s">
        <v>113</v>
      </c>
      <c r="N63" s="263">
        <v>417</v>
      </c>
      <c r="O63" s="265">
        <v>4170</v>
      </c>
      <c r="P63" s="245" t="s">
        <v>262</v>
      </c>
      <c r="Q63" s="246" t="s">
        <v>21</v>
      </c>
      <c r="R63" s="139">
        <v>65.815875795951968</v>
      </c>
      <c r="S63" s="140">
        <v>16.787069154596725</v>
      </c>
      <c r="T63" s="297">
        <v>47.859748090744212</v>
      </c>
      <c r="U63" s="141">
        <v>64.646817245340941</v>
      </c>
      <c r="V63" s="142">
        <v>25.967355965705426</v>
      </c>
      <c r="W63" s="143">
        <v>7.0656246511934544</v>
      </c>
      <c r="X63" s="144">
        <v>21.706264104926191</v>
      </c>
      <c r="Y63" s="145">
        <v>28.771888756119644</v>
      </c>
      <c r="Z63" s="146">
        <v>4.8572153297395193</v>
      </c>
      <c r="AA63" s="147">
        <v>18.156223335447891</v>
      </c>
      <c r="AB63" s="148">
        <v>23.013438665187408</v>
      </c>
      <c r="AC63" s="149">
        <v>4.3375241206129154</v>
      </c>
      <c r="AD63" s="150">
        <v>6.5436789009787262</v>
      </c>
      <c r="AE63" s="151">
        <v>10.881203021591642</v>
      </c>
      <c r="AF63" s="152">
        <v>0.5267050530508367</v>
      </c>
      <c r="AG63" s="153">
        <v>1.4535817493913883</v>
      </c>
      <c r="AH63" s="154">
        <v>1.9802868024422251</v>
      </c>
    </row>
    <row r="64" spans="1:34" ht="15" thickBot="1" x14ac:dyDescent="0.35">
      <c r="A64" s="73">
        <v>5010</v>
      </c>
      <c r="B64" s="74" t="s">
        <v>264</v>
      </c>
      <c r="C64" s="75" t="s">
        <v>22</v>
      </c>
      <c r="D64" s="49">
        <v>19.8</v>
      </c>
      <c r="E64" s="50">
        <v>0.9</v>
      </c>
      <c r="F64" s="303">
        <v>18.899999999999999</v>
      </c>
      <c r="G64" s="51">
        <v>146631</v>
      </c>
      <c r="H64" s="52">
        <v>156638.05713</v>
      </c>
      <c r="I64" s="76">
        <v>128.89498127953843</v>
      </c>
      <c r="J64" s="77">
        <v>126.4060622481241</v>
      </c>
      <c r="M64" s="15" t="s">
        <v>114</v>
      </c>
      <c r="N64" s="263">
        <v>418</v>
      </c>
      <c r="O64" s="266">
        <v>4180</v>
      </c>
      <c r="P64" s="247" t="s">
        <v>263</v>
      </c>
      <c r="Q64" s="248" t="s">
        <v>21</v>
      </c>
      <c r="R64" s="155">
        <v>35.714058952022</v>
      </c>
      <c r="S64" s="156">
        <v>10.093488598089944</v>
      </c>
      <c r="T64" s="298">
        <v>24.279024005849866</v>
      </c>
      <c r="U64" s="157">
        <v>34.372512603939811</v>
      </c>
      <c r="V64" s="158">
        <v>29.365000791164213</v>
      </c>
      <c r="W64" s="159">
        <v>4.4361701380430691</v>
      </c>
      <c r="X64" s="160">
        <v>13.519814877266709</v>
      </c>
      <c r="Y64" s="161">
        <v>17.955985015309778</v>
      </c>
      <c r="Z64" s="162">
        <v>2.0453711723918864</v>
      </c>
      <c r="AA64" s="163">
        <v>6.4247859957173148</v>
      </c>
      <c r="AB64" s="164">
        <v>8.4701571681092016</v>
      </c>
      <c r="AC64" s="165">
        <v>3.3782096046293955</v>
      </c>
      <c r="AD64" s="166">
        <v>3.8679379402156178</v>
      </c>
      <c r="AE64" s="167">
        <v>7.2461475448450132</v>
      </c>
      <c r="AF64" s="168">
        <v>0.23373768302559444</v>
      </c>
      <c r="AG64" s="169">
        <v>0.46648519265022403</v>
      </c>
      <c r="AH64" s="170">
        <v>0.70022287567581842</v>
      </c>
    </row>
    <row r="65" spans="1:34" ht="26.4" x14ac:dyDescent="0.3">
      <c r="A65" s="55">
        <v>5020</v>
      </c>
      <c r="B65" s="56" t="s">
        <v>265</v>
      </c>
      <c r="C65" s="57" t="s">
        <v>22</v>
      </c>
      <c r="D65" s="58">
        <v>14.056221444315922</v>
      </c>
      <c r="E65" s="59">
        <v>3.1980888854295717</v>
      </c>
      <c r="F65" s="304">
        <v>10.85813255888635</v>
      </c>
      <c r="G65" s="60">
        <v>58336</v>
      </c>
      <c r="H65" s="61">
        <v>64038.352620000005</v>
      </c>
      <c r="I65" s="62">
        <v>186.13090645375669</v>
      </c>
      <c r="J65" s="63">
        <v>219.49692440910766</v>
      </c>
      <c r="M65" s="15" t="s">
        <v>115</v>
      </c>
      <c r="N65" s="263">
        <v>501</v>
      </c>
      <c r="O65" s="267">
        <v>5010</v>
      </c>
      <c r="P65" s="249" t="s">
        <v>264</v>
      </c>
      <c r="Q65" s="250" t="s">
        <v>22</v>
      </c>
      <c r="R65" s="171"/>
      <c r="S65" s="124">
        <v>0.9</v>
      </c>
      <c r="T65" s="296">
        <v>18.899999999999999</v>
      </c>
      <c r="U65" s="125">
        <v>19.8</v>
      </c>
      <c r="V65" s="126">
        <v>4.545454545454545</v>
      </c>
      <c r="W65" s="127">
        <v>0.64</v>
      </c>
      <c r="X65" s="128">
        <v>14.36</v>
      </c>
      <c r="Y65" s="129">
        <v>15</v>
      </c>
      <c r="Z65" s="130">
        <v>0.1</v>
      </c>
      <c r="AA65" s="131">
        <v>0.4</v>
      </c>
      <c r="AB65" s="132">
        <v>0.5</v>
      </c>
      <c r="AC65" s="133">
        <v>0.27</v>
      </c>
      <c r="AD65" s="134">
        <v>3.53</v>
      </c>
      <c r="AE65" s="135">
        <v>3.8</v>
      </c>
      <c r="AF65" s="136">
        <v>0.1</v>
      </c>
      <c r="AG65" s="137">
        <v>0.4</v>
      </c>
      <c r="AH65" s="138">
        <v>0.5</v>
      </c>
    </row>
    <row r="66" spans="1:34" ht="14.4" x14ac:dyDescent="0.3">
      <c r="A66" s="55">
        <v>5030</v>
      </c>
      <c r="B66" s="56" t="s">
        <v>266</v>
      </c>
      <c r="C66" s="57" t="s">
        <v>22</v>
      </c>
      <c r="D66" s="58">
        <v>44.300446459811084</v>
      </c>
      <c r="E66" s="59">
        <v>9.5453968732384809</v>
      </c>
      <c r="F66" s="304">
        <v>34.755049586572603</v>
      </c>
      <c r="G66" s="60">
        <v>145275</v>
      </c>
      <c r="H66" s="61">
        <v>160026.18844000003</v>
      </c>
      <c r="I66" s="62">
        <v>239.23627318239619</v>
      </c>
      <c r="J66" s="63">
        <v>276.83247905652036</v>
      </c>
      <c r="M66" s="15" t="s">
        <v>116</v>
      </c>
      <c r="N66" s="263">
        <v>502</v>
      </c>
      <c r="O66" s="265">
        <v>5020</v>
      </c>
      <c r="P66" s="245" t="s">
        <v>265</v>
      </c>
      <c r="Q66" s="246" t="s">
        <v>22</v>
      </c>
      <c r="R66" s="139">
        <v>14.662779429867003</v>
      </c>
      <c r="S66" s="140">
        <v>3.1980888854295717</v>
      </c>
      <c r="T66" s="297">
        <v>10.85813255888635</v>
      </c>
      <c r="U66" s="141">
        <v>14.056221444315922</v>
      </c>
      <c r="V66" s="142">
        <v>22.752123663524241</v>
      </c>
      <c r="W66" s="143">
        <v>1.4639736077515795</v>
      </c>
      <c r="X66" s="144">
        <v>5.9107209560896852</v>
      </c>
      <c r="Y66" s="145">
        <v>7.3746945638412651</v>
      </c>
      <c r="Z66" s="146">
        <v>0.38006954794157999</v>
      </c>
      <c r="AA66" s="147">
        <v>2.0768437784004576</v>
      </c>
      <c r="AB66" s="148">
        <v>2.4569133263420375</v>
      </c>
      <c r="AC66" s="149">
        <v>1.0354463573606321</v>
      </c>
      <c r="AD66" s="150">
        <v>2.1638542361327326</v>
      </c>
      <c r="AE66" s="151">
        <v>3.1993005934933647</v>
      </c>
      <c r="AF66" s="152">
        <v>0.31859937237578012</v>
      </c>
      <c r="AG66" s="153">
        <v>0.70671358826347186</v>
      </c>
      <c r="AH66" s="154">
        <v>1.0253129606392519</v>
      </c>
    </row>
    <row r="67" spans="1:34" ht="26.4" x14ac:dyDescent="0.3">
      <c r="A67" s="55">
        <v>5040</v>
      </c>
      <c r="B67" s="56" t="s">
        <v>267</v>
      </c>
      <c r="C67" s="57" t="s">
        <v>22</v>
      </c>
      <c r="D67" s="58">
        <v>20.966218253556605</v>
      </c>
      <c r="E67" s="59">
        <v>4.9859665101320614</v>
      </c>
      <c r="F67" s="304">
        <v>15.980251743424542</v>
      </c>
      <c r="G67" s="60">
        <v>78614</v>
      </c>
      <c r="H67" s="61">
        <v>81622.697139999989</v>
      </c>
      <c r="I67" s="62">
        <v>203.27488416089429</v>
      </c>
      <c r="J67" s="63">
        <v>256.86750117550218</v>
      </c>
      <c r="M67" s="15" t="s">
        <v>117</v>
      </c>
      <c r="N67" s="263">
        <v>503</v>
      </c>
      <c r="O67" s="265">
        <v>5030</v>
      </c>
      <c r="P67" s="245" t="s">
        <v>266</v>
      </c>
      <c r="Q67" s="246" t="s">
        <v>22</v>
      </c>
      <c r="R67" s="139">
        <v>47.127935221789002</v>
      </c>
      <c r="S67" s="140">
        <v>9.5453968732384809</v>
      </c>
      <c r="T67" s="297">
        <v>34.755049586572603</v>
      </c>
      <c r="U67" s="141">
        <v>44.300446459811084</v>
      </c>
      <c r="V67" s="142">
        <v>21.546954119069586</v>
      </c>
      <c r="W67" s="143">
        <v>5.2656688016969708</v>
      </c>
      <c r="X67" s="144">
        <v>20.012287852111751</v>
      </c>
      <c r="Y67" s="145">
        <v>25.277956653808722</v>
      </c>
      <c r="Z67" s="146">
        <v>1.0210973537579595</v>
      </c>
      <c r="AA67" s="147">
        <v>5.8872427151645077</v>
      </c>
      <c r="AB67" s="148">
        <v>6.9083400689224668</v>
      </c>
      <c r="AC67" s="149">
        <v>2.5346414023254953</v>
      </c>
      <c r="AD67" s="150">
        <v>4.9855474113033029</v>
      </c>
      <c r="AE67" s="151">
        <v>7.5201888136287982</v>
      </c>
      <c r="AF67" s="152">
        <v>0.72398931545805345</v>
      </c>
      <c r="AG67" s="153">
        <v>3.8699716079930462</v>
      </c>
      <c r="AH67" s="154">
        <v>4.5939609234510996</v>
      </c>
    </row>
    <row r="68" spans="1:34" ht="39.6" x14ac:dyDescent="0.3">
      <c r="A68" s="55">
        <v>5050</v>
      </c>
      <c r="B68" s="56" t="s">
        <v>268</v>
      </c>
      <c r="C68" s="57" t="s">
        <v>22</v>
      </c>
      <c r="D68" s="58">
        <v>7.7995362962932111</v>
      </c>
      <c r="E68" s="59">
        <v>1.8038492781538025</v>
      </c>
      <c r="F68" s="304">
        <v>5.9956870181394084</v>
      </c>
      <c r="G68" s="60">
        <v>20450</v>
      </c>
      <c r="H68" s="61">
        <v>19071.018939999998</v>
      </c>
      <c r="I68" s="62">
        <v>293.18762924887079</v>
      </c>
      <c r="J68" s="63">
        <v>408.97323424781888</v>
      </c>
      <c r="M68" s="15" t="s">
        <v>118</v>
      </c>
      <c r="N68" s="263">
        <v>504</v>
      </c>
      <c r="O68" s="265">
        <v>5040</v>
      </c>
      <c r="P68" s="245" t="s">
        <v>267</v>
      </c>
      <c r="Q68" s="246" t="s">
        <v>22</v>
      </c>
      <c r="R68" s="139">
        <v>21.617855413270998</v>
      </c>
      <c r="S68" s="140">
        <v>4.9859665101320614</v>
      </c>
      <c r="T68" s="297">
        <v>15.980251743424542</v>
      </c>
      <c r="U68" s="141">
        <v>20.966218253556605</v>
      </c>
      <c r="V68" s="142">
        <v>23.78095300656458</v>
      </c>
      <c r="W68" s="143">
        <v>2.6808877829850069</v>
      </c>
      <c r="X68" s="144">
        <v>8.1215016894984497</v>
      </c>
      <c r="Y68" s="145">
        <v>10.802389472483457</v>
      </c>
      <c r="Z68" s="146">
        <v>0.86722988823307534</v>
      </c>
      <c r="AA68" s="147">
        <v>3.6379065668300212</v>
      </c>
      <c r="AB68" s="148">
        <v>4.5051364550630968</v>
      </c>
      <c r="AC68" s="149">
        <v>0.89841530422274674</v>
      </c>
      <c r="AD68" s="150">
        <v>1.9446195091957486</v>
      </c>
      <c r="AE68" s="151">
        <v>2.8430348134184955</v>
      </c>
      <c r="AF68" s="152">
        <v>0.53943353469123179</v>
      </c>
      <c r="AG68" s="153">
        <v>2.276223977900325</v>
      </c>
      <c r="AH68" s="154">
        <v>2.8156575125915566</v>
      </c>
    </row>
    <row r="69" spans="1:34" ht="15" thickBot="1" x14ac:dyDescent="0.35">
      <c r="A69" s="78">
        <v>5060</v>
      </c>
      <c r="B69" s="79" t="s">
        <v>269</v>
      </c>
      <c r="C69" s="80" t="s">
        <v>22</v>
      </c>
      <c r="D69" s="67">
        <v>25.523357039768765</v>
      </c>
      <c r="E69" s="68">
        <v>6.450325742812244</v>
      </c>
      <c r="F69" s="305">
        <v>19.073031296956522</v>
      </c>
      <c r="G69" s="69">
        <v>84964</v>
      </c>
      <c r="H69" s="70">
        <v>87936.744200000001</v>
      </c>
      <c r="I69" s="71">
        <v>224.48367893409591</v>
      </c>
      <c r="J69" s="72">
        <v>290.24678218378665</v>
      </c>
      <c r="M69" s="15" t="s">
        <v>119</v>
      </c>
      <c r="N69" s="263">
        <v>505</v>
      </c>
      <c r="O69" s="265">
        <v>5050</v>
      </c>
      <c r="P69" s="245" t="s">
        <v>268</v>
      </c>
      <c r="Q69" s="246" t="s">
        <v>22</v>
      </c>
      <c r="R69" s="139">
        <v>8.1223965246559988</v>
      </c>
      <c r="S69" s="140">
        <v>1.8038492781538025</v>
      </c>
      <c r="T69" s="297">
        <v>5.9956870181394084</v>
      </c>
      <c r="U69" s="141">
        <v>7.7995362962932111</v>
      </c>
      <c r="V69" s="142">
        <v>23.127647716840496</v>
      </c>
      <c r="W69" s="143">
        <v>0.87396002485819058</v>
      </c>
      <c r="X69" s="144">
        <v>2.702665494806296</v>
      </c>
      <c r="Y69" s="145">
        <v>3.5766255196644865</v>
      </c>
      <c r="Z69" s="146">
        <v>0.3760633302266807</v>
      </c>
      <c r="AA69" s="147">
        <v>1.9642172296011271</v>
      </c>
      <c r="AB69" s="148">
        <v>2.340280559827808</v>
      </c>
      <c r="AC69" s="149">
        <v>0.3471519987521694</v>
      </c>
      <c r="AD69" s="150">
        <v>0.81058749264810626</v>
      </c>
      <c r="AE69" s="151">
        <v>1.1577394914002757</v>
      </c>
      <c r="AF69" s="152">
        <v>0.20667392431676185</v>
      </c>
      <c r="AG69" s="153">
        <v>0.51821680108387858</v>
      </c>
      <c r="AH69" s="154">
        <v>0.72489072540064048</v>
      </c>
    </row>
    <row r="70" spans="1:34" ht="15" thickBot="1" x14ac:dyDescent="0.35">
      <c r="A70" s="73">
        <v>6010</v>
      </c>
      <c r="B70" s="74" t="s">
        <v>270</v>
      </c>
      <c r="C70" s="75" t="s">
        <v>23</v>
      </c>
      <c r="D70" s="49">
        <v>58.3</v>
      </c>
      <c r="E70" s="50">
        <v>8.9499999999999993</v>
      </c>
      <c r="F70" s="303">
        <v>49.35</v>
      </c>
      <c r="G70" s="51">
        <v>269997</v>
      </c>
      <c r="H70" s="52">
        <v>323754.78099</v>
      </c>
      <c r="I70" s="76">
        <v>182.77980866454075</v>
      </c>
      <c r="J70" s="77">
        <v>180.07456081953814</v>
      </c>
      <c r="M70" s="15" t="s">
        <v>120</v>
      </c>
      <c r="N70" s="263">
        <v>506</v>
      </c>
      <c r="O70" s="268">
        <v>5060</v>
      </c>
      <c r="P70" s="251" t="s">
        <v>269</v>
      </c>
      <c r="Q70" s="252" t="s">
        <v>22</v>
      </c>
      <c r="R70" s="155">
        <v>26.257837643683995</v>
      </c>
      <c r="S70" s="156">
        <v>6.450325742812244</v>
      </c>
      <c r="T70" s="298">
        <v>19.073031296956522</v>
      </c>
      <c r="U70" s="157">
        <v>25.523357039768765</v>
      </c>
      <c r="V70" s="158">
        <v>25.272246643581344</v>
      </c>
      <c r="W70" s="159">
        <v>3.5229394936195817</v>
      </c>
      <c r="X70" s="160">
        <v>11.163301449257359</v>
      </c>
      <c r="Y70" s="161">
        <v>14.686240942876941</v>
      </c>
      <c r="Z70" s="162">
        <v>0.71421841880347414</v>
      </c>
      <c r="AA70" s="163">
        <v>2.9685477142390457</v>
      </c>
      <c r="AB70" s="164">
        <v>3.6827661330425201</v>
      </c>
      <c r="AC70" s="165">
        <v>1.3041022216411131</v>
      </c>
      <c r="AD70" s="166">
        <v>2.3417069336057841</v>
      </c>
      <c r="AE70" s="167">
        <v>3.645809155246897</v>
      </c>
      <c r="AF70" s="168">
        <v>0.90906560874807518</v>
      </c>
      <c r="AG70" s="169">
        <v>2.5994751998543353</v>
      </c>
      <c r="AH70" s="170">
        <v>3.5085408086024104</v>
      </c>
    </row>
    <row r="71" spans="1:34" ht="14.4" x14ac:dyDescent="0.3">
      <c r="A71" s="55">
        <v>6030</v>
      </c>
      <c r="B71" s="56" t="s">
        <v>271</v>
      </c>
      <c r="C71" s="57" t="s">
        <v>23</v>
      </c>
      <c r="D71" s="58">
        <v>35.372107642967649</v>
      </c>
      <c r="E71" s="59">
        <v>10.46637944761401</v>
      </c>
      <c r="F71" s="304">
        <v>24.905728195353642</v>
      </c>
      <c r="G71" s="60">
        <v>60466</v>
      </c>
      <c r="H71" s="61">
        <v>59246.246519999993</v>
      </c>
      <c r="I71" s="62">
        <v>411.89640782181129</v>
      </c>
      <c r="J71" s="63">
        <v>597.03541946791415</v>
      </c>
      <c r="M71" s="15" t="s">
        <v>121</v>
      </c>
      <c r="N71" s="263">
        <v>601</v>
      </c>
      <c r="O71" s="267">
        <v>6010</v>
      </c>
      <c r="P71" s="249" t="s">
        <v>270</v>
      </c>
      <c r="Q71" s="250" t="s">
        <v>23</v>
      </c>
      <c r="R71" s="171"/>
      <c r="S71" s="124">
        <v>8.9499999999999993</v>
      </c>
      <c r="T71" s="296">
        <v>49.35</v>
      </c>
      <c r="U71" s="125">
        <v>58.3</v>
      </c>
      <c r="V71" s="126">
        <v>15.3516295025729</v>
      </c>
      <c r="W71" s="127">
        <v>6.49</v>
      </c>
      <c r="X71" s="128">
        <v>38.03</v>
      </c>
      <c r="Y71" s="129">
        <v>44.52</v>
      </c>
      <c r="Z71" s="130">
        <v>0.68</v>
      </c>
      <c r="AA71" s="131">
        <v>4.24</v>
      </c>
      <c r="AB71" s="132">
        <v>4.92</v>
      </c>
      <c r="AC71" s="133">
        <v>1.78</v>
      </c>
      <c r="AD71" s="134">
        <v>7.07</v>
      </c>
      <c r="AE71" s="135">
        <v>8.85</v>
      </c>
      <c r="AF71" s="136">
        <v>0</v>
      </c>
      <c r="AG71" s="137">
        <v>0.01</v>
      </c>
      <c r="AH71" s="138">
        <v>0.01</v>
      </c>
    </row>
    <row r="72" spans="1:34" ht="26.4" x14ac:dyDescent="0.3">
      <c r="A72" s="55">
        <v>6060</v>
      </c>
      <c r="B72" s="56" t="s">
        <v>272</v>
      </c>
      <c r="C72" s="57" t="s">
        <v>23</v>
      </c>
      <c r="D72" s="58">
        <v>77.516138554817161</v>
      </c>
      <c r="E72" s="59">
        <v>24.022937021832327</v>
      </c>
      <c r="F72" s="304">
        <v>53.493201532984827</v>
      </c>
      <c r="G72" s="60">
        <v>145660</v>
      </c>
      <c r="H72" s="61">
        <v>159023.05581000002</v>
      </c>
      <c r="I72" s="62">
        <v>367.24702411770443</v>
      </c>
      <c r="J72" s="63">
        <v>487.45220094017731</v>
      </c>
      <c r="M72" s="269" t="s">
        <v>123</v>
      </c>
      <c r="N72" s="263">
        <v>603</v>
      </c>
      <c r="O72" s="265">
        <v>6030</v>
      </c>
      <c r="P72" s="245" t="s">
        <v>271</v>
      </c>
      <c r="Q72" s="246" t="s">
        <v>23</v>
      </c>
      <c r="R72" s="139">
        <v>36.022547645911011</v>
      </c>
      <c r="S72" s="140">
        <v>10.46637944761401</v>
      </c>
      <c r="T72" s="297">
        <v>24.905728195353642</v>
      </c>
      <c r="U72" s="141">
        <v>35.372107642967649</v>
      </c>
      <c r="V72" s="142">
        <v>29.589357674859492</v>
      </c>
      <c r="W72" s="143">
        <v>6.4255395644740236</v>
      </c>
      <c r="X72" s="144">
        <v>13.650230063156769</v>
      </c>
      <c r="Y72" s="145">
        <v>20.075769627630791</v>
      </c>
      <c r="Z72" s="146">
        <v>1.8342216479238898</v>
      </c>
      <c r="AA72" s="147">
        <v>7.6109565085194735</v>
      </c>
      <c r="AB72" s="148">
        <v>9.4451781564433634</v>
      </c>
      <c r="AC72" s="149">
        <v>2.1767595225219005</v>
      </c>
      <c r="AD72" s="150">
        <v>3.5910432202524243</v>
      </c>
      <c r="AE72" s="151">
        <v>5.7678027427743253</v>
      </c>
      <c r="AF72" s="152">
        <v>2.9858712694196488E-2</v>
      </c>
      <c r="AG72" s="153">
        <v>5.3498403424970337E-2</v>
      </c>
      <c r="AH72" s="154">
        <v>8.3357116119166824E-2</v>
      </c>
    </row>
    <row r="73" spans="1:34" ht="26.4" x14ac:dyDescent="0.3">
      <c r="A73" s="55">
        <v>6100</v>
      </c>
      <c r="B73" s="56" t="s">
        <v>273</v>
      </c>
      <c r="C73" s="57" t="s">
        <v>23</v>
      </c>
      <c r="D73" s="58">
        <v>46.513368979061255</v>
      </c>
      <c r="E73" s="59">
        <v>15.941705208345681</v>
      </c>
      <c r="F73" s="304">
        <v>30.571663770715578</v>
      </c>
      <c r="G73" s="60">
        <v>77774</v>
      </c>
      <c r="H73" s="61">
        <v>80419.54247</v>
      </c>
      <c r="I73" s="62">
        <v>393.08334110005376</v>
      </c>
      <c r="J73" s="63">
        <v>578.38390458902165</v>
      </c>
      <c r="M73" s="269" t="s">
        <v>126</v>
      </c>
      <c r="N73" s="263">
        <v>606</v>
      </c>
      <c r="O73" s="265">
        <v>6060</v>
      </c>
      <c r="P73" s="245" t="s">
        <v>272</v>
      </c>
      <c r="Q73" s="246" t="s">
        <v>23</v>
      </c>
      <c r="R73" s="139">
        <v>78.608806441086003</v>
      </c>
      <c r="S73" s="140">
        <v>24.022937021832327</v>
      </c>
      <c r="T73" s="297">
        <v>53.493201532984827</v>
      </c>
      <c r="U73" s="141">
        <v>77.516138554817161</v>
      </c>
      <c r="V73" s="142">
        <v>30.990884568952055</v>
      </c>
      <c r="W73" s="143">
        <v>13.772373087167463</v>
      </c>
      <c r="X73" s="144">
        <v>36.608905890031792</v>
      </c>
      <c r="Y73" s="145">
        <v>50.381278977199258</v>
      </c>
      <c r="Z73" s="146">
        <v>2.6819090405706452</v>
      </c>
      <c r="AA73" s="147">
        <v>9.4502138198913137</v>
      </c>
      <c r="AB73" s="148">
        <v>12.132122860461958</v>
      </c>
      <c r="AC73" s="149">
        <v>7.4546603962270499</v>
      </c>
      <c r="AD73" s="150">
        <v>7.1018876427977977</v>
      </c>
      <c r="AE73" s="151">
        <v>14.556548039024847</v>
      </c>
      <c r="AF73" s="152">
        <v>0.11399449786716603</v>
      </c>
      <c r="AG73" s="153">
        <v>0.33219418026392211</v>
      </c>
      <c r="AH73" s="154">
        <v>0.44618867813108815</v>
      </c>
    </row>
    <row r="74" spans="1:34" ht="14.4" x14ac:dyDescent="0.3">
      <c r="A74" s="55">
        <v>6110</v>
      </c>
      <c r="B74" s="56" t="s">
        <v>274</v>
      </c>
      <c r="C74" s="57" t="s">
        <v>23</v>
      </c>
      <c r="D74" s="58">
        <v>24.960367413253678</v>
      </c>
      <c r="E74" s="59">
        <v>6.7151473197960971</v>
      </c>
      <c r="F74" s="304">
        <v>18.245220093457579</v>
      </c>
      <c r="G74" s="60">
        <v>61771</v>
      </c>
      <c r="H74" s="61">
        <v>56927.460689999993</v>
      </c>
      <c r="I74" s="62">
        <v>295.36870203586767</v>
      </c>
      <c r="J74" s="63">
        <v>438.4591743723829</v>
      </c>
      <c r="M74" s="261" t="s">
        <v>127</v>
      </c>
      <c r="N74" s="262">
        <v>607</v>
      </c>
      <c r="O74" s="257">
        <v>6200</v>
      </c>
      <c r="P74" s="245" t="s">
        <v>279</v>
      </c>
      <c r="Q74" s="246" t="s">
        <v>23</v>
      </c>
      <c r="R74" s="139">
        <v>36.157653191139012</v>
      </c>
      <c r="S74" s="140">
        <v>12.192539830053962</v>
      </c>
      <c r="T74" s="297">
        <v>23.02321757052362</v>
      </c>
      <c r="U74" s="141">
        <v>35.21575740057758</v>
      </c>
      <c r="V74" s="142">
        <v>34.622398409224587</v>
      </c>
      <c r="W74" s="143">
        <v>5.4121281523716496</v>
      </c>
      <c r="X74" s="144">
        <v>12.911201569158532</v>
      </c>
      <c r="Y74" s="145">
        <v>18.323329721530182</v>
      </c>
      <c r="Z74" s="146">
        <v>1.1992959138768491</v>
      </c>
      <c r="AA74" s="147">
        <v>4.9501979355459564</v>
      </c>
      <c r="AB74" s="148">
        <v>6.1494938494228055</v>
      </c>
      <c r="AC74" s="149">
        <v>5.5807019740209185</v>
      </c>
      <c r="AD74" s="150">
        <v>5.1573474524293719</v>
      </c>
      <c r="AE74" s="151">
        <v>10.73804942645029</v>
      </c>
      <c r="AF74" s="152">
        <v>4.1378978454575211E-4</v>
      </c>
      <c r="AG74" s="153">
        <v>4.4706133897555751E-3</v>
      </c>
      <c r="AH74" s="154">
        <v>4.8844031743013275E-3</v>
      </c>
    </row>
    <row r="75" spans="1:34" ht="14.4" x14ac:dyDescent="0.3">
      <c r="A75" s="55">
        <v>6120</v>
      </c>
      <c r="B75" s="56" t="s">
        <v>275</v>
      </c>
      <c r="C75" s="57" t="s">
        <v>23</v>
      </c>
      <c r="D75" s="58">
        <v>38.323973674876846</v>
      </c>
      <c r="E75" s="59">
        <v>12.561645252158007</v>
      </c>
      <c r="F75" s="304">
        <v>25.762328422718838</v>
      </c>
      <c r="G75" s="60">
        <v>78893</v>
      </c>
      <c r="H75" s="61">
        <v>74878.6731</v>
      </c>
      <c r="I75" s="62">
        <v>326.54770921018138</v>
      </c>
      <c r="J75" s="63">
        <v>511.81427352078498</v>
      </c>
      <c r="M75" s="269" t="s">
        <v>130</v>
      </c>
      <c r="N75" s="263">
        <v>610</v>
      </c>
      <c r="O75" s="265">
        <v>6100</v>
      </c>
      <c r="P75" s="245" t="s">
        <v>273</v>
      </c>
      <c r="Q75" s="246" t="s">
        <v>23</v>
      </c>
      <c r="R75" s="139">
        <v>47.288367197170025</v>
      </c>
      <c r="S75" s="140">
        <v>15.941705208345681</v>
      </c>
      <c r="T75" s="297">
        <v>30.571663770715578</v>
      </c>
      <c r="U75" s="141">
        <v>46.513368979061255</v>
      </c>
      <c r="V75" s="142">
        <v>34.273383240680971</v>
      </c>
      <c r="W75" s="143">
        <v>8.2174795443093167</v>
      </c>
      <c r="X75" s="144">
        <v>17.34721527159887</v>
      </c>
      <c r="Y75" s="145">
        <v>25.564694815908187</v>
      </c>
      <c r="Z75" s="146">
        <v>2.4992752804977436</v>
      </c>
      <c r="AA75" s="147">
        <v>9.4341701869169725</v>
      </c>
      <c r="AB75" s="148">
        <v>11.933445467414716</v>
      </c>
      <c r="AC75" s="149">
        <v>5.2249229103704451</v>
      </c>
      <c r="AD75" s="150">
        <v>3.7878951979211513</v>
      </c>
      <c r="AE75" s="151">
        <v>9.0128181082915972</v>
      </c>
      <c r="AF75" s="152">
        <v>2.7473168175669614E-5</v>
      </c>
      <c r="AG75" s="153">
        <v>2.3831142785821352E-3</v>
      </c>
      <c r="AH75" s="154">
        <v>2.4105874467578049E-3</v>
      </c>
    </row>
    <row r="76" spans="1:34" ht="14.4" x14ac:dyDescent="0.3">
      <c r="A76" s="55">
        <v>6140</v>
      </c>
      <c r="B76" s="56" t="s">
        <v>276</v>
      </c>
      <c r="C76" s="57" t="s">
        <v>23</v>
      </c>
      <c r="D76" s="58">
        <v>14.348094733521354</v>
      </c>
      <c r="E76" s="59">
        <v>4.6467077575325773</v>
      </c>
      <c r="F76" s="304">
        <v>9.7013869759887772</v>
      </c>
      <c r="G76" s="60">
        <v>28740</v>
      </c>
      <c r="H76" s="61">
        <v>25499.327020000004</v>
      </c>
      <c r="I76" s="62">
        <v>337.55695810677719</v>
      </c>
      <c r="J76" s="63">
        <v>562.68523174229836</v>
      </c>
      <c r="M76" s="269" t="s">
        <v>131</v>
      </c>
      <c r="N76" s="263">
        <v>611</v>
      </c>
      <c r="O76" s="265">
        <v>6110</v>
      </c>
      <c r="P76" s="245" t="s">
        <v>274</v>
      </c>
      <c r="Q76" s="246" t="s">
        <v>23</v>
      </c>
      <c r="R76" s="139">
        <v>25.385930755881994</v>
      </c>
      <c r="S76" s="140">
        <v>6.7151473197960971</v>
      </c>
      <c r="T76" s="297">
        <v>18.245220093457579</v>
      </c>
      <c r="U76" s="141">
        <v>24.960367413253678</v>
      </c>
      <c r="V76" s="142">
        <v>26.903239077444141</v>
      </c>
      <c r="W76" s="143">
        <v>3.30035197147255</v>
      </c>
      <c r="X76" s="144">
        <v>10.910343813721379</v>
      </c>
      <c r="Y76" s="145">
        <v>14.210695785193929</v>
      </c>
      <c r="Z76" s="146">
        <v>0.64131952602936482</v>
      </c>
      <c r="AA76" s="147">
        <v>2.8766104522853042</v>
      </c>
      <c r="AB76" s="148">
        <v>3.5179299783146689</v>
      </c>
      <c r="AC76" s="149">
        <v>2.773475822294182</v>
      </c>
      <c r="AD76" s="150">
        <v>4.4582658274508971</v>
      </c>
      <c r="AE76" s="151">
        <v>7.2317416497450786</v>
      </c>
      <c r="AF76" s="152"/>
      <c r="AG76" s="153"/>
      <c r="AH76" s="154"/>
    </row>
    <row r="77" spans="1:34" ht="14.4" x14ac:dyDescent="0.3">
      <c r="A77" s="55">
        <v>6160</v>
      </c>
      <c r="B77" s="56" t="s">
        <v>277</v>
      </c>
      <c r="C77" s="57" t="s">
        <v>23</v>
      </c>
      <c r="D77" s="58">
        <v>22.542082273137698</v>
      </c>
      <c r="E77" s="59">
        <v>6.5115646148736452</v>
      </c>
      <c r="F77" s="304">
        <v>16.030517658264053</v>
      </c>
      <c r="G77" s="60">
        <v>51599</v>
      </c>
      <c r="H77" s="61">
        <v>49991.858980000005</v>
      </c>
      <c r="I77" s="62">
        <v>310.67496769828978</v>
      </c>
      <c r="J77" s="63">
        <v>450.91506363378079</v>
      </c>
      <c r="M77" s="269" t="s">
        <v>132</v>
      </c>
      <c r="N77" s="263">
        <v>612</v>
      </c>
      <c r="O77" s="265">
        <v>6120</v>
      </c>
      <c r="P77" s="245" t="s">
        <v>275</v>
      </c>
      <c r="Q77" s="246" t="s">
        <v>23</v>
      </c>
      <c r="R77" s="139">
        <v>39.019447946172008</v>
      </c>
      <c r="S77" s="140">
        <v>12.561645252158007</v>
      </c>
      <c r="T77" s="297">
        <v>25.762328422718838</v>
      </c>
      <c r="U77" s="141">
        <v>38.323973674876846</v>
      </c>
      <c r="V77" s="142">
        <v>32.777512474894408</v>
      </c>
      <c r="W77" s="143">
        <v>7.6089137190245708</v>
      </c>
      <c r="X77" s="144">
        <v>16.704563623203139</v>
      </c>
      <c r="Y77" s="145">
        <v>24.31347734222771</v>
      </c>
      <c r="Z77" s="146">
        <v>1.2627852583029573</v>
      </c>
      <c r="AA77" s="147">
        <v>4.5935106769043177</v>
      </c>
      <c r="AB77" s="148">
        <v>5.8562959352072745</v>
      </c>
      <c r="AC77" s="149">
        <v>3.6791639646653014</v>
      </c>
      <c r="AD77" s="150">
        <v>4.3554909989376061</v>
      </c>
      <c r="AE77" s="151">
        <v>8.0346549636029074</v>
      </c>
      <c r="AF77" s="152">
        <v>1.0782310165181769E-2</v>
      </c>
      <c r="AG77" s="153">
        <v>0.10876312367377911</v>
      </c>
      <c r="AH77" s="154">
        <v>0.11954543383896088</v>
      </c>
    </row>
    <row r="78" spans="1:34" ht="26.4" x14ac:dyDescent="0.3">
      <c r="A78" s="55">
        <v>6170</v>
      </c>
      <c r="B78" s="56" t="s">
        <v>278</v>
      </c>
      <c r="C78" s="57" t="s">
        <v>23</v>
      </c>
      <c r="D78" s="58">
        <v>41.509383784990156</v>
      </c>
      <c r="E78" s="59">
        <v>13.74074486061186</v>
      </c>
      <c r="F78" s="304">
        <v>27.768638924378294</v>
      </c>
      <c r="G78" s="60">
        <v>88355</v>
      </c>
      <c r="H78" s="61">
        <v>91400.472829999999</v>
      </c>
      <c r="I78" s="62">
        <v>314.28486134772561</v>
      </c>
      <c r="J78" s="63">
        <v>454.14845787718616</v>
      </c>
      <c r="M78" s="261" t="s">
        <v>133</v>
      </c>
      <c r="N78" s="262">
        <v>613</v>
      </c>
      <c r="O78" s="257">
        <v>6210</v>
      </c>
      <c r="P78" s="245" t="s">
        <v>280</v>
      </c>
      <c r="Q78" s="246" t="s">
        <v>23</v>
      </c>
      <c r="R78" s="139">
        <v>41.457277192120024</v>
      </c>
      <c r="S78" s="140">
        <v>9.3311422023941617</v>
      </c>
      <c r="T78" s="297">
        <v>31.191338561209076</v>
      </c>
      <c r="U78" s="141">
        <v>40.522480763603241</v>
      </c>
      <c r="V78" s="142">
        <v>23.027075407424888</v>
      </c>
      <c r="W78" s="143">
        <v>5.6760312236953441</v>
      </c>
      <c r="X78" s="144">
        <v>21.159526309749065</v>
      </c>
      <c r="Y78" s="145">
        <v>26.835557533444408</v>
      </c>
      <c r="Z78" s="146">
        <v>0.76180943203203599</v>
      </c>
      <c r="AA78" s="147">
        <v>3.8349404838255334</v>
      </c>
      <c r="AB78" s="148">
        <v>4.5967499158575693</v>
      </c>
      <c r="AC78" s="149">
        <v>2.8878343747159394</v>
      </c>
      <c r="AD78" s="150">
        <v>6.1962945564039051</v>
      </c>
      <c r="AE78" s="151">
        <v>9.0841289311198441</v>
      </c>
      <c r="AF78" s="152">
        <v>5.4671719508421037E-3</v>
      </c>
      <c r="AG78" s="153">
        <v>5.7721123056698705E-4</v>
      </c>
      <c r="AH78" s="154">
        <v>6.0443831814090904E-3</v>
      </c>
    </row>
    <row r="79" spans="1:34" ht="14.4" x14ac:dyDescent="0.3">
      <c r="A79" s="55">
        <v>6200</v>
      </c>
      <c r="B79" s="56" t="s">
        <v>279</v>
      </c>
      <c r="C79" s="57" t="s">
        <v>23</v>
      </c>
      <c r="D79" s="58">
        <v>35.21575740057758</v>
      </c>
      <c r="E79" s="59">
        <v>12.192539830053962</v>
      </c>
      <c r="F79" s="304">
        <v>23.02321757052362</v>
      </c>
      <c r="G79" s="60">
        <v>73041</v>
      </c>
      <c r="H79" s="61">
        <v>68142.900909999997</v>
      </c>
      <c r="I79" s="62">
        <v>315.20950658566591</v>
      </c>
      <c r="J79" s="63">
        <v>516.79275361477391</v>
      </c>
      <c r="M79" s="269" t="s">
        <v>134</v>
      </c>
      <c r="N79" s="263">
        <v>614</v>
      </c>
      <c r="O79" s="265">
        <v>6140</v>
      </c>
      <c r="P79" s="245" t="s">
        <v>276</v>
      </c>
      <c r="Q79" s="246" t="s">
        <v>23</v>
      </c>
      <c r="R79" s="139">
        <v>14.724300139428005</v>
      </c>
      <c r="S79" s="140">
        <v>4.6467077575325773</v>
      </c>
      <c r="T79" s="297">
        <v>9.7013869759887772</v>
      </c>
      <c r="U79" s="141">
        <v>14.348094733521354</v>
      </c>
      <c r="V79" s="142">
        <v>32.385538594727194</v>
      </c>
      <c r="W79" s="143">
        <v>2.8231277118116664</v>
      </c>
      <c r="X79" s="144">
        <v>5.6773872448317704</v>
      </c>
      <c r="Y79" s="145">
        <v>8.5005149566434373</v>
      </c>
      <c r="Z79" s="146">
        <v>0.66114633980745952</v>
      </c>
      <c r="AA79" s="147">
        <v>2.4588408602354583</v>
      </c>
      <c r="AB79" s="148">
        <v>3.1199872000429179</v>
      </c>
      <c r="AC79" s="149">
        <v>1.1624337059134526</v>
      </c>
      <c r="AD79" s="150">
        <v>1.5158315138487184</v>
      </c>
      <c r="AE79" s="151">
        <v>2.6782652197621708</v>
      </c>
      <c r="AF79" s="152"/>
      <c r="AG79" s="153">
        <v>4.9327357072832159E-2</v>
      </c>
      <c r="AH79" s="154">
        <v>4.9327357072832159E-2</v>
      </c>
    </row>
    <row r="80" spans="1:34" ht="15" thickBot="1" x14ac:dyDescent="0.35">
      <c r="A80" s="55">
        <v>6210</v>
      </c>
      <c r="B80" s="56" t="s">
        <v>280</v>
      </c>
      <c r="C80" s="57" t="s">
        <v>23</v>
      </c>
      <c r="D80" s="58">
        <v>40.522480763603241</v>
      </c>
      <c r="E80" s="59">
        <v>9.3311422023941617</v>
      </c>
      <c r="F80" s="304">
        <v>31.191338561209076</v>
      </c>
      <c r="G80" s="60">
        <v>100855</v>
      </c>
      <c r="H80" s="61">
        <v>93710.964560000008</v>
      </c>
      <c r="I80" s="62">
        <v>309.26913451201307</v>
      </c>
      <c r="J80" s="63">
        <v>432.41984493349275</v>
      </c>
      <c r="M80" s="261" t="s">
        <v>135</v>
      </c>
      <c r="N80" s="262">
        <v>615</v>
      </c>
      <c r="O80" s="258">
        <v>6230</v>
      </c>
      <c r="P80" s="247" t="s">
        <v>282</v>
      </c>
      <c r="Q80" s="248" t="s">
        <v>23</v>
      </c>
      <c r="R80" s="155">
        <v>51.562517511717985</v>
      </c>
      <c r="S80" s="156">
        <v>14.360445271647221</v>
      </c>
      <c r="T80" s="298">
        <v>36.128152012989936</v>
      </c>
      <c r="U80" s="157">
        <v>50.488597284637159</v>
      </c>
      <c r="V80" s="158">
        <v>28.442947603966935</v>
      </c>
      <c r="W80" s="159">
        <v>7.5283691291331456</v>
      </c>
      <c r="X80" s="160">
        <v>16.129185292713917</v>
      </c>
      <c r="Y80" s="161">
        <v>23.657554421847063</v>
      </c>
      <c r="Z80" s="162">
        <v>3.1730327060209125</v>
      </c>
      <c r="AA80" s="163">
        <v>15.765963380694856</v>
      </c>
      <c r="AB80" s="164">
        <v>18.938996086715768</v>
      </c>
      <c r="AC80" s="165">
        <v>3.6552273695113824</v>
      </c>
      <c r="AD80" s="166">
        <v>4.1476466769433724</v>
      </c>
      <c r="AE80" s="167">
        <v>7.8028740464547548</v>
      </c>
      <c r="AF80" s="168">
        <v>3.816066981779873E-3</v>
      </c>
      <c r="AG80" s="169">
        <v>8.5356662637785505E-2</v>
      </c>
      <c r="AH80" s="170">
        <v>8.9172729619565377E-2</v>
      </c>
    </row>
    <row r="81" spans="1:34" ht="14.4" x14ac:dyDescent="0.3">
      <c r="A81" s="55">
        <v>6220</v>
      </c>
      <c r="B81" s="56" t="s">
        <v>281</v>
      </c>
      <c r="C81" s="57" t="s">
        <v>23</v>
      </c>
      <c r="D81" s="58">
        <v>51.131484227405195</v>
      </c>
      <c r="E81" s="59">
        <v>18.01023124073949</v>
      </c>
      <c r="F81" s="304">
        <v>33.121252986665702</v>
      </c>
      <c r="G81" s="60">
        <v>89252</v>
      </c>
      <c r="H81" s="61">
        <v>87222.907479999994</v>
      </c>
      <c r="I81" s="62">
        <v>371.09816011591568</v>
      </c>
      <c r="J81" s="63">
        <v>586.21623269242104</v>
      </c>
      <c r="M81" s="269" t="s">
        <v>136</v>
      </c>
      <c r="N81" s="263">
        <v>616</v>
      </c>
      <c r="O81" s="265">
        <v>6160</v>
      </c>
      <c r="P81" s="245" t="s">
        <v>277</v>
      </c>
      <c r="Q81" s="246" t="s">
        <v>23</v>
      </c>
      <c r="R81" s="139">
        <v>22.837238797792011</v>
      </c>
      <c r="S81" s="140">
        <v>6.5115646148736452</v>
      </c>
      <c r="T81" s="297">
        <v>16.030517658264053</v>
      </c>
      <c r="U81" s="141">
        <v>22.542082273137698</v>
      </c>
      <c r="V81" s="142">
        <v>28.886260532520367</v>
      </c>
      <c r="W81" s="143">
        <v>4.3526806717108411</v>
      </c>
      <c r="X81" s="144">
        <v>11.1815331245223</v>
      </c>
      <c r="Y81" s="145">
        <v>15.534213796233141</v>
      </c>
      <c r="Z81" s="146">
        <v>0.59872558999324799</v>
      </c>
      <c r="AA81" s="147">
        <v>2.4829117267889256</v>
      </c>
      <c r="AB81" s="148">
        <v>3.0816373167821736</v>
      </c>
      <c r="AC81" s="149">
        <v>1.5601583531695546</v>
      </c>
      <c r="AD81" s="150">
        <v>2.3660728069528281</v>
      </c>
      <c r="AE81" s="151">
        <v>3.9262311601223825</v>
      </c>
      <c r="AF81" s="152"/>
      <c r="AG81" s="153"/>
      <c r="AH81" s="154"/>
    </row>
    <row r="82" spans="1:34" ht="15" thickBot="1" x14ac:dyDescent="0.35">
      <c r="A82" s="64">
        <v>6230</v>
      </c>
      <c r="B82" s="65" t="s">
        <v>282</v>
      </c>
      <c r="C82" s="66" t="s">
        <v>23</v>
      </c>
      <c r="D82" s="81">
        <v>50.488597284637159</v>
      </c>
      <c r="E82" s="82">
        <v>14.360445271647221</v>
      </c>
      <c r="F82" s="306">
        <v>36.128152012989936</v>
      </c>
      <c r="G82" s="69">
        <v>88843</v>
      </c>
      <c r="H82" s="70">
        <v>84873.180970000001</v>
      </c>
      <c r="I82" s="71">
        <v>406.65164405738142</v>
      </c>
      <c r="J82" s="72">
        <v>594.87103826688542</v>
      </c>
      <c r="M82" s="269" t="s">
        <v>137</v>
      </c>
      <c r="N82" s="263">
        <v>617</v>
      </c>
      <c r="O82" s="265">
        <v>6170</v>
      </c>
      <c r="P82" s="245" t="s">
        <v>278</v>
      </c>
      <c r="Q82" s="246" t="s">
        <v>23</v>
      </c>
      <c r="R82" s="139">
        <v>42.446881671138996</v>
      </c>
      <c r="S82" s="140">
        <v>13.74074486061186</v>
      </c>
      <c r="T82" s="297">
        <v>27.768638924378294</v>
      </c>
      <c r="U82" s="141">
        <v>41.509383784990156</v>
      </c>
      <c r="V82" s="142">
        <v>33.10274354296854</v>
      </c>
      <c r="W82" s="143">
        <v>7.6772956453182646</v>
      </c>
      <c r="X82" s="144">
        <v>17.261863881360895</v>
      </c>
      <c r="Y82" s="145">
        <v>24.939159526679159</v>
      </c>
      <c r="Z82" s="146">
        <v>1.5505561845662941</v>
      </c>
      <c r="AA82" s="147">
        <v>6.1369803430510643</v>
      </c>
      <c r="AB82" s="148">
        <v>7.6875365276173584</v>
      </c>
      <c r="AC82" s="149">
        <v>4.5128930307273034</v>
      </c>
      <c r="AD82" s="150">
        <v>4.36979469996633</v>
      </c>
      <c r="AE82" s="151">
        <v>8.8826877306936325</v>
      </c>
      <c r="AF82" s="152"/>
      <c r="AG82" s="153"/>
      <c r="AH82" s="154"/>
    </row>
    <row r="83" spans="1:34" ht="26.4" x14ac:dyDescent="0.3">
      <c r="A83" s="73">
        <v>7010</v>
      </c>
      <c r="B83" s="74" t="s">
        <v>283</v>
      </c>
      <c r="C83" s="75" t="s">
        <v>24</v>
      </c>
      <c r="D83" s="83">
        <v>13.479999999999999</v>
      </c>
      <c r="E83" s="50">
        <v>1.1870000000000001</v>
      </c>
      <c r="F83" s="303">
        <v>12.292999999999999</v>
      </c>
      <c r="G83" s="84">
        <v>124579</v>
      </c>
      <c r="H83" s="52">
        <v>151305.89731999999</v>
      </c>
      <c r="I83" s="76">
        <v>98.67634191958517</v>
      </c>
      <c r="J83" s="77">
        <v>89.091041649823239</v>
      </c>
      <c r="M83" s="15" t="s">
        <v>138</v>
      </c>
      <c r="N83" s="256">
        <v>701</v>
      </c>
      <c r="O83" s="259">
        <v>7010</v>
      </c>
      <c r="P83" s="249" t="s">
        <v>283</v>
      </c>
      <c r="Q83" s="250" t="s">
        <v>24</v>
      </c>
      <c r="R83" s="171"/>
      <c r="S83" s="124">
        <v>1.1870000000000001</v>
      </c>
      <c r="T83" s="296">
        <v>12.292999999999999</v>
      </c>
      <c r="U83" s="125">
        <v>13.479999999999999</v>
      </c>
      <c r="V83" s="126">
        <v>8.8056379821958473</v>
      </c>
      <c r="W83" s="127">
        <v>0.753</v>
      </c>
      <c r="X83" s="128">
        <v>8.4269999999999996</v>
      </c>
      <c r="Y83" s="129">
        <v>9.18</v>
      </c>
      <c r="Z83" s="130">
        <v>0.15200000000000002</v>
      </c>
      <c r="AA83" s="131">
        <v>2.1179999999999999</v>
      </c>
      <c r="AB83" s="132">
        <v>2.27</v>
      </c>
      <c r="AC83" s="133">
        <v>0.28199999999999997</v>
      </c>
      <c r="AD83" s="134">
        <v>1.7479999999999998</v>
      </c>
      <c r="AE83" s="135">
        <v>2.0299999999999998</v>
      </c>
      <c r="AF83" s="136"/>
      <c r="AG83" s="137"/>
      <c r="AH83" s="138"/>
    </row>
    <row r="84" spans="1:34" ht="14.4" x14ac:dyDescent="0.3">
      <c r="A84" s="55">
        <v>7020</v>
      </c>
      <c r="B84" s="56" t="s">
        <v>284</v>
      </c>
      <c r="C84" s="57" t="s">
        <v>24</v>
      </c>
      <c r="D84" s="85">
        <v>22.781219298637986</v>
      </c>
      <c r="E84" s="59">
        <v>4.6790124897254799</v>
      </c>
      <c r="F84" s="304">
        <v>18.102206808912502</v>
      </c>
      <c r="G84" s="86">
        <v>57271</v>
      </c>
      <c r="H84" s="61">
        <v>60791.259280000006</v>
      </c>
      <c r="I84" s="62">
        <v>316.07981018163645</v>
      </c>
      <c r="J84" s="63">
        <v>374.74498091426909</v>
      </c>
      <c r="M84" s="15" t="s">
        <v>139</v>
      </c>
      <c r="N84" s="256">
        <v>702</v>
      </c>
      <c r="O84" s="257">
        <v>7020</v>
      </c>
      <c r="P84" s="245" t="s">
        <v>284</v>
      </c>
      <c r="Q84" s="246" t="s">
        <v>24</v>
      </c>
      <c r="R84" s="139">
        <v>23.744209568457268</v>
      </c>
      <c r="S84" s="140">
        <v>4.6790124897254799</v>
      </c>
      <c r="T84" s="297">
        <v>18.102206808912502</v>
      </c>
      <c r="U84" s="141">
        <v>22.781219298637986</v>
      </c>
      <c r="V84" s="142">
        <v>20.538902805809094</v>
      </c>
      <c r="W84" s="143">
        <v>2.0819893992026075</v>
      </c>
      <c r="X84" s="144">
        <v>7.0420757483423788</v>
      </c>
      <c r="Y84" s="145">
        <v>9.1240651475449859</v>
      </c>
      <c r="Z84" s="146">
        <v>2.1222258332169752</v>
      </c>
      <c r="AA84" s="147">
        <v>8.8417852061124691</v>
      </c>
      <c r="AB84" s="148">
        <v>10.964011039329444</v>
      </c>
      <c r="AC84" s="149">
        <v>0.47479725730589761</v>
      </c>
      <c r="AD84" s="150">
        <v>2.2183458544576555</v>
      </c>
      <c r="AE84" s="151">
        <v>2.6931431117635531</v>
      </c>
      <c r="AF84" s="152"/>
      <c r="AG84" s="153"/>
      <c r="AH84" s="154"/>
    </row>
    <row r="85" spans="1:34" ht="26.4" x14ac:dyDescent="0.3">
      <c r="A85" s="55">
        <v>7030</v>
      </c>
      <c r="B85" s="56" t="s">
        <v>285</v>
      </c>
      <c r="C85" s="57" t="s">
        <v>24</v>
      </c>
      <c r="D85" s="85">
        <v>48.262560514066749</v>
      </c>
      <c r="E85" s="59">
        <v>9.1999879156106097</v>
      </c>
      <c r="F85" s="304">
        <v>39.062572598456143</v>
      </c>
      <c r="G85" s="86">
        <v>169680</v>
      </c>
      <c r="H85" s="61">
        <v>190262.12718000001</v>
      </c>
      <c r="I85" s="62">
        <v>230.21318127331534</v>
      </c>
      <c r="J85" s="63">
        <v>253.66351795492812</v>
      </c>
      <c r="M85" s="15" t="s">
        <v>140</v>
      </c>
      <c r="N85" s="256">
        <v>703</v>
      </c>
      <c r="O85" s="257">
        <v>7030</v>
      </c>
      <c r="P85" s="245" t="s">
        <v>285</v>
      </c>
      <c r="Q85" s="246" t="s">
        <v>24</v>
      </c>
      <c r="R85" s="139">
        <v>49.192595136432594</v>
      </c>
      <c r="S85" s="140">
        <v>9.1999879156106097</v>
      </c>
      <c r="T85" s="297">
        <v>39.062572598456143</v>
      </c>
      <c r="U85" s="141">
        <v>48.262560514066749</v>
      </c>
      <c r="V85" s="142">
        <v>19.062370122134638</v>
      </c>
      <c r="W85" s="143">
        <v>3.9971918739493417</v>
      </c>
      <c r="X85" s="144">
        <v>17.628529506567357</v>
      </c>
      <c r="Y85" s="145">
        <v>21.625721380516698</v>
      </c>
      <c r="Z85" s="146">
        <v>4.1217427270676019</v>
      </c>
      <c r="AA85" s="147">
        <v>16.634751082598164</v>
      </c>
      <c r="AB85" s="148">
        <v>20.756493809665766</v>
      </c>
      <c r="AC85" s="149">
        <v>1.081053314593666</v>
      </c>
      <c r="AD85" s="150">
        <v>4.7992920092906228</v>
      </c>
      <c r="AE85" s="151">
        <v>5.8803453238842884</v>
      </c>
      <c r="AF85" s="152"/>
      <c r="AG85" s="153"/>
      <c r="AH85" s="154"/>
    </row>
    <row r="86" spans="1:34" ht="14.4" x14ac:dyDescent="0.3">
      <c r="A86" s="55">
        <v>7040</v>
      </c>
      <c r="B86" s="56" t="s">
        <v>286</v>
      </c>
      <c r="C86" s="57" t="s">
        <v>24</v>
      </c>
      <c r="D86" s="85">
        <v>23.377347516142024</v>
      </c>
      <c r="E86" s="59">
        <v>3.9029957573903968</v>
      </c>
      <c r="F86" s="304">
        <v>19.474351758751627</v>
      </c>
      <c r="G86" s="86">
        <v>62318</v>
      </c>
      <c r="H86" s="61">
        <v>64368.759530000003</v>
      </c>
      <c r="I86" s="62">
        <v>312.49962705400731</v>
      </c>
      <c r="J86" s="63">
        <v>363.17846866765655</v>
      </c>
      <c r="M86" s="15" t="s">
        <v>141</v>
      </c>
      <c r="N86" s="256">
        <v>704</v>
      </c>
      <c r="O86" s="257">
        <v>7040</v>
      </c>
      <c r="P86" s="245" t="s">
        <v>286</v>
      </c>
      <c r="Q86" s="246" t="s">
        <v>24</v>
      </c>
      <c r="R86" s="139">
        <v>24.533908515153371</v>
      </c>
      <c r="S86" s="140">
        <v>3.9029957573903968</v>
      </c>
      <c r="T86" s="297">
        <v>19.474351758751627</v>
      </c>
      <c r="U86" s="141">
        <v>23.377347516142024</v>
      </c>
      <c r="V86" s="142">
        <v>16.695631335827915</v>
      </c>
      <c r="W86" s="143">
        <v>1.6922816461288896</v>
      </c>
      <c r="X86" s="144">
        <v>9.7697396866609036</v>
      </c>
      <c r="Y86" s="145">
        <v>11.462021332789794</v>
      </c>
      <c r="Z86" s="146">
        <v>1.8183885342713646</v>
      </c>
      <c r="AA86" s="147">
        <v>7.3309868208954843</v>
      </c>
      <c r="AB86" s="148">
        <v>9.1493753551668497</v>
      </c>
      <c r="AC86" s="149">
        <v>0.39232557699014264</v>
      </c>
      <c r="AD86" s="150">
        <v>2.3736252511952385</v>
      </c>
      <c r="AE86" s="151">
        <v>2.7659508281853813</v>
      </c>
      <c r="AF86" s="152"/>
      <c r="AG86" s="153"/>
      <c r="AH86" s="154"/>
    </row>
    <row r="87" spans="1:34" ht="14.4" x14ac:dyDescent="0.3">
      <c r="A87" s="55">
        <v>7050</v>
      </c>
      <c r="B87" s="56" t="s">
        <v>287</v>
      </c>
      <c r="C87" s="57" t="s">
        <v>24</v>
      </c>
      <c r="D87" s="85">
        <v>31.788612821387979</v>
      </c>
      <c r="E87" s="59">
        <v>6.2918107706249113</v>
      </c>
      <c r="F87" s="304">
        <v>25.496802050763069</v>
      </c>
      <c r="G87" s="86">
        <v>103317</v>
      </c>
      <c r="H87" s="61">
        <v>118109.00545</v>
      </c>
      <c r="I87" s="62">
        <v>246.78225316998237</v>
      </c>
      <c r="J87" s="63">
        <v>269.14639320068864</v>
      </c>
      <c r="M87" s="15" t="s">
        <v>142</v>
      </c>
      <c r="N87" s="256">
        <v>705</v>
      </c>
      <c r="O87" s="257">
        <v>7050</v>
      </c>
      <c r="P87" s="245" t="s">
        <v>287</v>
      </c>
      <c r="Q87" s="246" t="s">
        <v>24</v>
      </c>
      <c r="R87" s="139">
        <v>32.487835382625669</v>
      </c>
      <c r="S87" s="140">
        <v>6.2918107706249113</v>
      </c>
      <c r="T87" s="297">
        <v>25.496802050763069</v>
      </c>
      <c r="U87" s="141">
        <v>31.788612821387979</v>
      </c>
      <c r="V87" s="142">
        <v>19.792655961356271</v>
      </c>
      <c r="W87" s="143">
        <v>2.2360362655706121</v>
      </c>
      <c r="X87" s="144">
        <v>12.237248970562156</v>
      </c>
      <c r="Y87" s="145">
        <v>14.473285236132767</v>
      </c>
      <c r="Z87" s="146">
        <v>3.401178063124803</v>
      </c>
      <c r="AA87" s="147">
        <v>9.5480460675383299</v>
      </c>
      <c r="AB87" s="148">
        <v>12.949224130663133</v>
      </c>
      <c r="AC87" s="149">
        <v>0.65459644192949595</v>
      </c>
      <c r="AD87" s="150">
        <v>3.7115070126625835</v>
      </c>
      <c r="AE87" s="151">
        <v>4.3661034545920794</v>
      </c>
      <c r="AF87" s="152"/>
      <c r="AG87" s="153"/>
      <c r="AH87" s="154"/>
    </row>
    <row r="88" spans="1:34" ht="14.4" x14ac:dyDescent="0.3">
      <c r="A88" s="55">
        <v>7060</v>
      </c>
      <c r="B88" s="56" t="s">
        <v>288</v>
      </c>
      <c r="C88" s="57" t="s">
        <v>24</v>
      </c>
      <c r="D88" s="85">
        <v>18.574975272585366</v>
      </c>
      <c r="E88" s="59">
        <v>6.0883675951741338</v>
      </c>
      <c r="F88" s="304">
        <v>12.486607677411232</v>
      </c>
      <c r="G88" s="86">
        <v>43906</v>
      </c>
      <c r="H88" s="61">
        <v>44434.648480000003</v>
      </c>
      <c r="I88" s="62">
        <v>284.39410735232622</v>
      </c>
      <c r="J88" s="63">
        <v>418.02908108851011</v>
      </c>
      <c r="M88" s="15" t="s">
        <v>143</v>
      </c>
      <c r="N88" s="256">
        <v>706</v>
      </c>
      <c r="O88" s="257">
        <v>7060</v>
      </c>
      <c r="P88" s="245" t="s">
        <v>288</v>
      </c>
      <c r="Q88" s="246" t="s">
        <v>24</v>
      </c>
      <c r="R88" s="139">
        <v>19.291433013532981</v>
      </c>
      <c r="S88" s="140">
        <v>6.0883675951741338</v>
      </c>
      <c r="T88" s="297">
        <v>12.486607677411232</v>
      </c>
      <c r="U88" s="141">
        <v>18.574975272585366</v>
      </c>
      <c r="V88" s="142">
        <v>32.777258143432896</v>
      </c>
      <c r="W88" s="143">
        <v>1.1833383172215433</v>
      </c>
      <c r="X88" s="144">
        <v>3.3303972457415156</v>
      </c>
      <c r="Y88" s="145">
        <v>4.5137355629630589</v>
      </c>
      <c r="Z88" s="146">
        <v>4.7087458889366456</v>
      </c>
      <c r="AA88" s="147">
        <v>8.2396797981517</v>
      </c>
      <c r="AB88" s="148">
        <v>12.948425687088346</v>
      </c>
      <c r="AC88" s="149">
        <v>0.19628338901594464</v>
      </c>
      <c r="AD88" s="150">
        <v>0.91653063351801722</v>
      </c>
      <c r="AE88" s="151">
        <v>1.1128140225339618</v>
      </c>
      <c r="AF88" s="152"/>
      <c r="AG88" s="153"/>
      <c r="AH88" s="154"/>
    </row>
    <row r="89" spans="1:34" ht="14.4" x14ac:dyDescent="0.3">
      <c r="A89" s="55">
        <v>7070</v>
      </c>
      <c r="B89" s="56" t="s">
        <v>289</v>
      </c>
      <c r="C89" s="57" t="s">
        <v>24</v>
      </c>
      <c r="D89" s="85">
        <v>17.801239237046964</v>
      </c>
      <c r="E89" s="59">
        <v>4.1806337298750922</v>
      </c>
      <c r="F89" s="304">
        <v>13.62060550717187</v>
      </c>
      <c r="G89" s="86">
        <v>48990</v>
      </c>
      <c r="H89" s="61">
        <v>46592.474750000001</v>
      </c>
      <c r="I89" s="62">
        <v>278.02828142828884</v>
      </c>
      <c r="J89" s="63">
        <v>382.06253976768994</v>
      </c>
      <c r="M89" s="15" t="s">
        <v>144</v>
      </c>
      <c r="N89" s="256">
        <v>707</v>
      </c>
      <c r="O89" s="257">
        <v>7070</v>
      </c>
      <c r="P89" s="245" t="s">
        <v>289</v>
      </c>
      <c r="Q89" s="246" t="s">
        <v>24</v>
      </c>
      <c r="R89" s="139">
        <v>18.255757738161016</v>
      </c>
      <c r="S89" s="140">
        <v>4.1806337298750922</v>
      </c>
      <c r="T89" s="297">
        <v>13.62060550717187</v>
      </c>
      <c r="U89" s="141">
        <v>17.801239237046964</v>
      </c>
      <c r="V89" s="142">
        <v>23.48507131556654</v>
      </c>
      <c r="W89" s="143">
        <v>1.5903071797523842</v>
      </c>
      <c r="X89" s="144">
        <v>5.8703038961508351</v>
      </c>
      <c r="Y89" s="145">
        <v>7.4606110759032198</v>
      </c>
      <c r="Z89" s="146">
        <v>1.8603908068814061</v>
      </c>
      <c r="AA89" s="147">
        <v>5.0358128042607024</v>
      </c>
      <c r="AB89" s="148">
        <v>6.8962036111421083</v>
      </c>
      <c r="AC89" s="149">
        <v>0.72993574324130117</v>
      </c>
      <c r="AD89" s="150">
        <v>2.7144888067603326</v>
      </c>
      <c r="AE89" s="151">
        <v>3.4444245500016337</v>
      </c>
      <c r="AF89" s="152"/>
      <c r="AG89" s="153"/>
      <c r="AH89" s="154"/>
    </row>
    <row r="90" spans="1:34" ht="14.4" x14ac:dyDescent="0.3">
      <c r="A90" s="55">
        <v>7080</v>
      </c>
      <c r="B90" s="56" t="s">
        <v>290</v>
      </c>
      <c r="C90" s="57" t="s">
        <v>24</v>
      </c>
      <c r="D90" s="85">
        <v>17.905739798163804</v>
      </c>
      <c r="E90" s="59">
        <v>4.4084532238863181</v>
      </c>
      <c r="F90" s="304">
        <v>13.497286574277485</v>
      </c>
      <c r="G90" s="86">
        <v>31672</v>
      </c>
      <c r="H90" s="61">
        <v>32878.425909999998</v>
      </c>
      <c r="I90" s="62">
        <v>426.15832831136294</v>
      </c>
      <c r="J90" s="63">
        <v>544.60453329420977</v>
      </c>
      <c r="M90" s="15" t="s">
        <v>145</v>
      </c>
      <c r="N90" s="256">
        <v>708</v>
      </c>
      <c r="O90" s="257">
        <v>7080</v>
      </c>
      <c r="P90" s="245" t="s">
        <v>290</v>
      </c>
      <c r="Q90" s="246" t="s">
        <v>24</v>
      </c>
      <c r="R90" s="139">
        <v>18.421697071080157</v>
      </c>
      <c r="S90" s="140">
        <v>4.4084532238863181</v>
      </c>
      <c r="T90" s="297">
        <v>13.497286574277485</v>
      </c>
      <c r="U90" s="141">
        <v>17.905739798163804</v>
      </c>
      <c r="V90" s="142">
        <v>24.620335566019982</v>
      </c>
      <c r="W90" s="143">
        <v>1.9666849435427434</v>
      </c>
      <c r="X90" s="144">
        <v>4.7876082009778482</v>
      </c>
      <c r="Y90" s="145">
        <v>6.7542931445205916</v>
      </c>
      <c r="Z90" s="146">
        <v>1.978545441489959</v>
      </c>
      <c r="AA90" s="147">
        <v>7.4100535828373495</v>
      </c>
      <c r="AB90" s="148">
        <v>9.3885990243273092</v>
      </c>
      <c r="AC90" s="149">
        <v>0.46322283885361626</v>
      </c>
      <c r="AD90" s="150">
        <v>1.2996247904622873</v>
      </c>
      <c r="AE90" s="151">
        <v>1.7628476293159037</v>
      </c>
      <c r="AF90" s="152"/>
      <c r="AG90" s="153"/>
      <c r="AH90" s="154"/>
    </row>
    <row r="91" spans="1:34" ht="15" thickBot="1" x14ac:dyDescent="0.35">
      <c r="A91" s="64">
        <v>7090</v>
      </c>
      <c r="B91" s="65" t="s">
        <v>291</v>
      </c>
      <c r="C91" s="66" t="s">
        <v>24</v>
      </c>
      <c r="D91" s="87">
        <v>26.360706500047133</v>
      </c>
      <c r="E91" s="68">
        <v>5.5622727536592187</v>
      </c>
      <c r="F91" s="305">
        <v>20.798433746387914</v>
      </c>
      <c r="G91" s="88">
        <v>80305</v>
      </c>
      <c r="H91" s="70">
        <v>87532.780770000012</v>
      </c>
      <c r="I91" s="71">
        <v>258.99301097550483</v>
      </c>
      <c r="J91" s="72">
        <v>301.15239420203255</v>
      </c>
      <c r="M91" s="15" t="s">
        <v>146</v>
      </c>
      <c r="N91" s="256">
        <v>709</v>
      </c>
      <c r="O91" s="258">
        <v>7090</v>
      </c>
      <c r="P91" s="247" t="s">
        <v>291</v>
      </c>
      <c r="Q91" s="248" t="s">
        <v>24</v>
      </c>
      <c r="R91" s="155">
        <v>27.056368005758781</v>
      </c>
      <c r="S91" s="156">
        <v>5.5622727536592187</v>
      </c>
      <c r="T91" s="298">
        <v>20.798433746387914</v>
      </c>
      <c r="U91" s="157">
        <v>26.360706500047133</v>
      </c>
      <c r="V91" s="158">
        <v>21.100620932330752</v>
      </c>
      <c r="W91" s="159">
        <v>2.1656314446494491</v>
      </c>
      <c r="X91" s="160">
        <v>8.6543418785916373</v>
      </c>
      <c r="Y91" s="161">
        <v>10.819973323241086</v>
      </c>
      <c r="Z91" s="162">
        <v>2.6725416713124908</v>
      </c>
      <c r="AA91" s="163">
        <v>8.937645239581812</v>
      </c>
      <c r="AB91" s="164">
        <v>11.610186910894303</v>
      </c>
      <c r="AC91" s="165">
        <v>0.72409963769727859</v>
      </c>
      <c r="AD91" s="166">
        <v>3.206446628214465</v>
      </c>
      <c r="AE91" s="167">
        <v>3.9305462659117438</v>
      </c>
      <c r="AF91" s="168"/>
      <c r="AG91" s="169"/>
      <c r="AH91" s="170"/>
    </row>
    <row r="92" spans="1:34" ht="14.4" x14ac:dyDescent="0.3">
      <c r="A92" s="73">
        <v>8010</v>
      </c>
      <c r="B92" s="74" t="s">
        <v>292</v>
      </c>
      <c r="C92" s="75" t="s">
        <v>25</v>
      </c>
      <c r="D92" s="89">
        <v>20.013441698566911</v>
      </c>
      <c r="E92" s="90">
        <v>7.0368474351443346</v>
      </c>
      <c r="F92" s="307">
        <v>12.976594263422577</v>
      </c>
      <c r="G92" s="51">
        <v>61100</v>
      </c>
      <c r="H92" s="52">
        <v>63209.237359999999</v>
      </c>
      <c r="I92" s="76">
        <v>212</v>
      </c>
      <c r="J92" s="77">
        <v>316.62210357930667</v>
      </c>
      <c r="M92" s="15" t="s">
        <v>147</v>
      </c>
      <c r="N92" s="256">
        <v>801</v>
      </c>
      <c r="O92" s="259">
        <v>8010</v>
      </c>
      <c r="P92" s="249" t="s">
        <v>292</v>
      </c>
      <c r="Q92" s="250" t="s">
        <v>25</v>
      </c>
      <c r="R92" s="171">
        <v>20.740102167413003</v>
      </c>
      <c r="S92" s="187">
        <v>7.0368474351443346</v>
      </c>
      <c r="T92" s="296">
        <v>12.976594263422577</v>
      </c>
      <c r="U92" s="188">
        <v>20.013441698566911</v>
      </c>
      <c r="V92" s="126">
        <v>35.160606262181368</v>
      </c>
      <c r="W92" s="189">
        <v>4.7074191570378998</v>
      </c>
      <c r="X92" s="190">
        <v>8.4981031377900553</v>
      </c>
      <c r="Y92" s="191">
        <v>13.205522294827952</v>
      </c>
      <c r="Z92" s="192">
        <v>1.4996253467773473</v>
      </c>
      <c r="AA92" s="193">
        <v>2.9811984582108551</v>
      </c>
      <c r="AB92" s="194">
        <v>4.4808238049882023</v>
      </c>
      <c r="AC92" s="195">
        <v>0.82980293132909</v>
      </c>
      <c r="AD92" s="196">
        <v>1.4972926674216664</v>
      </c>
      <c r="AE92" s="197">
        <v>2.3270955987507564</v>
      </c>
      <c r="AF92" s="136"/>
      <c r="AG92" s="137"/>
      <c r="AH92" s="138"/>
    </row>
    <row r="93" spans="1:34" ht="14.4" x14ac:dyDescent="0.3">
      <c r="A93" s="55">
        <v>8020</v>
      </c>
      <c r="B93" s="56" t="s">
        <v>293</v>
      </c>
      <c r="C93" s="57" t="s">
        <v>25</v>
      </c>
      <c r="D93" s="58">
        <v>33.382472020799241</v>
      </c>
      <c r="E93" s="59">
        <v>10.773812103666341</v>
      </c>
      <c r="F93" s="304">
        <v>22.606659917132905</v>
      </c>
      <c r="G93" s="60">
        <v>128568</v>
      </c>
      <c r="H93" s="61">
        <v>142389.49765</v>
      </c>
      <c r="I93" s="62">
        <v>176</v>
      </c>
      <c r="J93" s="63">
        <v>234.24811921723389</v>
      </c>
      <c r="M93" s="15" t="s">
        <v>148</v>
      </c>
      <c r="N93" s="256">
        <v>802</v>
      </c>
      <c r="O93" s="257">
        <v>8020</v>
      </c>
      <c r="P93" s="245" t="s">
        <v>293</v>
      </c>
      <c r="Q93" s="246" t="s">
        <v>25</v>
      </c>
      <c r="R93" s="139"/>
      <c r="S93" s="140">
        <v>10.773812103666341</v>
      </c>
      <c r="T93" s="297">
        <v>22.606659917132905</v>
      </c>
      <c r="U93" s="141">
        <v>33.382472020799241</v>
      </c>
      <c r="V93" s="142">
        <v>32.273859458201962</v>
      </c>
      <c r="W93" s="198">
        <v>5.8310928107218727</v>
      </c>
      <c r="X93" s="199">
        <v>11.982272359863076</v>
      </c>
      <c r="Y93" s="200">
        <v>17.813365170584945</v>
      </c>
      <c r="Z93" s="201">
        <v>3.867585534773466</v>
      </c>
      <c r="AA93" s="202">
        <v>8.2752759746090696</v>
      </c>
      <c r="AB93" s="203">
        <v>12.143861509382536</v>
      </c>
      <c r="AC93" s="204">
        <v>1.0751337581710025</v>
      </c>
      <c r="AD93" s="205">
        <v>2.3491115826607589</v>
      </c>
      <c r="AE93" s="206">
        <v>3.4252453408317609</v>
      </c>
      <c r="AF93" s="152"/>
      <c r="AG93" s="153"/>
      <c r="AH93" s="154"/>
    </row>
    <row r="94" spans="1:34" ht="14.4" x14ac:dyDescent="0.3">
      <c r="A94" s="55">
        <v>8030</v>
      </c>
      <c r="B94" s="56" t="s">
        <v>294</v>
      </c>
      <c r="C94" s="57" t="s">
        <v>25</v>
      </c>
      <c r="D94" s="58">
        <v>21.836529296796616</v>
      </c>
      <c r="E94" s="59">
        <v>6.7213310761194869</v>
      </c>
      <c r="F94" s="304">
        <v>15.115198220677131</v>
      </c>
      <c r="G94" s="60">
        <v>84117</v>
      </c>
      <c r="H94" s="61">
        <v>96878.697420000011</v>
      </c>
      <c r="I94" s="62">
        <v>180</v>
      </c>
      <c r="J94" s="63">
        <v>225.40073182578342</v>
      </c>
      <c r="M94" s="15" t="s">
        <v>149</v>
      </c>
      <c r="N94" s="256">
        <v>803</v>
      </c>
      <c r="O94" s="257">
        <v>8030</v>
      </c>
      <c r="P94" s="245" t="s">
        <v>294</v>
      </c>
      <c r="Q94" s="246" t="s">
        <v>25</v>
      </c>
      <c r="R94" s="139">
        <v>22.386884829699003</v>
      </c>
      <c r="S94" s="207">
        <v>6.7213310761194869</v>
      </c>
      <c r="T94" s="297">
        <v>15.115198220677131</v>
      </c>
      <c r="U94" s="208">
        <v>21.836529296796616</v>
      </c>
      <c r="V94" s="142">
        <v>30.780216877713691</v>
      </c>
      <c r="W94" s="198">
        <v>3.9947931137859474</v>
      </c>
      <c r="X94" s="199">
        <v>8.5761552269205765</v>
      </c>
      <c r="Y94" s="200">
        <v>12.570948340706524</v>
      </c>
      <c r="Z94" s="201">
        <v>1.7169361107658789</v>
      </c>
      <c r="AA94" s="202">
        <v>4.868249225336494</v>
      </c>
      <c r="AB94" s="203">
        <v>6.5851853361023727</v>
      </c>
      <c r="AC94" s="204">
        <v>1.009601851567661</v>
      </c>
      <c r="AD94" s="205">
        <v>1.67079376842006</v>
      </c>
      <c r="AE94" s="206">
        <v>2.680395619987721</v>
      </c>
      <c r="AF94" s="152"/>
      <c r="AG94" s="153"/>
      <c r="AH94" s="154"/>
    </row>
    <row r="95" spans="1:34" ht="15" thickBot="1" x14ac:dyDescent="0.35">
      <c r="A95" s="78">
        <v>8040</v>
      </c>
      <c r="B95" s="79" t="s">
        <v>295</v>
      </c>
      <c r="C95" s="80" t="s">
        <v>25</v>
      </c>
      <c r="D95" s="67">
        <v>33.357905738043669</v>
      </c>
      <c r="E95" s="68">
        <v>12.049633396862379</v>
      </c>
      <c r="F95" s="305">
        <v>21.30827234118129</v>
      </c>
      <c r="G95" s="69">
        <v>101497</v>
      </c>
      <c r="H95" s="70">
        <v>111610.92268</v>
      </c>
      <c r="I95" s="71">
        <v>210</v>
      </c>
      <c r="J95" s="72">
        <v>298.87671329162117</v>
      </c>
      <c r="M95" s="15" t="s">
        <v>150</v>
      </c>
      <c r="N95" s="256">
        <v>804</v>
      </c>
      <c r="O95" s="260">
        <v>8040</v>
      </c>
      <c r="P95" s="251" t="s">
        <v>295</v>
      </c>
      <c r="Q95" s="252" t="s">
        <v>25</v>
      </c>
      <c r="R95" s="155">
        <v>34.422433709101007</v>
      </c>
      <c r="S95" s="209">
        <v>12.049633396862379</v>
      </c>
      <c r="T95" s="298">
        <v>21.30827234118129</v>
      </c>
      <c r="U95" s="210">
        <v>33.357905738043669</v>
      </c>
      <c r="V95" s="158">
        <v>36.122271858092525</v>
      </c>
      <c r="W95" s="211">
        <v>6.5632649230159616</v>
      </c>
      <c r="X95" s="212">
        <v>11.057105209885185</v>
      </c>
      <c r="Y95" s="213">
        <v>17.620370132901147</v>
      </c>
      <c r="Z95" s="214">
        <v>3.9282797782059551</v>
      </c>
      <c r="AA95" s="215">
        <v>7.7930818083507933</v>
      </c>
      <c r="AB95" s="216">
        <v>11.721361586556748</v>
      </c>
      <c r="AC95" s="217">
        <v>1.5580886956404629</v>
      </c>
      <c r="AD95" s="218">
        <v>2.4580853229453132</v>
      </c>
      <c r="AE95" s="219">
        <v>4.0161740185857759</v>
      </c>
      <c r="AF95" s="168"/>
      <c r="AG95" s="169"/>
      <c r="AH95" s="170"/>
    </row>
    <row r="96" spans="1:34" ht="26.4" x14ac:dyDescent="0.3">
      <c r="A96" s="73">
        <v>9010</v>
      </c>
      <c r="B96" s="74" t="s">
        <v>296</v>
      </c>
      <c r="C96" s="75" t="s">
        <v>26</v>
      </c>
      <c r="D96" s="49">
        <v>1.4089281037466734</v>
      </c>
      <c r="E96" s="50">
        <v>2.9301989571673022E-3</v>
      </c>
      <c r="F96" s="303">
        <v>1.4059979047895061</v>
      </c>
      <c r="G96" s="51">
        <v>16131</v>
      </c>
      <c r="H96" s="52">
        <v>15654.816270000001</v>
      </c>
      <c r="I96" s="76">
        <v>87.16123642610539</v>
      </c>
      <c r="J96" s="77">
        <v>89.999657578010883</v>
      </c>
      <c r="M96" s="15" t="s">
        <v>151</v>
      </c>
      <c r="N96" s="256">
        <v>90101</v>
      </c>
      <c r="O96" s="259">
        <v>9010</v>
      </c>
      <c r="P96" s="249" t="s">
        <v>296</v>
      </c>
      <c r="Q96" s="250" t="s">
        <v>26</v>
      </c>
      <c r="R96" s="171">
        <v>1.44466785937</v>
      </c>
      <c r="S96" s="220">
        <v>2.9301989571673022E-3</v>
      </c>
      <c r="T96" s="296">
        <v>1.4059979047895061</v>
      </c>
      <c r="U96" s="125">
        <v>1.4089281037466734</v>
      </c>
      <c r="V96" s="126">
        <v>0.20797363253491855</v>
      </c>
      <c r="W96" s="127"/>
      <c r="X96" s="128"/>
      <c r="Y96" s="129"/>
      <c r="Z96" s="130"/>
      <c r="AA96" s="131"/>
      <c r="AB96" s="132"/>
      <c r="AC96" s="133"/>
      <c r="AD96" s="134"/>
      <c r="AE96" s="135"/>
      <c r="AF96" s="136"/>
      <c r="AG96" s="137"/>
      <c r="AH96" s="138"/>
    </row>
    <row r="97" spans="1:34" ht="26.4" x14ac:dyDescent="0.3">
      <c r="A97" s="55">
        <v>9020</v>
      </c>
      <c r="B97" s="56" t="s">
        <v>297</v>
      </c>
      <c r="C97" s="57" t="s">
        <v>26</v>
      </c>
      <c r="D97" s="58">
        <v>5.1099063387276384</v>
      </c>
      <c r="E97" s="59">
        <v>0.19602362602891724</v>
      </c>
      <c r="F97" s="304">
        <v>4.9138827126987215</v>
      </c>
      <c r="G97" s="60">
        <v>99597</v>
      </c>
      <c r="H97" s="61">
        <v>119563.00561000001</v>
      </c>
      <c r="I97" s="62">
        <v>49.337657888276972</v>
      </c>
      <c r="J97" s="63">
        <v>42.738189063225228</v>
      </c>
      <c r="M97" s="15" t="s">
        <v>152</v>
      </c>
      <c r="N97" s="256">
        <v>90201</v>
      </c>
      <c r="O97" s="257">
        <v>9020</v>
      </c>
      <c r="P97" s="245" t="s">
        <v>297</v>
      </c>
      <c r="Q97" s="246" t="s">
        <v>26</v>
      </c>
      <c r="R97" s="139">
        <v>5.4706620004939994</v>
      </c>
      <c r="S97" s="221">
        <v>0.19602362602891724</v>
      </c>
      <c r="T97" s="297">
        <v>4.9138827126987215</v>
      </c>
      <c r="U97" s="141">
        <v>5.1099063387276384</v>
      </c>
      <c r="V97" s="142">
        <v>3.83614910009734</v>
      </c>
      <c r="W97" s="143"/>
      <c r="X97" s="144"/>
      <c r="Y97" s="145"/>
      <c r="Z97" s="146"/>
      <c r="AA97" s="147"/>
      <c r="AB97" s="148"/>
      <c r="AC97" s="149"/>
      <c r="AD97" s="150"/>
      <c r="AE97" s="151"/>
      <c r="AF97" s="152"/>
      <c r="AG97" s="153"/>
      <c r="AH97" s="154"/>
    </row>
    <row r="98" spans="1:34" ht="26.4" x14ac:dyDescent="0.3">
      <c r="A98" s="55">
        <v>9030</v>
      </c>
      <c r="B98" s="56" t="s">
        <v>298</v>
      </c>
      <c r="C98" s="57" t="s">
        <v>26</v>
      </c>
      <c r="D98" s="58">
        <v>3.8390110760089229</v>
      </c>
      <c r="E98" s="59">
        <v>0.36542693071346877</v>
      </c>
      <c r="F98" s="304">
        <v>3.4735841452954541</v>
      </c>
      <c r="G98" s="60">
        <v>86454</v>
      </c>
      <c r="H98" s="61">
        <v>98988.689649999986</v>
      </c>
      <c r="I98" s="62">
        <v>40.178408694744654</v>
      </c>
      <c r="J98" s="63">
        <v>38.78232038006297</v>
      </c>
      <c r="M98" s="15" t="s">
        <v>153</v>
      </c>
      <c r="N98" s="256">
        <v>90301</v>
      </c>
      <c r="O98" s="257">
        <v>9030</v>
      </c>
      <c r="P98" s="245" t="s">
        <v>298</v>
      </c>
      <c r="Q98" s="246" t="s">
        <v>26</v>
      </c>
      <c r="R98" s="139">
        <v>3.8789452825520003</v>
      </c>
      <c r="S98" s="221">
        <v>0.36542693071346877</v>
      </c>
      <c r="T98" s="297">
        <v>3.4735841452954541</v>
      </c>
      <c r="U98" s="141">
        <v>3.8390110760089229</v>
      </c>
      <c r="V98" s="142">
        <v>9.518777713279496</v>
      </c>
      <c r="W98" s="143"/>
      <c r="X98" s="144"/>
      <c r="Y98" s="145"/>
      <c r="Z98" s="146"/>
      <c r="AA98" s="147"/>
      <c r="AB98" s="148"/>
      <c r="AC98" s="149"/>
      <c r="AD98" s="150"/>
      <c r="AE98" s="151"/>
      <c r="AF98" s="152"/>
      <c r="AG98" s="153"/>
      <c r="AH98" s="154"/>
    </row>
    <row r="99" spans="1:34" ht="26.4" x14ac:dyDescent="0.3">
      <c r="A99" s="55">
        <v>9040</v>
      </c>
      <c r="B99" s="56" t="s">
        <v>299</v>
      </c>
      <c r="C99" s="57" t="s">
        <v>26</v>
      </c>
      <c r="D99" s="58">
        <v>1.121981570373153</v>
      </c>
      <c r="E99" s="59">
        <v>2.3711185493261434E-3</v>
      </c>
      <c r="F99" s="304">
        <v>1.119610451823827</v>
      </c>
      <c r="G99" s="60">
        <v>31452</v>
      </c>
      <c r="H99" s="61">
        <v>36200.655760000001</v>
      </c>
      <c r="I99" s="62">
        <v>35.597432653689012</v>
      </c>
      <c r="J99" s="63">
        <v>30.99340458945192</v>
      </c>
      <c r="M99" s="15" t="s">
        <v>154</v>
      </c>
      <c r="N99" s="256">
        <v>90401</v>
      </c>
      <c r="O99" s="257">
        <v>9040</v>
      </c>
      <c r="P99" s="245" t="s">
        <v>299</v>
      </c>
      <c r="Q99" s="246" t="s">
        <v>26</v>
      </c>
      <c r="R99" s="139">
        <v>1.128570970378</v>
      </c>
      <c r="S99" s="221">
        <v>2.3711185493261434E-3</v>
      </c>
      <c r="T99" s="297">
        <v>1.119610451823827</v>
      </c>
      <c r="U99" s="141">
        <v>1.121981570373153</v>
      </c>
      <c r="V99" s="142">
        <v>0.21133311027003301</v>
      </c>
      <c r="W99" s="143"/>
      <c r="X99" s="144"/>
      <c r="Y99" s="145"/>
      <c r="Z99" s="146"/>
      <c r="AA99" s="147"/>
      <c r="AB99" s="148"/>
      <c r="AC99" s="149"/>
      <c r="AD99" s="150"/>
      <c r="AE99" s="151"/>
      <c r="AF99" s="152"/>
      <c r="AG99" s="153"/>
      <c r="AH99" s="154"/>
    </row>
    <row r="100" spans="1:34" ht="26.4" x14ac:dyDescent="0.3">
      <c r="A100" s="55">
        <v>9050</v>
      </c>
      <c r="B100" s="56" t="s">
        <v>300</v>
      </c>
      <c r="C100" s="57" t="s">
        <v>26</v>
      </c>
      <c r="D100" s="58">
        <v>1.2413000708788788</v>
      </c>
      <c r="E100" s="59">
        <v>7.0095356423655122E-3</v>
      </c>
      <c r="F100" s="304">
        <v>1.2342905352365132</v>
      </c>
      <c r="G100" s="60">
        <v>53610</v>
      </c>
      <c r="H100" s="61">
        <v>62169.436749999993</v>
      </c>
      <c r="I100" s="62">
        <v>23.023513061677171</v>
      </c>
      <c r="J100" s="63">
        <v>19.966403682736907</v>
      </c>
      <c r="M100" s="15" t="s">
        <v>155</v>
      </c>
      <c r="N100" s="256">
        <v>90501</v>
      </c>
      <c r="O100" s="257">
        <v>9050</v>
      </c>
      <c r="P100" s="245" t="s">
        <v>300</v>
      </c>
      <c r="Q100" s="246" t="s">
        <v>26</v>
      </c>
      <c r="R100" s="139">
        <v>1.245726410883</v>
      </c>
      <c r="S100" s="221">
        <v>7.0095356423655122E-3</v>
      </c>
      <c r="T100" s="297">
        <v>1.2342905352365132</v>
      </c>
      <c r="U100" s="141">
        <v>1.2413000708788788</v>
      </c>
      <c r="V100" s="142">
        <v>0.5646930832286623</v>
      </c>
      <c r="W100" s="143"/>
      <c r="X100" s="144"/>
      <c r="Y100" s="145"/>
      <c r="Z100" s="146"/>
      <c r="AA100" s="147"/>
      <c r="AB100" s="148"/>
      <c r="AC100" s="149"/>
      <c r="AD100" s="150"/>
      <c r="AE100" s="151"/>
      <c r="AF100" s="152"/>
      <c r="AG100" s="153"/>
      <c r="AH100" s="154"/>
    </row>
    <row r="101" spans="1:34" ht="26.4" x14ac:dyDescent="0.3">
      <c r="A101" s="55">
        <v>9060</v>
      </c>
      <c r="B101" s="56" t="s">
        <v>301</v>
      </c>
      <c r="C101" s="57" t="s">
        <v>26</v>
      </c>
      <c r="D101" s="58">
        <v>0.9302603844331746</v>
      </c>
      <c r="E101" s="59">
        <v>1.9882538277168618E-3</v>
      </c>
      <c r="F101" s="304">
        <v>0.92827213060545777</v>
      </c>
      <c r="G101" s="60">
        <v>30613</v>
      </c>
      <c r="H101" s="61">
        <v>36409.408960000001</v>
      </c>
      <c r="I101" s="62">
        <v>30.322808303840123</v>
      </c>
      <c r="J101" s="63">
        <v>25.549999601893415</v>
      </c>
      <c r="M101" s="15" t="s">
        <v>156</v>
      </c>
      <c r="N101" s="256">
        <v>90601</v>
      </c>
      <c r="O101" s="257">
        <v>9060</v>
      </c>
      <c r="P101" s="245" t="s">
        <v>301</v>
      </c>
      <c r="Q101" s="246" t="s">
        <v>26</v>
      </c>
      <c r="R101" s="139">
        <v>0.93268307814999996</v>
      </c>
      <c r="S101" s="221">
        <v>1.9882538277168618E-3</v>
      </c>
      <c r="T101" s="297">
        <v>0.92827213060545777</v>
      </c>
      <c r="U101" s="141">
        <v>0.9302603844331746</v>
      </c>
      <c r="V101" s="142">
        <v>0.2137308930905773</v>
      </c>
      <c r="W101" s="143"/>
      <c r="X101" s="144"/>
      <c r="Y101" s="145"/>
      <c r="Z101" s="146"/>
      <c r="AA101" s="147"/>
      <c r="AB101" s="148"/>
      <c r="AC101" s="149"/>
      <c r="AD101" s="150"/>
      <c r="AE101" s="151"/>
      <c r="AF101" s="152"/>
      <c r="AG101" s="153"/>
      <c r="AH101" s="154"/>
    </row>
    <row r="102" spans="1:34" ht="26.4" x14ac:dyDescent="0.3">
      <c r="A102" s="55">
        <v>9070</v>
      </c>
      <c r="B102" s="56" t="s">
        <v>302</v>
      </c>
      <c r="C102" s="57" t="s">
        <v>26</v>
      </c>
      <c r="D102" s="58">
        <v>1.1570768900349298</v>
      </c>
      <c r="E102" s="59">
        <v>2.4177619336817379E-3</v>
      </c>
      <c r="F102" s="304">
        <v>1.1546591281012479</v>
      </c>
      <c r="G102" s="60">
        <v>30792</v>
      </c>
      <c r="H102" s="61">
        <v>35936.741699999999</v>
      </c>
      <c r="I102" s="62">
        <v>37.498672645532864</v>
      </c>
      <c r="J102" s="63">
        <v>32.197601543685018</v>
      </c>
      <c r="M102" s="15" t="s">
        <v>157</v>
      </c>
      <c r="N102" s="256">
        <v>90701</v>
      </c>
      <c r="O102" s="257">
        <v>9070</v>
      </c>
      <c r="P102" s="245" t="s">
        <v>302</v>
      </c>
      <c r="Q102" s="246" t="s">
        <v>26</v>
      </c>
      <c r="R102" s="139">
        <v>1.159767424752</v>
      </c>
      <c r="S102" s="221">
        <v>2.4177619336817379E-3</v>
      </c>
      <c r="T102" s="297">
        <v>1.1546591281012479</v>
      </c>
      <c r="U102" s="141">
        <v>1.1570768900349298</v>
      </c>
      <c r="V102" s="142">
        <v>0.20895430152517785</v>
      </c>
      <c r="W102" s="143"/>
      <c r="X102" s="144"/>
      <c r="Y102" s="145"/>
      <c r="Z102" s="146"/>
      <c r="AA102" s="147"/>
      <c r="AB102" s="148"/>
      <c r="AC102" s="149"/>
      <c r="AD102" s="150"/>
      <c r="AE102" s="151"/>
      <c r="AF102" s="152"/>
      <c r="AG102" s="153"/>
      <c r="AH102" s="154"/>
    </row>
    <row r="103" spans="1:34" ht="26.4" x14ac:dyDescent="0.3">
      <c r="A103" s="55">
        <v>9080</v>
      </c>
      <c r="B103" s="56" t="s">
        <v>303</v>
      </c>
      <c r="C103" s="57" t="s">
        <v>26</v>
      </c>
      <c r="D103" s="58">
        <v>0.76342313715409549</v>
      </c>
      <c r="E103" s="59">
        <v>1.577934453210804E-3</v>
      </c>
      <c r="F103" s="304">
        <v>0.76184520270088474</v>
      </c>
      <c r="G103" s="60">
        <v>24279</v>
      </c>
      <c r="H103" s="61">
        <v>28714.227209999997</v>
      </c>
      <c r="I103" s="62">
        <v>31.378771889323477</v>
      </c>
      <c r="J103" s="63">
        <v>26.586929593153958</v>
      </c>
      <c r="M103" s="15" t="s">
        <v>158</v>
      </c>
      <c r="N103" s="256">
        <v>90801</v>
      </c>
      <c r="O103" s="257">
        <v>9080</v>
      </c>
      <c r="P103" s="245" t="s">
        <v>303</v>
      </c>
      <c r="Q103" s="246" t="s">
        <v>26</v>
      </c>
      <c r="R103" s="139">
        <v>0.76489848907199998</v>
      </c>
      <c r="S103" s="221">
        <v>1.577934453210804E-3</v>
      </c>
      <c r="T103" s="297">
        <v>0.76184520270088474</v>
      </c>
      <c r="U103" s="141">
        <v>0.76342313715409549</v>
      </c>
      <c r="V103" s="142">
        <v>0.20669198723699422</v>
      </c>
      <c r="W103" s="143"/>
      <c r="X103" s="144"/>
      <c r="Y103" s="145"/>
      <c r="Z103" s="146"/>
      <c r="AA103" s="147"/>
      <c r="AB103" s="148"/>
      <c r="AC103" s="149"/>
      <c r="AD103" s="150"/>
      <c r="AE103" s="151"/>
      <c r="AF103" s="152"/>
      <c r="AG103" s="153"/>
      <c r="AH103" s="154"/>
    </row>
    <row r="104" spans="1:34" ht="26.4" x14ac:dyDescent="0.3">
      <c r="A104" s="55">
        <v>9090</v>
      </c>
      <c r="B104" s="56" t="s">
        <v>304</v>
      </c>
      <c r="C104" s="57" t="s">
        <v>26</v>
      </c>
      <c r="D104" s="58">
        <v>1.8042961457765891</v>
      </c>
      <c r="E104" s="59">
        <v>3.7152870946170319E-3</v>
      </c>
      <c r="F104" s="304">
        <v>1.800580858681972</v>
      </c>
      <c r="G104" s="60">
        <v>40528</v>
      </c>
      <c r="H104" s="61">
        <v>47786.121749999998</v>
      </c>
      <c r="I104" s="62">
        <v>44.428070930763226</v>
      </c>
      <c r="J104" s="63">
        <v>37.757743874173869</v>
      </c>
      <c r="M104" s="15" t="s">
        <v>159</v>
      </c>
      <c r="N104" s="256">
        <v>90901</v>
      </c>
      <c r="O104" s="257">
        <v>9090</v>
      </c>
      <c r="P104" s="245" t="s">
        <v>304</v>
      </c>
      <c r="Q104" s="246" t="s">
        <v>26</v>
      </c>
      <c r="R104" s="139">
        <v>1.8129645109179999</v>
      </c>
      <c r="S104" s="221">
        <v>3.7152870946170319E-3</v>
      </c>
      <c r="T104" s="297">
        <v>1.800580858681972</v>
      </c>
      <c r="U104" s="141">
        <v>1.8042961457765891</v>
      </c>
      <c r="V104" s="142">
        <v>0.20591337532442222</v>
      </c>
      <c r="W104" s="143"/>
      <c r="X104" s="144"/>
      <c r="Y104" s="145"/>
      <c r="Z104" s="146"/>
      <c r="AA104" s="147"/>
      <c r="AB104" s="148"/>
      <c r="AC104" s="149"/>
      <c r="AD104" s="150"/>
      <c r="AE104" s="151"/>
      <c r="AF104" s="152"/>
      <c r="AG104" s="153"/>
      <c r="AH104" s="154"/>
    </row>
    <row r="105" spans="1:34" ht="26.4" x14ac:dyDescent="0.3">
      <c r="A105" s="55">
        <v>9100</v>
      </c>
      <c r="B105" s="56" t="s">
        <v>305</v>
      </c>
      <c r="C105" s="57" t="s">
        <v>26</v>
      </c>
      <c r="D105" s="58">
        <v>10.787936390893236</v>
      </c>
      <c r="E105" s="59">
        <v>0.53816603769990878</v>
      </c>
      <c r="F105" s="304">
        <v>10.249770353193327</v>
      </c>
      <c r="G105" s="60">
        <v>186450</v>
      </c>
      <c r="H105" s="61">
        <v>226544.50766999999</v>
      </c>
      <c r="I105" s="62">
        <v>54.973292320693623</v>
      </c>
      <c r="J105" s="63">
        <v>47.619500917707846</v>
      </c>
      <c r="M105" s="15" t="s">
        <v>160</v>
      </c>
      <c r="N105" s="256">
        <v>91001</v>
      </c>
      <c r="O105" s="257">
        <v>9100</v>
      </c>
      <c r="P105" s="245" t="s">
        <v>305</v>
      </c>
      <c r="Q105" s="246" t="s">
        <v>26</v>
      </c>
      <c r="R105" s="139">
        <v>10.970734575592003</v>
      </c>
      <c r="S105" s="221">
        <v>0.53816603769990878</v>
      </c>
      <c r="T105" s="297">
        <v>10.249770353193327</v>
      </c>
      <c r="U105" s="141">
        <v>10.787936390893236</v>
      </c>
      <c r="V105" s="142">
        <v>4.9885911280882969</v>
      </c>
      <c r="W105" s="143"/>
      <c r="X105" s="144"/>
      <c r="Y105" s="145"/>
      <c r="Z105" s="146"/>
      <c r="AA105" s="147"/>
      <c r="AB105" s="148"/>
      <c r="AC105" s="149"/>
      <c r="AD105" s="150"/>
      <c r="AE105" s="151"/>
      <c r="AF105" s="152"/>
      <c r="AG105" s="153"/>
      <c r="AH105" s="154"/>
    </row>
    <row r="106" spans="1:34" ht="26.4" x14ac:dyDescent="0.3">
      <c r="A106" s="55">
        <v>9110</v>
      </c>
      <c r="B106" s="56" t="s">
        <v>306</v>
      </c>
      <c r="C106" s="57" t="s">
        <v>26</v>
      </c>
      <c r="D106" s="58">
        <v>10.526807359684966</v>
      </c>
      <c r="E106" s="59">
        <v>0.65829716944981498</v>
      </c>
      <c r="F106" s="304">
        <v>9.8685101902351509</v>
      </c>
      <c r="G106" s="60">
        <v>93440</v>
      </c>
      <c r="H106" s="61">
        <v>109903.76586</v>
      </c>
      <c r="I106" s="62">
        <v>105.61333679618099</v>
      </c>
      <c r="J106" s="63">
        <v>95.782044203057168</v>
      </c>
      <c r="M106" s="15" t="s">
        <v>161</v>
      </c>
      <c r="N106" s="256">
        <v>91101</v>
      </c>
      <c r="O106" s="257">
        <v>9110</v>
      </c>
      <c r="P106" s="245" t="s">
        <v>306</v>
      </c>
      <c r="Q106" s="246" t="s">
        <v>26</v>
      </c>
      <c r="R106" s="139">
        <v>10.703057837483001</v>
      </c>
      <c r="S106" s="221">
        <v>0.65829716944981498</v>
      </c>
      <c r="T106" s="297">
        <v>9.8685101902351509</v>
      </c>
      <c r="U106" s="141">
        <v>10.526807359684966</v>
      </c>
      <c r="V106" s="142">
        <v>6.2535310750620186</v>
      </c>
      <c r="W106" s="143"/>
      <c r="X106" s="144"/>
      <c r="Y106" s="145"/>
      <c r="Z106" s="146"/>
      <c r="AA106" s="147"/>
      <c r="AB106" s="148"/>
      <c r="AC106" s="149"/>
      <c r="AD106" s="150"/>
      <c r="AE106" s="151"/>
      <c r="AF106" s="152"/>
      <c r="AG106" s="153"/>
      <c r="AH106" s="154"/>
    </row>
    <row r="107" spans="1:34" ht="26.4" x14ac:dyDescent="0.3">
      <c r="A107" s="55">
        <v>9120</v>
      </c>
      <c r="B107" s="56" t="s">
        <v>307</v>
      </c>
      <c r="C107" s="57" t="s">
        <v>26</v>
      </c>
      <c r="D107" s="58">
        <v>4.549417846408681</v>
      </c>
      <c r="E107" s="59">
        <v>0.15627095632330867</v>
      </c>
      <c r="F107" s="304">
        <v>4.3931468900853723</v>
      </c>
      <c r="G107" s="60">
        <v>90874</v>
      </c>
      <c r="H107" s="61">
        <v>104897.18789</v>
      </c>
      <c r="I107" s="62">
        <v>48.343276295589192</v>
      </c>
      <c r="J107" s="63">
        <v>43.370255560896531</v>
      </c>
      <c r="M107" s="15" t="s">
        <v>162</v>
      </c>
      <c r="N107" s="256">
        <v>91201</v>
      </c>
      <c r="O107" s="257">
        <v>9120</v>
      </c>
      <c r="P107" s="245" t="s">
        <v>307</v>
      </c>
      <c r="Q107" s="246" t="s">
        <v>26</v>
      </c>
      <c r="R107" s="139">
        <v>4.621573256834</v>
      </c>
      <c r="S107" s="221">
        <v>0.15627095632330867</v>
      </c>
      <c r="T107" s="297">
        <v>4.3931468900853723</v>
      </c>
      <c r="U107" s="141">
        <v>4.549417846408681</v>
      </c>
      <c r="V107" s="142">
        <v>3.4349660022253015</v>
      </c>
      <c r="W107" s="143"/>
      <c r="X107" s="144"/>
      <c r="Y107" s="145"/>
      <c r="Z107" s="146"/>
      <c r="AA107" s="147"/>
      <c r="AB107" s="148"/>
      <c r="AC107" s="149"/>
      <c r="AD107" s="150"/>
      <c r="AE107" s="151"/>
      <c r="AF107" s="152"/>
      <c r="AG107" s="153"/>
      <c r="AH107" s="154"/>
    </row>
    <row r="108" spans="1:34" ht="26.4" x14ac:dyDescent="0.3">
      <c r="A108" s="55">
        <v>9130</v>
      </c>
      <c r="B108" s="56" t="s">
        <v>308</v>
      </c>
      <c r="C108" s="57" t="s">
        <v>26</v>
      </c>
      <c r="D108" s="58">
        <v>8.269117439080734</v>
      </c>
      <c r="E108" s="59">
        <v>2.6591052731466013E-2</v>
      </c>
      <c r="F108" s="304">
        <v>8.2425263863492688</v>
      </c>
      <c r="G108" s="60">
        <v>51275</v>
      </c>
      <c r="H108" s="61">
        <v>52967.231870000003</v>
      </c>
      <c r="I108" s="62">
        <v>160.75136784688971</v>
      </c>
      <c r="J108" s="63">
        <v>156.1176060583272</v>
      </c>
      <c r="M108" s="15" t="s">
        <v>163</v>
      </c>
      <c r="N108" s="256">
        <v>91301</v>
      </c>
      <c r="O108" s="257">
        <v>9130</v>
      </c>
      <c r="P108" s="245" t="s">
        <v>308</v>
      </c>
      <c r="Q108" s="246" t="s">
        <v>26</v>
      </c>
      <c r="R108" s="139">
        <v>8.334129548791001</v>
      </c>
      <c r="S108" s="221">
        <v>2.6591052731466013E-2</v>
      </c>
      <c r="T108" s="297">
        <v>8.2425263863492688</v>
      </c>
      <c r="U108" s="141">
        <v>8.269117439080734</v>
      </c>
      <c r="V108" s="142">
        <v>0.32157062621693888</v>
      </c>
      <c r="W108" s="143"/>
      <c r="X108" s="144"/>
      <c r="Y108" s="145"/>
      <c r="Z108" s="146"/>
      <c r="AA108" s="147"/>
      <c r="AB108" s="148"/>
      <c r="AC108" s="149"/>
      <c r="AD108" s="150"/>
      <c r="AE108" s="151"/>
      <c r="AF108" s="152"/>
      <c r="AG108" s="153"/>
      <c r="AH108" s="154"/>
    </row>
    <row r="109" spans="1:34" ht="26.4" x14ac:dyDescent="0.3">
      <c r="A109" s="55">
        <v>9140</v>
      </c>
      <c r="B109" s="56" t="s">
        <v>309</v>
      </c>
      <c r="C109" s="57" t="s">
        <v>26</v>
      </c>
      <c r="D109" s="58">
        <v>8.7509419314505781</v>
      </c>
      <c r="E109" s="59">
        <v>7.6768838337888515E-2</v>
      </c>
      <c r="F109" s="304">
        <v>8.6741730931126888</v>
      </c>
      <c r="G109" s="60">
        <v>87597</v>
      </c>
      <c r="H109" s="61">
        <v>99365.989799999996</v>
      </c>
      <c r="I109" s="62">
        <v>99.023632009231918</v>
      </c>
      <c r="J109" s="63">
        <v>88.067778010002556</v>
      </c>
      <c r="M109" s="15" t="s">
        <v>164</v>
      </c>
      <c r="N109" s="256">
        <v>91401</v>
      </c>
      <c r="O109" s="257">
        <v>9140</v>
      </c>
      <c r="P109" s="245" t="s">
        <v>309</v>
      </c>
      <c r="Q109" s="246" t="s">
        <v>26</v>
      </c>
      <c r="R109" s="139">
        <v>8.8586832238500008</v>
      </c>
      <c r="S109" s="221">
        <v>7.6768838337888515E-2</v>
      </c>
      <c r="T109" s="297">
        <v>8.6741730931126888</v>
      </c>
      <c r="U109" s="141">
        <v>8.7509419314505781</v>
      </c>
      <c r="V109" s="142">
        <v>0.8772637156005344</v>
      </c>
      <c r="W109" s="143"/>
      <c r="X109" s="144"/>
      <c r="Y109" s="145"/>
      <c r="Z109" s="146"/>
      <c r="AA109" s="147"/>
      <c r="AB109" s="148"/>
      <c r="AC109" s="149"/>
      <c r="AD109" s="150"/>
      <c r="AE109" s="151"/>
      <c r="AF109" s="152"/>
      <c r="AG109" s="153"/>
      <c r="AH109" s="154"/>
    </row>
    <row r="110" spans="1:34" ht="39.6" x14ac:dyDescent="0.3">
      <c r="A110" s="55">
        <v>9150</v>
      </c>
      <c r="B110" s="56" t="s">
        <v>310</v>
      </c>
      <c r="C110" s="57" t="s">
        <v>26</v>
      </c>
      <c r="D110" s="58">
        <v>2.0859978852712953</v>
      </c>
      <c r="E110" s="59">
        <v>8.5461856496883391E-3</v>
      </c>
      <c r="F110" s="304">
        <v>2.0774516996216068</v>
      </c>
      <c r="G110" s="60">
        <v>74791</v>
      </c>
      <c r="H110" s="61">
        <v>89360.214950000009</v>
      </c>
      <c r="I110" s="62">
        <v>27.776760567736854</v>
      </c>
      <c r="J110" s="63">
        <v>23.343698159617009</v>
      </c>
      <c r="M110" s="15" t="s">
        <v>165</v>
      </c>
      <c r="N110" s="256">
        <v>91501</v>
      </c>
      <c r="O110" s="257">
        <v>9150</v>
      </c>
      <c r="P110" s="245" t="s">
        <v>310</v>
      </c>
      <c r="Q110" s="246" t="s">
        <v>26</v>
      </c>
      <c r="R110" s="139">
        <v>2.1012344498709998</v>
      </c>
      <c r="S110" s="221">
        <v>8.5461856496883391E-3</v>
      </c>
      <c r="T110" s="297">
        <v>2.0774516996216068</v>
      </c>
      <c r="U110" s="141">
        <v>2.0859978852712953</v>
      </c>
      <c r="V110" s="142">
        <v>0.40969292011419567</v>
      </c>
      <c r="W110" s="143"/>
      <c r="X110" s="144"/>
      <c r="Y110" s="145"/>
      <c r="Z110" s="146"/>
      <c r="AA110" s="147"/>
      <c r="AB110" s="148"/>
      <c r="AC110" s="149"/>
      <c r="AD110" s="150"/>
      <c r="AE110" s="151"/>
      <c r="AF110" s="152"/>
      <c r="AG110" s="153"/>
      <c r="AH110" s="154"/>
    </row>
    <row r="111" spans="1:34" ht="26.4" x14ac:dyDescent="0.3">
      <c r="A111" s="55">
        <v>9160</v>
      </c>
      <c r="B111" s="56" t="s">
        <v>311</v>
      </c>
      <c r="C111" s="57" t="s">
        <v>26</v>
      </c>
      <c r="D111" s="58">
        <v>4.3489096902763853</v>
      </c>
      <c r="E111" s="59">
        <v>3.1679485673348474E-2</v>
      </c>
      <c r="F111" s="304">
        <v>4.3172302046030371</v>
      </c>
      <c r="G111" s="60">
        <v>99094</v>
      </c>
      <c r="H111" s="61">
        <v>115824.73422</v>
      </c>
      <c r="I111" s="62">
        <v>43.567019240347925</v>
      </c>
      <c r="J111" s="63">
        <v>37.547331488073809</v>
      </c>
      <c r="M111" s="15" t="s">
        <v>166</v>
      </c>
      <c r="N111" s="256">
        <v>91601</v>
      </c>
      <c r="O111" s="257">
        <v>9160</v>
      </c>
      <c r="P111" s="245" t="s">
        <v>311</v>
      </c>
      <c r="Q111" s="246" t="s">
        <v>26</v>
      </c>
      <c r="R111" s="139">
        <v>4.3893408852049998</v>
      </c>
      <c r="S111" s="221">
        <v>3.1679485673348474E-2</v>
      </c>
      <c r="T111" s="297">
        <v>4.3172302046030371</v>
      </c>
      <c r="U111" s="141">
        <v>4.3489096902763853</v>
      </c>
      <c r="V111" s="142">
        <v>0.72844662063642796</v>
      </c>
      <c r="W111" s="143"/>
      <c r="X111" s="144"/>
      <c r="Y111" s="145"/>
      <c r="Z111" s="146"/>
      <c r="AA111" s="147"/>
      <c r="AB111" s="148"/>
      <c r="AC111" s="149"/>
      <c r="AD111" s="150"/>
      <c r="AE111" s="151"/>
      <c r="AF111" s="152"/>
      <c r="AG111" s="153"/>
      <c r="AH111" s="154"/>
    </row>
    <row r="112" spans="1:34" ht="26.4" x14ac:dyDescent="0.3">
      <c r="A112" s="55">
        <v>9170</v>
      </c>
      <c r="B112" s="56" t="s">
        <v>312</v>
      </c>
      <c r="C112" s="57" t="s">
        <v>26</v>
      </c>
      <c r="D112" s="58">
        <v>3.7163645964022161</v>
      </c>
      <c r="E112" s="59">
        <v>2.8142955146127684E-2</v>
      </c>
      <c r="F112" s="304">
        <v>3.6882216412560882</v>
      </c>
      <c r="G112" s="60">
        <v>54422</v>
      </c>
      <c r="H112" s="61">
        <v>62603.915540000002</v>
      </c>
      <c r="I112" s="62">
        <v>67.770784632245935</v>
      </c>
      <c r="J112" s="63">
        <v>59.363133509240178</v>
      </c>
      <c r="M112" s="15" t="s">
        <v>167</v>
      </c>
      <c r="N112" s="256">
        <v>91701</v>
      </c>
      <c r="O112" s="257">
        <v>9170</v>
      </c>
      <c r="P112" s="245" t="s">
        <v>312</v>
      </c>
      <c r="Q112" s="246" t="s">
        <v>26</v>
      </c>
      <c r="R112" s="139">
        <v>3.765634179654</v>
      </c>
      <c r="S112" s="221">
        <v>2.8142955146127684E-2</v>
      </c>
      <c r="T112" s="297">
        <v>3.6882216412560882</v>
      </c>
      <c r="U112" s="141">
        <v>3.7163645964022161</v>
      </c>
      <c r="V112" s="142">
        <v>0.7572711023394384</v>
      </c>
      <c r="W112" s="143"/>
      <c r="X112" s="144"/>
      <c r="Y112" s="145"/>
      <c r="Z112" s="146"/>
      <c r="AA112" s="147"/>
      <c r="AB112" s="148"/>
      <c r="AC112" s="149"/>
      <c r="AD112" s="150"/>
      <c r="AE112" s="151"/>
      <c r="AF112" s="152"/>
      <c r="AG112" s="153"/>
      <c r="AH112" s="154"/>
    </row>
    <row r="113" spans="1:34" ht="26.4" x14ac:dyDescent="0.3">
      <c r="A113" s="55">
        <v>9180</v>
      </c>
      <c r="B113" s="56" t="s">
        <v>313</v>
      </c>
      <c r="C113" s="57" t="s">
        <v>26</v>
      </c>
      <c r="D113" s="58">
        <v>3.8147812741853686</v>
      </c>
      <c r="E113" s="59">
        <v>5.0002214560222025E-2</v>
      </c>
      <c r="F113" s="304">
        <v>3.7647790596251465</v>
      </c>
      <c r="G113" s="60">
        <v>48365</v>
      </c>
      <c r="H113" s="61">
        <v>53538.857629999999</v>
      </c>
      <c r="I113" s="62">
        <v>77.840981280371054</v>
      </c>
      <c r="J113" s="63">
        <v>71.252571366927924</v>
      </c>
      <c r="M113" s="15" t="s">
        <v>168</v>
      </c>
      <c r="N113" s="256">
        <v>91801</v>
      </c>
      <c r="O113" s="257">
        <v>9180</v>
      </c>
      <c r="P113" s="245" t="s">
        <v>313</v>
      </c>
      <c r="Q113" s="246" t="s">
        <v>26</v>
      </c>
      <c r="R113" s="139">
        <v>3.8355607985729998</v>
      </c>
      <c r="S113" s="221">
        <v>5.0002214560222025E-2</v>
      </c>
      <c r="T113" s="297">
        <v>3.7647790596251465</v>
      </c>
      <c r="U113" s="141">
        <v>3.8147812741853686</v>
      </c>
      <c r="V113" s="142">
        <v>1.3107491876031556</v>
      </c>
      <c r="W113" s="143"/>
      <c r="X113" s="144"/>
      <c r="Y113" s="145"/>
      <c r="Z113" s="146"/>
      <c r="AA113" s="147"/>
      <c r="AB113" s="148"/>
      <c r="AC113" s="149"/>
      <c r="AD113" s="150"/>
      <c r="AE113" s="151"/>
      <c r="AF113" s="152"/>
      <c r="AG113" s="153"/>
      <c r="AH113" s="154"/>
    </row>
    <row r="114" spans="1:34" ht="26.4" x14ac:dyDescent="0.3">
      <c r="A114" s="55">
        <v>9190</v>
      </c>
      <c r="B114" s="56" t="s">
        <v>314</v>
      </c>
      <c r="C114" s="57" t="s">
        <v>26</v>
      </c>
      <c r="D114" s="58">
        <v>7.4329095523633084</v>
      </c>
      <c r="E114" s="59">
        <v>7.0236526024973739E-2</v>
      </c>
      <c r="F114" s="304">
        <v>7.3626730263383351</v>
      </c>
      <c r="G114" s="60">
        <v>69242</v>
      </c>
      <c r="H114" s="61">
        <v>75009.656640000001</v>
      </c>
      <c r="I114" s="62">
        <v>106.33247200165124</v>
      </c>
      <c r="J114" s="63">
        <v>99.092701997513203</v>
      </c>
      <c r="M114" s="15" t="s">
        <v>169</v>
      </c>
      <c r="N114" s="256">
        <v>91901</v>
      </c>
      <c r="O114" s="257">
        <v>9190</v>
      </c>
      <c r="P114" s="245" t="s">
        <v>314</v>
      </c>
      <c r="Q114" s="246" t="s">
        <v>26</v>
      </c>
      <c r="R114" s="139">
        <v>7.505410030206999</v>
      </c>
      <c r="S114" s="221">
        <v>7.0236526024973739E-2</v>
      </c>
      <c r="T114" s="297">
        <v>7.3626730263383351</v>
      </c>
      <c r="U114" s="141">
        <v>7.4329095523633084</v>
      </c>
      <c r="V114" s="142">
        <v>0.94493987220175302</v>
      </c>
      <c r="W114" s="143"/>
      <c r="X114" s="144"/>
      <c r="Y114" s="145"/>
      <c r="Z114" s="146"/>
      <c r="AA114" s="147"/>
      <c r="AB114" s="148"/>
      <c r="AC114" s="149"/>
      <c r="AD114" s="150"/>
      <c r="AE114" s="151"/>
      <c r="AF114" s="152"/>
      <c r="AG114" s="153"/>
      <c r="AH114" s="154"/>
    </row>
    <row r="115" spans="1:34" ht="26.4" x14ac:dyDescent="0.3">
      <c r="A115" s="55">
        <v>9200</v>
      </c>
      <c r="B115" s="56" t="s">
        <v>315</v>
      </c>
      <c r="C115" s="57" t="s">
        <v>26</v>
      </c>
      <c r="D115" s="58">
        <v>2.0605978838265764</v>
      </c>
      <c r="E115" s="59">
        <v>3.8921625011843805E-2</v>
      </c>
      <c r="F115" s="304">
        <v>2.0216762588147326</v>
      </c>
      <c r="G115" s="60">
        <v>84305</v>
      </c>
      <c r="H115" s="61">
        <v>99862.259019999998</v>
      </c>
      <c r="I115" s="62">
        <v>23.98050244724195</v>
      </c>
      <c r="J115" s="63">
        <v>20.634400864233289</v>
      </c>
      <c r="M115" s="15" t="s">
        <v>170</v>
      </c>
      <c r="N115" s="256">
        <v>92001</v>
      </c>
      <c r="O115" s="257">
        <v>9200</v>
      </c>
      <c r="P115" s="245" t="s">
        <v>315</v>
      </c>
      <c r="Q115" s="246" t="s">
        <v>26</v>
      </c>
      <c r="R115" s="139">
        <v>2.0776191521819998</v>
      </c>
      <c r="S115" s="221">
        <v>3.8921625011843805E-2</v>
      </c>
      <c r="T115" s="297">
        <v>2.0216762588147326</v>
      </c>
      <c r="U115" s="141">
        <v>2.0605978838265764</v>
      </c>
      <c r="V115" s="142">
        <v>1.8888510619823349</v>
      </c>
      <c r="W115" s="143"/>
      <c r="X115" s="144"/>
      <c r="Y115" s="145"/>
      <c r="Z115" s="146"/>
      <c r="AA115" s="147"/>
      <c r="AB115" s="148"/>
      <c r="AC115" s="149"/>
      <c r="AD115" s="150"/>
      <c r="AE115" s="151"/>
      <c r="AF115" s="152"/>
      <c r="AG115" s="153"/>
      <c r="AH115" s="154"/>
    </row>
    <row r="116" spans="1:34" ht="26.4" x14ac:dyDescent="0.3">
      <c r="A116" s="55">
        <v>9210</v>
      </c>
      <c r="B116" s="56" t="s">
        <v>316</v>
      </c>
      <c r="C116" s="57" t="s">
        <v>26</v>
      </c>
      <c r="D116" s="58">
        <v>18.312311834141688</v>
      </c>
      <c r="E116" s="59">
        <v>1.3325869246057398</v>
      </c>
      <c r="F116" s="304">
        <v>16.97972490953595</v>
      </c>
      <c r="G116" s="60">
        <v>148947</v>
      </c>
      <c r="H116" s="61">
        <v>181846.03626000002</v>
      </c>
      <c r="I116" s="62">
        <v>113.99843507781929</v>
      </c>
      <c r="J116" s="63">
        <v>100.70228755472618</v>
      </c>
      <c r="M116" s="15" t="s">
        <v>171</v>
      </c>
      <c r="N116" s="256">
        <v>92101</v>
      </c>
      <c r="O116" s="257">
        <v>9210</v>
      </c>
      <c r="P116" s="245" t="s">
        <v>316</v>
      </c>
      <c r="Q116" s="246" t="s">
        <v>26</v>
      </c>
      <c r="R116" s="139">
        <v>18.606748681544001</v>
      </c>
      <c r="S116" s="221">
        <v>1.3325869246057398</v>
      </c>
      <c r="T116" s="297">
        <v>16.97972490953595</v>
      </c>
      <c r="U116" s="141">
        <v>18.312311834141688</v>
      </c>
      <c r="V116" s="142">
        <v>7.2769999586903555</v>
      </c>
      <c r="W116" s="143"/>
      <c r="X116" s="144"/>
      <c r="Y116" s="145"/>
      <c r="Z116" s="146"/>
      <c r="AA116" s="147"/>
      <c r="AB116" s="148"/>
      <c r="AC116" s="149"/>
      <c r="AD116" s="150"/>
      <c r="AE116" s="151"/>
      <c r="AF116" s="152"/>
      <c r="AG116" s="153"/>
      <c r="AH116" s="154"/>
    </row>
    <row r="117" spans="1:34" ht="26.4" x14ac:dyDescent="0.3">
      <c r="A117" s="55">
        <v>9220</v>
      </c>
      <c r="B117" s="56" t="s">
        <v>317</v>
      </c>
      <c r="C117" s="57" t="s">
        <v>26</v>
      </c>
      <c r="D117" s="58">
        <v>26.848278973187995</v>
      </c>
      <c r="E117" s="59">
        <v>2.1618982670269253</v>
      </c>
      <c r="F117" s="304">
        <v>24.686380706161071</v>
      </c>
      <c r="G117" s="60">
        <v>168394</v>
      </c>
      <c r="H117" s="61">
        <v>214123.83314</v>
      </c>
      <c r="I117" s="62">
        <v>146.59893289642784</v>
      </c>
      <c r="J117" s="63">
        <v>125.38669133404619</v>
      </c>
      <c r="M117" s="15" t="s">
        <v>172</v>
      </c>
      <c r="N117" s="256">
        <v>92201</v>
      </c>
      <c r="O117" s="257">
        <v>9220</v>
      </c>
      <c r="P117" s="245" t="s">
        <v>317</v>
      </c>
      <c r="Q117" s="246" t="s">
        <v>26</v>
      </c>
      <c r="R117" s="139">
        <v>27.384845973283998</v>
      </c>
      <c r="S117" s="221">
        <v>2.1618982670269253</v>
      </c>
      <c r="T117" s="297">
        <v>24.686380706161071</v>
      </c>
      <c r="U117" s="141">
        <v>26.848278973187995</v>
      </c>
      <c r="V117" s="142">
        <v>8.0522787668658484</v>
      </c>
      <c r="W117" s="143"/>
      <c r="X117" s="144"/>
      <c r="Y117" s="145"/>
      <c r="Z117" s="146"/>
      <c r="AA117" s="147"/>
      <c r="AB117" s="148"/>
      <c r="AC117" s="149"/>
      <c r="AD117" s="150"/>
      <c r="AE117" s="151"/>
      <c r="AF117" s="152"/>
      <c r="AG117" s="153"/>
      <c r="AH117" s="154"/>
    </row>
    <row r="118" spans="1:34" ht="27" thickBot="1" x14ac:dyDescent="0.35">
      <c r="A118" s="78">
        <v>9230</v>
      </c>
      <c r="B118" s="79" t="s">
        <v>318</v>
      </c>
      <c r="C118" s="80" t="s">
        <v>26</v>
      </c>
      <c r="D118" s="67">
        <v>16.989918532928009</v>
      </c>
      <c r="E118" s="68">
        <v>0.47843145428380024</v>
      </c>
      <c r="F118" s="305">
        <v>16.511487078644208</v>
      </c>
      <c r="G118" s="69">
        <v>96094</v>
      </c>
      <c r="H118" s="70">
        <v>110028.74945</v>
      </c>
      <c r="I118" s="71">
        <v>171.82641037571764</v>
      </c>
      <c r="J118" s="72">
        <v>154.41344755671045</v>
      </c>
      <c r="M118" s="15" t="s">
        <v>173</v>
      </c>
      <c r="N118" s="256">
        <v>92301</v>
      </c>
      <c r="O118" s="260">
        <v>9230</v>
      </c>
      <c r="P118" s="251" t="s">
        <v>318</v>
      </c>
      <c r="Q118" s="252" t="s">
        <v>26</v>
      </c>
      <c r="R118" s="155">
        <v>17.116833838897001</v>
      </c>
      <c r="S118" s="222">
        <v>0.47843145428380024</v>
      </c>
      <c r="T118" s="298">
        <v>16.511487078644208</v>
      </c>
      <c r="U118" s="157">
        <v>16.989918532928009</v>
      </c>
      <c r="V118" s="158">
        <v>2.8159726213904825</v>
      </c>
      <c r="W118" s="159"/>
      <c r="X118" s="160"/>
      <c r="Y118" s="161"/>
      <c r="Z118" s="162"/>
      <c r="AA118" s="163"/>
      <c r="AB118" s="164"/>
      <c r="AC118" s="165"/>
      <c r="AD118" s="166"/>
      <c r="AE118" s="167"/>
      <c r="AF118" s="168"/>
      <c r="AG118" s="169"/>
      <c r="AH118" s="170"/>
    </row>
    <row r="119" spans="1:34" ht="15" thickBot="1" x14ac:dyDescent="0.35">
      <c r="A119" s="91" t="s">
        <v>200</v>
      </c>
      <c r="B119" s="92"/>
      <c r="C119" s="93"/>
      <c r="D119" s="94">
        <v>3049.6594165608985</v>
      </c>
      <c r="E119" s="95">
        <v>808.94730153796831</v>
      </c>
      <c r="F119" s="302">
        <v>2240.7001150229285</v>
      </c>
      <c r="G119" s="96">
        <v>8507786</v>
      </c>
      <c r="H119" s="97">
        <v>9214311.2869500015</v>
      </c>
      <c r="I119" s="98">
        <v>263.20767505147188</v>
      </c>
      <c r="J119" s="99">
        <v>330.96683209303063</v>
      </c>
      <c r="O119" s="253" t="s">
        <v>200</v>
      </c>
      <c r="P119" s="254"/>
      <c r="Q119" s="255"/>
      <c r="R119" s="223"/>
      <c r="S119" s="224">
        <v>808.94730153796831</v>
      </c>
      <c r="T119" s="300">
        <v>2240.7001150229285</v>
      </c>
      <c r="U119" s="225">
        <v>3049.6594165608985</v>
      </c>
      <c r="V119" s="226">
        <v>26.525824396818003</v>
      </c>
      <c r="W119" s="227">
        <v>306.24616525575487</v>
      </c>
      <c r="X119" s="228">
        <v>838.98400731136314</v>
      </c>
      <c r="Y119" s="229">
        <v>1145.2401725671182</v>
      </c>
      <c r="Z119" s="230">
        <v>299.78750780038104</v>
      </c>
      <c r="AA119" s="231">
        <v>895.78517702805095</v>
      </c>
      <c r="AB119" s="232">
        <v>1195.5736848284316</v>
      </c>
      <c r="AC119" s="233">
        <v>178.97890653613766</v>
      </c>
      <c r="AD119" s="234">
        <v>303.07021280266059</v>
      </c>
      <c r="AE119" s="235">
        <v>482.05011933879831</v>
      </c>
      <c r="AF119" s="236">
        <v>17.894636910878265</v>
      </c>
      <c r="AG119" s="237">
        <v>62.79024331334471</v>
      </c>
      <c r="AH119" s="238">
        <v>80.694880224222999</v>
      </c>
    </row>
    <row r="120" spans="1:34" x14ac:dyDescent="0.25">
      <c r="A120" s="100" t="s">
        <v>319</v>
      </c>
      <c r="B120" s="101"/>
      <c r="C120" s="101"/>
      <c r="D120" s="102"/>
      <c r="E120" s="102"/>
      <c r="F120" s="102"/>
      <c r="G120" s="103"/>
      <c r="H120" s="103"/>
      <c r="I120" s="101"/>
      <c r="J120" s="101"/>
      <c r="O120" s="100" t="s">
        <v>334</v>
      </c>
      <c r="P120" s="101"/>
      <c r="Q120" s="101"/>
      <c r="R120" s="101"/>
      <c r="S120" s="102"/>
      <c r="T120" s="102"/>
      <c r="U120" s="102"/>
      <c r="V120" s="239"/>
      <c r="W120" s="102"/>
      <c r="X120" s="102"/>
      <c r="Y120" s="102"/>
      <c r="Z120" s="102"/>
      <c r="AA120" s="102"/>
      <c r="AB120" s="102"/>
      <c r="AC120" s="102"/>
      <c r="AD120" s="102"/>
      <c r="AE120" s="102"/>
      <c r="AF120" s="102"/>
      <c r="AG120" s="102"/>
      <c r="AH120" s="102"/>
    </row>
    <row r="121" spans="1:34" x14ac:dyDescent="0.25">
      <c r="A121" s="100" t="s">
        <v>320</v>
      </c>
      <c r="B121" s="101"/>
      <c r="C121" s="101"/>
      <c r="D121" s="102"/>
      <c r="E121" s="102"/>
      <c r="F121" s="102"/>
      <c r="G121" s="103"/>
      <c r="H121" s="103"/>
      <c r="I121" s="101"/>
      <c r="J121" s="101"/>
      <c r="O121" s="100" t="s">
        <v>320</v>
      </c>
      <c r="P121" s="101"/>
      <c r="Q121" s="101"/>
      <c r="R121" s="101"/>
      <c r="S121" s="102"/>
      <c r="T121" s="102"/>
      <c r="U121" s="102"/>
      <c r="V121" s="239"/>
      <c r="W121" s="102"/>
      <c r="X121" s="102"/>
      <c r="Y121" s="102"/>
      <c r="Z121" s="102"/>
      <c r="AA121" s="102"/>
      <c r="AB121" s="102"/>
      <c r="AC121" s="102"/>
      <c r="AD121" s="102"/>
      <c r="AE121" s="102"/>
      <c r="AF121" s="102"/>
      <c r="AG121" s="102"/>
      <c r="AH121" s="102"/>
    </row>
  </sheetData>
  <mergeCells count="7">
    <mergeCell ref="AC1:AE1"/>
    <mergeCell ref="S1:U1"/>
    <mergeCell ref="AF1:AH1"/>
    <mergeCell ref="D1:F1"/>
    <mergeCell ref="G1:H1"/>
    <mergeCell ref="W1:Y1"/>
    <mergeCell ref="Z1:AB1"/>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tabColor rgb="FFFF0000"/>
  </sheetPr>
  <dimension ref="A1:CI121"/>
  <sheetViews>
    <sheetView topLeftCell="A79" zoomScale="55" zoomScaleNormal="55" workbookViewId="0">
      <selection activeCell="J96" sqref="J96"/>
    </sheetView>
  </sheetViews>
  <sheetFormatPr baseColWidth="10" defaultRowHeight="17.399999999999999" customHeight="1" x14ac:dyDescent="0.25"/>
  <cols>
    <col min="1" max="1" width="26.6640625" bestFit="1" customWidth="1"/>
    <col min="3" max="3" width="7.33203125" style="291" customWidth="1"/>
    <col min="4" max="5" width="7.33203125" customWidth="1"/>
    <col min="6" max="6" width="7.33203125" style="281" customWidth="1"/>
    <col min="7" max="7" width="7.33203125" style="285" customWidth="1"/>
    <col min="8" max="10" width="7.33203125" customWidth="1"/>
    <col min="11" max="24" width="8.6640625" customWidth="1"/>
    <col min="25" max="25" width="10.44140625" style="291" customWidth="1"/>
    <col min="26" max="32" width="8.6640625" style="291" customWidth="1"/>
    <col min="33" max="39" width="9.6640625" style="31" customWidth="1"/>
    <col min="40" max="40" width="10.21875" style="291" customWidth="1"/>
    <col min="41" max="55" width="9.6640625" style="291" customWidth="1"/>
    <col min="56" max="56" width="19.88671875" style="286" customWidth="1"/>
    <col min="57" max="57" width="10.77734375" style="286" customWidth="1"/>
    <col min="58" max="58" width="14.44140625" style="286" customWidth="1"/>
    <col min="59" max="59" width="15.44140625" style="286" customWidth="1"/>
    <col min="60" max="63" width="9.21875" style="286" customWidth="1"/>
    <col min="64" max="64" width="15.21875" style="286" customWidth="1"/>
    <col min="65" max="65" width="9.6640625" customWidth="1"/>
    <col min="66" max="66" width="13.33203125" customWidth="1"/>
    <col min="67" max="71" width="9.6640625" customWidth="1"/>
    <col min="72" max="72" width="14.44140625" style="286" customWidth="1"/>
    <col min="73" max="77" width="9.21875" style="286" customWidth="1"/>
    <col min="78" max="78" width="15.21875" style="286" customWidth="1"/>
    <col min="79" max="85" width="9.6640625" style="291" customWidth="1"/>
    <col min="87" max="87" width="11.5546875" style="31"/>
    <col min="92" max="92" width="13.6640625" bestFit="1" customWidth="1"/>
  </cols>
  <sheetData>
    <row r="1" spans="1:87" s="31" customFormat="1" ht="17.399999999999999" customHeight="1" x14ac:dyDescent="0.25">
      <c r="C1" s="291"/>
      <c r="Y1" s="291"/>
      <c r="Z1" s="291"/>
      <c r="AA1" s="291"/>
      <c r="AB1" s="291"/>
      <c r="AC1" s="291"/>
      <c r="AD1" s="291"/>
      <c r="AE1" s="291"/>
      <c r="AF1" s="291"/>
      <c r="AN1" s="291"/>
      <c r="AO1" s="291"/>
      <c r="AP1" s="291"/>
      <c r="AQ1" s="291"/>
      <c r="AR1" s="291"/>
      <c r="AS1" s="291"/>
      <c r="AT1" s="291"/>
      <c r="AU1" s="291"/>
      <c r="AV1" s="291"/>
      <c r="AW1" s="291" t="s">
        <v>446</v>
      </c>
      <c r="AX1" s="291"/>
      <c r="AY1" s="291"/>
      <c r="AZ1" s="291"/>
      <c r="BA1" s="291"/>
      <c r="BB1" s="291"/>
      <c r="BC1" s="291"/>
      <c r="BE1" s="291"/>
      <c r="BF1" s="291"/>
      <c r="BG1" s="291"/>
      <c r="BH1" s="291"/>
      <c r="BI1" s="291"/>
      <c r="BJ1" s="291"/>
      <c r="BK1" s="291"/>
      <c r="BL1" s="291"/>
      <c r="BT1" s="291"/>
      <c r="BU1" s="291"/>
      <c r="BV1" s="291"/>
      <c r="BW1" s="291"/>
      <c r="BX1" s="291"/>
      <c r="BY1" s="291"/>
      <c r="BZ1" s="291"/>
      <c r="CA1" s="291"/>
      <c r="CB1" s="291"/>
      <c r="CC1" s="291"/>
      <c r="CD1" s="291"/>
      <c r="CE1" s="291"/>
      <c r="CF1" s="291"/>
      <c r="CG1" s="291"/>
    </row>
    <row r="2" spans="1:87" s="31" customFormat="1" ht="17.399999999999999" customHeight="1" x14ac:dyDescent="0.25">
      <c r="C2" s="291"/>
      <c r="R2" s="322" t="s">
        <v>393</v>
      </c>
      <c r="S2" s="323"/>
      <c r="T2" s="323"/>
      <c r="U2" s="323"/>
      <c r="V2" s="323"/>
      <c r="W2" s="323"/>
      <c r="X2" s="323"/>
      <c r="Y2" s="328"/>
      <c r="Z2" s="328" t="s">
        <v>394</v>
      </c>
      <c r="AA2" s="327"/>
      <c r="AB2" s="327"/>
      <c r="AC2" s="327"/>
      <c r="AD2" s="327"/>
      <c r="AE2" s="327"/>
      <c r="AF2" s="327"/>
      <c r="AG2" s="313" t="s">
        <v>378</v>
      </c>
      <c r="AN2" s="313"/>
      <c r="AO2" s="313" t="s">
        <v>384</v>
      </c>
      <c r="AP2" s="291"/>
      <c r="AQ2" s="291"/>
      <c r="AR2" s="291"/>
      <c r="AS2" s="291"/>
      <c r="AT2" s="291"/>
      <c r="AU2" s="291"/>
      <c r="AV2" s="291"/>
      <c r="AW2" s="348">
        <v>1</v>
      </c>
      <c r="AX2" s="348">
        <v>1</v>
      </c>
      <c r="AY2" s="348">
        <v>1</v>
      </c>
      <c r="AZ2" s="348">
        <v>1</v>
      </c>
      <c r="BA2" s="348">
        <v>1</v>
      </c>
      <c r="BB2" s="348">
        <v>1</v>
      </c>
      <c r="BC2" s="348">
        <v>1</v>
      </c>
      <c r="BD2" s="311" t="s">
        <v>398</v>
      </c>
      <c r="BE2" s="311"/>
      <c r="BF2" s="311" t="s">
        <v>422</v>
      </c>
      <c r="BG2" s="291"/>
      <c r="BH2" s="291"/>
      <c r="BI2" s="291"/>
      <c r="BJ2" s="291"/>
      <c r="BK2" s="291"/>
      <c r="BL2" s="291"/>
      <c r="BT2" s="311" t="s">
        <v>447</v>
      </c>
      <c r="BU2" s="291"/>
      <c r="BV2" s="291"/>
      <c r="BW2" s="291"/>
      <c r="BX2" s="291"/>
      <c r="BY2" s="291"/>
      <c r="BZ2" s="291"/>
      <c r="CA2" s="291"/>
      <c r="CB2" s="291"/>
      <c r="CC2" s="291"/>
      <c r="CD2" s="291"/>
      <c r="CE2" s="291"/>
      <c r="CF2" s="291"/>
      <c r="CG2" s="291"/>
    </row>
    <row r="3" spans="1:87" s="31" customFormat="1" ht="18" customHeight="1" x14ac:dyDescent="0.4">
      <c r="C3" s="309"/>
      <c r="D3" s="309" t="s">
        <v>375</v>
      </c>
      <c r="E3" s="310"/>
      <c r="F3" s="310"/>
      <c r="G3" s="310"/>
      <c r="H3" s="310"/>
      <c r="I3" s="310"/>
      <c r="J3" s="310"/>
      <c r="K3" s="310"/>
      <c r="L3" s="310"/>
      <c r="M3" s="310"/>
      <c r="N3" s="310"/>
      <c r="O3" s="310"/>
      <c r="P3" s="310"/>
      <c r="Q3" s="310"/>
      <c r="R3" s="324" t="s">
        <v>376</v>
      </c>
      <c r="S3" s="323"/>
      <c r="T3" s="323"/>
      <c r="U3" s="323"/>
      <c r="V3" s="380" t="s">
        <v>193</v>
      </c>
      <c r="W3" s="381"/>
      <c r="X3" s="30">
        <v>0.8</v>
      </c>
      <c r="Y3" s="327"/>
      <c r="Z3" s="327"/>
      <c r="AA3" s="327"/>
      <c r="AB3" s="327"/>
      <c r="AC3" s="327"/>
      <c r="AD3" s="327"/>
      <c r="AE3" s="327"/>
      <c r="AF3" s="327"/>
      <c r="AG3" s="312" t="s">
        <v>379</v>
      </c>
      <c r="AJ3" s="311" t="s">
        <v>406</v>
      </c>
      <c r="AK3" s="30">
        <v>1.1000000000000001</v>
      </c>
      <c r="AL3" s="311" t="s">
        <v>396</v>
      </c>
      <c r="AM3" s="311" t="s">
        <v>397</v>
      </c>
      <c r="AN3" s="291"/>
      <c r="AO3" s="353" t="s">
        <v>445</v>
      </c>
      <c r="AV3" s="291"/>
      <c r="AW3" s="348">
        <v>1.5</v>
      </c>
      <c r="AX3" s="348">
        <v>1.2</v>
      </c>
      <c r="AY3" s="348">
        <v>1.2</v>
      </c>
      <c r="AZ3" s="348">
        <v>0.7</v>
      </c>
      <c r="BA3" s="348">
        <v>0.5</v>
      </c>
      <c r="BB3" s="348">
        <v>0.5</v>
      </c>
      <c r="BC3" s="348">
        <v>0.5</v>
      </c>
      <c r="BE3" s="291"/>
      <c r="BF3" s="291"/>
      <c r="BG3" s="291"/>
      <c r="BH3" s="291"/>
      <c r="BI3" s="291"/>
      <c r="BJ3" s="291"/>
      <c r="BK3" s="291"/>
      <c r="BL3" s="291"/>
      <c r="BT3" s="291"/>
      <c r="BU3" s="291"/>
      <c r="BV3" s="291"/>
      <c r="BW3" s="291"/>
      <c r="BX3" s="291"/>
      <c r="BY3" s="291"/>
      <c r="BZ3" s="291"/>
      <c r="CA3" s="291"/>
      <c r="CB3" s="291"/>
      <c r="CC3" s="291"/>
      <c r="CD3" s="291"/>
      <c r="CE3" s="291"/>
      <c r="CF3" s="291"/>
      <c r="CG3" s="291"/>
    </row>
    <row r="4" spans="1:87" ht="92.4" customHeight="1" x14ac:dyDescent="0.25">
      <c r="A4" s="9"/>
      <c r="B4" s="9"/>
      <c r="C4" s="291" t="s">
        <v>342</v>
      </c>
      <c r="F4"/>
      <c r="G4"/>
      <c r="K4" s="311" t="s">
        <v>381</v>
      </c>
      <c r="L4" s="29"/>
      <c r="M4" s="29"/>
      <c r="N4" s="29"/>
      <c r="O4" s="29"/>
      <c r="P4" s="29"/>
      <c r="Q4" s="29"/>
      <c r="R4" s="325" t="s">
        <v>382</v>
      </c>
      <c r="S4" s="326"/>
      <c r="T4" s="326"/>
      <c r="U4" s="326"/>
      <c r="V4" s="326"/>
      <c r="W4" s="326"/>
      <c r="X4" s="326"/>
      <c r="Y4" s="327"/>
      <c r="Z4" s="327"/>
      <c r="AA4" s="327"/>
      <c r="AB4" s="327"/>
      <c r="AC4" s="327"/>
      <c r="AD4" s="327"/>
      <c r="AE4" s="327"/>
      <c r="AF4" s="327"/>
      <c r="AG4" s="19">
        <v>1</v>
      </c>
      <c r="AH4" s="8">
        <v>2</v>
      </c>
      <c r="AI4" s="8">
        <v>3</v>
      </c>
      <c r="AJ4" s="29">
        <v>4</v>
      </c>
      <c r="AK4" s="29">
        <v>5</v>
      </c>
      <c r="AL4" s="29">
        <v>7</v>
      </c>
      <c r="AM4" s="29">
        <v>12</v>
      </c>
      <c r="AN4" s="317"/>
      <c r="AO4" s="19">
        <v>1</v>
      </c>
      <c r="AP4" s="8">
        <v>2</v>
      </c>
      <c r="AQ4" s="8">
        <v>3</v>
      </c>
      <c r="AR4" s="29">
        <v>4</v>
      </c>
      <c r="AS4" s="29">
        <v>5</v>
      </c>
      <c r="AT4" s="29">
        <v>6</v>
      </c>
      <c r="AU4" s="29">
        <v>11</v>
      </c>
      <c r="AV4" s="29"/>
      <c r="AW4" s="29"/>
      <c r="AX4" s="29"/>
      <c r="AY4" s="29"/>
      <c r="AZ4" s="29"/>
      <c r="BA4" s="29"/>
      <c r="BB4" s="29"/>
      <c r="BC4" s="29"/>
      <c r="BD4" s="382" t="s">
        <v>383</v>
      </c>
      <c r="BE4" s="383"/>
      <c r="BF4" s="383"/>
      <c r="BG4" s="383"/>
      <c r="BH4" s="383"/>
      <c r="BI4" s="383"/>
      <c r="BJ4" s="383"/>
      <c r="BK4" s="383"/>
      <c r="BL4" s="383"/>
      <c r="BM4" s="288"/>
      <c r="BN4" s="288"/>
      <c r="BO4" s="289"/>
      <c r="BP4" s="289"/>
      <c r="BQ4" s="289"/>
      <c r="BR4" s="289"/>
      <c r="BS4" s="289"/>
      <c r="BT4" s="289"/>
      <c r="BU4" s="289"/>
      <c r="BV4" s="289"/>
      <c r="BW4" s="289"/>
      <c r="BX4" s="289"/>
      <c r="BY4" s="289"/>
      <c r="BZ4" s="289"/>
      <c r="CA4" s="288"/>
      <c r="CB4" s="288"/>
      <c r="CC4" s="289"/>
      <c r="CD4" s="289"/>
      <c r="CE4" s="289"/>
      <c r="CF4" s="289"/>
      <c r="CG4" s="289"/>
      <c r="CI4"/>
    </row>
    <row r="5" spans="1:87" ht="49.95" customHeight="1" thickBot="1" x14ac:dyDescent="0.3">
      <c r="A5" s="9"/>
      <c r="B5" s="308" t="s">
        <v>377</v>
      </c>
      <c r="C5" s="311" t="s">
        <v>380</v>
      </c>
      <c r="D5" t="s">
        <v>343</v>
      </c>
      <c r="E5" s="31" t="s">
        <v>344</v>
      </c>
      <c r="F5" s="31" t="s">
        <v>345</v>
      </c>
      <c r="G5" s="31" t="s">
        <v>346</v>
      </c>
      <c r="H5" s="31" t="s">
        <v>347</v>
      </c>
      <c r="I5" s="31" t="s">
        <v>348</v>
      </c>
      <c r="J5" s="31" t="s">
        <v>349</v>
      </c>
      <c r="K5" s="287" t="s">
        <v>350</v>
      </c>
      <c r="L5" s="287" t="s">
        <v>351</v>
      </c>
      <c r="M5" s="287" t="s">
        <v>352</v>
      </c>
      <c r="N5" s="287" t="s">
        <v>353</v>
      </c>
      <c r="O5" s="287" t="s">
        <v>354</v>
      </c>
      <c r="P5" s="287" t="s">
        <v>355</v>
      </c>
      <c r="Q5" s="287" t="s">
        <v>356</v>
      </c>
      <c r="R5" s="287" t="s">
        <v>364</v>
      </c>
      <c r="S5" s="287" t="s">
        <v>365</v>
      </c>
      <c r="T5" s="287" t="s">
        <v>366</v>
      </c>
      <c r="U5" s="287" t="s">
        <v>367</v>
      </c>
      <c r="V5" s="287" t="s">
        <v>368</v>
      </c>
      <c r="W5" s="287" t="s">
        <v>369</v>
      </c>
      <c r="X5" s="287" t="s">
        <v>370</v>
      </c>
      <c r="Y5" s="321" t="s">
        <v>392</v>
      </c>
      <c r="Z5" s="321" t="s">
        <v>385</v>
      </c>
      <c r="AA5" s="321" t="s">
        <v>386</v>
      </c>
      <c r="AB5" s="321" t="s">
        <v>387</v>
      </c>
      <c r="AC5" s="321" t="s">
        <v>388</v>
      </c>
      <c r="AD5" s="321" t="s">
        <v>389</v>
      </c>
      <c r="AE5" s="321" t="s">
        <v>390</v>
      </c>
      <c r="AF5" s="321" t="s">
        <v>391</v>
      </c>
      <c r="AG5" s="318" t="s">
        <v>335</v>
      </c>
      <c r="AH5" s="277" t="s">
        <v>336</v>
      </c>
      <c r="AI5" s="277" t="s">
        <v>337</v>
      </c>
      <c r="AJ5" s="277" t="s">
        <v>338</v>
      </c>
      <c r="AK5" s="277" t="s">
        <v>339</v>
      </c>
      <c r="AL5" s="277" t="s">
        <v>340</v>
      </c>
      <c r="AM5" s="277" t="s">
        <v>341</v>
      </c>
      <c r="AN5" s="318" t="s">
        <v>395</v>
      </c>
      <c r="AO5" s="318" t="s">
        <v>407</v>
      </c>
      <c r="AP5" s="318" t="s">
        <v>408</v>
      </c>
      <c r="AQ5" s="318" t="s">
        <v>409</v>
      </c>
      <c r="AR5" s="318" t="s">
        <v>410</v>
      </c>
      <c r="AS5" s="318" t="s">
        <v>411</v>
      </c>
      <c r="AT5" s="318" t="s">
        <v>412</v>
      </c>
      <c r="AU5" s="318" t="s">
        <v>413</v>
      </c>
      <c r="AV5" s="341" t="s">
        <v>428</v>
      </c>
      <c r="AW5" s="341" t="s">
        <v>414</v>
      </c>
      <c r="AX5" s="341" t="s">
        <v>415</v>
      </c>
      <c r="AY5" s="341" t="s">
        <v>416</v>
      </c>
      <c r="AZ5" s="341" t="s">
        <v>417</v>
      </c>
      <c r="BA5" s="341" t="s">
        <v>418</v>
      </c>
      <c r="BB5" s="341" t="s">
        <v>419</v>
      </c>
      <c r="BC5" s="341" t="s">
        <v>420</v>
      </c>
      <c r="BD5" s="108" t="s">
        <v>202</v>
      </c>
      <c r="BE5" s="333" t="s">
        <v>421</v>
      </c>
      <c r="BF5" s="331" t="s">
        <v>399</v>
      </c>
      <c r="BG5" s="331" t="s">
        <v>400</v>
      </c>
      <c r="BH5" s="331" t="s">
        <v>401</v>
      </c>
      <c r="BI5" s="331" t="s">
        <v>402</v>
      </c>
      <c r="BJ5" s="331" t="s">
        <v>403</v>
      </c>
      <c r="BK5" s="331" t="s">
        <v>404</v>
      </c>
      <c r="BL5" s="331" t="s">
        <v>405</v>
      </c>
      <c r="BM5" s="284" t="s">
        <v>357</v>
      </c>
      <c r="BN5" s="284" t="s">
        <v>358</v>
      </c>
      <c r="BO5" s="284" t="s">
        <v>359</v>
      </c>
      <c r="BP5" s="284" t="s">
        <v>360</v>
      </c>
      <c r="BQ5" s="284" t="s">
        <v>361</v>
      </c>
      <c r="BR5" s="284" t="s">
        <v>362</v>
      </c>
      <c r="BS5" s="284" t="s">
        <v>363</v>
      </c>
      <c r="BT5" s="331" t="s">
        <v>430</v>
      </c>
      <c r="BU5" s="331" t="s">
        <v>431</v>
      </c>
      <c r="BV5" s="331" t="s">
        <v>432</v>
      </c>
      <c r="BW5" s="331" t="s">
        <v>433</v>
      </c>
      <c r="BX5" s="331" t="s">
        <v>434</v>
      </c>
      <c r="BY5" s="331" t="s">
        <v>435</v>
      </c>
      <c r="BZ5" s="331" t="s">
        <v>436</v>
      </c>
      <c r="CA5" s="284" t="s">
        <v>429</v>
      </c>
      <c r="CB5" s="284" t="s">
        <v>437</v>
      </c>
      <c r="CC5" s="284" t="s">
        <v>438</v>
      </c>
      <c r="CD5" s="284" t="s">
        <v>439</v>
      </c>
      <c r="CE5" s="284" t="s">
        <v>440</v>
      </c>
      <c r="CF5" s="284" t="s">
        <v>441</v>
      </c>
      <c r="CG5" s="284" t="s">
        <v>442</v>
      </c>
      <c r="CI5"/>
    </row>
    <row r="6" spans="1:87" ht="17.399999999999999" customHeight="1" x14ac:dyDescent="0.3">
      <c r="A6" s="15" t="s">
        <v>52</v>
      </c>
      <c r="B6" s="263">
        <v>101</v>
      </c>
      <c r="C6" s="314">
        <f>SUM(D6:J6)</f>
        <v>3661</v>
      </c>
      <c r="D6" s="25">
        <v>1868</v>
      </c>
      <c r="E6" s="25">
        <v>1312</v>
      </c>
      <c r="F6" s="25">
        <v>257</v>
      </c>
      <c r="G6" s="25">
        <v>140</v>
      </c>
      <c r="H6" s="25">
        <v>68</v>
      </c>
      <c r="I6" s="25">
        <v>15</v>
      </c>
      <c r="J6" s="25">
        <v>1</v>
      </c>
      <c r="K6" s="24">
        <v>365001</v>
      </c>
      <c r="L6" s="24">
        <v>386828</v>
      </c>
      <c r="M6" s="24">
        <v>278381</v>
      </c>
      <c r="N6" s="24">
        <v>182655</v>
      </c>
      <c r="O6" s="24">
        <v>174115</v>
      </c>
      <c r="P6" s="24">
        <v>37249</v>
      </c>
      <c r="Q6" s="24">
        <v>5751</v>
      </c>
      <c r="R6" s="315">
        <f>IFERROR(Tabelle1[[#This Row],[NGF1]]/NGFzuBGF/D6,"")</f>
        <v>244.2458511777302</v>
      </c>
      <c r="S6" s="315">
        <f>IFERROR(Tabelle1[[#This Row],[NGF2]]/NGFzuBGF/E6,"")</f>
        <v>368.54801829268291</v>
      </c>
      <c r="T6" s="315">
        <f>IFERROR(Tabelle1[[#This Row],[NGF3]]/NGFzuBGF/F6,"")</f>
        <v>1353.9931906614786</v>
      </c>
      <c r="U6" s="315">
        <f>IFERROR(Tabelle1[[#This Row],[NGF4]]/NGFzuBGF/G6,"")</f>
        <v>1630.8482142857142</v>
      </c>
      <c r="V6" s="315">
        <f>IFERROR(Tabelle1[[#This Row],[NGF5]]/NGFzuBGF/H6,"")</f>
        <v>3200.643382352941</v>
      </c>
      <c r="W6" s="315">
        <f>IFERROR(Tabelle1[[#This Row],[NGF6]]/NGFzuBGF/I6,"")</f>
        <v>3104.0833333333335</v>
      </c>
      <c r="X6" s="315">
        <f>IFERROR(Tabelle1[[#This Row],[NGF11]]/NGFzuBGF/J6,"")</f>
        <v>7188.75</v>
      </c>
      <c r="Y6" s="329">
        <f>SUM(Tabelle1[[#This Row],[BGF_insg 1]:[BGF_insg 7]])</f>
        <v>1787475</v>
      </c>
      <c r="Z6" s="319">
        <f>IFERROR(D6*Tabelle1[[#This Row],[BGF1]],"")</f>
        <v>456251.25</v>
      </c>
      <c r="AA6" s="319">
        <f>IFERROR(E6*Tabelle1[[#This Row],[BGF2]],"")</f>
        <v>483535</v>
      </c>
      <c r="AB6" s="319">
        <f>IFERROR(F6*Tabelle1[[#This Row],[BGF3]],"")</f>
        <v>347976.25</v>
      </c>
      <c r="AC6" s="319">
        <f>IFERROR(G6*Tabelle1[[#This Row],[BGF4]],"")</f>
        <v>228318.75</v>
      </c>
      <c r="AD6" s="319">
        <f>IFERROR(H6*Tabelle1[[#This Row],[BGF5]],"")</f>
        <v>217643.75</v>
      </c>
      <c r="AE6" s="319">
        <f>IFERROR(I6*Tabelle1[[#This Row],[BGF6]],"")</f>
        <v>46561.25</v>
      </c>
      <c r="AF6" s="319">
        <f>IFERROR(J6*Tabelle1[[#This Row],[BGF11]],"")</f>
        <v>7188.75</v>
      </c>
      <c r="AG6" s="316">
        <f>IFERROR(Tabelle1[[#This Row],[BGF1]]/AG$4*$AK$3,"")</f>
        <v>268.67043629550324</v>
      </c>
      <c r="AH6" s="316">
        <f>IFERROR(Tabelle1[[#This Row],[BGF2]]/AH$4*$AK$3,"")</f>
        <v>202.7014100609756</v>
      </c>
      <c r="AI6" s="316">
        <f>IFERROR(Tabelle1[[#This Row],[BGF3]]/AI$4*$AK$3,"")</f>
        <v>496.46416990920886</v>
      </c>
      <c r="AJ6" s="316">
        <f>IFERROR(Tabelle1[[#This Row],[BGF4]]/AJ$4*$AK$3,"")</f>
        <v>448.48325892857144</v>
      </c>
      <c r="AK6" s="316">
        <f>IFERROR(Tabelle1[[#This Row],[BGF5]]/AK$4*$AK$3,"")</f>
        <v>704.14154411764707</v>
      </c>
      <c r="AL6" s="316">
        <f>IFERROR(Tabelle1[[#This Row],[BGF6]]/AL$4*$AK$3,"")</f>
        <v>487.78452380952388</v>
      </c>
      <c r="AM6" s="316">
        <f>IFERROR(Tabelle1[[#This Row],[BGF11]]/AM$4*$AK$3,"")</f>
        <v>658.96875</v>
      </c>
      <c r="AN6" s="330">
        <f>SUM(Tabelle1[[#This Row],[BebFl_summe 1]:[BebFl_summe 7]])</f>
        <v>1014056.9345238095</v>
      </c>
      <c r="AO6" s="320">
        <f>IFERROR(Tabelle1[[#This Row],[BebFl G1]]*D6,"")</f>
        <v>501876.37500000006</v>
      </c>
      <c r="AP6" s="320">
        <f>IFERROR(Tabelle1[[#This Row],[BebFl G2]]*E6,"")</f>
        <v>265944.25</v>
      </c>
      <c r="AQ6" s="320">
        <f>IFERROR(Tabelle1[[#This Row],[BebFl G3]]*F6,"")</f>
        <v>127591.29166666667</v>
      </c>
      <c r="AR6" s="320">
        <f>IFERROR(Tabelle1[[#This Row],[BebFl G4]]*G6,"")</f>
        <v>62787.65625</v>
      </c>
      <c r="AS6" s="320">
        <f>IFERROR(Tabelle1[[#This Row],[BebFl G5]]*H6,"")</f>
        <v>47881.625</v>
      </c>
      <c r="AT6" s="320">
        <f>IFERROR(Tabelle1[[#This Row],[BebFl G6]]*I6,"")</f>
        <v>7316.7678571428578</v>
      </c>
      <c r="AU6" s="320">
        <f>IFERROR(Tabelle1[[#This Row],[BebFl G11]]*J6,"")</f>
        <v>658.96875</v>
      </c>
      <c r="AV6" s="320">
        <f>SUM(Tabelle1[[#This Row],[BebFl_summe 8]:[BebFl_summe 14]])</f>
        <v>1296937.2526785715</v>
      </c>
      <c r="AW6" s="320">
        <f>IFERROR(Tabelle1[[#This Row],[BebFl_summe 1]]*AW$3,"")</f>
        <v>752814.56250000012</v>
      </c>
      <c r="AX6" s="320">
        <f>IFERROR(Tabelle1[[#This Row],[BebFl_summe 2]]*AX$3,"")</f>
        <v>319133.09999999998</v>
      </c>
      <c r="AY6" s="320">
        <f>IFERROR(Tabelle1[[#This Row],[BebFl_summe 3]]*AY$3,"")</f>
        <v>153109.54999999999</v>
      </c>
      <c r="AZ6" s="320">
        <f>IFERROR(Tabelle1[[#This Row],[BebFl_summe 4]]*AZ$3,"")</f>
        <v>43951.359375</v>
      </c>
      <c r="BA6" s="320">
        <f>IFERROR(Tabelle1[[#This Row],[BebFl_summe 5]]*BA$3,"")</f>
        <v>23940.8125</v>
      </c>
      <c r="BB6" s="320">
        <f>IFERROR(Tabelle1[[#This Row],[BebFl_summe 6]]*BB$3,"")</f>
        <v>3658.3839285714289</v>
      </c>
      <c r="BC6" s="320">
        <f>IFERROR(Tabelle1[[#This Row],[BebFl_summe 7]]*BC$3,"")</f>
        <v>329.484375</v>
      </c>
      <c r="BD6" s="334">
        <v>4290000</v>
      </c>
      <c r="BE6" s="342">
        <f>Tabelle1[[#This Row],[BebFl_Summe]]/Tabelle1[[#This Row],[bebaut]]</f>
        <v>0.23637690781440779</v>
      </c>
      <c r="BF6" s="332">
        <f>IFERROR(Tabelle1[[#This Row],[bebaut]]*Tabelle1[[#This Row],[BebFl_summe 1]]/Tabelle1[[#This Row],[BebFl_Summe]],"")</f>
        <v>2123203.9104007999</v>
      </c>
      <c r="BG6" s="332">
        <f>IFERROR(Tabelle1[[#This Row],[bebaut]]*Tabelle1[[#This Row],[BebFl_summe 2]]/Tabelle1[[#This Row],[BebFl_Summe]],"")</f>
        <v>1125085.5781936496</v>
      </c>
      <c r="BH6" s="332">
        <f>IFERROR(Tabelle1[[#This Row],[bebaut]]*Tabelle1[[#This Row],[BebFl_summe 3]]/Tabelle1[[#This Row],[BebFl_Summe]],"")</f>
        <v>539779.00314545713</v>
      </c>
      <c r="BI6" s="332">
        <f>IFERROR(Tabelle1[[#This Row],[bebaut]]*Tabelle1[[#This Row],[BebFl_summe 4]]/Tabelle1[[#This Row],[BebFl_Summe]],"")</f>
        <v>265625.16969423241</v>
      </c>
      <c r="BJ6" s="332">
        <f>IFERROR(Tabelle1[[#This Row],[bebaut]]*Tabelle1[[#This Row],[BebFl_summe 5]]/Tabelle1[[#This Row],[BebFl_Summe]],"")</f>
        <v>202564.73207439718</v>
      </c>
      <c r="BK6" s="332">
        <f>IFERROR(Tabelle1[[#This Row],[bebaut]]*Tabelle1[[#This Row],[BebFl_summe 6]]/Tabelle1[[#This Row],[BebFl_Summe]],"")</f>
        <v>30953.818309898721</v>
      </c>
      <c r="BL6" s="332">
        <f>IFERROR(Tabelle1[[#This Row],[bebaut]]*Tabelle1[[#This Row],[BebFl_summe 7]]/Tabelle1[[#This Row],[BebFl_Summe]],"")</f>
        <v>2787.7881815654841</v>
      </c>
      <c r="BM6" s="290">
        <f>IFERROR(Tabelle1[[#This Row],[BGF_insg 1]]/Tabelle1[[#This Row],[GF_1]],"")</f>
        <v>0.21488809801309797</v>
      </c>
      <c r="BN6" s="290">
        <f>IFERROR(Tabelle1[[#This Row],[BGF_insg 2]]/Tabelle1[[#This Row],[GF_2]],"")</f>
        <v>0.42977619602619599</v>
      </c>
      <c r="BO6" s="290">
        <f>IFERROR(Tabelle1[[#This Row],[BGF_insg 3]]/Tabelle1[[#This Row],[GF_3]],"")</f>
        <v>0.64466429403929404</v>
      </c>
      <c r="BP6" s="290">
        <f>IFERROR(Tabelle1[[#This Row],[BGF_insg 4]]/Tabelle1[[#This Row],[GF_4]],"")</f>
        <v>0.85955239205239198</v>
      </c>
      <c r="BQ6" s="290">
        <f>IFERROR(Tabelle1[[#This Row],[BGF_insg 5]]/Tabelle1[[#This Row],[GF_5]],"")</f>
        <v>1.07444049006549</v>
      </c>
      <c r="BR6" s="290">
        <f>IFERROR(Tabelle1[[#This Row],[BGF_insg 6]]/Tabelle1[[#This Row],[GF_6]],"")</f>
        <v>1.5042166860916857</v>
      </c>
      <c r="BS6" s="290">
        <f>IFERROR(Tabelle1[[#This Row],[BGF_insg 7]]/Tabelle1[[#This Row],[GF_7]],"")</f>
        <v>2.5786571761571762</v>
      </c>
      <c r="BT6" s="332">
        <f>IFERROR(Tabelle1[[#This Row],[bebaut]]*Tabelle1[[#This Row],[BebFl_summe 8]]/Tabelle1[[#This Row],[Gewichtung]],"")</f>
        <v>2490154.759958466</v>
      </c>
      <c r="BU6" s="332">
        <f>IFERROR(Tabelle1[[#This Row],[bebaut]]*Tabelle1[[#This Row],[BebFl_summe 9]]/Tabelle1[[#This Row],[Gewichtung]],"")</f>
        <v>1055626.2426516237</v>
      </c>
      <c r="BV6" s="332">
        <f>IFERROR(Tabelle1[[#This Row],[bebaut]]*Tabelle1[[#This Row],[BebFl_summe 10]]/Tabelle1[[#This Row],[Gewichtung]],"")</f>
        <v>506454.70175478794</v>
      </c>
      <c r="BW6" s="332">
        <f>IFERROR(Tabelle1[[#This Row],[bebaut]]*Tabelle1[[#This Row],[BebFl_summe 11]]/Tabelle1[[#This Row],[Gewichtung]],"")</f>
        <v>145382.0000384243</v>
      </c>
      <c r="BX6" s="332">
        <f>IFERROR(Tabelle1[[#This Row],[bebaut]]*Tabelle1[[#This Row],[BebFl_summe 12]]/Tabelle1[[#This Row],[Gewichtung]],"")</f>
        <v>79191.252632215299</v>
      </c>
      <c r="BY6" s="332">
        <f>IFERROR(Tabelle1[[#This Row],[bebaut]]*Tabelle1[[#This Row],[BebFl_summe 13]]/Tabelle1[[#This Row],[Gewichtung]],"")</f>
        <v>12101.176846572618</v>
      </c>
      <c r="BZ6" s="332">
        <f>IFERROR(Tabelle1[[#This Row],[bebaut]]*Tabelle1[[#This Row],[BebFl_summe 14]]/Tabelle1[[#This Row],[Gewichtung]],"")</f>
        <v>1089.8661179102658</v>
      </c>
      <c r="CA6" s="290">
        <f>IFERROR(Tabelle1[[#This Row],[BGF_insg 1]]/Tabelle1[[#This Row],[GF_12]],"")</f>
        <v>0.18322204600954597</v>
      </c>
      <c r="CB6" s="290">
        <f>IFERROR(Tabelle1[[#This Row],[BGF_insg 2]]/Tabelle1[[#This Row],[GF_23]],"")</f>
        <v>0.45805511502386509</v>
      </c>
      <c r="CC6" s="290">
        <f>IFERROR(Tabelle1[[#This Row],[BGF_insg 3]]/Tabelle1[[#This Row],[GF_34]],"")</f>
        <v>0.68708267253579758</v>
      </c>
      <c r="CD6" s="290">
        <f>IFERROR(Tabelle1[[#This Row],[BGF_insg 4]]/Tabelle1[[#This Row],[GF_45]],"")</f>
        <v>1.570474680081823</v>
      </c>
      <c r="CE6" s="290">
        <f>IFERROR(Tabelle1[[#This Row],[BGF_insg 5]]/Tabelle1[[#This Row],[GF_56]],"")</f>
        <v>2.7483306901431903</v>
      </c>
      <c r="CF6" s="290">
        <f>IFERROR(Tabelle1[[#This Row],[BGF_insg 6]]/Tabelle1[[#This Row],[GF_67]],"")</f>
        <v>3.847662966200466</v>
      </c>
      <c r="CG6" s="290">
        <f>IFERROR(Tabelle1[[#This Row],[BGF_insg 7]]/Tabelle1[[#This Row],[GF_78]],"")</f>
        <v>6.5959936563436559</v>
      </c>
      <c r="CI6"/>
    </row>
    <row r="7" spans="1:87" ht="17.399999999999999" customHeight="1" x14ac:dyDescent="0.3">
      <c r="A7" s="15" t="s">
        <v>53</v>
      </c>
      <c r="B7" s="263">
        <v>102</v>
      </c>
      <c r="C7" s="314">
        <f t="shared" ref="C7:C70" si="0">SUM(D7:J7)</f>
        <v>1250</v>
      </c>
      <c r="D7" s="25">
        <v>992</v>
      </c>
      <c r="E7" s="25">
        <v>219</v>
      </c>
      <c r="F7" s="25">
        <v>35</v>
      </c>
      <c r="G7" s="25">
        <v>4</v>
      </c>
      <c r="H7" s="25" t="s">
        <v>54</v>
      </c>
      <c r="I7" s="25" t="s">
        <v>54</v>
      </c>
      <c r="J7" s="25" t="s">
        <v>54</v>
      </c>
      <c r="K7" s="24">
        <v>94700</v>
      </c>
      <c r="L7" s="24">
        <v>58176</v>
      </c>
      <c r="M7" s="24">
        <v>18281</v>
      </c>
      <c r="N7" s="24">
        <v>23516</v>
      </c>
      <c r="O7" s="24" t="s">
        <v>54</v>
      </c>
      <c r="P7" s="24" t="s">
        <v>54</v>
      </c>
      <c r="Q7" s="24" t="s">
        <v>54</v>
      </c>
      <c r="R7" s="315">
        <f>IFERROR(Tabelle1[[#This Row],[NGF1]]/NGFzuBGF/D7,"")</f>
        <v>119.32963709677419</v>
      </c>
      <c r="S7" s="315">
        <f>IFERROR(Tabelle1[[#This Row],[NGF2]]/NGFzuBGF/E7,"")</f>
        <v>332.05479452054794</v>
      </c>
      <c r="T7" s="315">
        <f>IFERROR(Tabelle1[[#This Row],[NGF3]]/NGFzuBGF/F7,"")</f>
        <v>652.89285714285711</v>
      </c>
      <c r="U7" s="315">
        <f>IFERROR(Tabelle1[[#This Row],[NGF4]]/NGFzuBGF/G7,"")</f>
        <v>7348.75</v>
      </c>
      <c r="V7" s="315" t="str">
        <f>IFERROR(Tabelle1[[#This Row],[NGF5]]/NGFzuBGF/H7,"")</f>
        <v/>
      </c>
      <c r="W7" s="315" t="str">
        <f>IFERROR(Tabelle1[[#This Row],[NGF6]]/NGFzuBGF/I7,"")</f>
        <v/>
      </c>
      <c r="X7" s="315" t="str">
        <f>IFERROR(Tabelle1[[#This Row],[NGF11]]/NGFzuBGF/J7,"")</f>
        <v/>
      </c>
      <c r="Y7" s="329">
        <f>SUM(Tabelle1[[#This Row],[BGF_insg 1]:[BGF_insg 7]])</f>
        <v>243341.25</v>
      </c>
      <c r="Z7" s="319">
        <f>IFERROR(D7*Tabelle1[[#This Row],[BGF1]],"")</f>
        <v>118375</v>
      </c>
      <c r="AA7" s="319">
        <f>IFERROR(E7*Tabelle1[[#This Row],[BGF2]],"")</f>
        <v>72720</v>
      </c>
      <c r="AB7" s="319">
        <f>IFERROR(F7*Tabelle1[[#This Row],[BGF3]],"")</f>
        <v>22851.25</v>
      </c>
      <c r="AC7" s="319">
        <f>IFERROR(G7*Tabelle1[[#This Row],[BGF4]],"")</f>
        <v>29395</v>
      </c>
      <c r="AD7" s="319" t="str">
        <f>IFERROR(H7*Tabelle1[[#This Row],[BGF5]],"")</f>
        <v/>
      </c>
      <c r="AE7" s="319" t="str">
        <f>IFERROR(I7*Tabelle1[[#This Row],[BGF6]],"")</f>
        <v/>
      </c>
      <c r="AF7" s="319" t="str">
        <f>IFERROR(J7*Tabelle1[[#This Row],[BGF11]],"")</f>
        <v/>
      </c>
      <c r="AG7" s="316">
        <f>IFERROR(Tabelle1[[#This Row],[BGF1]]/AG$4*$AK$3,"")</f>
        <v>131.26260080645162</v>
      </c>
      <c r="AH7" s="316">
        <f>IFERROR(Tabelle1[[#This Row],[BGF2]]/AH$4*$AK$3,"")</f>
        <v>182.63013698630138</v>
      </c>
      <c r="AI7" s="316">
        <f>IFERROR(Tabelle1[[#This Row],[BGF3]]/AI$4*$AK$3,"")</f>
        <v>239.39404761904763</v>
      </c>
      <c r="AJ7" s="316">
        <f>IFERROR(Tabelle1[[#This Row],[BGF4]]/AJ$4*$AK$3,"")</f>
        <v>2020.9062500000002</v>
      </c>
      <c r="AK7" s="316" t="str">
        <f>IFERROR(Tabelle1[[#This Row],[BGF5]]/AK$4*$AK$3,"")</f>
        <v/>
      </c>
      <c r="AL7" s="316" t="str">
        <f>IFERROR(Tabelle1[[#This Row],[BGF6]]/AL$4*$AK$3,"")</f>
        <v/>
      </c>
      <c r="AM7" s="316" t="str">
        <f>IFERROR(Tabelle1[[#This Row],[BGF11]]/AM$4*$AK$3,"")</f>
        <v/>
      </c>
      <c r="AN7" s="330">
        <f>SUM(Tabelle1[[#This Row],[BebFl_summe 1]:[BebFl_summe 7]])</f>
        <v>186670.91666666666</v>
      </c>
      <c r="AO7" s="320">
        <f>IFERROR(Tabelle1[[#This Row],[BebFl G1]]*D7,"")</f>
        <v>130212.5</v>
      </c>
      <c r="AP7" s="320">
        <f>IFERROR(Tabelle1[[#This Row],[BebFl G2]]*E7,"")</f>
        <v>39996</v>
      </c>
      <c r="AQ7" s="320">
        <f>IFERROR(Tabelle1[[#This Row],[BebFl G3]]*F7,"")</f>
        <v>8378.7916666666661</v>
      </c>
      <c r="AR7" s="320">
        <f>IFERROR(Tabelle1[[#This Row],[BebFl G4]]*G7,"")</f>
        <v>8083.6250000000009</v>
      </c>
      <c r="AS7" s="320" t="str">
        <f>IFERROR(Tabelle1[[#This Row],[BebFl G5]]*H7,"")</f>
        <v/>
      </c>
      <c r="AT7" s="320" t="str">
        <f>IFERROR(Tabelle1[[#This Row],[BebFl G6]]*I7,"")</f>
        <v/>
      </c>
      <c r="AU7" s="320" t="str">
        <f>IFERROR(Tabelle1[[#This Row],[BebFl G11]]*J7,"")</f>
        <v/>
      </c>
      <c r="AV7" s="320">
        <f>SUM(Tabelle1[[#This Row],[BebFl_summe 8]:[BebFl_summe 14]])</f>
        <v>259027.03750000001</v>
      </c>
      <c r="AW7" s="320">
        <f>IFERROR(Tabelle1[[#This Row],[BebFl_summe 1]]*AW$3,"")</f>
        <v>195318.75</v>
      </c>
      <c r="AX7" s="320">
        <f>IFERROR(Tabelle1[[#This Row],[BebFl_summe 2]]*AX$3,"")</f>
        <v>47995.199999999997</v>
      </c>
      <c r="AY7" s="320">
        <f>IFERROR(Tabelle1[[#This Row],[BebFl_summe 3]]*AY$3,"")</f>
        <v>10054.549999999999</v>
      </c>
      <c r="AZ7" s="320">
        <f>IFERROR(Tabelle1[[#This Row],[BebFl_summe 4]]*AZ$3,"")</f>
        <v>5658.5375000000004</v>
      </c>
      <c r="BA7" s="320" t="str">
        <f>IFERROR(Tabelle1[[#This Row],[BebFl_summe 5]]*BA$3,"")</f>
        <v/>
      </c>
      <c r="BB7" s="320" t="str">
        <f>IFERROR(Tabelle1[[#This Row],[BebFl_summe 6]]*BB$3,"")</f>
        <v/>
      </c>
      <c r="BC7" s="320" t="str">
        <f>IFERROR(Tabelle1[[#This Row],[BebFl_summe 7]]*BC$3,"")</f>
        <v/>
      </c>
      <c r="BD7" s="335">
        <v>673622.3605801916</v>
      </c>
      <c r="BE7" s="342">
        <f>Tabelle1[[#This Row],[BebFl_Summe]]/Tabelle1[[#This Row],[bebaut]]</f>
        <v>0.27711508345104047</v>
      </c>
      <c r="BF7" s="332">
        <f>IFERROR(Tabelle1[[#This Row],[bebaut]]*Tabelle1[[#This Row],[BebFl_summe 1]]/Tabelle1[[#This Row],[BebFl_Summe]],"")</f>
        <v>469886.00684742379</v>
      </c>
      <c r="BG7" s="332">
        <f>IFERROR(Tabelle1[[#This Row],[bebaut]]*Tabelle1[[#This Row],[BebFl_summe 2]]/Tabelle1[[#This Row],[BebFl_Summe]],"")</f>
        <v>144329.92784770709</v>
      </c>
      <c r="BH7" s="332">
        <f>IFERROR(Tabelle1[[#This Row],[bebaut]]*Tabelle1[[#This Row],[BebFl_summe 3]]/Tabelle1[[#This Row],[BebFl_Summe]],"")</f>
        <v>30235.78349587382</v>
      </c>
      <c r="BI7" s="332">
        <f>IFERROR(Tabelle1[[#This Row],[bebaut]]*Tabelle1[[#This Row],[BebFl_summe 4]]/Tabelle1[[#This Row],[BebFl_Summe]],"")</f>
        <v>29170.642389186953</v>
      </c>
      <c r="BJ7" s="332" t="str">
        <f>IFERROR(Tabelle1[[#This Row],[bebaut]]*Tabelle1[[#This Row],[BebFl_summe 5]]/Tabelle1[[#This Row],[BebFl_Summe]],"")</f>
        <v/>
      </c>
      <c r="BK7" s="332" t="str">
        <f>IFERROR(Tabelle1[[#This Row],[bebaut]]*Tabelle1[[#This Row],[BebFl_summe 6]]/Tabelle1[[#This Row],[BebFl_Summe]],"")</f>
        <v/>
      </c>
      <c r="BL7" s="332" t="str">
        <f>IFERROR(Tabelle1[[#This Row],[bebaut]]*Tabelle1[[#This Row],[BebFl_summe 7]]/Tabelle1[[#This Row],[BebFl_Summe]],"")</f>
        <v/>
      </c>
      <c r="BM7" s="290">
        <f>IFERROR(Tabelle1[[#This Row],[BGF_insg 1]]/Tabelle1[[#This Row],[GF_1]],"")</f>
        <v>0.25192280313730947</v>
      </c>
      <c r="BN7" s="290">
        <f>IFERROR(Tabelle1[[#This Row],[BGF_insg 2]]/Tabelle1[[#This Row],[GF_2]],"")</f>
        <v>0.50384560627461905</v>
      </c>
      <c r="BO7" s="290">
        <f>IFERROR(Tabelle1[[#This Row],[BGF_insg 3]]/Tabelle1[[#This Row],[GF_3]],"")</f>
        <v>0.75576840941192858</v>
      </c>
      <c r="BP7" s="290">
        <f>IFERROR(Tabelle1[[#This Row],[BGF_insg 4]]/Tabelle1[[#This Row],[GF_4]],"")</f>
        <v>1.0076912125492379</v>
      </c>
      <c r="BQ7" s="290" t="str">
        <f>IFERROR(Tabelle1[[#This Row],[BGF_insg 5]]/Tabelle1[[#This Row],[GF_5]],"")</f>
        <v/>
      </c>
      <c r="BR7" s="290" t="str">
        <f>IFERROR(Tabelle1[[#This Row],[BGF_insg 6]]/Tabelle1[[#This Row],[GF_6]],"")</f>
        <v/>
      </c>
      <c r="BS7" s="290" t="str">
        <f>IFERROR(Tabelle1[[#This Row],[BGF_insg 7]]/Tabelle1[[#This Row],[GF_7]],"")</f>
        <v/>
      </c>
      <c r="BT7" s="332">
        <f>IFERROR(Tabelle1[[#This Row],[bebaut]]*Tabelle1[[#This Row],[BebFl_summe 8]]/Tabelle1[[#This Row],[Gewichtung]],"")</f>
        <v>507943.41282064928</v>
      </c>
      <c r="BU7" s="332">
        <f>IFERROR(Tabelle1[[#This Row],[bebaut]]*Tabelle1[[#This Row],[BebFl_summe 9]]/Tabelle1[[#This Row],[Gewichtung]],"")</f>
        <v>124815.69581522318</v>
      </c>
      <c r="BV7" s="332">
        <f>IFERROR(Tabelle1[[#This Row],[bebaut]]*Tabelle1[[#This Row],[BebFl_summe 10]]/Tabelle1[[#This Row],[Gewichtung]],"")</f>
        <v>26147.732572402077</v>
      </c>
      <c r="BW7" s="332">
        <f>IFERROR(Tabelle1[[#This Row],[bebaut]]*Tabelle1[[#This Row],[BebFl_summe 11]]/Tabelle1[[#This Row],[Gewichtung]],"")</f>
        <v>14715.519371917058</v>
      </c>
      <c r="BX7" s="332" t="str">
        <f>IFERROR(Tabelle1[[#This Row],[bebaut]]*Tabelle1[[#This Row],[BebFl_summe 12]]/Tabelle1[[#This Row],[Gewichtung]],"")</f>
        <v/>
      </c>
      <c r="BY7" s="332" t="str">
        <f>IFERROR(Tabelle1[[#This Row],[bebaut]]*Tabelle1[[#This Row],[BebFl_summe 13]]/Tabelle1[[#This Row],[Gewichtung]],"")</f>
        <v/>
      </c>
      <c r="BZ7" s="332" t="str">
        <f>IFERROR(Tabelle1[[#This Row],[bebaut]]*Tabelle1[[#This Row],[BebFl_summe 14]]/Tabelle1[[#This Row],[Gewichtung]],"")</f>
        <v/>
      </c>
      <c r="CA7" s="290">
        <f>IFERROR(Tabelle1[[#This Row],[BGF_insg 1]]/Tabelle1[[#This Row],[GF_12]],"")</f>
        <v>0.23304761320292436</v>
      </c>
      <c r="CB7" s="290">
        <f>IFERROR(Tabelle1[[#This Row],[BGF_insg 2]]/Tabelle1[[#This Row],[GF_23]],"")</f>
        <v>0.58261903300731099</v>
      </c>
      <c r="CC7" s="290">
        <f>IFERROR(Tabelle1[[#This Row],[BGF_insg 3]]/Tabelle1[[#This Row],[GF_34]],"")</f>
        <v>0.87392854951096643</v>
      </c>
      <c r="CD7" s="290">
        <f>IFERROR(Tabelle1[[#This Row],[BGF_insg 4]]/Tabelle1[[#This Row],[GF_45]],"")</f>
        <v>1.9975509703107801</v>
      </c>
      <c r="CE7" s="290" t="str">
        <f>IFERROR(Tabelle1[[#This Row],[BGF_insg 5]]/Tabelle1[[#This Row],[GF_56]],"")</f>
        <v/>
      </c>
      <c r="CF7" s="290" t="str">
        <f>IFERROR(Tabelle1[[#This Row],[BGF_insg 6]]/Tabelle1[[#This Row],[GF_67]],"")</f>
        <v/>
      </c>
      <c r="CG7" s="290" t="str">
        <f>IFERROR(Tabelle1[[#This Row],[BGF_insg 7]]/Tabelle1[[#This Row],[GF_78]],"")</f>
        <v/>
      </c>
      <c r="CI7"/>
    </row>
    <row r="8" spans="1:87" ht="17.399999999999999" customHeight="1" x14ac:dyDescent="0.3">
      <c r="A8" s="15" t="s">
        <v>55</v>
      </c>
      <c r="B8" s="263">
        <v>103</v>
      </c>
      <c r="C8" s="314">
        <f t="shared" si="0"/>
        <v>19640</v>
      </c>
      <c r="D8" s="25">
        <v>15369</v>
      </c>
      <c r="E8" s="25">
        <v>3723</v>
      </c>
      <c r="F8" s="25">
        <v>470</v>
      </c>
      <c r="G8" s="25">
        <v>60</v>
      </c>
      <c r="H8" s="25">
        <v>14</v>
      </c>
      <c r="I8" s="25">
        <v>4</v>
      </c>
      <c r="J8" s="25" t="s">
        <v>54</v>
      </c>
      <c r="K8" s="24">
        <v>1922960</v>
      </c>
      <c r="L8" s="24">
        <v>928160</v>
      </c>
      <c r="M8" s="24">
        <v>227566</v>
      </c>
      <c r="N8" s="24">
        <v>50003</v>
      </c>
      <c r="O8" s="24">
        <v>20143</v>
      </c>
      <c r="P8" s="24">
        <v>7401</v>
      </c>
      <c r="Q8" s="24" t="s">
        <v>54</v>
      </c>
      <c r="R8" s="315">
        <f>IFERROR(Tabelle1[[#This Row],[NGF1]]/NGFzuBGF/D8,"")</f>
        <v>156.39924523391241</v>
      </c>
      <c r="S8" s="315">
        <f>IFERROR(Tabelle1[[#This Row],[NGF2]]/NGFzuBGF/E8,"")</f>
        <v>311.63040558689227</v>
      </c>
      <c r="T8" s="315">
        <f>IFERROR(Tabelle1[[#This Row],[NGF3]]/NGFzuBGF/F8,"")</f>
        <v>605.22872340425533</v>
      </c>
      <c r="U8" s="315">
        <f>IFERROR(Tabelle1[[#This Row],[NGF4]]/NGFzuBGF/G8,"")</f>
        <v>1041.7291666666667</v>
      </c>
      <c r="V8" s="315">
        <f>IFERROR(Tabelle1[[#This Row],[NGF5]]/NGFzuBGF/H8,"")</f>
        <v>1798.4821428571429</v>
      </c>
      <c r="W8" s="315">
        <f>IFERROR(Tabelle1[[#This Row],[NGF6]]/NGFzuBGF/I8,"")</f>
        <v>2312.8125</v>
      </c>
      <c r="X8" s="315" t="str">
        <f>IFERROR(Tabelle1[[#This Row],[NGF11]]/NGFzuBGF/J8,"")</f>
        <v/>
      </c>
      <c r="Y8" s="329">
        <f>SUM(Tabelle1[[#This Row],[BGF_insg 1]:[BGF_insg 7]])</f>
        <v>3945291.25</v>
      </c>
      <c r="Z8" s="319">
        <f>IFERROR(D8*Tabelle1[[#This Row],[BGF1]],"")</f>
        <v>2403700</v>
      </c>
      <c r="AA8" s="319">
        <f>IFERROR(E8*Tabelle1[[#This Row],[BGF2]],"")</f>
        <v>1160200</v>
      </c>
      <c r="AB8" s="319">
        <f>IFERROR(F8*Tabelle1[[#This Row],[BGF3]],"")</f>
        <v>284457.5</v>
      </c>
      <c r="AC8" s="319">
        <f>IFERROR(G8*Tabelle1[[#This Row],[BGF4]],"")</f>
        <v>62503.750000000007</v>
      </c>
      <c r="AD8" s="319">
        <f>IFERROR(H8*Tabelle1[[#This Row],[BGF5]],"")</f>
        <v>25178.75</v>
      </c>
      <c r="AE8" s="319">
        <f>IFERROR(I8*Tabelle1[[#This Row],[BGF6]],"")</f>
        <v>9251.25</v>
      </c>
      <c r="AF8" s="319" t="str">
        <f>IFERROR(J8*Tabelle1[[#This Row],[BGF11]],"")</f>
        <v/>
      </c>
      <c r="AG8" s="316">
        <f>IFERROR(Tabelle1[[#This Row],[BGF1]]/AG$4*$AK$3,"")</f>
        <v>172.03916975730365</v>
      </c>
      <c r="AH8" s="316">
        <f>IFERROR(Tabelle1[[#This Row],[BGF2]]/AH$4*$AK$3,"")</f>
        <v>171.39672307279076</v>
      </c>
      <c r="AI8" s="316">
        <f>IFERROR(Tabelle1[[#This Row],[BGF3]]/AI$4*$AK$3,"")</f>
        <v>221.91719858156031</v>
      </c>
      <c r="AJ8" s="316">
        <f>IFERROR(Tabelle1[[#This Row],[BGF4]]/AJ$4*$AK$3,"")</f>
        <v>286.47552083333341</v>
      </c>
      <c r="AK8" s="316">
        <f>IFERROR(Tabelle1[[#This Row],[BGF5]]/AK$4*$AK$3,"")</f>
        <v>395.66607142857146</v>
      </c>
      <c r="AL8" s="316">
        <f>IFERROR(Tabelle1[[#This Row],[BGF6]]/AL$4*$AK$3,"")</f>
        <v>363.44196428571433</v>
      </c>
      <c r="AM8" s="316" t="str">
        <f>IFERROR(Tabelle1[[#This Row],[BGF11]]/AM$4*$AK$3,"")</f>
        <v/>
      </c>
      <c r="AN8" s="330">
        <f>SUM(Tabelle1[[#This Row],[BebFl_summe 1]:[BebFl_summe 7]])</f>
        <v>3410662.7074404764</v>
      </c>
      <c r="AO8" s="320">
        <f>IFERROR(Tabelle1[[#This Row],[BebFl G1]]*D8,"")</f>
        <v>2644070</v>
      </c>
      <c r="AP8" s="320">
        <f>IFERROR(Tabelle1[[#This Row],[BebFl G2]]*E8,"")</f>
        <v>638110</v>
      </c>
      <c r="AQ8" s="320">
        <f>IFERROR(Tabelle1[[#This Row],[BebFl G3]]*F8,"")</f>
        <v>104301.08333333334</v>
      </c>
      <c r="AR8" s="320">
        <f>IFERROR(Tabelle1[[#This Row],[BebFl G4]]*G8,"")</f>
        <v>17188.531250000004</v>
      </c>
      <c r="AS8" s="320">
        <f>IFERROR(Tabelle1[[#This Row],[BebFl G5]]*H8,"")</f>
        <v>5539.3250000000007</v>
      </c>
      <c r="AT8" s="320">
        <f>IFERROR(Tabelle1[[#This Row],[BebFl G6]]*I8,"")</f>
        <v>1453.7678571428573</v>
      </c>
      <c r="AU8" s="320" t="str">
        <f>IFERROR(Tabelle1[[#This Row],[BebFl G11]]*J8,"")</f>
        <v/>
      </c>
      <c r="AV8" s="320">
        <f>SUM(Tabelle1[[#This Row],[BebFl_summe 8]:[BebFl_summe 14]])</f>
        <v>4872526.8183035711</v>
      </c>
      <c r="AW8" s="320">
        <f>IFERROR(Tabelle1[[#This Row],[BebFl_summe 1]]*AW$3,"")</f>
        <v>3966105</v>
      </c>
      <c r="AX8" s="320">
        <f>IFERROR(Tabelle1[[#This Row],[BebFl_summe 2]]*AX$3,"")</f>
        <v>765732</v>
      </c>
      <c r="AY8" s="320">
        <f>IFERROR(Tabelle1[[#This Row],[BebFl_summe 3]]*AY$3,"")</f>
        <v>125161.3</v>
      </c>
      <c r="AZ8" s="320">
        <f>IFERROR(Tabelle1[[#This Row],[BebFl_summe 4]]*AZ$3,"")</f>
        <v>12031.971875000001</v>
      </c>
      <c r="BA8" s="320">
        <f>IFERROR(Tabelle1[[#This Row],[BebFl_summe 5]]*BA$3,"")</f>
        <v>2769.6625000000004</v>
      </c>
      <c r="BB8" s="320">
        <f>IFERROR(Tabelle1[[#This Row],[BebFl_summe 6]]*BB$3,"")</f>
        <v>726.88392857142867</v>
      </c>
      <c r="BC8" s="320" t="str">
        <f>IFERROR(Tabelle1[[#This Row],[BebFl_summe 7]]*BC$3,"")</f>
        <v/>
      </c>
      <c r="BD8" s="335">
        <v>16893676.005131785</v>
      </c>
      <c r="BE8" s="342">
        <f>Tabelle1[[#This Row],[BebFl_Summe]]/Tabelle1[[#This Row],[bebaut]]</f>
        <v>0.2018899087684895</v>
      </c>
      <c r="BF8" s="332">
        <f>IFERROR(Tabelle1[[#This Row],[bebaut]]*Tabelle1[[#This Row],[BebFl_summe 1]]/Tabelle1[[#This Row],[BebFl_Summe]],"")</f>
        <v>13096593.16866599</v>
      </c>
      <c r="BG8" s="332">
        <f>IFERROR(Tabelle1[[#This Row],[bebaut]]*Tabelle1[[#This Row],[BebFl_summe 2]]/Tabelle1[[#This Row],[BebFl_Summe]],"")</f>
        <v>3160682.9875371889</v>
      </c>
      <c r="BH8" s="332">
        <f>IFERROR(Tabelle1[[#This Row],[bebaut]]*Tabelle1[[#This Row],[BebFl_summe 3]]/Tabelle1[[#This Row],[BebFl_Summe]],"")</f>
        <v>516623.559689341</v>
      </c>
      <c r="BI8" s="332">
        <f>IFERROR(Tabelle1[[#This Row],[bebaut]]*Tabelle1[[#This Row],[BebFl_summe 4]]/Tabelle1[[#This Row],[BebFl_Summe]],"")</f>
        <v>85138.139666556468</v>
      </c>
      <c r="BJ8" s="332">
        <f>IFERROR(Tabelle1[[#This Row],[bebaut]]*Tabelle1[[#This Row],[BebFl_summe 5]]/Tabelle1[[#This Row],[BebFl_Summe]],"")</f>
        <v>27437.354515584211</v>
      </c>
      <c r="BK8" s="332">
        <f>IFERROR(Tabelle1[[#This Row],[bebaut]]*Tabelle1[[#This Row],[BebFl_summe 6]]/Tabelle1[[#This Row],[BebFl_Summe]],"")</f>
        <v>7200.795057121536</v>
      </c>
      <c r="BL8" s="332" t="str">
        <f>IFERROR(Tabelle1[[#This Row],[bebaut]]*Tabelle1[[#This Row],[BebFl_summe 7]]/Tabelle1[[#This Row],[BebFl_Summe]],"")</f>
        <v/>
      </c>
      <c r="BM8" s="290">
        <f>IFERROR(Tabelle1[[#This Row],[BGF_insg 1]]/Tabelle1[[#This Row],[GF_1]],"")</f>
        <v>0.18353628069862685</v>
      </c>
      <c r="BN8" s="290">
        <f>IFERROR(Tabelle1[[#This Row],[BGF_insg 2]]/Tabelle1[[#This Row],[GF_2]],"")</f>
        <v>0.36707256139725369</v>
      </c>
      <c r="BO8" s="290">
        <f>IFERROR(Tabelle1[[#This Row],[BGF_insg 3]]/Tabelle1[[#This Row],[GF_3]],"")</f>
        <v>0.55060884209588035</v>
      </c>
      <c r="BP8" s="290">
        <f>IFERROR(Tabelle1[[#This Row],[BGF_insg 4]]/Tabelle1[[#This Row],[GF_4]],"")</f>
        <v>0.73414512279450728</v>
      </c>
      <c r="BQ8" s="290">
        <f>IFERROR(Tabelle1[[#This Row],[BGF_insg 5]]/Tabelle1[[#This Row],[GF_5]],"")</f>
        <v>0.9176814034931341</v>
      </c>
      <c r="BR8" s="290">
        <f>IFERROR(Tabelle1[[#This Row],[BGF_insg 6]]/Tabelle1[[#This Row],[GF_6]],"")</f>
        <v>1.2847539648903878</v>
      </c>
      <c r="BS8" s="290" t="str">
        <f>IFERROR(Tabelle1[[#This Row],[BGF_insg 7]]/Tabelle1[[#This Row],[GF_7]],"")</f>
        <v/>
      </c>
      <c r="BT8" s="332">
        <f>IFERROR(Tabelle1[[#This Row],[bebaut]]*Tabelle1[[#This Row],[BebFl_summe 8]]/Tabelle1[[#This Row],[Gewichtung]],"")</f>
        <v>13750995.196299562</v>
      </c>
      <c r="BU8" s="332">
        <f>IFERROR(Tabelle1[[#This Row],[bebaut]]*Tabelle1[[#This Row],[BebFl_summe 9]]/Tabelle1[[#This Row],[Gewichtung]],"")</f>
        <v>2654891.1472724141</v>
      </c>
      <c r="BV8" s="332">
        <f>IFERROR(Tabelle1[[#This Row],[bebaut]]*Tabelle1[[#This Row],[BebFl_summe 10]]/Tabelle1[[#This Row],[Gewichtung]],"")</f>
        <v>433950.29507857416</v>
      </c>
      <c r="BW8" s="332">
        <f>IFERROR(Tabelle1[[#This Row],[bebaut]]*Tabelle1[[#This Row],[BebFl_summe 11]]/Tabelle1[[#This Row],[Gewichtung]],"")</f>
        <v>41716.391133148631</v>
      </c>
      <c r="BX8" s="332">
        <f>IFERROR(Tabelle1[[#This Row],[bebaut]]*Tabelle1[[#This Row],[BebFl_summe 12]]/Tabelle1[[#This Row],[Gewichtung]],"")</f>
        <v>9602.7754517016165</v>
      </c>
      <c r="BY8" s="332">
        <f>IFERROR(Tabelle1[[#This Row],[bebaut]]*Tabelle1[[#This Row],[BebFl_summe 13]]/Tabelle1[[#This Row],[Gewichtung]],"")</f>
        <v>2520.199896385262</v>
      </c>
      <c r="BZ8" s="332" t="str">
        <f>IFERROR(Tabelle1[[#This Row],[bebaut]]*Tabelle1[[#This Row],[BebFl_summe 14]]/Tabelle1[[#This Row],[Gewichtung]],"")</f>
        <v/>
      </c>
      <c r="CA8" s="290">
        <f>IFERROR(Tabelle1[[#This Row],[BGF_insg 1]]/Tabelle1[[#This Row],[GF_12]],"")</f>
        <v>0.17480189365834725</v>
      </c>
      <c r="CB8" s="290">
        <f>IFERROR(Tabelle1[[#This Row],[BGF_insg 2]]/Tabelle1[[#This Row],[GF_23]],"")</f>
        <v>0.4370047341458681</v>
      </c>
      <c r="CC8" s="290">
        <f>IFERROR(Tabelle1[[#This Row],[BGF_insg 3]]/Tabelle1[[#This Row],[GF_34]],"")</f>
        <v>0.65550710121880218</v>
      </c>
      <c r="CD8" s="290">
        <f>IFERROR(Tabelle1[[#This Row],[BGF_insg 4]]/Tabelle1[[#This Row],[GF_45]],"")</f>
        <v>1.4983019456429765</v>
      </c>
      <c r="CE8" s="290">
        <f>IFERROR(Tabelle1[[#This Row],[BGF_insg 5]]/Tabelle1[[#This Row],[GF_56]],"")</f>
        <v>2.6220284048752087</v>
      </c>
      <c r="CF8" s="290">
        <f>IFERROR(Tabelle1[[#This Row],[BGF_insg 6]]/Tabelle1[[#This Row],[GF_67]],"")</f>
        <v>3.6708397668252917</v>
      </c>
      <c r="CG8" s="290" t="str">
        <f>IFERROR(Tabelle1[[#This Row],[BGF_insg 7]]/Tabelle1[[#This Row],[GF_78]],"")</f>
        <v/>
      </c>
      <c r="CI8"/>
    </row>
    <row r="9" spans="1:87" ht="17.399999999999999" customHeight="1" x14ac:dyDescent="0.3">
      <c r="A9" s="15" t="s">
        <v>56</v>
      </c>
      <c r="B9" s="263">
        <v>104</v>
      </c>
      <c r="C9" s="314">
        <f t="shared" si="0"/>
        <v>11784</v>
      </c>
      <c r="D9" s="25">
        <v>9610</v>
      </c>
      <c r="E9" s="25">
        <v>1920</v>
      </c>
      <c r="F9" s="25">
        <v>199</v>
      </c>
      <c r="G9" s="25">
        <v>32</v>
      </c>
      <c r="H9" s="25">
        <v>13</v>
      </c>
      <c r="I9" s="25">
        <v>10</v>
      </c>
      <c r="J9" s="25" t="s">
        <v>54</v>
      </c>
      <c r="K9" s="24">
        <v>1268559</v>
      </c>
      <c r="L9" s="24">
        <v>593511</v>
      </c>
      <c r="M9" s="24">
        <v>116991</v>
      </c>
      <c r="N9" s="24">
        <v>44077</v>
      </c>
      <c r="O9" s="24">
        <v>17979</v>
      </c>
      <c r="P9" s="24">
        <v>16105</v>
      </c>
      <c r="Q9" s="24" t="s">
        <v>54</v>
      </c>
      <c r="R9" s="315">
        <f>IFERROR(Tabelle1[[#This Row],[NGF1]]/NGFzuBGF/D9,"")</f>
        <v>165.00507284079083</v>
      </c>
      <c r="S9" s="315">
        <f>IFERROR(Tabelle1[[#This Row],[NGF2]]/NGFzuBGF/E9,"")</f>
        <v>386.400390625</v>
      </c>
      <c r="T9" s="315">
        <f>IFERROR(Tabelle1[[#This Row],[NGF3]]/NGFzuBGF/F9,"")</f>
        <v>734.8680904522613</v>
      </c>
      <c r="U9" s="315">
        <f>IFERROR(Tabelle1[[#This Row],[NGF4]]/NGFzuBGF/G9,"")</f>
        <v>1721.7578125</v>
      </c>
      <c r="V9" s="315">
        <f>IFERROR(Tabelle1[[#This Row],[NGF5]]/NGFzuBGF/H9,"")</f>
        <v>1728.75</v>
      </c>
      <c r="W9" s="315">
        <f>IFERROR(Tabelle1[[#This Row],[NGF6]]/NGFzuBGF/I9,"")</f>
        <v>2013.125</v>
      </c>
      <c r="X9" s="315" t="str">
        <f>IFERROR(Tabelle1[[#This Row],[NGF11]]/NGFzuBGF/J9,"")</f>
        <v/>
      </c>
      <c r="Y9" s="329">
        <f>SUM(Tabelle1[[#This Row],[BGF_insg 1]:[BGF_insg 7]])</f>
        <v>2571527.5</v>
      </c>
      <c r="Z9" s="319">
        <f>IFERROR(D9*Tabelle1[[#This Row],[BGF1]],"")</f>
        <v>1585698.75</v>
      </c>
      <c r="AA9" s="319">
        <f>IFERROR(E9*Tabelle1[[#This Row],[BGF2]],"")</f>
        <v>741888.75</v>
      </c>
      <c r="AB9" s="319">
        <f>IFERROR(F9*Tabelle1[[#This Row],[BGF3]],"")</f>
        <v>146238.75</v>
      </c>
      <c r="AC9" s="319">
        <f>IFERROR(G9*Tabelle1[[#This Row],[BGF4]],"")</f>
        <v>55096.25</v>
      </c>
      <c r="AD9" s="319">
        <f>IFERROR(H9*Tabelle1[[#This Row],[BGF5]],"")</f>
        <v>22473.75</v>
      </c>
      <c r="AE9" s="319">
        <f>IFERROR(I9*Tabelle1[[#This Row],[BGF6]],"")</f>
        <v>20131.25</v>
      </c>
      <c r="AF9" s="319" t="str">
        <f>IFERROR(J9*Tabelle1[[#This Row],[BGF11]],"")</f>
        <v/>
      </c>
      <c r="AG9" s="316">
        <f>IFERROR(Tabelle1[[#This Row],[BGF1]]/AG$4*$AK$3,"")</f>
        <v>181.50558012486994</v>
      </c>
      <c r="AH9" s="316">
        <f>IFERROR(Tabelle1[[#This Row],[BGF2]]/AH$4*$AK$3,"")</f>
        <v>212.52021484375001</v>
      </c>
      <c r="AI9" s="316">
        <f>IFERROR(Tabelle1[[#This Row],[BGF3]]/AI$4*$AK$3,"")</f>
        <v>269.45163316582915</v>
      </c>
      <c r="AJ9" s="316">
        <f>IFERROR(Tabelle1[[#This Row],[BGF4]]/AJ$4*$AK$3,"")</f>
        <v>473.48339843750006</v>
      </c>
      <c r="AK9" s="316">
        <f>IFERROR(Tabelle1[[#This Row],[BGF5]]/AK$4*$AK$3,"")</f>
        <v>380.32500000000005</v>
      </c>
      <c r="AL9" s="316">
        <f>IFERROR(Tabelle1[[#This Row],[BGF6]]/AL$4*$AK$3,"")</f>
        <v>316.34821428571433</v>
      </c>
      <c r="AM9" s="316" t="str">
        <f>IFERROR(Tabelle1[[#This Row],[BGF11]]/AM$4*$AK$3,"")</f>
        <v/>
      </c>
      <c r="AN9" s="330">
        <f>SUM(Tabelle1[[#This Row],[BebFl_summe 1]:[BebFl_summe 7]])</f>
        <v>2229187.4883928574</v>
      </c>
      <c r="AO9" s="320">
        <f>IFERROR(Tabelle1[[#This Row],[BebFl G1]]*D9,"")</f>
        <v>1744268.625</v>
      </c>
      <c r="AP9" s="320">
        <f>IFERROR(Tabelle1[[#This Row],[BebFl G2]]*E9,"")</f>
        <v>408038.8125</v>
      </c>
      <c r="AQ9" s="320">
        <f>IFERROR(Tabelle1[[#This Row],[BebFl G3]]*F9,"")</f>
        <v>53620.875</v>
      </c>
      <c r="AR9" s="320">
        <f>IFERROR(Tabelle1[[#This Row],[BebFl G4]]*G9,"")</f>
        <v>15151.468750000002</v>
      </c>
      <c r="AS9" s="320">
        <f>IFERROR(Tabelle1[[#This Row],[BebFl G5]]*H9,"")</f>
        <v>4944.2250000000004</v>
      </c>
      <c r="AT9" s="320">
        <f>IFERROR(Tabelle1[[#This Row],[BebFl G6]]*I9,"")</f>
        <v>3163.4821428571431</v>
      </c>
      <c r="AU9" s="320" t="str">
        <f>IFERROR(Tabelle1[[#This Row],[BebFl G11]]*J9,"")</f>
        <v/>
      </c>
      <c r="AV9" s="320">
        <f>SUM(Tabelle1[[#This Row],[BebFl_summe 8]:[BebFl_summe 14]])</f>
        <v>3185054.4441964286</v>
      </c>
      <c r="AW9" s="320">
        <f>IFERROR(Tabelle1[[#This Row],[BebFl_summe 1]]*AW$3,"")</f>
        <v>2616402.9375</v>
      </c>
      <c r="AX9" s="320">
        <f>IFERROR(Tabelle1[[#This Row],[BebFl_summe 2]]*AX$3,"")</f>
        <v>489646.57499999995</v>
      </c>
      <c r="AY9" s="320">
        <f>IFERROR(Tabelle1[[#This Row],[BebFl_summe 3]]*AY$3,"")</f>
        <v>64345.049999999996</v>
      </c>
      <c r="AZ9" s="320">
        <f>IFERROR(Tabelle1[[#This Row],[BebFl_summe 4]]*AZ$3,"")</f>
        <v>10606.028125000001</v>
      </c>
      <c r="BA9" s="320">
        <f>IFERROR(Tabelle1[[#This Row],[BebFl_summe 5]]*BA$3,"")</f>
        <v>2472.1125000000002</v>
      </c>
      <c r="BB9" s="320">
        <f>IFERROR(Tabelle1[[#This Row],[BebFl_summe 6]]*BB$3,"")</f>
        <v>1581.7410714285716</v>
      </c>
      <c r="BC9" s="320" t="str">
        <f>IFERROR(Tabelle1[[#This Row],[BebFl_summe 7]]*BC$3,"")</f>
        <v/>
      </c>
      <c r="BD9" s="335">
        <v>16962313.860912345</v>
      </c>
      <c r="BE9" s="342">
        <f>Tabelle1[[#This Row],[BebFl_Summe]]/Tabelle1[[#This Row],[bebaut]]</f>
        <v>0.13142001183752161</v>
      </c>
      <c r="BF9" s="332">
        <f>IFERROR(Tabelle1[[#This Row],[bebaut]]*Tabelle1[[#This Row],[BebFl_summe 1]]/Tabelle1[[#This Row],[BebFl_Summe]],"")</f>
        <v>13272473.503932493</v>
      </c>
      <c r="BG9" s="332">
        <f>IFERROR(Tabelle1[[#This Row],[bebaut]]*Tabelle1[[#This Row],[BebFl_summe 2]]/Tabelle1[[#This Row],[BebFl_Summe]],"")</f>
        <v>3104845.3488534931</v>
      </c>
      <c r="BH9" s="332">
        <f>IFERROR(Tabelle1[[#This Row],[bebaut]]*Tabelle1[[#This Row],[BebFl_summe 3]]/Tabelle1[[#This Row],[BebFl_Summe]],"")</f>
        <v>408011.49117451801</v>
      </c>
      <c r="BI9" s="332">
        <f>IFERROR(Tabelle1[[#This Row],[bebaut]]*Tabelle1[[#This Row],[BebFl_summe 4]]/Tabelle1[[#This Row],[BebFl_Summe]],"")</f>
        <v>115290.42295881241</v>
      </c>
      <c r="BJ9" s="332">
        <f>IFERROR(Tabelle1[[#This Row],[bebaut]]*Tabelle1[[#This Row],[BebFl_summe 5]]/Tabelle1[[#This Row],[BebFl_Summe]],"")</f>
        <v>37621.553451940708</v>
      </c>
      <c r="BK9" s="332">
        <f>IFERROR(Tabelle1[[#This Row],[bebaut]]*Tabelle1[[#This Row],[BebFl_summe 6]]/Tabelle1[[#This Row],[BebFl_Summe]],"")</f>
        <v>24071.540541087823</v>
      </c>
      <c r="BL9" s="332" t="str">
        <f>IFERROR(Tabelle1[[#This Row],[bebaut]]*Tabelle1[[#This Row],[BebFl_summe 7]]/Tabelle1[[#This Row],[BebFl_Summe]],"")</f>
        <v/>
      </c>
      <c r="BM9" s="290">
        <f>IFERROR(Tabelle1[[#This Row],[BGF_insg 1]]/Tabelle1[[#This Row],[GF_1]],"")</f>
        <v>0.11947273803411054</v>
      </c>
      <c r="BN9" s="290">
        <f>IFERROR(Tabelle1[[#This Row],[BGF_insg 2]]/Tabelle1[[#This Row],[GF_2]],"")</f>
        <v>0.23894547606822111</v>
      </c>
      <c r="BO9" s="290">
        <f>IFERROR(Tabelle1[[#This Row],[BGF_insg 3]]/Tabelle1[[#This Row],[GF_3]],"")</f>
        <v>0.35841821410233166</v>
      </c>
      <c r="BP9" s="290">
        <f>IFERROR(Tabelle1[[#This Row],[BGF_insg 4]]/Tabelle1[[#This Row],[GF_4]],"")</f>
        <v>0.47789095213644217</v>
      </c>
      <c r="BQ9" s="290">
        <f>IFERROR(Tabelle1[[#This Row],[BGF_insg 5]]/Tabelle1[[#This Row],[GF_5]],"")</f>
        <v>0.5973636901705528</v>
      </c>
      <c r="BR9" s="290">
        <f>IFERROR(Tabelle1[[#This Row],[BGF_insg 6]]/Tabelle1[[#This Row],[GF_6]],"")</f>
        <v>0.83630916623877383</v>
      </c>
      <c r="BS9" s="290" t="str">
        <f>IFERROR(Tabelle1[[#This Row],[BGF_insg 7]]/Tabelle1[[#This Row],[GF_7]],"")</f>
        <v/>
      </c>
      <c r="BT9" s="332">
        <f>IFERROR(Tabelle1[[#This Row],[bebaut]]*Tabelle1[[#This Row],[BebFl_summe 8]]/Tabelle1[[#This Row],[Gewichtung]],"")</f>
        <v>13933905.554849915</v>
      </c>
      <c r="BU9" s="332">
        <f>IFERROR(Tabelle1[[#This Row],[bebaut]]*Tabelle1[[#This Row],[BebFl_summe 9]]/Tabelle1[[#This Row],[Gewichtung]],"")</f>
        <v>2607659.941639144</v>
      </c>
      <c r="BV9" s="332">
        <f>IFERROR(Tabelle1[[#This Row],[bebaut]]*Tabelle1[[#This Row],[BebFl_summe 10]]/Tabelle1[[#This Row],[Gewichtung]],"")</f>
        <v>342675.75409420114</v>
      </c>
      <c r="BW9" s="332">
        <f>IFERROR(Tabelle1[[#This Row],[bebaut]]*Tabelle1[[#This Row],[BebFl_summe 11]]/Tabelle1[[#This Row],[Gewichtung]],"")</f>
        <v>56483.423133227523</v>
      </c>
      <c r="BX9" s="332">
        <f>IFERROR(Tabelle1[[#This Row],[bebaut]]*Tabelle1[[#This Row],[BebFl_summe 12]]/Tabelle1[[#This Row],[Gewichtung]],"")</f>
        <v>13165.472948473905</v>
      </c>
      <c r="BY9" s="332">
        <f>IFERROR(Tabelle1[[#This Row],[bebaut]]*Tabelle1[[#This Row],[BebFl_summe 13]]/Tabelle1[[#This Row],[Gewichtung]],"")</f>
        <v>8423.7142473827498</v>
      </c>
      <c r="BZ9" s="332" t="str">
        <f>IFERROR(Tabelle1[[#This Row],[bebaut]]*Tabelle1[[#This Row],[BebFl_summe 14]]/Tabelle1[[#This Row],[Gewichtung]],"")</f>
        <v/>
      </c>
      <c r="CA9" s="290">
        <f>IFERROR(Tabelle1[[#This Row],[BGF_insg 1]]/Tabelle1[[#This Row],[GF_12]],"")</f>
        <v>0.11380145672424719</v>
      </c>
      <c r="CB9" s="290">
        <f>IFERROR(Tabelle1[[#This Row],[BGF_insg 2]]/Tabelle1[[#This Row],[GF_23]],"")</f>
        <v>0.28450364181061799</v>
      </c>
      <c r="CC9" s="290">
        <f>IFERROR(Tabelle1[[#This Row],[BGF_insg 3]]/Tabelle1[[#This Row],[GF_34]],"")</f>
        <v>0.42675546271592696</v>
      </c>
      <c r="CD9" s="290">
        <f>IFERROR(Tabelle1[[#This Row],[BGF_insg 4]]/Tabelle1[[#This Row],[GF_45]],"")</f>
        <v>0.97544105763640432</v>
      </c>
      <c r="CE9" s="290">
        <f>IFERROR(Tabelle1[[#This Row],[BGF_insg 5]]/Tabelle1[[#This Row],[GF_56]],"")</f>
        <v>1.7070218508637076</v>
      </c>
      <c r="CF9" s="290">
        <f>IFERROR(Tabelle1[[#This Row],[BGF_insg 6]]/Tabelle1[[#This Row],[GF_67]],"")</f>
        <v>2.3898305912091908</v>
      </c>
      <c r="CG9" s="290" t="str">
        <f>IFERROR(Tabelle1[[#This Row],[BGF_insg 7]]/Tabelle1[[#This Row],[GF_78]],"")</f>
        <v/>
      </c>
      <c r="CI9"/>
    </row>
    <row r="10" spans="1:87" ht="17.399999999999999" customHeight="1" x14ac:dyDescent="0.3">
      <c r="A10" s="15" t="s">
        <v>57</v>
      </c>
      <c r="B10" s="263">
        <v>105</v>
      </c>
      <c r="C10" s="314">
        <f t="shared" si="0"/>
        <v>7260</v>
      </c>
      <c r="D10" s="25">
        <v>5818</v>
      </c>
      <c r="E10" s="25">
        <v>1239</v>
      </c>
      <c r="F10" s="25">
        <v>178</v>
      </c>
      <c r="G10" s="25">
        <v>20</v>
      </c>
      <c r="H10" s="25">
        <v>5</v>
      </c>
      <c r="I10" s="25" t="s">
        <v>54</v>
      </c>
      <c r="J10" s="25" t="s">
        <v>54</v>
      </c>
      <c r="K10" s="24">
        <v>772751</v>
      </c>
      <c r="L10" s="24">
        <v>411803</v>
      </c>
      <c r="M10" s="24">
        <v>125804</v>
      </c>
      <c r="N10" s="24">
        <v>16548</v>
      </c>
      <c r="O10" s="24">
        <v>5061</v>
      </c>
      <c r="P10" s="24" t="s">
        <v>54</v>
      </c>
      <c r="Q10" s="24" t="s">
        <v>54</v>
      </c>
      <c r="R10" s="315">
        <f>IFERROR(Tabelle1[[#This Row],[NGF1]]/NGFzuBGF/D10,"")</f>
        <v>166.02591096596768</v>
      </c>
      <c r="S10" s="315">
        <f>IFERROR(Tabelle1[[#This Row],[NGF2]]/NGFzuBGF/E10,"")</f>
        <v>415.45903954802259</v>
      </c>
      <c r="T10" s="315">
        <f>IFERROR(Tabelle1[[#This Row],[NGF3]]/NGFzuBGF/F10,"")</f>
        <v>883.45505617977528</v>
      </c>
      <c r="U10" s="315">
        <f>IFERROR(Tabelle1[[#This Row],[NGF4]]/NGFzuBGF/G10,"")</f>
        <v>1034.25</v>
      </c>
      <c r="V10" s="315">
        <f>IFERROR(Tabelle1[[#This Row],[NGF5]]/NGFzuBGF/H10,"")</f>
        <v>1265.25</v>
      </c>
      <c r="W10" s="315" t="str">
        <f>IFERROR(Tabelle1[[#This Row],[NGF6]]/NGFzuBGF/I10,"")</f>
        <v/>
      </c>
      <c r="X10" s="315" t="str">
        <f>IFERROR(Tabelle1[[#This Row],[NGF11]]/NGFzuBGF/J10,"")</f>
        <v/>
      </c>
      <c r="Y10" s="329">
        <f>SUM(Tabelle1[[#This Row],[BGF_insg 1]:[BGF_insg 7]])</f>
        <v>1664958.75</v>
      </c>
      <c r="Z10" s="319">
        <f>IFERROR(D10*Tabelle1[[#This Row],[BGF1]],"")</f>
        <v>965938.75</v>
      </c>
      <c r="AA10" s="319">
        <f>IFERROR(E10*Tabelle1[[#This Row],[BGF2]],"")</f>
        <v>514753.75</v>
      </c>
      <c r="AB10" s="319">
        <f>IFERROR(F10*Tabelle1[[#This Row],[BGF3]],"")</f>
        <v>157255</v>
      </c>
      <c r="AC10" s="319">
        <f>IFERROR(G10*Tabelle1[[#This Row],[BGF4]],"")</f>
        <v>20685</v>
      </c>
      <c r="AD10" s="319">
        <f>IFERROR(H10*Tabelle1[[#This Row],[BGF5]],"")</f>
        <v>6326.25</v>
      </c>
      <c r="AE10" s="319" t="str">
        <f>IFERROR(I10*Tabelle1[[#This Row],[BGF6]],"")</f>
        <v/>
      </c>
      <c r="AF10" s="319" t="str">
        <f>IFERROR(J10*Tabelle1[[#This Row],[BGF11]],"")</f>
        <v/>
      </c>
      <c r="AG10" s="316">
        <f>IFERROR(Tabelle1[[#This Row],[BGF1]]/AG$4*$AK$3,"")</f>
        <v>182.62850206256448</v>
      </c>
      <c r="AH10" s="316">
        <f>IFERROR(Tabelle1[[#This Row],[BGF2]]/AH$4*$AK$3,"")</f>
        <v>228.50247175141243</v>
      </c>
      <c r="AI10" s="316">
        <f>IFERROR(Tabelle1[[#This Row],[BGF3]]/AI$4*$AK$3,"")</f>
        <v>323.93352059925098</v>
      </c>
      <c r="AJ10" s="316">
        <f>IFERROR(Tabelle1[[#This Row],[BGF4]]/AJ$4*$AK$3,"")</f>
        <v>284.41875000000005</v>
      </c>
      <c r="AK10" s="316">
        <f>IFERROR(Tabelle1[[#This Row],[BGF5]]/AK$4*$AK$3,"")</f>
        <v>278.35500000000002</v>
      </c>
      <c r="AL10" s="316" t="str">
        <f>IFERROR(Tabelle1[[#This Row],[BGF6]]/AL$4*$AK$3,"")</f>
        <v/>
      </c>
      <c r="AM10" s="316" t="str">
        <f>IFERROR(Tabelle1[[#This Row],[BGF11]]/AM$4*$AK$3,"")</f>
        <v/>
      </c>
      <c r="AN10" s="330">
        <f>SUM(Tabelle1[[#This Row],[BebFl_summe 1]:[BebFl_summe 7]])</f>
        <v>1410387.5041666669</v>
      </c>
      <c r="AO10" s="320">
        <f>IFERROR(Tabelle1[[#This Row],[BebFl G1]]*D10,"")</f>
        <v>1062532.6250000002</v>
      </c>
      <c r="AP10" s="320">
        <f>IFERROR(Tabelle1[[#This Row],[BebFl G2]]*E10,"")</f>
        <v>283114.5625</v>
      </c>
      <c r="AQ10" s="320">
        <f>IFERROR(Tabelle1[[#This Row],[BebFl G3]]*F10,"")</f>
        <v>57660.166666666672</v>
      </c>
      <c r="AR10" s="320">
        <f>IFERROR(Tabelle1[[#This Row],[BebFl G4]]*G10,"")</f>
        <v>5688.3750000000009</v>
      </c>
      <c r="AS10" s="320">
        <f>IFERROR(Tabelle1[[#This Row],[BebFl G5]]*H10,"")</f>
        <v>1391.7750000000001</v>
      </c>
      <c r="AT10" s="320" t="str">
        <f>IFERROR(Tabelle1[[#This Row],[BebFl G6]]*I10,"")</f>
        <v/>
      </c>
      <c r="AU10" s="320" t="str">
        <f>IFERROR(Tabelle1[[#This Row],[BebFl G11]]*J10,"")</f>
        <v/>
      </c>
      <c r="AV10" s="320">
        <f>SUM(Tabelle1[[#This Row],[BebFl_summe 8]:[BebFl_summe 14]])</f>
        <v>2007406.3625000005</v>
      </c>
      <c r="AW10" s="320">
        <f>IFERROR(Tabelle1[[#This Row],[BebFl_summe 1]]*AW$3,"")</f>
        <v>1593798.9375000005</v>
      </c>
      <c r="AX10" s="320">
        <f>IFERROR(Tabelle1[[#This Row],[BebFl_summe 2]]*AX$3,"")</f>
        <v>339737.47499999998</v>
      </c>
      <c r="AY10" s="320">
        <f>IFERROR(Tabelle1[[#This Row],[BebFl_summe 3]]*AY$3,"")</f>
        <v>69192.2</v>
      </c>
      <c r="AZ10" s="320">
        <f>IFERROR(Tabelle1[[#This Row],[BebFl_summe 4]]*AZ$3,"")</f>
        <v>3981.8625000000002</v>
      </c>
      <c r="BA10" s="320">
        <f>IFERROR(Tabelle1[[#This Row],[BebFl_summe 5]]*BA$3,"")</f>
        <v>695.88750000000005</v>
      </c>
      <c r="BB10" s="320" t="str">
        <f>IFERROR(Tabelle1[[#This Row],[BebFl_summe 6]]*BB$3,"")</f>
        <v/>
      </c>
      <c r="BC10" s="320" t="str">
        <f>IFERROR(Tabelle1[[#This Row],[BebFl_summe 7]]*BC$3,"")</f>
        <v/>
      </c>
      <c r="BD10" s="335">
        <v>10841984.254634053</v>
      </c>
      <c r="BE10" s="342">
        <f>Tabelle1[[#This Row],[BebFl_Summe]]/Tabelle1[[#This Row],[bebaut]]</f>
        <v>0.13008573624923342</v>
      </c>
      <c r="BF10" s="332">
        <f>IFERROR(Tabelle1[[#This Row],[bebaut]]*Tabelle1[[#This Row],[BebFl_summe 1]]/Tabelle1[[#This Row],[BebFl_Summe]],"")</f>
        <v>8167941.0490038386</v>
      </c>
      <c r="BG10" s="332">
        <f>IFERROR(Tabelle1[[#This Row],[bebaut]]*Tabelle1[[#This Row],[BebFl_summe 2]]/Tabelle1[[#This Row],[BebFl_Summe]],"")</f>
        <v>2176368.9906599456</v>
      </c>
      <c r="BH10" s="332">
        <f>IFERROR(Tabelle1[[#This Row],[bebaut]]*Tabelle1[[#This Row],[BebFl_summe 3]]/Tabelle1[[#This Row],[BebFl_Summe]],"")</f>
        <v>443247.41765841725</v>
      </c>
      <c r="BI10" s="332">
        <f>IFERROR(Tabelle1[[#This Row],[bebaut]]*Tabelle1[[#This Row],[BebFl_summe 4]]/Tabelle1[[#This Row],[BebFl_Summe]],"")</f>
        <v>43727.891804383144</v>
      </c>
      <c r="BJ10" s="332">
        <f>IFERROR(Tabelle1[[#This Row],[bebaut]]*Tabelle1[[#This Row],[BebFl_summe 5]]/Tabelle1[[#This Row],[BebFl_Summe]],"")</f>
        <v>10698.905507468362</v>
      </c>
      <c r="BK10" s="332" t="str">
        <f>IFERROR(Tabelle1[[#This Row],[bebaut]]*Tabelle1[[#This Row],[BebFl_summe 6]]/Tabelle1[[#This Row],[BebFl_Summe]],"")</f>
        <v/>
      </c>
      <c r="BL10" s="332" t="str">
        <f>IFERROR(Tabelle1[[#This Row],[bebaut]]*Tabelle1[[#This Row],[BebFl_summe 7]]/Tabelle1[[#This Row],[BebFl_Summe]],"")</f>
        <v/>
      </c>
      <c r="BM10" s="290">
        <f>IFERROR(Tabelle1[[#This Row],[BGF_insg 1]]/Tabelle1[[#This Row],[GF_1]],"")</f>
        <v>0.11825976022657581</v>
      </c>
      <c r="BN10" s="290">
        <f>IFERROR(Tabelle1[[#This Row],[BGF_insg 2]]/Tabelle1[[#This Row],[GF_2]],"")</f>
        <v>0.23651952045315164</v>
      </c>
      <c r="BO10" s="290">
        <f>IFERROR(Tabelle1[[#This Row],[BGF_insg 3]]/Tabelle1[[#This Row],[GF_3]],"")</f>
        <v>0.35477928067972747</v>
      </c>
      <c r="BP10" s="290">
        <f>IFERROR(Tabelle1[[#This Row],[BGF_insg 4]]/Tabelle1[[#This Row],[GF_4]],"")</f>
        <v>0.47303904090630322</v>
      </c>
      <c r="BQ10" s="290">
        <f>IFERROR(Tabelle1[[#This Row],[BGF_insg 5]]/Tabelle1[[#This Row],[GF_5]],"")</f>
        <v>0.59129880113287914</v>
      </c>
      <c r="BR10" s="290" t="str">
        <f>IFERROR(Tabelle1[[#This Row],[BGF_insg 6]]/Tabelle1[[#This Row],[GF_6]],"")</f>
        <v/>
      </c>
      <c r="BS10" s="290" t="str">
        <f>IFERROR(Tabelle1[[#This Row],[BGF_insg 7]]/Tabelle1[[#This Row],[GF_7]],"")</f>
        <v/>
      </c>
      <c r="BT10" s="332">
        <f>IFERROR(Tabelle1[[#This Row],[bebaut]]*Tabelle1[[#This Row],[BebFl_summe 8]]/Tabelle1[[#This Row],[Gewichtung]],"")</f>
        <v>8608094.1598228514</v>
      </c>
      <c r="BU10" s="332">
        <f>IFERROR(Tabelle1[[#This Row],[bebaut]]*Tabelle1[[#This Row],[BebFl_summe 9]]/Tabelle1[[#This Row],[Gewichtung]],"")</f>
        <v>1834919.139178094</v>
      </c>
      <c r="BV10" s="332">
        <f>IFERROR(Tabelle1[[#This Row],[bebaut]]*Tabelle1[[#This Row],[BebFl_summe 10]]/Tabelle1[[#This Row],[Gewichtung]],"")</f>
        <v>373706.46868391102</v>
      </c>
      <c r="BW10" s="332">
        <f>IFERROR(Tabelle1[[#This Row],[bebaut]]*Tabelle1[[#This Row],[BebFl_summe 11]]/Tabelle1[[#This Row],[Gewichtung]],"")</f>
        <v>21506.004631445307</v>
      </c>
      <c r="BX10" s="332">
        <f>IFERROR(Tabelle1[[#This Row],[bebaut]]*Tabelle1[[#This Row],[BebFl_summe 12]]/Tabelle1[[#This Row],[Gewichtung]],"")</f>
        <v>3758.4823177507751</v>
      </c>
      <c r="BY10" s="332" t="str">
        <f>IFERROR(Tabelle1[[#This Row],[bebaut]]*Tabelle1[[#This Row],[BebFl_summe 13]]/Tabelle1[[#This Row],[Gewichtung]],"")</f>
        <v/>
      </c>
      <c r="BZ10" s="332" t="str">
        <f>IFERROR(Tabelle1[[#This Row],[bebaut]]*Tabelle1[[#This Row],[BebFl_summe 14]]/Tabelle1[[#This Row],[Gewichtung]],"")</f>
        <v/>
      </c>
      <c r="CA10" s="290">
        <f>IFERROR(Tabelle1[[#This Row],[BGF_insg 1]]/Tabelle1[[#This Row],[GF_12]],"")</f>
        <v>0.11221284666104052</v>
      </c>
      <c r="CB10" s="290">
        <f>IFERROR(Tabelle1[[#This Row],[BGF_insg 2]]/Tabelle1[[#This Row],[GF_23]],"")</f>
        <v>0.28053211665260142</v>
      </c>
      <c r="CC10" s="290">
        <f>IFERROR(Tabelle1[[#This Row],[BGF_insg 3]]/Tabelle1[[#This Row],[GF_34]],"")</f>
        <v>0.42079817497890215</v>
      </c>
      <c r="CD10" s="290">
        <f>IFERROR(Tabelle1[[#This Row],[BGF_insg 4]]/Tabelle1[[#This Row],[GF_45]],"")</f>
        <v>0.96182439995177615</v>
      </c>
      <c r="CE10" s="290">
        <f>IFERROR(Tabelle1[[#This Row],[BGF_insg 5]]/Tabelle1[[#This Row],[GF_56]],"")</f>
        <v>1.6831926999156082</v>
      </c>
      <c r="CF10" s="290" t="str">
        <f>IFERROR(Tabelle1[[#This Row],[BGF_insg 6]]/Tabelle1[[#This Row],[GF_67]],"")</f>
        <v/>
      </c>
      <c r="CG10" s="290" t="str">
        <f>IFERROR(Tabelle1[[#This Row],[BGF_insg 7]]/Tabelle1[[#This Row],[GF_78]],"")</f>
        <v/>
      </c>
      <c r="CI10"/>
    </row>
    <row r="11" spans="1:87" ht="17.399999999999999" customHeight="1" x14ac:dyDescent="0.3">
      <c r="A11" s="15" t="s">
        <v>58</v>
      </c>
      <c r="B11" s="263">
        <v>106</v>
      </c>
      <c r="C11" s="314">
        <f t="shared" si="0"/>
        <v>15776</v>
      </c>
      <c r="D11" s="25">
        <v>11759</v>
      </c>
      <c r="E11" s="25">
        <v>3487</v>
      </c>
      <c r="F11" s="25">
        <v>416</v>
      </c>
      <c r="G11" s="25">
        <v>78</v>
      </c>
      <c r="H11" s="25">
        <v>27</v>
      </c>
      <c r="I11" s="25">
        <v>7</v>
      </c>
      <c r="J11" s="25">
        <v>2</v>
      </c>
      <c r="K11" s="24">
        <v>1649971</v>
      </c>
      <c r="L11" s="24">
        <v>891577</v>
      </c>
      <c r="M11" s="24">
        <v>230026</v>
      </c>
      <c r="N11" s="24">
        <v>95911</v>
      </c>
      <c r="O11" s="24">
        <v>32814</v>
      </c>
      <c r="P11" s="24">
        <v>10977</v>
      </c>
      <c r="Q11" s="24">
        <v>7859</v>
      </c>
      <c r="R11" s="315">
        <f>IFERROR(Tabelle1[[#This Row],[NGF1]]/NGFzuBGF/D11,"")</f>
        <v>175.39448507526151</v>
      </c>
      <c r="S11" s="315">
        <f>IFERROR(Tabelle1[[#This Row],[NGF2]]/NGFzuBGF/E11,"")</f>
        <v>319.60747060510465</v>
      </c>
      <c r="T11" s="315">
        <f>IFERROR(Tabelle1[[#This Row],[NGF3]]/NGFzuBGF/F11,"")</f>
        <v>691.18389423076928</v>
      </c>
      <c r="U11" s="315">
        <f>IFERROR(Tabelle1[[#This Row],[NGF4]]/NGFzuBGF/G11,"")</f>
        <v>1537.0352564102564</v>
      </c>
      <c r="V11" s="315">
        <f>IFERROR(Tabelle1[[#This Row],[NGF5]]/NGFzuBGF/H11,"")</f>
        <v>1519.1666666666667</v>
      </c>
      <c r="W11" s="315">
        <f>IFERROR(Tabelle1[[#This Row],[NGF6]]/NGFzuBGF/I11,"")</f>
        <v>1960.1785714285713</v>
      </c>
      <c r="X11" s="315">
        <f>IFERROR(Tabelle1[[#This Row],[NGF11]]/NGFzuBGF/J11,"")</f>
        <v>4911.875</v>
      </c>
      <c r="Y11" s="329">
        <f>SUM(Tabelle1[[#This Row],[BGF_insg 1]:[BGF_insg 7]])</f>
        <v>3648918.75</v>
      </c>
      <c r="Z11" s="319">
        <f>IFERROR(D11*Tabelle1[[#This Row],[BGF1]],"")</f>
        <v>2062463.7500000002</v>
      </c>
      <c r="AA11" s="319">
        <f>IFERROR(E11*Tabelle1[[#This Row],[BGF2]],"")</f>
        <v>1114471.25</v>
      </c>
      <c r="AB11" s="319">
        <f>IFERROR(F11*Tabelle1[[#This Row],[BGF3]],"")</f>
        <v>287532.5</v>
      </c>
      <c r="AC11" s="319">
        <f>IFERROR(G11*Tabelle1[[#This Row],[BGF4]],"")</f>
        <v>119888.75</v>
      </c>
      <c r="AD11" s="319">
        <f>IFERROR(H11*Tabelle1[[#This Row],[BGF5]],"")</f>
        <v>41017.5</v>
      </c>
      <c r="AE11" s="319">
        <f>IFERROR(I11*Tabelle1[[#This Row],[BGF6]],"")</f>
        <v>13721.25</v>
      </c>
      <c r="AF11" s="319">
        <f>IFERROR(J11*Tabelle1[[#This Row],[BGF11]],"")</f>
        <v>9823.75</v>
      </c>
      <c r="AG11" s="316">
        <f>IFERROR(Tabelle1[[#This Row],[BGF1]]/AG$4*$AK$3,"")</f>
        <v>192.93393358278769</v>
      </c>
      <c r="AH11" s="316">
        <f>IFERROR(Tabelle1[[#This Row],[BGF2]]/AH$4*$AK$3,"")</f>
        <v>175.78410883280756</v>
      </c>
      <c r="AI11" s="316">
        <f>IFERROR(Tabelle1[[#This Row],[BGF3]]/AI$4*$AK$3,"")</f>
        <v>253.4340945512821</v>
      </c>
      <c r="AJ11" s="316">
        <f>IFERROR(Tabelle1[[#This Row],[BGF4]]/AJ$4*$AK$3,"")</f>
        <v>422.68469551282055</v>
      </c>
      <c r="AK11" s="316">
        <f>IFERROR(Tabelle1[[#This Row],[BGF5]]/AK$4*$AK$3,"")</f>
        <v>334.21666666666675</v>
      </c>
      <c r="AL11" s="316">
        <f>IFERROR(Tabelle1[[#This Row],[BGF6]]/AL$4*$AK$3,"")</f>
        <v>308.02806122448982</v>
      </c>
      <c r="AM11" s="316">
        <f>IFERROR(Tabelle1[[#This Row],[BGF11]]/AM$4*$AK$3,"")</f>
        <v>450.25520833333337</v>
      </c>
      <c r="AN11" s="330">
        <f>SUM(Tabelle1[[#This Row],[BebFl_summe 1]:[BebFl_summe 7]])</f>
        <v>3032147.8589285719</v>
      </c>
      <c r="AO11" s="320">
        <f>IFERROR(Tabelle1[[#This Row],[BebFl G1]]*D11,"")</f>
        <v>2268710.1250000005</v>
      </c>
      <c r="AP11" s="320">
        <f>IFERROR(Tabelle1[[#This Row],[BebFl G2]]*E11,"")</f>
        <v>612959.1875</v>
      </c>
      <c r="AQ11" s="320">
        <f>IFERROR(Tabelle1[[#This Row],[BebFl G3]]*F11,"")</f>
        <v>105428.58333333336</v>
      </c>
      <c r="AR11" s="320">
        <f>IFERROR(Tabelle1[[#This Row],[BebFl G4]]*G11,"")</f>
        <v>32969.40625</v>
      </c>
      <c r="AS11" s="320">
        <f>IFERROR(Tabelle1[[#This Row],[BebFl G5]]*H11,"")</f>
        <v>9023.8500000000022</v>
      </c>
      <c r="AT11" s="320">
        <f>IFERROR(Tabelle1[[#This Row],[BebFl G6]]*I11,"")</f>
        <v>2156.1964285714289</v>
      </c>
      <c r="AU11" s="320">
        <f>IFERROR(Tabelle1[[#This Row],[BebFl G11]]*J11,"")</f>
        <v>900.51041666666674</v>
      </c>
      <c r="AV11" s="320">
        <f>SUM(Tabelle1[[#This Row],[BebFl_summe 8]:[BebFl_summe 14]])</f>
        <v>4294249.375297619</v>
      </c>
      <c r="AW11" s="320">
        <f>IFERROR(Tabelle1[[#This Row],[BebFl_summe 1]]*AW$3,"")</f>
        <v>3403065.1875000009</v>
      </c>
      <c r="AX11" s="320">
        <f>IFERROR(Tabelle1[[#This Row],[BebFl_summe 2]]*AX$3,"")</f>
        <v>735551.02500000002</v>
      </c>
      <c r="AY11" s="320">
        <f>IFERROR(Tabelle1[[#This Row],[BebFl_summe 3]]*AY$3,"")</f>
        <v>126514.30000000002</v>
      </c>
      <c r="AZ11" s="320">
        <f>IFERROR(Tabelle1[[#This Row],[BebFl_summe 4]]*AZ$3,"")</f>
        <v>23078.584374999999</v>
      </c>
      <c r="BA11" s="320">
        <f>IFERROR(Tabelle1[[#This Row],[BebFl_summe 5]]*BA$3,"")</f>
        <v>4511.9250000000011</v>
      </c>
      <c r="BB11" s="320">
        <f>IFERROR(Tabelle1[[#This Row],[BebFl_summe 6]]*BB$3,"")</f>
        <v>1078.0982142857144</v>
      </c>
      <c r="BC11" s="320">
        <f>IFERROR(Tabelle1[[#This Row],[BebFl_summe 7]]*BC$3,"")</f>
        <v>450.25520833333337</v>
      </c>
      <c r="BD11" s="335">
        <v>14705584.811985269</v>
      </c>
      <c r="BE11" s="342">
        <f>Tabelle1[[#This Row],[BebFl_Summe]]/Tabelle1[[#This Row],[bebaut]]</f>
        <v>0.20619022620965924</v>
      </c>
      <c r="BF11" s="332">
        <f>IFERROR(Tabelle1[[#This Row],[bebaut]]*Tabelle1[[#This Row],[BebFl_summe 1]]/Tabelle1[[#This Row],[BebFl_Summe]],"")</f>
        <v>11002995.470275689</v>
      </c>
      <c r="BG11" s="332">
        <f>IFERROR(Tabelle1[[#This Row],[bebaut]]*Tabelle1[[#This Row],[BebFl_summe 2]]/Tabelle1[[#This Row],[BebFl_Summe]],"")</f>
        <v>2972784.8830076363</v>
      </c>
      <c r="BH11" s="332">
        <f>IFERROR(Tabelle1[[#This Row],[bebaut]]*Tabelle1[[#This Row],[BebFl_summe 3]]/Tabelle1[[#This Row],[BebFl_Summe]],"")</f>
        <v>511317.07487497979</v>
      </c>
      <c r="BI11" s="332">
        <f>IFERROR(Tabelle1[[#This Row],[bebaut]]*Tabelle1[[#This Row],[BebFl_summe 4]]/Tabelle1[[#This Row],[BebFl_Summe]],"")</f>
        <v>159898.00707855038</v>
      </c>
      <c r="BJ11" s="332">
        <f>IFERROR(Tabelle1[[#This Row],[bebaut]]*Tabelle1[[#This Row],[BebFl_summe 5]]/Tabelle1[[#This Row],[BebFl_Summe]],"")</f>
        <v>43764.683544332169</v>
      </c>
      <c r="BK11" s="332">
        <f>IFERROR(Tabelle1[[#This Row],[bebaut]]*Tabelle1[[#This Row],[BebFl_summe 6]]/Tabelle1[[#This Row],[BebFl_Summe]],"")</f>
        <v>10457.316373371432</v>
      </c>
      <c r="BL11" s="332">
        <f>IFERROR(Tabelle1[[#This Row],[bebaut]]*Tabelle1[[#This Row],[BebFl_summe 7]]/Tabelle1[[#This Row],[BebFl_Summe]],"")</f>
        <v>4367.3768307087739</v>
      </c>
      <c r="BM11" s="290">
        <f>IFERROR(Tabelle1[[#This Row],[BGF_insg 1]]/Tabelle1[[#This Row],[GF_1]],"")</f>
        <v>0.1874456601905993</v>
      </c>
      <c r="BN11" s="290">
        <f>IFERROR(Tabelle1[[#This Row],[BGF_insg 2]]/Tabelle1[[#This Row],[GF_2]],"")</f>
        <v>0.37489132038119866</v>
      </c>
      <c r="BO11" s="290">
        <f>IFERROR(Tabelle1[[#This Row],[BGF_insg 3]]/Tabelle1[[#This Row],[GF_3]],"")</f>
        <v>0.56233698057179782</v>
      </c>
      <c r="BP11" s="290">
        <f>IFERROR(Tabelle1[[#This Row],[BGF_insg 4]]/Tabelle1[[#This Row],[GF_4]],"")</f>
        <v>0.74978264076239731</v>
      </c>
      <c r="BQ11" s="290">
        <f>IFERROR(Tabelle1[[#This Row],[BGF_insg 5]]/Tabelle1[[#This Row],[GF_5]],"")</f>
        <v>0.93722830095299647</v>
      </c>
      <c r="BR11" s="290">
        <f>IFERROR(Tabelle1[[#This Row],[BGF_insg 6]]/Tabelle1[[#This Row],[GF_6]],"")</f>
        <v>1.312119621334195</v>
      </c>
      <c r="BS11" s="290">
        <f>IFERROR(Tabelle1[[#This Row],[BGF_insg 7]]/Tabelle1[[#This Row],[GF_7]],"")</f>
        <v>2.2493479222871917</v>
      </c>
      <c r="BT11" s="332">
        <f>IFERROR(Tabelle1[[#This Row],[bebaut]]*Tabelle1[[#This Row],[BebFl_summe 8]]/Tabelle1[[#This Row],[Gewichtung]],"")</f>
        <v>11653739.539061455</v>
      </c>
      <c r="BU11" s="332">
        <f>IFERROR(Tabelle1[[#This Row],[bebaut]]*Tabelle1[[#This Row],[BebFl_summe 9]]/Tabelle1[[#This Row],[Gewichtung]],"")</f>
        <v>2518882.1226598024</v>
      </c>
      <c r="BV11" s="332">
        <f>IFERROR(Tabelle1[[#This Row],[bebaut]]*Tabelle1[[#This Row],[BebFl_summe 10]]/Tabelle1[[#This Row],[Gewichtung]],"")</f>
        <v>433246.09401614126</v>
      </c>
      <c r="BW11" s="332">
        <f>IFERROR(Tabelle1[[#This Row],[bebaut]]*Tabelle1[[#This Row],[BebFl_summe 11]]/Tabelle1[[#This Row],[Gewichtung]],"")</f>
        <v>79032.224308957157</v>
      </c>
      <c r="BX11" s="332">
        <f>IFERROR(Tabelle1[[#This Row],[bebaut]]*Tabelle1[[#This Row],[BebFl_summe 12]]/Tabelle1[[#This Row],[Gewichtung]],"")</f>
        <v>15451.011330290556</v>
      </c>
      <c r="BY11" s="332">
        <f>IFERROR(Tabelle1[[#This Row],[bebaut]]*Tabelle1[[#This Row],[BebFl_summe 13]]/Tabelle1[[#This Row],[Gewichtung]],"")</f>
        <v>3691.9292151564096</v>
      </c>
      <c r="BZ11" s="332">
        <f>IFERROR(Tabelle1[[#This Row],[bebaut]]*Tabelle1[[#This Row],[BebFl_summe 14]]/Tabelle1[[#This Row],[Gewichtung]],"")</f>
        <v>1541.8913934696757</v>
      </c>
      <c r="CA11" s="290">
        <f>IFERROR(Tabelle1[[#This Row],[BGF_insg 1]]/Tabelle1[[#This Row],[GF_12]],"")</f>
        <v>0.17697870654196057</v>
      </c>
      <c r="CB11" s="290">
        <f>IFERROR(Tabelle1[[#This Row],[BGF_insg 2]]/Tabelle1[[#This Row],[GF_23]],"")</f>
        <v>0.44244676635490154</v>
      </c>
      <c r="CC11" s="290">
        <f>IFERROR(Tabelle1[[#This Row],[BGF_insg 3]]/Tabelle1[[#This Row],[GF_34]],"")</f>
        <v>0.66367014953235226</v>
      </c>
      <c r="CD11" s="290">
        <f>IFERROR(Tabelle1[[#This Row],[BGF_insg 4]]/Tabelle1[[#This Row],[GF_45]],"")</f>
        <v>1.5169603417882338</v>
      </c>
      <c r="CE11" s="290">
        <f>IFERROR(Tabelle1[[#This Row],[BGF_insg 5]]/Tabelle1[[#This Row],[GF_56]],"")</f>
        <v>2.6546805981294086</v>
      </c>
      <c r="CF11" s="290">
        <f>IFERROR(Tabelle1[[#This Row],[BGF_insg 6]]/Tabelle1[[#This Row],[GF_67]],"")</f>
        <v>3.7165528373811729</v>
      </c>
      <c r="CG11" s="290">
        <f>IFERROR(Tabelle1[[#This Row],[BGF_insg 7]]/Tabelle1[[#This Row],[GF_78]],"")</f>
        <v>6.3712334355105815</v>
      </c>
      <c r="CI11"/>
    </row>
    <row r="12" spans="1:87" ht="17.399999999999999" customHeight="1" x14ac:dyDescent="0.3">
      <c r="A12" s="15" t="s">
        <v>59</v>
      </c>
      <c r="B12" s="263">
        <v>107</v>
      </c>
      <c r="C12" s="314">
        <f t="shared" si="0"/>
        <v>23385</v>
      </c>
      <c r="D12" s="25">
        <v>17281</v>
      </c>
      <c r="E12" s="25">
        <v>5239</v>
      </c>
      <c r="F12" s="25">
        <v>704</v>
      </c>
      <c r="G12" s="25">
        <v>144</v>
      </c>
      <c r="H12" s="25">
        <v>12</v>
      </c>
      <c r="I12" s="25">
        <v>5</v>
      </c>
      <c r="J12" s="25" t="s">
        <v>54</v>
      </c>
      <c r="K12" s="24">
        <v>2586260</v>
      </c>
      <c r="L12" s="24">
        <v>1425270</v>
      </c>
      <c r="M12" s="24">
        <v>391491</v>
      </c>
      <c r="N12" s="24">
        <v>129663</v>
      </c>
      <c r="O12" s="24">
        <v>9080</v>
      </c>
      <c r="P12" s="24">
        <v>7293</v>
      </c>
      <c r="Q12" s="24" t="s">
        <v>54</v>
      </c>
      <c r="R12" s="315">
        <f>IFERROR(Tabelle1[[#This Row],[NGF1]]/NGFzuBGF/D12,"")</f>
        <v>187.07395405358486</v>
      </c>
      <c r="S12" s="315">
        <f>IFERROR(Tabelle1[[#This Row],[NGF2]]/NGFzuBGF/E12,"")</f>
        <v>340.06251192975759</v>
      </c>
      <c r="T12" s="315">
        <f>IFERROR(Tabelle1[[#This Row],[NGF3]]/NGFzuBGF/F12,"")</f>
        <v>695.11896306818187</v>
      </c>
      <c r="U12" s="315">
        <f>IFERROR(Tabelle1[[#This Row],[NGF4]]/NGFzuBGF/G12,"")</f>
        <v>1125.546875</v>
      </c>
      <c r="V12" s="315">
        <f>IFERROR(Tabelle1[[#This Row],[NGF5]]/NGFzuBGF/H12,"")</f>
        <v>945.83333333333337</v>
      </c>
      <c r="W12" s="315">
        <f>IFERROR(Tabelle1[[#This Row],[NGF6]]/NGFzuBGF/I12,"")</f>
        <v>1823.25</v>
      </c>
      <c r="X12" s="315" t="str">
        <f>IFERROR(Tabelle1[[#This Row],[NGF11]]/NGFzuBGF/J12,"")</f>
        <v/>
      </c>
      <c r="Y12" s="329">
        <f>SUM(Tabelle1[[#This Row],[BGF_insg 1]:[BGF_insg 7]])</f>
        <v>5686321.25</v>
      </c>
      <c r="Z12" s="319">
        <f>IFERROR(D12*Tabelle1[[#This Row],[BGF1]],"")</f>
        <v>3232825</v>
      </c>
      <c r="AA12" s="319">
        <f>IFERROR(E12*Tabelle1[[#This Row],[BGF2]],"")</f>
        <v>1781587.5</v>
      </c>
      <c r="AB12" s="319">
        <f>IFERROR(F12*Tabelle1[[#This Row],[BGF3]],"")</f>
        <v>489363.75000000006</v>
      </c>
      <c r="AC12" s="319">
        <f>IFERROR(G12*Tabelle1[[#This Row],[BGF4]],"")</f>
        <v>162078.75</v>
      </c>
      <c r="AD12" s="319">
        <f>IFERROR(H12*Tabelle1[[#This Row],[BGF5]],"")</f>
        <v>11350</v>
      </c>
      <c r="AE12" s="319">
        <f>IFERROR(I12*Tabelle1[[#This Row],[BGF6]],"")</f>
        <v>9116.25</v>
      </c>
      <c r="AF12" s="319" t="str">
        <f>IFERROR(J12*Tabelle1[[#This Row],[BGF11]],"")</f>
        <v/>
      </c>
      <c r="AG12" s="316">
        <f>IFERROR(Tabelle1[[#This Row],[BGF1]]/AG$4*$AK$3,"")</f>
        <v>205.78134945894337</v>
      </c>
      <c r="AH12" s="316">
        <f>IFERROR(Tabelle1[[#This Row],[BGF2]]/AH$4*$AK$3,"")</f>
        <v>187.0343815613667</v>
      </c>
      <c r="AI12" s="316">
        <f>IFERROR(Tabelle1[[#This Row],[BGF3]]/AI$4*$AK$3,"")</f>
        <v>254.87695312500003</v>
      </c>
      <c r="AJ12" s="316">
        <f>IFERROR(Tabelle1[[#This Row],[BGF4]]/AJ$4*$AK$3,"")</f>
        <v>309.525390625</v>
      </c>
      <c r="AK12" s="316">
        <f>IFERROR(Tabelle1[[#This Row],[BGF5]]/AK$4*$AK$3,"")</f>
        <v>208.08333333333337</v>
      </c>
      <c r="AL12" s="316">
        <f>IFERROR(Tabelle1[[#This Row],[BGF6]]/AL$4*$AK$3,"")</f>
        <v>286.5107142857143</v>
      </c>
      <c r="AM12" s="316" t="str">
        <f>IFERROR(Tabelle1[[#This Row],[BGF11]]/AM$4*$AK$3,"")</f>
        <v/>
      </c>
      <c r="AN12" s="330">
        <f>SUM(Tabelle1[[#This Row],[BebFl_summe 1]:[BebFl_summe 7]])</f>
        <v>4763915.2098214291</v>
      </c>
      <c r="AO12" s="320">
        <f>IFERROR(Tabelle1[[#This Row],[BebFl G1]]*D12,"")</f>
        <v>3556107.5000000005</v>
      </c>
      <c r="AP12" s="320">
        <f>IFERROR(Tabelle1[[#This Row],[BebFl G2]]*E12,"")</f>
        <v>979873.12500000012</v>
      </c>
      <c r="AQ12" s="320">
        <f>IFERROR(Tabelle1[[#This Row],[BebFl G3]]*F12,"")</f>
        <v>179433.37500000003</v>
      </c>
      <c r="AR12" s="320">
        <f>IFERROR(Tabelle1[[#This Row],[BebFl G4]]*G12,"")</f>
        <v>44571.65625</v>
      </c>
      <c r="AS12" s="320">
        <f>IFERROR(Tabelle1[[#This Row],[BebFl G5]]*H12,"")</f>
        <v>2497.0000000000005</v>
      </c>
      <c r="AT12" s="320">
        <f>IFERROR(Tabelle1[[#This Row],[BebFl G6]]*I12,"")</f>
        <v>1432.5535714285716</v>
      </c>
      <c r="AU12" s="320" t="str">
        <f>IFERROR(Tabelle1[[#This Row],[BebFl G11]]*J12,"")</f>
        <v/>
      </c>
      <c r="AV12" s="320">
        <f>SUM(Tabelle1[[#This Row],[BebFl_summe 8]:[BebFl_summe 14]])</f>
        <v>6758493.9861607151</v>
      </c>
      <c r="AW12" s="320">
        <f>IFERROR(Tabelle1[[#This Row],[BebFl_summe 1]]*AW$3,"")</f>
        <v>5334161.2500000009</v>
      </c>
      <c r="AX12" s="320">
        <f>IFERROR(Tabelle1[[#This Row],[BebFl_summe 2]]*AX$3,"")</f>
        <v>1175847.75</v>
      </c>
      <c r="AY12" s="320">
        <f>IFERROR(Tabelle1[[#This Row],[BebFl_summe 3]]*AY$3,"")</f>
        <v>215320.05000000002</v>
      </c>
      <c r="AZ12" s="320">
        <f>IFERROR(Tabelle1[[#This Row],[BebFl_summe 4]]*AZ$3,"")</f>
        <v>31200.159374999999</v>
      </c>
      <c r="BA12" s="320">
        <f>IFERROR(Tabelle1[[#This Row],[BebFl_summe 5]]*BA$3,"")</f>
        <v>1248.5000000000002</v>
      </c>
      <c r="BB12" s="320">
        <f>IFERROR(Tabelle1[[#This Row],[BebFl_summe 6]]*BB$3,"")</f>
        <v>716.27678571428578</v>
      </c>
      <c r="BC12" s="320" t="str">
        <f>IFERROR(Tabelle1[[#This Row],[BebFl_summe 7]]*BC$3,"")</f>
        <v/>
      </c>
      <c r="BD12" s="335">
        <v>24776034.335375056</v>
      </c>
      <c r="BE12" s="342">
        <f>Tabelle1[[#This Row],[BebFl_Summe]]/Tabelle1[[#This Row],[bebaut]]</f>
        <v>0.19227916563788189</v>
      </c>
      <c r="BF12" s="332">
        <f>IFERROR(Tabelle1[[#This Row],[bebaut]]*Tabelle1[[#This Row],[BebFl_summe 1]]/Tabelle1[[#This Row],[BebFl_Summe]],"")</f>
        <v>18494502.45013646</v>
      </c>
      <c r="BG12" s="332">
        <f>IFERROR(Tabelle1[[#This Row],[bebaut]]*Tabelle1[[#This Row],[BebFl_summe 2]]/Tabelle1[[#This Row],[BebFl_Summe]],"")</f>
        <v>5096096.198198555</v>
      </c>
      <c r="BH12" s="332">
        <f>IFERROR(Tabelle1[[#This Row],[bebaut]]*Tabelle1[[#This Row],[BebFl_summe 3]]/Tabelle1[[#This Row],[BebFl_Summe]],"")</f>
        <v>933191.97846908565</v>
      </c>
      <c r="BI12" s="332">
        <f>IFERROR(Tabelle1[[#This Row],[bebaut]]*Tabelle1[[#This Row],[BebFl_summe 4]]/Tabelle1[[#This Row],[BebFl_Summe]],"")</f>
        <v>231806.99844486278</v>
      </c>
      <c r="BJ12" s="332">
        <f>IFERROR(Tabelle1[[#This Row],[bebaut]]*Tabelle1[[#This Row],[BebFl_summe 5]]/Tabelle1[[#This Row],[BebFl_Summe]],"")</f>
        <v>12986.326374551596</v>
      </c>
      <c r="BK12" s="332">
        <f>IFERROR(Tabelle1[[#This Row],[bebaut]]*Tabelle1[[#This Row],[BebFl_summe 6]]/Tabelle1[[#This Row],[BebFl_Summe]],"")</f>
        <v>7450.3837515422274</v>
      </c>
      <c r="BL12" s="332" t="str">
        <f>IFERROR(Tabelle1[[#This Row],[bebaut]]*Tabelle1[[#This Row],[BebFl_summe 7]]/Tabelle1[[#This Row],[BebFl_Summe]],"")</f>
        <v/>
      </c>
      <c r="BM12" s="290">
        <f>IFERROR(Tabelle1[[#This Row],[BGF_insg 1]]/Tabelle1[[#This Row],[GF_1]],"")</f>
        <v>0.17479924148898349</v>
      </c>
      <c r="BN12" s="290">
        <f>IFERROR(Tabelle1[[#This Row],[BGF_insg 2]]/Tabelle1[[#This Row],[GF_2]],"")</f>
        <v>0.34959848297796703</v>
      </c>
      <c r="BO12" s="290">
        <f>IFERROR(Tabelle1[[#This Row],[BGF_insg 3]]/Tabelle1[[#This Row],[GF_3]],"")</f>
        <v>0.52439772446695054</v>
      </c>
      <c r="BP12" s="290">
        <f>IFERROR(Tabelle1[[#This Row],[BGF_insg 4]]/Tabelle1[[#This Row],[GF_4]],"")</f>
        <v>0.69919696595593417</v>
      </c>
      <c r="BQ12" s="290">
        <f>IFERROR(Tabelle1[[#This Row],[BGF_insg 5]]/Tabelle1[[#This Row],[GF_5]],"")</f>
        <v>0.87399620744491746</v>
      </c>
      <c r="BR12" s="290">
        <f>IFERROR(Tabelle1[[#This Row],[BGF_insg 6]]/Tabelle1[[#This Row],[GF_6]],"")</f>
        <v>1.2235946904228845</v>
      </c>
      <c r="BS12" s="290" t="str">
        <f>IFERROR(Tabelle1[[#This Row],[BGF_insg 7]]/Tabelle1[[#This Row],[GF_7]],"")</f>
        <v/>
      </c>
      <c r="BT12" s="332">
        <f>IFERROR(Tabelle1[[#This Row],[bebaut]]*Tabelle1[[#This Row],[BebFl_summe 8]]/Tabelle1[[#This Row],[Gewichtung]],"")</f>
        <v>19554557.946052518</v>
      </c>
      <c r="BU12" s="332">
        <f>IFERROR(Tabelle1[[#This Row],[bebaut]]*Tabelle1[[#This Row],[BebFl_summe 9]]/Tabelle1[[#This Row],[Gewichtung]],"")</f>
        <v>4310552.6596351899</v>
      </c>
      <c r="BV12" s="332">
        <f>IFERROR(Tabelle1[[#This Row],[bebaut]]*Tabelle1[[#This Row],[BebFl_summe 10]]/Tabelle1[[#This Row],[Gewichtung]],"")</f>
        <v>789344.04067217209</v>
      </c>
      <c r="BW12" s="332">
        <f>IFERROR(Tabelle1[[#This Row],[bebaut]]*Tabelle1[[#This Row],[BebFl_summe 11]]/Tabelle1[[#This Row],[Gewichtung]],"")</f>
        <v>114376.99308855933</v>
      </c>
      <c r="BX12" s="332">
        <f>IFERROR(Tabelle1[[#This Row],[bebaut]]*Tabelle1[[#This Row],[BebFl_summe 12]]/Tabelle1[[#This Row],[Gewichtung]],"")</f>
        <v>4576.8893086324615</v>
      </c>
      <c r="BY12" s="332">
        <f>IFERROR(Tabelle1[[#This Row],[bebaut]]*Tabelle1[[#This Row],[BebFl_summe 13]]/Tabelle1[[#This Row],[Gewichtung]],"")</f>
        <v>2625.8066179874559</v>
      </c>
      <c r="BZ12" s="332" t="str">
        <f>IFERROR(Tabelle1[[#This Row],[bebaut]]*Tabelle1[[#This Row],[BebFl_summe 14]]/Tabelle1[[#This Row],[Gewichtung]],"")</f>
        <v/>
      </c>
      <c r="CA12" s="290">
        <f>IFERROR(Tabelle1[[#This Row],[BGF_insg 1]]/Tabelle1[[#This Row],[GF_12]],"")</f>
        <v>0.16532334859825409</v>
      </c>
      <c r="CB12" s="290">
        <f>IFERROR(Tabelle1[[#This Row],[BGF_insg 2]]/Tabelle1[[#This Row],[GF_23]],"")</f>
        <v>0.41330837149563532</v>
      </c>
      <c r="CC12" s="290">
        <f>IFERROR(Tabelle1[[#This Row],[BGF_insg 3]]/Tabelle1[[#This Row],[GF_34]],"")</f>
        <v>0.61996255724345306</v>
      </c>
      <c r="CD12" s="290">
        <f>IFERROR(Tabelle1[[#This Row],[BGF_insg 4]]/Tabelle1[[#This Row],[GF_45]],"")</f>
        <v>1.4170572736993212</v>
      </c>
      <c r="CE12" s="290">
        <f>IFERROR(Tabelle1[[#This Row],[BGF_insg 5]]/Tabelle1[[#This Row],[GF_56]],"")</f>
        <v>2.4798502289738118</v>
      </c>
      <c r="CF12" s="290">
        <f>IFERROR(Tabelle1[[#This Row],[BGF_insg 6]]/Tabelle1[[#This Row],[GF_67]],"")</f>
        <v>3.4717903205633367</v>
      </c>
      <c r="CG12" s="290" t="str">
        <f>IFERROR(Tabelle1[[#This Row],[BGF_insg 7]]/Tabelle1[[#This Row],[GF_78]],"")</f>
        <v/>
      </c>
      <c r="CI12"/>
    </row>
    <row r="13" spans="1:87" ht="17.399999999999999" customHeight="1" x14ac:dyDescent="0.3">
      <c r="A13" s="15" t="s">
        <v>60</v>
      </c>
      <c r="B13" s="263">
        <v>108</v>
      </c>
      <c r="C13" s="314">
        <f t="shared" si="0"/>
        <v>17730</v>
      </c>
      <c r="D13" s="25">
        <v>13432</v>
      </c>
      <c r="E13" s="25">
        <v>3865</v>
      </c>
      <c r="F13" s="25">
        <v>366</v>
      </c>
      <c r="G13" s="25">
        <v>52</v>
      </c>
      <c r="H13" s="25">
        <v>10</v>
      </c>
      <c r="I13" s="25">
        <v>5</v>
      </c>
      <c r="J13" s="25" t="s">
        <v>54</v>
      </c>
      <c r="K13" s="24">
        <v>1786954</v>
      </c>
      <c r="L13" s="24">
        <v>991495</v>
      </c>
      <c r="M13" s="24">
        <v>154012</v>
      </c>
      <c r="N13" s="24">
        <v>46917</v>
      </c>
      <c r="O13" s="24">
        <v>24244</v>
      </c>
      <c r="P13" s="24">
        <v>24553</v>
      </c>
      <c r="Q13" s="24" t="s">
        <v>54</v>
      </c>
      <c r="R13" s="315">
        <f>IFERROR(Tabelle1[[#This Row],[NGF1]]/NGFzuBGF/D13,"")</f>
        <v>166.29634455032758</v>
      </c>
      <c r="S13" s="315">
        <f>IFERROR(Tabelle1[[#This Row],[NGF2]]/NGFzuBGF/E13,"")</f>
        <v>320.66461836998707</v>
      </c>
      <c r="T13" s="315">
        <f>IFERROR(Tabelle1[[#This Row],[NGF3]]/NGFzuBGF/F13,"")</f>
        <v>525.99726775956287</v>
      </c>
      <c r="U13" s="315">
        <f>IFERROR(Tabelle1[[#This Row],[NGF4]]/NGFzuBGF/G13,"")</f>
        <v>1127.8125</v>
      </c>
      <c r="V13" s="315">
        <f>IFERROR(Tabelle1[[#This Row],[NGF5]]/NGFzuBGF/H13,"")</f>
        <v>3030.5</v>
      </c>
      <c r="W13" s="315">
        <f>IFERROR(Tabelle1[[#This Row],[NGF6]]/NGFzuBGF/I13,"")</f>
        <v>6138.25</v>
      </c>
      <c r="X13" s="315" t="str">
        <f>IFERROR(Tabelle1[[#This Row],[NGF11]]/NGFzuBGF/J13,"")</f>
        <v/>
      </c>
      <c r="Y13" s="329">
        <f>SUM(Tabelle1[[#This Row],[BGF_insg 1]:[BGF_insg 7]])</f>
        <v>3785218.75</v>
      </c>
      <c r="Z13" s="319">
        <f>IFERROR(D13*Tabelle1[[#This Row],[BGF1]],"")</f>
        <v>2233692.5</v>
      </c>
      <c r="AA13" s="319">
        <f>IFERROR(E13*Tabelle1[[#This Row],[BGF2]],"")</f>
        <v>1239368.75</v>
      </c>
      <c r="AB13" s="319">
        <f>IFERROR(F13*Tabelle1[[#This Row],[BGF3]],"")</f>
        <v>192515</v>
      </c>
      <c r="AC13" s="319">
        <f>IFERROR(G13*Tabelle1[[#This Row],[BGF4]],"")</f>
        <v>58646.25</v>
      </c>
      <c r="AD13" s="319">
        <f>IFERROR(H13*Tabelle1[[#This Row],[BGF5]],"")</f>
        <v>30305</v>
      </c>
      <c r="AE13" s="319">
        <f>IFERROR(I13*Tabelle1[[#This Row],[BGF6]],"")</f>
        <v>30691.25</v>
      </c>
      <c r="AF13" s="319" t="str">
        <f>IFERROR(J13*Tabelle1[[#This Row],[BGF11]],"")</f>
        <v/>
      </c>
      <c r="AG13" s="316">
        <f>IFERROR(Tabelle1[[#This Row],[BGF1]]/AG$4*$AK$3,"")</f>
        <v>182.92597900536035</v>
      </c>
      <c r="AH13" s="316">
        <f>IFERROR(Tabelle1[[#This Row],[BGF2]]/AH$4*$AK$3,"")</f>
        <v>176.36554010349289</v>
      </c>
      <c r="AI13" s="316">
        <f>IFERROR(Tabelle1[[#This Row],[BGF3]]/AI$4*$AK$3,"")</f>
        <v>192.86566484517306</v>
      </c>
      <c r="AJ13" s="316">
        <f>IFERROR(Tabelle1[[#This Row],[BGF4]]/AJ$4*$AK$3,"")</f>
        <v>310.1484375</v>
      </c>
      <c r="AK13" s="316">
        <f>IFERROR(Tabelle1[[#This Row],[BGF5]]/AK$4*$AK$3,"")</f>
        <v>666.71</v>
      </c>
      <c r="AL13" s="316">
        <f>IFERROR(Tabelle1[[#This Row],[BGF6]]/AL$4*$AK$3,"")</f>
        <v>964.58214285714291</v>
      </c>
      <c r="AM13" s="316" t="str">
        <f>IFERROR(Tabelle1[[#This Row],[BGF11]]/AM$4*$AK$3,"")</f>
        <v/>
      </c>
      <c r="AN13" s="330">
        <f>SUM(Tabelle1[[#This Row],[BebFl_summe 1]:[BebFl_summe 7]])</f>
        <v>3236921.1252976195</v>
      </c>
      <c r="AO13" s="320">
        <f>IFERROR(Tabelle1[[#This Row],[BebFl G1]]*D13,"")</f>
        <v>2457061.75</v>
      </c>
      <c r="AP13" s="320">
        <f>IFERROR(Tabelle1[[#This Row],[BebFl G2]]*E13,"")</f>
        <v>681652.8125</v>
      </c>
      <c r="AQ13" s="320">
        <f>IFERROR(Tabelle1[[#This Row],[BebFl G3]]*F13,"")</f>
        <v>70588.833333333343</v>
      </c>
      <c r="AR13" s="320">
        <f>IFERROR(Tabelle1[[#This Row],[BebFl G4]]*G13,"")</f>
        <v>16127.71875</v>
      </c>
      <c r="AS13" s="320">
        <f>IFERROR(Tabelle1[[#This Row],[BebFl G5]]*H13,"")</f>
        <v>6667.1</v>
      </c>
      <c r="AT13" s="320">
        <f>IFERROR(Tabelle1[[#This Row],[BebFl G6]]*I13,"")</f>
        <v>4822.9107142857147</v>
      </c>
      <c r="AU13" s="320" t="str">
        <f>IFERROR(Tabelle1[[#This Row],[BebFl G11]]*J13,"")</f>
        <v/>
      </c>
      <c r="AV13" s="320">
        <f>SUM(Tabelle1[[#This Row],[BebFl_summe 8]:[BebFl_summe 14]])</f>
        <v>4605317.0084821424</v>
      </c>
      <c r="AW13" s="320">
        <f>IFERROR(Tabelle1[[#This Row],[BebFl_summe 1]]*AW$3,"")</f>
        <v>3685592.625</v>
      </c>
      <c r="AX13" s="320">
        <f>IFERROR(Tabelle1[[#This Row],[BebFl_summe 2]]*AX$3,"")</f>
        <v>817983.375</v>
      </c>
      <c r="AY13" s="320">
        <f>IFERROR(Tabelle1[[#This Row],[BebFl_summe 3]]*AY$3,"")</f>
        <v>84706.6</v>
      </c>
      <c r="AZ13" s="320">
        <f>IFERROR(Tabelle1[[#This Row],[BebFl_summe 4]]*AZ$3,"")</f>
        <v>11289.403124999999</v>
      </c>
      <c r="BA13" s="320">
        <f>IFERROR(Tabelle1[[#This Row],[BebFl_summe 5]]*BA$3,"")</f>
        <v>3333.55</v>
      </c>
      <c r="BB13" s="320">
        <f>IFERROR(Tabelle1[[#This Row],[BebFl_summe 6]]*BB$3,"")</f>
        <v>2411.4553571428573</v>
      </c>
      <c r="BC13" s="320" t="str">
        <f>IFERROR(Tabelle1[[#This Row],[BebFl_summe 7]]*BC$3,"")</f>
        <v/>
      </c>
      <c r="BD13" s="335">
        <v>19848816.233418204</v>
      </c>
      <c r="BE13" s="342">
        <f>Tabelle1[[#This Row],[BebFl_Summe]]/Tabelle1[[#This Row],[bebaut]]</f>
        <v>0.16307879962371857</v>
      </c>
      <c r="BF13" s="332">
        <f>IFERROR(Tabelle1[[#This Row],[bebaut]]*Tabelle1[[#This Row],[BebFl_summe 1]]/Tabelle1[[#This Row],[BebFl_Summe]],"")</f>
        <v>15066714.715029329</v>
      </c>
      <c r="BG13" s="332">
        <f>IFERROR(Tabelle1[[#This Row],[bebaut]]*Tabelle1[[#This Row],[BebFl_summe 2]]/Tabelle1[[#This Row],[BebFl_Summe]],"")</f>
        <v>4179898.3931253981</v>
      </c>
      <c r="BH13" s="332">
        <f>IFERROR(Tabelle1[[#This Row],[bebaut]]*Tabelle1[[#This Row],[BebFl_summe 3]]/Tabelle1[[#This Row],[BebFl_Summe]],"")</f>
        <v>432851.07258703874</v>
      </c>
      <c r="BI13" s="332">
        <f>IFERROR(Tabelle1[[#This Row],[bebaut]]*Tabelle1[[#This Row],[BebFl_summe 4]]/Tabelle1[[#This Row],[BebFl_Summe]],"")</f>
        <v>98895.250561154782</v>
      </c>
      <c r="BJ13" s="332">
        <f>IFERROR(Tabelle1[[#This Row],[bebaut]]*Tabelle1[[#This Row],[BebFl_summe 5]]/Tabelle1[[#This Row],[BebFl_Summe]],"")</f>
        <v>40882.689935070637</v>
      </c>
      <c r="BK13" s="332">
        <f>IFERROR(Tabelle1[[#This Row],[bebaut]]*Tabelle1[[#This Row],[BebFl_summe 6]]/Tabelle1[[#This Row],[BebFl_Summe]],"")</f>
        <v>29574.112180209224</v>
      </c>
      <c r="BL13" s="332" t="str">
        <f>IFERROR(Tabelle1[[#This Row],[bebaut]]*Tabelle1[[#This Row],[BebFl_summe 7]]/Tabelle1[[#This Row],[BebFl_Summe]],"")</f>
        <v/>
      </c>
      <c r="BM13" s="290">
        <f>IFERROR(Tabelle1[[#This Row],[BGF_insg 1]]/Tabelle1[[#This Row],[GF_1]],"")</f>
        <v>0.14825345420338051</v>
      </c>
      <c r="BN13" s="290">
        <f>IFERROR(Tabelle1[[#This Row],[BGF_insg 2]]/Tabelle1[[#This Row],[GF_2]],"")</f>
        <v>0.29650690840676103</v>
      </c>
      <c r="BO13" s="290">
        <f>IFERROR(Tabelle1[[#This Row],[BGF_insg 3]]/Tabelle1[[#This Row],[GF_3]],"")</f>
        <v>0.44476036261014146</v>
      </c>
      <c r="BP13" s="290">
        <f>IFERROR(Tabelle1[[#This Row],[BGF_insg 4]]/Tabelle1[[#This Row],[GF_4]],"")</f>
        <v>0.59301381681352194</v>
      </c>
      <c r="BQ13" s="290">
        <f>IFERROR(Tabelle1[[#This Row],[BGF_insg 5]]/Tabelle1[[#This Row],[GF_5]],"")</f>
        <v>0.7412672710169026</v>
      </c>
      <c r="BR13" s="290">
        <f>IFERROR(Tabelle1[[#This Row],[BGF_insg 6]]/Tabelle1[[#This Row],[GF_6]],"")</f>
        <v>1.0377741794236635</v>
      </c>
      <c r="BS13" s="290" t="str">
        <f>IFERROR(Tabelle1[[#This Row],[BGF_insg 7]]/Tabelle1[[#This Row],[GF_7]],"")</f>
        <v/>
      </c>
      <c r="BT13" s="332">
        <f>IFERROR(Tabelle1[[#This Row],[bebaut]]*Tabelle1[[#This Row],[BebFl_summe 8]]/Tabelle1[[#This Row],[Gewichtung]],"")</f>
        <v>15884824.126141386</v>
      </c>
      <c r="BU13" s="332">
        <f>IFERROR(Tabelle1[[#This Row],[bebaut]]*Tabelle1[[#This Row],[BebFl_summe 9]]/Tabelle1[[#This Row],[Gewichtung]],"")</f>
        <v>3525490.5715420889</v>
      </c>
      <c r="BV13" s="332">
        <f>IFERROR(Tabelle1[[#This Row],[bebaut]]*Tabelle1[[#This Row],[BebFl_summe 10]]/Tabelle1[[#This Row],[Gewichtung]],"")</f>
        <v>365083.6053329166</v>
      </c>
      <c r="BW13" s="332">
        <f>IFERROR(Tabelle1[[#This Row],[bebaut]]*Tabelle1[[#This Row],[BebFl_summe 11]]/Tabelle1[[#This Row],[Gewichtung]],"")</f>
        <v>48657.082150997616</v>
      </c>
      <c r="BX13" s="332">
        <f>IFERROR(Tabelle1[[#This Row],[bebaut]]*Tabelle1[[#This Row],[BebFl_summe 12]]/Tabelle1[[#This Row],[Gewichtung]],"")</f>
        <v>14367.528062247145</v>
      </c>
      <c r="BY13" s="332">
        <f>IFERROR(Tabelle1[[#This Row],[bebaut]]*Tabelle1[[#This Row],[BebFl_summe 13]]/Tabelle1[[#This Row],[Gewichtung]],"")</f>
        <v>10393.320188569607</v>
      </c>
      <c r="BZ13" s="332" t="str">
        <f>IFERROR(Tabelle1[[#This Row],[bebaut]]*Tabelle1[[#This Row],[BebFl_summe 14]]/Tabelle1[[#This Row],[Gewichtung]],"")</f>
        <v/>
      </c>
      <c r="CA13" s="290">
        <f>IFERROR(Tabelle1[[#This Row],[BGF_insg 1]]/Tabelle1[[#This Row],[GF_12]],"")</f>
        <v>0.14061801895080789</v>
      </c>
      <c r="CB13" s="290">
        <f>IFERROR(Tabelle1[[#This Row],[BGF_insg 2]]/Tabelle1[[#This Row],[GF_23]],"")</f>
        <v>0.35154504737701975</v>
      </c>
      <c r="CC13" s="290">
        <f>IFERROR(Tabelle1[[#This Row],[BGF_insg 3]]/Tabelle1[[#This Row],[GF_34]],"")</f>
        <v>0.52731757106552957</v>
      </c>
      <c r="CD13" s="290">
        <f>IFERROR(Tabelle1[[#This Row],[BGF_insg 4]]/Tabelle1[[#This Row],[GF_45]],"")</f>
        <v>1.2052973052926392</v>
      </c>
      <c r="CE13" s="290">
        <f>IFERROR(Tabelle1[[#This Row],[BGF_insg 5]]/Tabelle1[[#This Row],[GF_56]],"")</f>
        <v>2.1092702842621183</v>
      </c>
      <c r="CF13" s="290">
        <f>IFERROR(Tabelle1[[#This Row],[BGF_insg 6]]/Tabelle1[[#This Row],[GF_67]],"")</f>
        <v>2.9529783979669655</v>
      </c>
      <c r="CG13" s="290" t="str">
        <f>IFERROR(Tabelle1[[#This Row],[BGF_insg 7]]/Tabelle1[[#This Row],[GF_78]],"")</f>
        <v/>
      </c>
      <c r="CI13"/>
    </row>
    <row r="14" spans="1:87" ht="17.399999999999999" customHeight="1" thickBot="1" x14ac:dyDescent="0.35">
      <c r="A14" s="275" t="s">
        <v>61</v>
      </c>
      <c r="B14" s="273">
        <v>109</v>
      </c>
      <c r="C14" s="314">
        <f t="shared" si="0"/>
        <v>22623</v>
      </c>
      <c r="D14" s="25">
        <v>17767</v>
      </c>
      <c r="E14" s="25">
        <v>4090</v>
      </c>
      <c r="F14" s="25">
        <v>574</v>
      </c>
      <c r="G14" s="25">
        <v>142</v>
      </c>
      <c r="H14" s="25">
        <v>31</v>
      </c>
      <c r="I14" s="25">
        <v>18</v>
      </c>
      <c r="J14" s="25">
        <v>1</v>
      </c>
      <c r="K14" s="24">
        <v>2405577</v>
      </c>
      <c r="L14" s="24">
        <v>1309254</v>
      </c>
      <c r="M14" s="24">
        <v>360063</v>
      </c>
      <c r="N14" s="24">
        <v>134767</v>
      </c>
      <c r="O14" s="24">
        <v>59983</v>
      </c>
      <c r="P14" s="24">
        <v>27116</v>
      </c>
      <c r="Q14" s="24">
        <v>4578</v>
      </c>
      <c r="R14" s="315">
        <f>IFERROR(Tabelle1[[#This Row],[NGF1]]/NGFzuBGF/D14,"")</f>
        <v>169.24473743456971</v>
      </c>
      <c r="S14" s="315">
        <f>IFERROR(Tabelle1[[#This Row],[NGF2]]/NGFzuBGF/E14,"")</f>
        <v>400.13875305623469</v>
      </c>
      <c r="T14" s="315">
        <f>IFERROR(Tabelle1[[#This Row],[NGF3]]/NGFzuBGF/F14,"")</f>
        <v>784.10932055749129</v>
      </c>
      <c r="U14" s="315">
        <f>IFERROR(Tabelle1[[#This Row],[NGF4]]/NGFzuBGF/G14,"")</f>
        <v>1186.3292253521126</v>
      </c>
      <c r="V14" s="315">
        <f>IFERROR(Tabelle1[[#This Row],[NGF5]]/NGFzuBGF/H14,"")</f>
        <v>2418.6693548387098</v>
      </c>
      <c r="W14" s="315">
        <f>IFERROR(Tabelle1[[#This Row],[NGF6]]/NGFzuBGF/I14,"")</f>
        <v>1883.0555555555557</v>
      </c>
      <c r="X14" s="315">
        <f>IFERROR(Tabelle1[[#This Row],[NGF11]]/NGFzuBGF/J14,"")</f>
        <v>5722.5</v>
      </c>
      <c r="Y14" s="329">
        <f>SUM(Tabelle1[[#This Row],[BGF_insg 1]:[BGF_insg 7]])</f>
        <v>5376672.5</v>
      </c>
      <c r="Z14" s="319">
        <f>IFERROR(D14*Tabelle1[[#This Row],[BGF1]],"")</f>
        <v>3006971.25</v>
      </c>
      <c r="AA14" s="319">
        <f>IFERROR(E14*Tabelle1[[#This Row],[BGF2]],"")</f>
        <v>1636567.5</v>
      </c>
      <c r="AB14" s="319">
        <f>IFERROR(F14*Tabelle1[[#This Row],[BGF3]],"")</f>
        <v>450078.75</v>
      </c>
      <c r="AC14" s="319">
        <f>IFERROR(G14*Tabelle1[[#This Row],[BGF4]],"")</f>
        <v>168458.75</v>
      </c>
      <c r="AD14" s="319">
        <f>IFERROR(H14*Tabelle1[[#This Row],[BGF5]],"")</f>
        <v>74978.75</v>
      </c>
      <c r="AE14" s="319">
        <f>IFERROR(I14*Tabelle1[[#This Row],[BGF6]],"")</f>
        <v>33895</v>
      </c>
      <c r="AF14" s="319">
        <f>IFERROR(J14*Tabelle1[[#This Row],[BGF11]],"")</f>
        <v>5722.5</v>
      </c>
      <c r="AG14" s="316">
        <f>IFERROR(Tabelle1[[#This Row],[BGF1]]/AG$4*$AK$3,"")</f>
        <v>186.1692111780267</v>
      </c>
      <c r="AH14" s="316">
        <f>IFERROR(Tabelle1[[#This Row],[BGF2]]/AH$4*$AK$3,"")</f>
        <v>220.0763141809291</v>
      </c>
      <c r="AI14" s="316">
        <f>IFERROR(Tabelle1[[#This Row],[BGF3]]/AI$4*$AK$3,"")</f>
        <v>287.50675087108016</v>
      </c>
      <c r="AJ14" s="316">
        <f>IFERROR(Tabelle1[[#This Row],[BGF4]]/AJ$4*$AK$3,"")</f>
        <v>326.24053697183098</v>
      </c>
      <c r="AK14" s="316">
        <f>IFERROR(Tabelle1[[#This Row],[BGF5]]/AK$4*$AK$3,"")</f>
        <v>532.10725806451615</v>
      </c>
      <c r="AL14" s="316">
        <f>IFERROR(Tabelle1[[#This Row],[BGF6]]/AL$4*$AK$3,"")</f>
        <v>295.90873015873018</v>
      </c>
      <c r="AM14" s="316">
        <f>IFERROR(Tabelle1[[#This Row],[BGF11]]/AM$4*$AK$3,"")</f>
        <v>524.5625</v>
      </c>
      <c r="AN14" s="330">
        <f>SUM(Tabelle1[[#This Row],[BebFl_summe 1]:[BebFl_summe 7]])</f>
        <v>4441481.7758928575</v>
      </c>
      <c r="AO14" s="320">
        <f>IFERROR(Tabelle1[[#This Row],[BebFl G1]]*D14,"")</f>
        <v>3307668.3750000005</v>
      </c>
      <c r="AP14" s="320">
        <f>IFERROR(Tabelle1[[#This Row],[BebFl G2]]*E14,"")</f>
        <v>900112.125</v>
      </c>
      <c r="AQ14" s="320">
        <f>IFERROR(Tabelle1[[#This Row],[BebFl G3]]*F14,"")</f>
        <v>165028.875</v>
      </c>
      <c r="AR14" s="320">
        <f>IFERROR(Tabelle1[[#This Row],[BebFl G4]]*G14,"")</f>
        <v>46326.15625</v>
      </c>
      <c r="AS14" s="320">
        <f>IFERROR(Tabelle1[[#This Row],[BebFl G5]]*H14,"")</f>
        <v>16495.325000000001</v>
      </c>
      <c r="AT14" s="320">
        <f>IFERROR(Tabelle1[[#This Row],[BebFl G6]]*I14,"")</f>
        <v>5326.3571428571431</v>
      </c>
      <c r="AU14" s="320">
        <f>IFERROR(Tabelle1[[#This Row],[BebFl G11]]*J14,"")</f>
        <v>524.5625</v>
      </c>
      <c r="AV14" s="320">
        <f>SUM(Tabelle1[[#This Row],[BebFl_summe 8]:[BebFl_summe 14]])</f>
        <v>6283273.1941964291</v>
      </c>
      <c r="AW14" s="320">
        <f>IFERROR(Tabelle1[[#This Row],[BebFl_summe 1]]*AW$3,"")</f>
        <v>4961502.5625000009</v>
      </c>
      <c r="AX14" s="320">
        <f>IFERROR(Tabelle1[[#This Row],[BebFl_summe 2]]*AX$3,"")</f>
        <v>1080134.55</v>
      </c>
      <c r="AY14" s="320">
        <f>IFERROR(Tabelle1[[#This Row],[BebFl_summe 3]]*AY$3,"")</f>
        <v>198034.65</v>
      </c>
      <c r="AZ14" s="320">
        <f>IFERROR(Tabelle1[[#This Row],[BebFl_summe 4]]*AZ$3,"")</f>
        <v>32428.309374999997</v>
      </c>
      <c r="BA14" s="320">
        <f>IFERROR(Tabelle1[[#This Row],[BebFl_summe 5]]*BA$3,"")</f>
        <v>8247.6625000000004</v>
      </c>
      <c r="BB14" s="320">
        <f>IFERROR(Tabelle1[[#This Row],[BebFl_summe 6]]*BB$3,"")</f>
        <v>2663.1785714285716</v>
      </c>
      <c r="BC14" s="320">
        <f>IFERROR(Tabelle1[[#This Row],[BebFl_summe 7]]*BC$3,"")</f>
        <v>262.28125</v>
      </c>
      <c r="BD14" s="336">
        <v>28043086.114290748</v>
      </c>
      <c r="BE14" s="342">
        <f>Tabelle1[[#This Row],[BebFl_Summe]]/Tabelle1[[#This Row],[bebaut]]</f>
        <v>0.15838063463455543</v>
      </c>
      <c r="BF14" s="332">
        <f>IFERROR(Tabelle1[[#This Row],[bebaut]]*Tabelle1[[#This Row],[BebFl_summe 1]]/Tabelle1[[#This Row],[BebFl_Summe]],"")</f>
        <v>20884298.024389498</v>
      </c>
      <c r="BG14" s="332">
        <f>IFERROR(Tabelle1[[#This Row],[bebaut]]*Tabelle1[[#This Row],[BebFl_summe 2]]/Tabelle1[[#This Row],[BebFl_Summe]],"")</f>
        <v>5683220.8500546943</v>
      </c>
      <c r="BH14" s="332">
        <f>IFERROR(Tabelle1[[#This Row],[bebaut]]*Tabelle1[[#This Row],[BebFl_summe 3]]/Tabelle1[[#This Row],[BebFl_Summe]],"")</f>
        <v>1041976.3462924908</v>
      </c>
      <c r="BI14" s="332">
        <f>IFERROR(Tabelle1[[#This Row],[bebaut]]*Tabelle1[[#This Row],[BebFl_summe 4]]/Tabelle1[[#This Row],[BebFl_Summe]],"")</f>
        <v>292498.86740820383</v>
      </c>
      <c r="BJ14" s="332">
        <f>IFERROR(Tabelle1[[#This Row],[bebaut]]*Tabelle1[[#This Row],[BebFl_summe 5]]/Tabelle1[[#This Row],[BebFl_Summe]],"")</f>
        <v>104149.88573610033</v>
      </c>
      <c r="BK14" s="332">
        <f>IFERROR(Tabelle1[[#This Row],[bebaut]]*Tabelle1[[#This Row],[BebFl_summe 6]]/Tabelle1[[#This Row],[BebFl_Summe]],"")</f>
        <v>33630.103548625644</v>
      </c>
      <c r="BL14" s="332">
        <f>IFERROR(Tabelle1[[#This Row],[bebaut]]*Tabelle1[[#This Row],[BebFl_summe 7]]/Tabelle1[[#This Row],[BebFl_Summe]],"")</f>
        <v>3312.0368611375116</v>
      </c>
      <c r="BM14" s="290">
        <f>IFERROR(Tabelle1[[#This Row],[BGF_insg 1]]/Tabelle1[[#This Row],[GF_1]],"")</f>
        <v>0.14398239512232308</v>
      </c>
      <c r="BN14" s="290">
        <f>IFERROR(Tabelle1[[#This Row],[BGF_insg 2]]/Tabelle1[[#This Row],[GF_2]],"")</f>
        <v>0.28796479024464622</v>
      </c>
      <c r="BO14" s="290">
        <f>IFERROR(Tabelle1[[#This Row],[BGF_insg 3]]/Tabelle1[[#This Row],[GF_3]],"")</f>
        <v>0.43194718536696936</v>
      </c>
      <c r="BP14" s="290">
        <f>IFERROR(Tabelle1[[#This Row],[BGF_insg 4]]/Tabelle1[[#This Row],[GF_4]],"")</f>
        <v>0.57592958048929244</v>
      </c>
      <c r="BQ14" s="290">
        <f>IFERROR(Tabelle1[[#This Row],[BGF_insg 5]]/Tabelle1[[#This Row],[GF_5]],"")</f>
        <v>0.71991197561161546</v>
      </c>
      <c r="BR14" s="290">
        <f>IFERROR(Tabelle1[[#This Row],[BGF_insg 6]]/Tabelle1[[#This Row],[GF_6]],"")</f>
        <v>1.0078767658562615</v>
      </c>
      <c r="BS14" s="290">
        <f>IFERROR(Tabelle1[[#This Row],[BGF_insg 7]]/Tabelle1[[#This Row],[GF_7]],"")</f>
        <v>1.7277887414678774</v>
      </c>
      <c r="BT14" s="332">
        <f>IFERROR(Tabelle1[[#This Row],[bebaut]]*Tabelle1[[#This Row],[BebFl_summe 8]]/Tabelle1[[#This Row],[Gewichtung]],"")</f>
        <v>22143847.532361817</v>
      </c>
      <c r="BU14" s="332">
        <f>IFERROR(Tabelle1[[#This Row],[bebaut]]*Tabelle1[[#This Row],[BebFl_summe 9]]/Tabelle1[[#This Row],[Gewichtung]],"")</f>
        <v>4820784.5281418692</v>
      </c>
      <c r="BV14" s="332">
        <f>IFERROR(Tabelle1[[#This Row],[bebaut]]*Tabelle1[[#This Row],[BebFl_summe 10]]/Tabelle1[[#This Row],[Gewichtung]],"")</f>
        <v>883855.05005463446</v>
      </c>
      <c r="BW14" s="332">
        <f>IFERROR(Tabelle1[[#This Row],[bebaut]]*Tabelle1[[#This Row],[BebFl_summe 11]]/Tabelle1[[#This Row],[Gewichtung]],"")</f>
        <v>144731.86892206894</v>
      </c>
      <c r="BX14" s="332">
        <f>IFERROR(Tabelle1[[#This Row],[bebaut]]*Tabelle1[[#This Row],[BebFl_summe 12]]/Tabelle1[[#This Row],[Gewichtung]],"")</f>
        <v>36810.417529312333</v>
      </c>
      <c r="BY14" s="332">
        <f>IFERROR(Tabelle1[[#This Row],[bebaut]]*Tabelle1[[#This Row],[BebFl_summe 13]]/Tabelle1[[#This Row],[Gewichtung]],"")</f>
        <v>11886.12108817538</v>
      </c>
      <c r="BZ14" s="332">
        <f>IFERROR(Tabelle1[[#This Row],[bebaut]]*Tabelle1[[#This Row],[BebFl_summe 14]]/Tabelle1[[#This Row],[Gewichtung]],"")</f>
        <v>1170.5961928740355</v>
      </c>
      <c r="CA14" s="290">
        <f>IFERROR(Tabelle1[[#This Row],[BGF_insg 1]]/Tabelle1[[#This Row],[GF_12]],"")</f>
        <v>0.13579262797964553</v>
      </c>
      <c r="CB14" s="290">
        <f>IFERROR(Tabelle1[[#This Row],[BGF_insg 2]]/Tabelle1[[#This Row],[GF_23]],"")</f>
        <v>0.33948156994911388</v>
      </c>
      <c r="CC14" s="290">
        <f>IFERROR(Tabelle1[[#This Row],[BGF_insg 3]]/Tabelle1[[#This Row],[GF_34]],"")</f>
        <v>0.50922235492367096</v>
      </c>
      <c r="CD14" s="290">
        <f>IFERROR(Tabelle1[[#This Row],[BGF_insg 4]]/Tabelle1[[#This Row],[GF_45]],"")</f>
        <v>1.1639368112541049</v>
      </c>
      <c r="CE14" s="290">
        <f>IFERROR(Tabelle1[[#This Row],[BGF_insg 5]]/Tabelle1[[#This Row],[GF_56]],"")</f>
        <v>2.0368894196946834</v>
      </c>
      <c r="CF14" s="290">
        <f>IFERROR(Tabelle1[[#This Row],[BGF_insg 6]]/Tabelle1[[#This Row],[GF_67]],"")</f>
        <v>2.8516451875725566</v>
      </c>
      <c r="CG14" s="290">
        <f>IFERROR(Tabelle1[[#This Row],[BGF_insg 7]]/Tabelle1[[#This Row],[GF_78]],"")</f>
        <v>4.88853460726724</v>
      </c>
      <c r="CI14"/>
    </row>
    <row r="15" spans="1:87" ht="17.399999999999999" customHeight="1" x14ac:dyDescent="0.3">
      <c r="A15" s="270" t="s">
        <v>62</v>
      </c>
      <c r="B15" s="274">
        <v>201</v>
      </c>
      <c r="C15" s="314">
        <f t="shared" si="0"/>
        <v>20150</v>
      </c>
      <c r="D15" s="25">
        <v>6275</v>
      </c>
      <c r="E15" s="25">
        <v>9049</v>
      </c>
      <c r="F15" s="25">
        <v>2595</v>
      </c>
      <c r="G15" s="25">
        <v>1390</v>
      </c>
      <c r="H15" s="25">
        <v>514</v>
      </c>
      <c r="I15" s="25">
        <v>302</v>
      </c>
      <c r="J15" s="25">
        <v>25</v>
      </c>
      <c r="K15" s="24">
        <v>1273825</v>
      </c>
      <c r="L15" s="24">
        <v>2465121</v>
      </c>
      <c r="M15" s="24">
        <v>1863110</v>
      </c>
      <c r="N15" s="24">
        <v>1514932</v>
      </c>
      <c r="O15" s="24">
        <v>709249</v>
      </c>
      <c r="P15" s="24">
        <v>750754</v>
      </c>
      <c r="Q15" s="24">
        <v>120728</v>
      </c>
      <c r="R15" s="315">
        <f>IFERROR(Tabelle1[[#This Row],[NGF1]]/NGFzuBGF/D15,"")</f>
        <v>253.75</v>
      </c>
      <c r="S15" s="315">
        <f>IFERROR(Tabelle1[[#This Row],[NGF2]]/NGFzuBGF/E15,"")</f>
        <v>340.5239529229749</v>
      </c>
      <c r="T15" s="315">
        <f>IFERROR(Tabelle1[[#This Row],[NGF3]]/NGFzuBGF/F15,"")</f>
        <v>897.45183044315991</v>
      </c>
      <c r="U15" s="315">
        <f>IFERROR(Tabelle1[[#This Row],[NGF4]]/NGFzuBGF/G15,"")</f>
        <v>1362.3489208633093</v>
      </c>
      <c r="V15" s="315">
        <f>IFERROR(Tabelle1[[#This Row],[NGF5]]/NGFzuBGF/H15,"")</f>
        <v>1724.8273346303502</v>
      </c>
      <c r="W15" s="315">
        <f>IFERROR(Tabelle1[[#This Row],[NGF6]]/NGFzuBGF/I15,"")</f>
        <v>3107.4254966887415</v>
      </c>
      <c r="X15" s="315">
        <f>IFERROR(Tabelle1[[#This Row],[NGF11]]/NGFzuBGF/J15,"")</f>
        <v>6036.4</v>
      </c>
      <c r="Y15" s="329">
        <f>SUM(Tabelle1[[#This Row],[BGF_insg 1]:[BGF_insg 7]])</f>
        <v>10872148.75</v>
      </c>
      <c r="Z15" s="319">
        <f>IFERROR(D15*Tabelle1[[#This Row],[BGF1]],"")</f>
        <v>1592281.25</v>
      </c>
      <c r="AA15" s="319">
        <f>IFERROR(E15*Tabelle1[[#This Row],[BGF2]],"")</f>
        <v>3081401.25</v>
      </c>
      <c r="AB15" s="319">
        <f>IFERROR(F15*Tabelle1[[#This Row],[BGF3]],"")</f>
        <v>2328887.5</v>
      </c>
      <c r="AC15" s="319">
        <f>IFERROR(G15*Tabelle1[[#This Row],[BGF4]],"")</f>
        <v>1893665</v>
      </c>
      <c r="AD15" s="319">
        <f>IFERROR(H15*Tabelle1[[#This Row],[BGF5]],"")</f>
        <v>886561.25</v>
      </c>
      <c r="AE15" s="319">
        <f>IFERROR(I15*Tabelle1[[#This Row],[BGF6]],"")</f>
        <v>938442.5</v>
      </c>
      <c r="AF15" s="319">
        <f>IFERROR(J15*Tabelle1[[#This Row],[BGF11]],"")</f>
        <v>150910</v>
      </c>
      <c r="AG15" s="316">
        <f>IFERROR(Tabelle1[[#This Row],[BGF1]]/AG$4*$AK$3,"")</f>
        <v>279.125</v>
      </c>
      <c r="AH15" s="316">
        <f>IFERROR(Tabelle1[[#This Row],[BGF2]]/AH$4*$AK$3,"")</f>
        <v>187.28817410763622</v>
      </c>
      <c r="AI15" s="316">
        <f>IFERROR(Tabelle1[[#This Row],[BGF3]]/AI$4*$AK$3,"")</f>
        <v>329.06567116249204</v>
      </c>
      <c r="AJ15" s="316">
        <f>IFERROR(Tabelle1[[#This Row],[BGF4]]/AJ$4*$AK$3,"")</f>
        <v>374.64595323741008</v>
      </c>
      <c r="AK15" s="316">
        <f>IFERROR(Tabelle1[[#This Row],[BGF5]]/AK$4*$AK$3,"")</f>
        <v>379.46201361867702</v>
      </c>
      <c r="AL15" s="316">
        <f>IFERROR(Tabelle1[[#This Row],[BGF6]]/AL$4*$AK$3,"")</f>
        <v>488.30972090823087</v>
      </c>
      <c r="AM15" s="316">
        <f>IFERROR(Tabelle1[[#This Row],[BGF11]]/AM$4*$AK$3,"")</f>
        <v>553.3366666666667</v>
      </c>
      <c r="AN15" s="330">
        <f>SUM(Tabelle1[[#This Row],[BebFl_summe 1]:[BebFl_summe 7]])</f>
        <v>5177309.781547619</v>
      </c>
      <c r="AO15" s="320">
        <f>IFERROR(Tabelle1[[#This Row],[BebFl G1]]*D15,"")</f>
        <v>1751509.375</v>
      </c>
      <c r="AP15" s="320">
        <f>IFERROR(Tabelle1[[#This Row],[BebFl G2]]*E15,"")</f>
        <v>1694770.6875000002</v>
      </c>
      <c r="AQ15" s="320">
        <f>IFERROR(Tabelle1[[#This Row],[BebFl G3]]*F15,"")</f>
        <v>853925.41666666686</v>
      </c>
      <c r="AR15" s="320">
        <f>IFERROR(Tabelle1[[#This Row],[BebFl G4]]*G15,"")</f>
        <v>520757.875</v>
      </c>
      <c r="AS15" s="320">
        <f>IFERROR(Tabelle1[[#This Row],[BebFl G5]]*H15,"")</f>
        <v>195043.47499999998</v>
      </c>
      <c r="AT15" s="320">
        <f>IFERROR(Tabelle1[[#This Row],[BebFl G6]]*I15,"")</f>
        <v>147469.53571428571</v>
      </c>
      <c r="AU15" s="320">
        <f>IFERROR(Tabelle1[[#This Row],[BebFl G11]]*J15,"")</f>
        <v>13833.416666666668</v>
      </c>
      <c r="AV15" s="320">
        <f>SUM(Tabelle1[[#This Row],[BebFl_summe 8]:[BebFl_summe 14]])</f>
        <v>6228403.1136904759</v>
      </c>
      <c r="AW15" s="320">
        <f>IFERROR(Tabelle1[[#This Row],[BebFl_summe 1]]*AW$3,"")</f>
        <v>2627264.0625</v>
      </c>
      <c r="AX15" s="320">
        <f>IFERROR(Tabelle1[[#This Row],[BebFl_summe 2]]*AX$3,"")</f>
        <v>2033724.8250000002</v>
      </c>
      <c r="AY15" s="320">
        <f>IFERROR(Tabelle1[[#This Row],[BebFl_summe 3]]*AY$3,"")</f>
        <v>1024710.5000000002</v>
      </c>
      <c r="AZ15" s="320">
        <f>IFERROR(Tabelle1[[#This Row],[BebFl_summe 4]]*AZ$3,"")</f>
        <v>364530.51249999995</v>
      </c>
      <c r="BA15" s="320">
        <f>IFERROR(Tabelle1[[#This Row],[BebFl_summe 5]]*BA$3,"")</f>
        <v>97521.737499999988</v>
      </c>
      <c r="BB15" s="320">
        <f>IFERROR(Tabelle1[[#This Row],[BebFl_summe 6]]*BB$3,"")</f>
        <v>73734.767857142855</v>
      </c>
      <c r="BC15" s="320">
        <f>IFERROR(Tabelle1[[#This Row],[BebFl_summe 7]]*BC$3,"")</f>
        <v>6916.7083333333339</v>
      </c>
      <c r="BD15" s="337">
        <v>24225000</v>
      </c>
      <c r="BE15" s="342">
        <f>Tabelle1[[#This Row],[BebFl_Summe]]/Tabelle1[[#This Row],[bebaut]]</f>
        <v>0.21371763804118138</v>
      </c>
      <c r="BF15" s="332">
        <f>IFERROR(Tabelle1[[#This Row],[bebaut]]*Tabelle1[[#This Row],[BebFl_summe 1]]/Tabelle1[[#This Row],[BebFl_Summe]],"")</f>
        <v>8195436.7035560282</v>
      </c>
      <c r="BG15" s="332">
        <f>IFERROR(Tabelle1[[#This Row],[bebaut]]*Tabelle1[[#This Row],[BebFl_summe 2]]/Tabelle1[[#This Row],[BebFl_Summe]],"")</f>
        <v>7929952.3569198065</v>
      </c>
      <c r="BH15" s="332">
        <f>IFERROR(Tabelle1[[#This Row],[bebaut]]*Tabelle1[[#This Row],[BebFl_summe 3]]/Tabelle1[[#This Row],[BebFl_Summe]],"")</f>
        <v>3995577.6439103424</v>
      </c>
      <c r="BI15" s="332">
        <f>IFERROR(Tabelle1[[#This Row],[bebaut]]*Tabelle1[[#This Row],[BebFl_summe 4]]/Tabelle1[[#This Row],[BebFl_Summe]],"")</f>
        <v>2436663.0652153045</v>
      </c>
      <c r="BJ15" s="332">
        <f>IFERROR(Tabelle1[[#This Row],[bebaut]]*Tabelle1[[#This Row],[BebFl_summe 5]]/Tabelle1[[#This Row],[BebFl_Summe]],"")</f>
        <v>912622.26546981069</v>
      </c>
      <c r="BK15" s="332">
        <f>IFERROR(Tabelle1[[#This Row],[bebaut]]*Tabelle1[[#This Row],[BebFl_summe 6]]/Tabelle1[[#This Row],[BebFl_Summe]],"")</f>
        <v>690020.4263247085</v>
      </c>
      <c r="BL15" s="332">
        <f>IFERROR(Tabelle1[[#This Row],[bebaut]]*Tabelle1[[#This Row],[BebFl_summe 7]]/Tabelle1[[#This Row],[BebFl_Summe]],"")</f>
        <v>64727.538604001871</v>
      </c>
      <c r="BM15" s="290">
        <f>IFERROR(Tabelle1[[#This Row],[BGF_insg 1]]/Tabelle1[[#This Row],[GF_1]],"")</f>
        <v>0.19428876185561944</v>
      </c>
      <c r="BN15" s="290">
        <f>IFERROR(Tabelle1[[#This Row],[BGF_insg 2]]/Tabelle1[[#This Row],[GF_2]],"")</f>
        <v>0.38857752371123877</v>
      </c>
      <c r="BO15" s="290">
        <f>IFERROR(Tabelle1[[#This Row],[BGF_insg 3]]/Tabelle1[[#This Row],[GF_3]],"")</f>
        <v>0.58286628556685816</v>
      </c>
      <c r="BP15" s="290">
        <f>IFERROR(Tabelle1[[#This Row],[BGF_insg 4]]/Tabelle1[[#This Row],[GF_4]],"")</f>
        <v>0.77715504742247776</v>
      </c>
      <c r="BQ15" s="290">
        <f>IFERROR(Tabelle1[[#This Row],[BGF_insg 5]]/Tabelle1[[#This Row],[GF_5]],"")</f>
        <v>0.97144380927809748</v>
      </c>
      <c r="BR15" s="290">
        <f>IFERROR(Tabelle1[[#This Row],[BGF_insg 6]]/Tabelle1[[#This Row],[GF_6]],"")</f>
        <v>1.360021332989336</v>
      </c>
      <c r="BS15" s="290">
        <f>IFERROR(Tabelle1[[#This Row],[BGF_insg 7]]/Tabelle1[[#This Row],[GF_7]],"")</f>
        <v>2.3314651422674331</v>
      </c>
      <c r="BT15" s="332">
        <f>IFERROR(Tabelle1[[#This Row],[bebaut]]*Tabelle1[[#This Row],[BebFl_summe 8]]/Tabelle1[[#This Row],[Gewichtung]],"")</f>
        <v>10218585.84813902</v>
      </c>
      <c r="BU15" s="332">
        <f>IFERROR(Tabelle1[[#This Row],[bebaut]]*Tabelle1[[#This Row],[BebFl_summe 9]]/Tabelle1[[#This Row],[Gewichtung]],"")</f>
        <v>7910050.6159167271</v>
      </c>
      <c r="BV15" s="332">
        <f>IFERROR(Tabelle1[[#This Row],[bebaut]]*Tabelle1[[#This Row],[BebFl_summe 10]]/Tabelle1[[#This Row],[Gewichtung]],"")</f>
        <v>3985549.973144148</v>
      </c>
      <c r="BW15" s="332">
        <f>IFERROR(Tabelle1[[#This Row],[bebaut]]*Tabelle1[[#This Row],[BebFl_summe 11]]/Tabelle1[[#This Row],[Gewichtung]],"")</f>
        <v>1417819.54445143</v>
      </c>
      <c r="BX15" s="332">
        <f>IFERROR(Tabelle1[[#This Row],[bebaut]]*Tabelle1[[#This Row],[BebFl_summe 12]]/Tabelle1[[#This Row],[Gewichtung]],"")</f>
        <v>379304.94346851675</v>
      </c>
      <c r="BY15" s="332">
        <f>IFERROR(Tabelle1[[#This Row],[bebaut]]*Tabelle1[[#This Row],[BebFl_summe 13]]/Tabelle1[[#This Row],[Gewichtung]],"")</f>
        <v>286786.95304949605</v>
      </c>
      <c r="BZ15" s="332">
        <f>IFERROR(Tabelle1[[#This Row],[bebaut]]*Tabelle1[[#This Row],[BebFl_summe 14]]/Tabelle1[[#This Row],[Gewichtung]],"")</f>
        <v>26902.121830665896</v>
      </c>
      <c r="CA15" s="290">
        <f>IFERROR(Tabelle1[[#This Row],[BGF_insg 1]]/Tabelle1[[#This Row],[GF_12]],"")</f>
        <v>0.15582207495863842</v>
      </c>
      <c r="CB15" s="290">
        <f>IFERROR(Tabelle1[[#This Row],[BGF_insg 2]]/Tabelle1[[#This Row],[GF_23]],"")</f>
        <v>0.38955518739659595</v>
      </c>
      <c r="CC15" s="290">
        <f>IFERROR(Tabelle1[[#This Row],[BGF_insg 3]]/Tabelle1[[#This Row],[GF_34]],"")</f>
        <v>0.58433278109489395</v>
      </c>
      <c r="CD15" s="290">
        <f>IFERROR(Tabelle1[[#This Row],[BGF_insg 4]]/Tabelle1[[#This Row],[GF_45]],"")</f>
        <v>1.3356177853597582</v>
      </c>
      <c r="CE15" s="290">
        <f>IFERROR(Tabelle1[[#This Row],[BGF_insg 5]]/Tabelle1[[#This Row],[GF_56]],"")</f>
        <v>2.3373311243795767</v>
      </c>
      <c r="CF15" s="290">
        <f>IFERROR(Tabelle1[[#This Row],[BGF_insg 6]]/Tabelle1[[#This Row],[GF_67]],"")</f>
        <v>3.272263574131407</v>
      </c>
      <c r="CG15" s="290">
        <f>IFERROR(Tabelle1[[#This Row],[BGF_insg 7]]/Tabelle1[[#This Row],[GF_78]],"")</f>
        <v>5.6095946985109837</v>
      </c>
      <c r="CI15"/>
    </row>
    <row r="16" spans="1:87" ht="17.399999999999999" customHeight="1" x14ac:dyDescent="0.3">
      <c r="A16" s="15" t="s">
        <v>63</v>
      </c>
      <c r="B16" s="263">
        <v>202</v>
      </c>
      <c r="C16" s="314">
        <f t="shared" si="0"/>
        <v>12080</v>
      </c>
      <c r="D16" s="25">
        <v>3196</v>
      </c>
      <c r="E16" s="25">
        <v>5906</v>
      </c>
      <c r="F16" s="25">
        <v>1814</v>
      </c>
      <c r="G16" s="25">
        <v>793</v>
      </c>
      <c r="H16" s="25">
        <v>182</v>
      </c>
      <c r="I16" s="25">
        <v>177</v>
      </c>
      <c r="J16" s="25">
        <v>12</v>
      </c>
      <c r="K16" s="24">
        <v>666630</v>
      </c>
      <c r="L16" s="24">
        <v>1436197</v>
      </c>
      <c r="M16" s="24">
        <v>1158783</v>
      </c>
      <c r="N16" s="24">
        <v>744617</v>
      </c>
      <c r="O16" s="24">
        <v>239401</v>
      </c>
      <c r="P16" s="24">
        <v>426081</v>
      </c>
      <c r="Q16" s="24">
        <v>64851</v>
      </c>
      <c r="R16" s="315">
        <f>IFERROR(Tabelle1[[#This Row],[NGF1]]/NGFzuBGF/D16,"")</f>
        <v>260.72825406758449</v>
      </c>
      <c r="S16" s="315">
        <f>IFERROR(Tabelle1[[#This Row],[NGF2]]/NGFzuBGF/E16,"")</f>
        <v>303.96990348797834</v>
      </c>
      <c r="T16" s="315">
        <f>IFERROR(Tabelle1[[#This Row],[NGF3]]/NGFzuBGF/F16,"")</f>
        <v>798.49986218302092</v>
      </c>
      <c r="U16" s="315">
        <f>IFERROR(Tabelle1[[#This Row],[NGF4]]/NGFzuBGF/G16,"")</f>
        <v>1173.7342370744011</v>
      </c>
      <c r="V16" s="315">
        <f>IFERROR(Tabelle1[[#This Row],[NGF5]]/NGFzuBGF/H16,"")</f>
        <v>1644.2376373626373</v>
      </c>
      <c r="W16" s="315">
        <f>IFERROR(Tabelle1[[#This Row],[NGF6]]/NGFzuBGF/I16,"")</f>
        <v>3009.0466101694915</v>
      </c>
      <c r="X16" s="315">
        <f>IFERROR(Tabelle1[[#This Row],[NGF11]]/NGFzuBGF/J16,"")</f>
        <v>6755.3125</v>
      </c>
      <c r="Y16" s="329">
        <f>SUM(Tabelle1[[#This Row],[BGF_insg 1]:[BGF_insg 7]])</f>
        <v>5920700</v>
      </c>
      <c r="Z16" s="319">
        <f>IFERROR(D16*Tabelle1[[#This Row],[BGF1]],"")</f>
        <v>833287.5</v>
      </c>
      <c r="AA16" s="319">
        <f>IFERROR(E16*Tabelle1[[#This Row],[BGF2]],"")</f>
        <v>1795246.25</v>
      </c>
      <c r="AB16" s="319">
        <f>IFERROR(F16*Tabelle1[[#This Row],[BGF3]],"")</f>
        <v>1448478.75</v>
      </c>
      <c r="AC16" s="319">
        <f>IFERROR(G16*Tabelle1[[#This Row],[BGF4]],"")</f>
        <v>930771.25000000012</v>
      </c>
      <c r="AD16" s="319">
        <f>IFERROR(H16*Tabelle1[[#This Row],[BGF5]],"")</f>
        <v>299251.25</v>
      </c>
      <c r="AE16" s="319">
        <f>IFERROR(I16*Tabelle1[[#This Row],[BGF6]],"")</f>
        <v>532601.25</v>
      </c>
      <c r="AF16" s="319">
        <f>IFERROR(J16*Tabelle1[[#This Row],[BGF11]],"")</f>
        <v>81063.75</v>
      </c>
      <c r="AG16" s="316">
        <f>IFERROR(Tabelle1[[#This Row],[BGF1]]/AG$4*$AK$3,"")</f>
        <v>286.80107947434294</v>
      </c>
      <c r="AH16" s="316">
        <f>IFERROR(Tabelle1[[#This Row],[BGF2]]/AH$4*$AK$3,"")</f>
        <v>167.18344691838811</v>
      </c>
      <c r="AI16" s="316">
        <f>IFERROR(Tabelle1[[#This Row],[BGF3]]/AI$4*$AK$3,"")</f>
        <v>292.78328280044104</v>
      </c>
      <c r="AJ16" s="316">
        <f>IFERROR(Tabelle1[[#This Row],[BGF4]]/AJ$4*$AK$3,"")</f>
        <v>322.77691519546033</v>
      </c>
      <c r="AK16" s="316">
        <f>IFERROR(Tabelle1[[#This Row],[BGF5]]/AK$4*$AK$3,"")</f>
        <v>361.73228021978025</v>
      </c>
      <c r="AL16" s="316">
        <f>IFERROR(Tabelle1[[#This Row],[BGF6]]/AL$4*$AK$3,"")</f>
        <v>472.85018159806299</v>
      </c>
      <c r="AM16" s="316">
        <f>IFERROR(Tabelle1[[#This Row],[BGF11]]/AM$4*$AK$3,"")</f>
        <v>619.23697916666674</v>
      </c>
      <c r="AN16" s="330">
        <f>SUM(Tabelle1[[#This Row],[BebFl_summe 1]:[BebFl_summe 7]])</f>
        <v>2848033.2571428572</v>
      </c>
      <c r="AO16" s="320">
        <f>IFERROR(Tabelle1[[#This Row],[BebFl G1]]*D16,"")</f>
        <v>916616.25</v>
      </c>
      <c r="AP16" s="320">
        <f>IFERROR(Tabelle1[[#This Row],[BebFl G2]]*E16,"")</f>
        <v>987385.43750000023</v>
      </c>
      <c r="AQ16" s="320">
        <f>IFERROR(Tabelle1[[#This Row],[BebFl G3]]*F16,"")</f>
        <v>531108.875</v>
      </c>
      <c r="AR16" s="320">
        <f>IFERROR(Tabelle1[[#This Row],[BebFl G4]]*G16,"")</f>
        <v>255962.09375000006</v>
      </c>
      <c r="AS16" s="320">
        <f>IFERROR(Tabelle1[[#This Row],[BebFl G5]]*H16,"")</f>
        <v>65835.275000000009</v>
      </c>
      <c r="AT16" s="320">
        <f>IFERROR(Tabelle1[[#This Row],[BebFl G6]]*I16,"")</f>
        <v>83694.482142857145</v>
      </c>
      <c r="AU16" s="320">
        <f>IFERROR(Tabelle1[[#This Row],[BebFl G11]]*J16,"")</f>
        <v>7430.8437500000009</v>
      </c>
      <c r="AV16" s="320">
        <f>SUM(Tabelle1[[#This Row],[BebFl_summe 8]:[BebFl_summe 14]])</f>
        <v>3454771.3160714293</v>
      </c>
      <c r="AW16" s="320">
        <f>IFERROR(Tabelle1[[#This Row],[BebFl_summe 1]]*AW$3,"")</f>
        <v>1374924.375</v>
      </c>
      <c r="AX16" s="320">
        <f>IFERROR(Tabelle1[[#This Row],[BebFl_summe 2]]*AX$3,"")</f>
        <v>1184862.5250000001</v>
      </c>
      <c r="AY16" s="320">
        <f>IFERROR(Tabelle1[[#This Row],[BebFl_summe 3]]*AY$3,"")</f>
        <v>637330.65</v>
      </c>
      <c r="AZ16" s="320">
        <f>IFERROR(Tabelle1[[#This Row],[BebFl_summe 4]]*AZ$3,"")</f>
        <v>179173.46562500004</v>
      </c>
      <c r="BA16" s="320">
        <f>IFERROR(Tabelle1[[#This Row],[BebFl_summe 5]]*BA$3,"")</f>
        <v>32917.637500000004</v>
      </c>
      <c r="BB16" s="320">
        <f>IFERROR(Tabelle1[[#This Row],[BebFl_summe 6]]*BB$3,"")</f>
        <v>41847.241071428572</v>
      </c>
      <c r="BC16" s="320">
        <f>IFERROR(Tabelle1[[#This Row],[BebFl_summe 7]]*BC$3,"")</f>
        <v>3715.4218750000005</v>
      </c>
      <c r="BD16" s="335">
        <v>15617860.992273588</v>
      </c>
      <c r="BE16" s="342">
        <f>Tabelle1[[#This Row],[BebFl_Summe]]/Tabelle1[[#This Row],[bebaut]]</f>
        <v>0.18235744693539185</v>
      </c>
      <c r="BF16" s="332">
        <f>IFERROR(Tabelle1[[#This Row],[bebaut]]*Tabelle1[[#This Row],[BebFl_summe 1]]/Tabelle1[[#This Row],[BebFl_Summe]],"")</f>
        <v>5026481.0426127082</v>
      </c>
      <c r="BG16" s="332">
        <f>IFERROR(Tabelle1[[#This Row],[bebaut]]*Tabelle1[[#This Row],[BebFl_summe 2]]/Tabelle1[[#This Row],[BebFl_Summe]],"")</f>
        <v>5414560.5462979795</v>
      </c>
      <c r="BH16" s="332">
        <f>IFERROR(Tabelle1[[#This Row],[bebaut]]*Tabelle1[[#This Row],[BebFl_summe 3]]/Tabelle1[[#This Row],[BebFl_Summe]],"")</f>
        <v>2912460.576332639</v>
      </c>
      <c r="BI16" s="332">
        <f>IFERROR(Tabelle1[[#This Row],[bebaut]]*Tabelle1[[#This Row],[BebFl_summe 4]]/Tabelle1[[#This Row],[BebFl_Summe]],"")</f>
        <v>1403628.4125028679</v>
      </c>
      <c r="BJ16" s="332">
        <f>IFERROR(Tabelle1[[#This Row],[bebaut]]*Tabelle1[[#This Row],[BebFl_summe 5]]/Tabelle1[[#This Row],[BebFl_Summe]],"")</f>
        <v>361023.23270255612</v>
      </c>
      <c r="BK16" s="332">
        <f>IFERROR(Tabelle1[[#This Row],[bebaut]]*Tabelle1[[#This Row],[BebFl_summe 6]]/Tabelle1[[#This Row],[BebFl_Summe]],"")</f>
        <v>458958.40038004919</v>
      </c>
      <c r="BL16" s="332">
        <f>IFERROR(Tabelle1[[#This Row],[bebaut]]*Tabelle1[[#This Row],[BebFl_summe 7]]/Tabelle1[[#This Row],[BebFl_Summe]],"")</f>
        <v>40748.781444789063</v>
      </c>
      <c r="BM16" s="290">
        <f>IFERROR(Tabelle1[[#This Row],[BGF_insg 1]]/Tabelle1[[#This Row],[GF_1]],"")</f>
        <v>0.16577949721399257</v>
      </c>
      <c r="BN16" s="290">
        <f>IFERROR(Tabelle1[[#This Row],[BGF_insg 2]]/Tabelle1[[#This Row],[GF_2]],"")</f>
        <v>0.33155899442798514</v>
      </c>
      <c r="BO16" s="290">
        <f>IFERROR(Tabelle1[[#This Row],[BGF_insg 3]]/Tabelle1[[#This Row],[GF_3]],"")</f>
        <v>0.4973384916419778</v>
      </c>
      <c r="BP16" s="290">
        <f>IFERROR(Tabelle1[[#This Row],[BGF_insg 4]]/Tabelle1[[#This Row],[GF_4]],"")</f>
        <v>0.6631179888559704</v>
      </c>
      <c r="BQ16" s="290">
        <f>IFERROR(Tabelle1[[#This Row],[BGF_insg 5]]/Tabelle1[[#This Row],[GF_5]],"")</f>
        <v>0.82889748606996294</v>
      </c>
      <c r="BR16" s="290">
        <f>IFERROR(Tabelle1[[#This Row],[BGF_insg 6]]/Tabelle1[[#This Row],[GF_6]],"")</f>
        <v>1.160456480497948</v>
      </c>
      <c r="BS16" s="290">
        <f>IFERROR(Tabelle1[[#This Row],[BGF_insg 7]]/Tabelle1[[#This Row],[GF_7]],"")</f>
        <v>1.9893539665679107</v>
      </c>
      <c r="BT16" s="332">
        <f>IFERROR(Tabelle1[[#This Row],[bebaut]]*Tabelle1[[#This Row],[BebFl_summe 8]]/Tabelle1[[#This Row],[Gewichtung]],"")</f>
        <v>6215571.3936102008</v>
      </c>
      <c r="BU16" s="332">
        <f>IFERROR(Tabelle1[[#This Row],[bebaut]]*Tabelle1[[#This Row],[BebFl_summe 9]]/Tabelle1[[#This Row],[Gewichtung]],"")</f>
        <v>5356365.5933809103</v>
      </c>
      <c r="BV16" s="332">
        <f>IFERROR(Tabelle1[[#This Row],[bebaut]]*Tabelle1[[#This Row],[BebFl_summe 10]]/Tabelle1[[#This Row],[Gewichtung]],"")</f>
        <v>2881157.8501624828</v>
      </c>
      <c r="BW16" s="332">
        <f>IFERROR(Tabelle1[[#This Row],[bebaut]]*Tabelle1[[#This Row],[BebFl_summe 11]]/Tabelle1[[#This Row],[Gewichtung]],"")</f>
        <v>809983.07083816954</v>
      </c>
      <c r="BX16" s="332">
        <f>IFERROR(Tabelle1[[#This Row],[bebaut]]*Tabelle1[[#This Row],[BebFl_summe 12]]/Tabelle1[[#This Row],[Gewichtung]],"")</f>
        <v>148809.58524735618</v>
      </c>
      <c r="BY16" s="332">
        <f>IFERROR(Tabelle1[[#This Row],[bebaut]]*Tabelle1[[#This Row],[BebFl_summe 13]]/Tabelle1[[#This Row],[Gewichtung]],"")</f>
        <v>189177.32439290077</v>
      </c>
      <c r="BZ16" s="332">
        <f>IFERROR(Tabelle1[[#This Row],[bebaut]]*Tabelle1[[#This Row],[BebFl_summe 14]]/Tabelle1[[#This Row],[Gewichtung]],"")</f>
        <v>16796.174641564252</v>
      </c>
      <c r="CA16" s="290">
        <f>IFERROR(Tabelle1[[#This Row],[BGF_insg 1]]/Tabelle1[[#This Row],[GF_12]],"")</f>
        <v>0.13406450464982919</v>
      </c>
      <c r="CB16" s="290">
        <f>IFERROR(Tabelle1[[#This Row],[BGF_insg 2]]/Tabelle1[[#This Row],[GF_23]],"")</f>
        <v>0.33516126162457288</v>
      </c>
      <c r="CC16" s="290">
        <f>IFERROR(Tabelle1[[#This Row],[BGF_insg 3]]/Tabelle1[[#This Row],[GF_34]],"")</f>
        <v>0.50274189243685941</v>
      </c>
      <c r="CD16" s="290">
        <f>IFERROR(Tabelle1[[#This Row],[BGF_insg 4]]/Tabelle1[[#This Row],[GF_45]],"")</f>
        <v>1.1491243255699641</v>
      </c>
      <c r="CE16" s="290">
        <f>IFERROR(Tabelle1[[#This Row],[BGF_insg 5]]/Tabelle1[[#This Row],[GF_56]],"")</f>
        <v>2.0109675697474376</v>
      </c>
      <c r="CF16" s="290">
        <f>IFERROR(Tabelle1[[#This Row],[BGF_insg 6]]/Tabelle1[[#This Row],[GF_67]],"")</f>
        <v>2.8153545976464125</v>
      </c>
      <c r="CG16" s="290">
        <f>IFERROR(Tabelle1[[#This Row],[BGF_insg 7]]/Tabelle1[[#This Row],[GF_78]],"")</f>
        <v>4.8263221673938501</v>
      </c>
      <c r="CI16"/>
    </row>
    <row r="17" spans="1:87" ht="17.399999999999999" customHeight="1" x14ac:dyDescent="0.3">
      <c r="A17" s="15" t="s">
        <v>64</v>
      </c>
      <c r="B17" s="263">
        <v>203</v>
      </c>
      <c r="C17" s="314">
        <f t="shared" si="0"/>
        <v>7357</v>
      </c>
      <c r="D17" s="25">
        <v>2473</v>
      </c>
      <c r="E17" s="25">
        <v>4161</v>
      </c>
      <c r="F17" s="25">
        <v>552</v>
      </c>
      <c r="G17" s="25">
        <v>122</v>
      </c>
      <c r="H17" s="25">
        <v>42</v>
      </c>
      <c r="I17" s="25">
        <v>7</v>
      </c>
      <c r="J17" s="25" t="s">
        <v>54</v>
      </c>
      <c r="K17" s="24">
        <v>373216</v>
      </c>
      <c r="L17" s="24">
        <v>803919</v>
      </c>
      <c r="M17" s="24">
        <v>236363</v>
      </c>
      <c r="N17" s="24">
        <v>135980</v>
      </c>
      <c r="O17" s="24">
        <v>60330</v>
      </c>
      <c r="P17" s="24">
        <v>26141</v>
      </c>
      <c r="Q17" s="24" t="s">
        <v>54</v>
      </c>
      <c r="R17" s="315">
        <f>IFERROR(Tabelle1[[#This Row],[NGF1]]/NGFzuBGF/D17,"")</f>
        <v>188.64536999595632</v>
      </c>
      <c r="S17" s="315">
        <f>IFERROR(Tabelle1[[#This Row],[NGF2]]/NGFzuBGF/E17,"")</f>
        <v>241.50414563806777</v>
      </c>
      <c r="T17" s="315">
        <f>IFERROR(Tabelle1[[#This Row],[NGF3]]/NGFzuBGF/F17,"")</f>
        <v>535.24230072463763</v>
      </c>
      <c r="U17" s="315">
        <f>IFERROR(Tabelle1[[#This Row],[NGF4]]/NGFzuBGF/G17,"")</f>
        <v>1393.2377049180327</v>
      </c>
      <c r="V17" s="315">
        <f>IFERROR(Tabelle1[[#This Row],[NGF5]]/NGFzuBGF/H17,"")</f>
        <v>1795.5357142857142</v>
      </c>
      <c r="W17" s="315">
        <f>IFERROR(Tabelle1[[#This Row],[NGF6]]/NGFzuBGF/I17,"")</f>
        <v>4668.0357142857147</v>
      </c>
      <c r="X17" s="315" t="str">
        <f>IFERROR(Tabelle1[[#This Row],[NGF11]]/NGFzuBGF/J17,"")</f>
        <v/>
      </c>
      <c r="Y17" s="329">
        <f>SUM(Tabelle1[[#This Row],[BGF_insg 1]:[BGF_insg 7]])</f>
        <v>2044936.25</v>
      </c>
      <c r="Z17" s="319">
        <f>IFERROR(D17*Tabelle1[[#This Row],[BGF1]],"")</f>
        <v>466519.99999999994</v>
      </c>
      <c r="AA17" s="319">
        <f>IFERROR(E17*Tabelle1[[#This Row],[BGF2]],"")</f>
        <v>1004898.75</v>
      </c>
      <c r="AB17" s="319">
        <f>IFERROR(F17*Tabelle1[[#This Row],[BGF3]],"")</f>
        <v>295453.75</v>
      </c>
      <c r="AC17" s="319">
        <f>IFERROR(G17*Tabelle1[[#This Row],[BGF4]],"")</f>
        <v>169975</v>
      </c>
      <c r="AD17" s="319">
        <f>IFERROR(H17*Tabelle1[[#This Row],[BGF5]],"")</f>
        <v>75412.5</v>
      </c>
      <c r="AE17" s="319">
        <f>IFERROR(I17*Tabelle1[[#This Row],[BGF6]],"")</f>
        <v>32676.250000000004</v>
      </c>
      <c r="AF17" s="319" t="str">
        <f>IFERROR(J17*Tabelle1[[#This Row],[BGF11]],"")</f>
        <v/>
      </c>
      <c r="AG17" s="316">
        <f>IFERROR(Tabelle1[[#This Row],[BGF1]]/AG$4*$AK$3,"")</f>
        <v>207.50990699555197</v>
      </c>
      <c r="AH17" s="316">
        <f>IFERROR(Tabelle1[[#This Row],[BGF2]]/AH$4*$AK$3,"")</f>
        <v>132.82728010093729</v>
      </c>
      <c r="AI17" s="316">
        <f>IFERROR(Tabelle1[[#This Row],[BGF3]]/AI$4*$AK$3,"")</f>
        <v>196.25551026570048</v>
      </c>
      <c r="AJ17" s="316">
        <f>IFERROR(Tabelle1[[#This Row],[BGF4]]/AJ$4*$AK$3,"")</f>
        <v>383.14036885245901</v>
      </c>
      <c r="AK17" s="316">
        <f>IFERROR(Tabelle1[[#This Row],[BGF5]]/AK$4*$AK$3,"")</f>
        <v>395.01785714285717</v>
      </c>
      <c r="AL17" s="316">
        <f>IFERROR(Tabelle1[[#This Row],[BGF6]]/AL$4*$AK$3,"")</f>
        <v>733.54846938775529</v>
      </c>
      <c r="AM17" s="316" t="str">
        <f>IFERROR(Tabelle1[[#This Row],[BGF11]]/AM$4*$AK$3,"")</f>
        <v/>
      </c>
      <c r="AN17" s="330">
        <f>SUM(Tabelle1[[#This Row],[BebFl_summe 1]:[BebFl_summe 7]])</f>
        <v>1242668.0684523811</v>
      </c>
      <c r="AO17" s="320">
        <f>IFERROR(Tabelle1[[#This Row],[BebFl G1]]*D17,"")</f>
        <v>513172</v>
      </c>
      <c r="AP17" s="320">
        <f>IFERROR(Tabelle1[[#This Row],[BebFl G2]]*E17,"")</f>
        <v>552694.3125</v>
      </c>
      <c r="AQ17" s="320">
        <f>IFERROR(Tabelle1[[#This Row],[BebFl G3]]*F17,"")</f>
        <v>108333.04166666667</v>
      </c>
      <c r="AR17" s="320">
        <f>IFERROR(Tabelle1[[#This Row],[BebFl G4]]*G17,"")</f>
        <v>46743.125</v>
      </c>
      <c r="AS17" s="320">
        <f>IFERROR(Tabelle1[[#This Row],[BebFl G5]]*H17,"")</f>
        <v>16590.75</v>
      </c>
      <c r="AT17" s="320">
        <f>IFERROR(Tabelle1[[#This Row],[BebFl G6]]*I17,"")</f>
        <v>5134.8392857142871</v>
      </c>
      <c r="AU17" s="320" t="str">
        <f>IFERROR(Tabelle1[[#This Row],[BebFl G11]]*J17,"")</f>
        <v/>
      </c>
      <c r="AV17" s="320">
        <f>SUM(Tabelle1[[#This Row],[BebFl_summe 8]:[BebFl_summe 14]])</f>
        <v>1606573.8071428568</v>
      </c>
      <c r="AW17" s="320">
        <f>IFERROR(Tabelle1[[#This Row],[BebFl_summe 1]]*AW$3,"")</f>
        <v>769758</v>
      </c>
      <c r="AX17" s="320">
        <f>IFERROR(Tabelle1[[#This Row],[BebFl_summe 2]]*AX$3,"")</f>
        <v>663233.17499999993</v>
      </c>
      <c r="AY17" s="320">
        <f>IFERROR(Tabelle1[[#This Row],[BebFl_summe 3]]*AY$3,"")</f>
        <v>129999.65</v>
      </c>
      <c r="AZ17" s="320">
        <f>IFERROR(Tabelle1[[#This Row],[BebFl_summe 4]]*AZ$3,"")</f>
        <v>32720.187499999996</v>
      </c>
      <c r="BA17" s="320">
        <f>IFERROR(Tabelle1[[#This Row],[BebFl_summe 5]]*BA$3,"")</f>
        <v>8295.375</v>
      </c>
      <c r="BB17" s="320">
        <f>IFERROR(Tabelle1[[#This Row],[BebFl_summe 6]]*BB$3,"")</f>
        <v>2567.4196428571436</v>
      </c>
      <c r="BC17" s="320" t="str">
        <f>IFERROR(Tabelle1[[#This Row],[BebFl_summe 7]]*BC$3,"")</f>
        <v/>
      </c>
      <c r="BD17" s="335">
        <v>8630730.0266695619</v>
      </c>
      <c r="BE17" s="342">
        <f>Tabelle1[[#This Row],[BebFl_Summe]]/Tabelle1[[#This Row],[bebaut]]</f>
        <v>0.14398180276899514</v>
      </c>
      <c r="BF17" s="332">
        <f>IFERROR(Tabelle1[[#This Row],[bebaut]]*Tabelle1[[#This Row],[BebFl_summe 1]]/Tabelle1[[#This Row],[BebFl_Summe]],"")</f>
        <v>3564144.8442157288</v>
      </c>
      <c r="BG17" s="332">
        <f>IFERROR(Tabelle1[[#This Row],[bebaut]]*Tabelle1[[#This Row],[BebFl_summe 2]]/Tabelle1[[#This Row],[BebFl_Summe]],"")</f>
        <v>3838640.0355518851</v>
      </c>
      <c r="BH17" s="332">
        <f>IFERROR(Tabelle1[[#This Row],[bebaut]]*Tabelle1[[#This Row],[BebFl_summe 3]]/Tabelle1[[#This Row],[BebFl_Summe]],"")</f>
        <v>752407.87087849248</v>
      </c>
      <c r="BI17" s="332">
        <f>IFERROR(Tabelle1[[#This Row],[bebaut]]*Tabelle1[[#This Row],[BebFl_summe 4]]/Tabelle1[[#This Row],[BebFl_Summe]],"")</f>
        <v>324646.06013438251</v>
      </c>
      <c r="BJ17" s="332">
        <f>IFERROR(Tabelle1[[#This Row],[bebaut]]*Tabelle1[[#This Row],[BebFl_summe 5]]/Tabelle1[[#This Row],[BebFl_Summe]],"")</f>
        <v>115228.10300283747</v>
      </c>
      <c r="BK17" s="332">
        <f>IFERROR(Tabelle1[[#This Row],[bebaut]]*Tabelle1[[#This Row],[BebFl_summe 6]]/Tabelle1[[#This Row],[BebFl_Summe]],"")</f>
        <v>35663.112886234936</v>
      </c>
      <c r="BL17" s="332" t="str">
        <f>IFERROR(Tabelle1[[#This Row],[bebaut]]*Tabelle1[[#This Row],[BebFl_summe 7]]/Tabelle1[[#This Row],[BebFl_Summe]],"")</f>
        <v/>
      </c>
      <c r="BM17" s="290">
        <f>IFERROR(Tabelle1[[#This Row],[BGF_insg 1]]/Tabelle1[[#This Row],[GF_1]],"")</f>
        <v>0.13089254797181377</v>
      </c>
      <c r="BN17" s="290">
        <f>IFERROR(Tabelle1[[#This Row],[BGF_insg 2]]/Tabelle1[[#This Row],[GF_2]],"")</f>
        <v>0.26178509594362753</v>
      </c>
      <c r="BO17" s="290">
        <f>IFERROR(Tabelle1[[#This Row],[BGF_insg 3]]/Tabelle1[[#This Row],[GF_3]],"")</f>
        <v>0.3926776439154413</v>
      </c>
      <c r="BP17" s="290">
        <f>IFERROR(Tabelle1[[#This Row],[BGF_insg 4]]/Tabelle1[[#This Row],[GF_4]],"")</f>
        <v>0.52357019188725507</v>
      </c>
      <c r="BQ17" s="290">
        <f>IFERROR(Tabelle1[[#This Row],[BGF_insg 5]]/Tabelle1[[#This Row],[GF_5]],"")</f>
        <v>0.65446273985906878</v>
      </c>
      <c r="BR17" s="290">
        <f>IFERROR(Tabelle1[[#This Row],[BGF_insg 6]]/Tabelle1[[#This Row],[GF_6]],"")</f>
        <v>0.91624783580269609</v>
      </c>
      <c r="BS17" s="290" t="str">
        <f>IFERROR(Tabelle1[[#This Row],[BGF_insg 7]]/Tabelle1[[#This Row],[GF_7]],"")</f>
        <v/>
      </c>
      <c r="BT17" s="332">
        <f>IFERROR(Tabelle1[[#This Row],[bebaut]]*Tabelle1[[#This Row],[BebFl_summe 8]]/Tabelle1[[#This Row],[Gewichtung]],"")</f>
        <v>4135243.2451790627</v>
      </c>
      <c r="BU17" s="332">
        <f>IFERROR(Tabelle1[[#This Row],[bebaut]]*Tabelle1[[#This Row],[BebFl_summe 9]]/Tabelle1[[#This Row],[Gewichtung]],"")</f>
        <v>3562977.5941236247</v>
      </c>
      <c r="BV17" s="332">
        <f>IFERROR(Tabelle1[[#This Row],[bebaut]]*Tabelle1[[#This Row],[BebFl_summe 10]]/Tabelle1[[#This Row],[Gewichtung]],"")</f>
        <v>698375.56029056187</v>
      </c>
      <c r="BW17" s="332">
        <f>IFERROR(Tabelle1[[#This Row],[bebaut]]*Tabelle1[[#This Row],[BebFl_summe 11]]/Tabelle1[[#This Row],[Gewichtung]],"")</f>
        <v>175777.2369242897</v>
      </c>
      <c r="BX17" s="332">
        <f>IFERROR(Tabelle1[[#This Row],[bebaut]]*Tabelle1[[#This Row],[BebFl_summe 12]]/Tabelle1[[#This Row],[Gewichtung]],"")</f>
        <v>44563.867390760824</v>
      </c>
      <c r="BY17" s="332">
        <f>IFERROR(Tabelle1[[#This Row],[bebaut]]*Tabelle1[[#This Row],[BebFl_summe 13]]/Tabelle1[[#This Row],[Gewichtung]],"")</f>
        <v>13792.522761263988</v>
      </c>
      <c r="BZ17" s="332" t="str">
        <f>IFERROR(Tabelle1[[#This Row],[bebaut]]*Tabelle1[[#This Row],[BebFl_summe 14]]/Tabelle1[[#This Row],[Gewichtung]],"")</f>
        <v/>
      </c>
      <c r="CA17" s="290">
        <f>IFERROR(Tabelle1[[#This Row],[BGF_insg 1]]/Tabelle1[[#This Row],[GF_12]],"")</f>
        <v>0.11281561261090915</v>
      </c>
      <c r="CB17" s="290">
        <f>IFERROR(Tabelle1[[#This Row],[BGF_insg 2]]/Tabelle1[[#This Row],[GF_23]],"")</f>
        <v>0.28203903152727294</v>
      </c>
      <c r="CC17" s="290">
        <f>IFERROR(Tabelle1[[#This Row],[BGF_insg 3]]/Tabelle1[[#This Row],[GF_34]],"")</f>
        <v>0.42305854729090936</v>
      </c>
      <c r="CD17" s="290">
        <f>IFERROR(Tabelle1[[#This Row],[BGF_insg 4]]/Tabelle1[[#This Row],[GF_45]],"")</f>
        <v>0.96699096523636441</v>
      </c>
      <c r="CE17" s="290">
        <f>IFERROR(Tabelle1[[#This Row],[BGF_insg 5]]/Tabelle1[[#This Row],[GF_56]],"")</f>
        <v>1.6922341891636372</v>
      </c>
      <c r="CF17" s="290">
        <f>IFERROR(Tabelle1[[#This Row],[BGF_insg 6]]/Tabelle1[[#This Row],[GF_67]],"")</f>
        <v>2.3691278648290921</v>
      </c>
      <c r="CG17" s="290" t="str">
        <f>IFERROR(Tabelle1[[#This Row],[BGF_insg 7]]/Tabelle1[[#This Row],[GF_78]],"")</f>
        <v/>
      </c>
      <c r="CI17"/>
    </row>
    <row r="18" spans="1:87" ht="17.399999999999999" customHeight="1" x14ac:dyDescent="0.3">
      <c r="A18" s="15" t="s">
        <v>65</v>
      </c>
      <c r="B18" s="263">
        <v>204</v>
      </c>
      <c r="C18" s="314">
        <f t="shared" si="0"/>
        <v>22140</v>
      </c>
      <c r="D18" s="25">
        <v>11431</v>
      </c>
      <c r="E18" s="25">
        <v>9233</v>
      </c>
      <c r="F18" s="25">
        <v>1215</v>
      </c>
      <c r="G18" s="25">
        <v>212</v>
      </c>
      <c r="H18" s="25">
        <v>33</v>
      </c>
      <c r="I18" s="25">
        <v>16</v>
      </c>
      <c r="J18" s="25" t="s">
        <v>54</v>
      </c>
      <c r="K18" s="24">
        <v>1505701</v>
      </c>
      <c r="L18" s="24">
        <v>1882177</v>
      </c>
      <c r="M18" s="24">
        <v>559502</v>
      </c>
      <c r="N18" s="24">
        <v>199553</v>
      </c>
      <c r="O18" s="24">
        <v>48667</v>
      </c>
      <c r="P18" s="24">
        <v>32759</v>
      </c>
      <c r="Q18" s="24" t="s">
        <v>54</v>
      </c>
      <c r="R18" s="315">
        <f>IFERROR(Tabelle1[[#This Row],[NGF1]]/NGFzuBGF/D18,"")</f>
        <v>164.65105852506343</v>
      </c>
      <c r="S18" s="315">
        <f>IFERROR(Tabelle1[[#This Row],[NGF2]]/NGFzuBGF/E18,"")</f>
        <v>254.81655474926893</v>
      </c>
      <c r="T18" s="315">
        <f>IFERROR(Tabelle1[[#This Row],[NGF3]]/NGFzuBGF/F18,"")</f>
        <v>575.61934156378595</v>
      </c>
      <c r="U18" s="315">
        <f>IFERROR(Tabelle1[[#This Row],[NGF4]]/NGFzuBGF/G18,"")</f>
        <v>1176.6096698113208</v>
      </c>
      <c r="V18" s="315">
        <f>IFERROR(Tabelle1[[#This Row],[NGF5]]/NGFzuBGF/H18,"")</f>
        <v>1843.4469696969697</v>
      </c>
      <c r="W18" s="315">
        <f>IFERROR(Tabelle1[[#This Row],[NGF6]]/NGFzuBGF/I18,"")</f>
        <v>2559.296875</v>
      </c>
      <c r="X18" s="315" t="str">
        <f>IFERROR(Tabelle1[[#This Row],[NGF11]]/NGFzuBGF/J18,"")</f>
        <v/>
      </c>
      <c r="Y18" s="329">
        <f>SUM(Tabelle1[[#This Row],[BGF_insg 1]:[BGF_insg 7]])</f>
        <v>5285448.75</v>
      </c>
      <c r="Z18" s="319">
        <f>IFERROR(D18*Tabelle1[[#This Row],[BGF1]],"")</f>
        <v>1882126.25</v>
      </c>
      <c r="AA18" s="319">
        <f>IFERROR(E18*Tabelle1[[#This Row],[BGF2]],"")</f>
        <v>2352721.25</v>
      </c>
      <c r="AB18" s="319">
        <f>IFERROR(F18*Tabelle1[[#This Row],[BGF3]],"")</f>
        <v>699377.49999999988</v>
      </c>
      <c r="AC18" s="319">
        <f>IFERROR(G18*Tabelle1[[#This Row],[BGF4]],"")</f>
        <v>249441.25000000003</v>
      </c>
      <c r="AD18" s="319">
        <f>IFERROR(H18*Tabelle1[[#This Row],[BGF5]],"")</f>
        <v>60833.75</v>
      </c>
      <c r="AE18" s="319">
        <f>IFERROR(I18*Tabelle1[[#This Row],[BGF6]],"")</f>
        <v>40948.75</v>
      </c>
      <c r="AF18" s="319" t="str">
        <f>IFERROR(J18*Tabelle1[[#This Row],[BGF11]],"")</f>
        <v/>
      </c>
      <c r="AG18" s="316">
        <f>IFERROR(Tabelle1[[#This Row],[BGF1]]/AG$4*$AK$3,"")</f>
        <v>181.11616437756979</v>
      </c>
      <c r="AH18" s="316">
        <f>IFERROR(Tabelle1[[#This Row],[BGF2]]/AH$4*$AK$3,"")</f>
        <v>140.14910511209791</v>
      </c>
      <c r="AI18" s="316">
        <f>IFERROR(Tabelle1[[#This Row],[BGF3]]/AI$4*$AK$3,"")</f>
        <v>211.06042524005485</v>
      </c>
      <c r="AJ18" s="316">
        <f>IFERROR(Tabelle1[[#This Row],[BGF4]]/AJ$4*$AK$3,"")</f>
        <v>323.56765919811323</v>
      </c>
      <c r="AK18" s="316">
        <f>IFERROR(Tabelle1[[#This Row],[BGF5]]/AK$4*$AK$3,"")</f>
        <v>405.55833333333334</v>
      </c>
      <c r="AL18" s="316">
        <f>IFERROR(Tabelle1[[#This Row],[BGF6]]/AL$4*$AK$3,"")</f>
        <v>402.17522321428572</v>
      </c>
      <c r="AM18" s="316" t="str">
        <f>IFERROR(Tabelle1[[#This Row],[BGF11]]/AM$4*$AK$3,"")</f>
        <v/>
      </c>
      <c r="AN18" s="330">
        <f>SUM(Tabelle1[[#This Row],[BebFl_summe 1]:[BebFl_summe 7]])</f>
        <v>3709188.551488095</v>
      </c>
      <c r="AO18" s="320">
        <f>IFERROR(Tabelle1[[#This Row],[BebFl G1]]*D18,"")</f>
        <v>2070338.8750000002</v>
      </c>
      <c r="AP18" s="320">
        <f>IFERROR(Tabelle1[[#This Row],[BebFl G2]]*E18,"")</f>
        <v>1293996.6875</v>
      </c>
      <c r="AQ18" s="320">
        <f>IFERROR(Tabelle1[[#This Row],[BebFl G3]]*F18,"")</f>
        <v>256438.41666666666</v>
      </c>
      <c r="AR18" s="320">
        <f>IFERROR(Tabelle1[[#This Row],[BebFl G4]]*G18,"")</f>
        <v>68596.34375</v>
      </c>
      <c r="AS18" s="320">
        <f>IFERROR(Tabelle1[[#This Row],[BebFl G5]]*H18,"")</f>
        <v>13383.424999999999</v>
      </c>
      <c r="AT18" s="320">
        <f>IFERROR(Tabelle1[[#This Row],[BebFl G6]]*I18,"")</f>
        <v>6434.8035714285716</v>
      </c>
      <c r="AU18" s="320" t="str">
        <f>IFERROR(Tabelle1[[#This Row],[BebFl G11]]*J18,"")</f>
        <v/>
      </c>
      <c r="AV18" s="320">
        <f>SUM(Tabelle1[[#This Row],[BebFl_summe 8]:[BebFl_summe 14]])</f>
        <v>5023956.9924107147</v>
      </c>
      <c r="AW18" s="320">
        <f>IFERROR(Tabelle1[[#This Row],[BebFl_summe 1]]*AW$3,"")</f>
        <v>3105508.3125000005</v>
      </c>
      <c r="AX18" s="320">
        <f>IFERROR(Tabelle1[[#This Row],[BebFl_summe 2]]*AX$3,"")</f>
        <v>1552796.0249999999</v>
      </c>
      <c r="AY18" s="320">
        <f>IFERROR(Tabelle1[[#This Row],[BebFl_summe 3]]*AY$3,"")</f>
        <v>307726.09999999998</v>
      </c>
      <c r="AZ18" s="320">
        <f>IFERROR(Tabelle1[[#This Row],[BebFl_summe 4]]*AZ$3,"")</f>
        <v>48017.440624999996</v>
      </c>
      <c r="BA18" s="320">
        <f>IFERROR(Tabelle1[[#This Row],[BebFl_summe 5]]*BA$3,"")</f>
        <v>6691.7124999999996</v>
      </c>
      <c r="BB18" s="320">
        <f>IFERROR(Tabelle1[[#This Row],[BebFl_summe 6]]*BB$3,"")</f>
        <v>3217.4017857142858</v>
      </c>
      <c r="BC18" s="320" t="str">
        <f>IFERROR(Tabelle1[[#This Row],[BebFl_summe 7]]*BC$3,"")</f>
        <v/>
      </c>
      <c r="BD18" s="335">
        <v>24334547.68845154</v>
      </c>
      <c r="BE18" s="342">
        <f>Tabelle1[[#This Row],[BebFl_Summe]]/Tabelle1[[#This Row],[bebaut]]</f>
        <v>0.15242479946518039</v>
      </c>
      <c r="BF18" s="332">
        <f>IFERROR(Tabelle1[[#This Row],[bebaut]]*Tabelle1[[#This Row],[BebFl_summe 1]]/Tabelle1[[#This Row],[BebFl_Summe]],"")</f>
        <v>13582690.49566927</v>
      </c>
      <c r="BG18" s="332">
        <f>IFERROR(Tabelle1[[#This Row],[bebaut]]*Tabelle1[[#This Row],[BebFl_summe 2]]/Tabelle1[[#This Row],[BebFl_Summe]],"")</f>
        <v>8489410.4636535738</v>
      </c>
      <c r="BH18" s="332">
        <f>IFERROR(Tabelle1[[#This Row],[bebaut]]*Tabelle1[[#This Row],[BebFl_summe 3]]/Tabelle1[[#This Row],[BebFl_Summe]],"")</f>
        <v>1682393.0066921094</v>
      </c>
      <c r="BI18" s="332">
        <f>IFERROR(Tabelle1[[#This Row],[bebaut]]*Tabelle1[[#This Row],[BebFl_summe 4]]/Tabelle1[[#This Row],[BebFl_Summe]],"")</f>
        <v>450034.01015246217</v>
      </c>
      <c r="BJ18" s="332">
        <f>IFERROR(Tabelle1[[#This Row],[bebaut]]*Tabelle1[[#This Row],[BebFl_summe 5]]/Tabelle1[[#This Row],[BebFl_Summe]],"")</f>
        <v>87803.461424643567</v>
      </c>
      <c r="BK18" s="332">
        <f>IFERROR(Tabelle1[[#This Row],[bebaut]]*Tabelle1[[#This Row],[BebFl_summe 6]]/Tabelle1[[#This Row],[BebFl_Summe]],"")</f>
        <v>42216.250859483829</v>
      </c>
      <c r="BL18" s="332" t="str">
        <f>IFERROR(Tabelle1[[#This Row],[bebaut]]*Tabelle1[[#This Row],[BebFl_summe 7]]/Tabelle1[[#This Row],[BebFl_Summe]],"")</f>
        <v/>
      </c>
      <c r="BM18" s="290">
        <f>IFERROR(Tabelle1[[#This Row],[BGF_insg 1]]/Tabelle1[[#This Row],[GF_1]],"")</f>
        <v>0.13856799951380036</v>
      </c>
      <c r="BN18" s="290">
        <f>IFERROR(Tabelle1[[#This Row],[BGF_insg 2]]/Tabelle1[[#This Row],[GF_2]],"")</f>
        <v>0.27713599902760072</v>
      </c>
      <c r="BO18" s="290">
        <f>IFERROR(Tabelle1[[#This Row],[BGF_insg 3]]/Tabelle1[[#This Row],[GF_3]],"")</f>
        <v>0.415703998541401</v>
      </c>
      <c r="BP18" s="290">
        <f>IFERROR(Tabelle1[[#This Row],[BGF_insg 4]]/Tabelle1[[#This Row],[GF_4]],"")</f>
        <v>0.55427199805520144</v>
      </c>
      <c r="BQ18" s="290">
        <f>IFERROR(Tabelle1[[#This Row],[BGF_insg 5]]/Tabelle1[[#This Row],[GF_5]],"")</f>
        <v>0.69283999756900194</v>
      </c>
      <c r="BR18" s="290">
        <f>IFERROR(Tabelle1[[#This Row],[BGF_insg 6]]/Tabelle1[[#This Row],[GF_6]],"")</f>
        <v>0.96997599659660239</v>
      </c>
      <c r="BS18" s="290" t="str">
        <f>IFERROR(Tabelle1[[#This Row],[BGF_insg 7]]/Tabelle1[[#This Row],[GF_7]],"")</f>
        <v/>
      </c>
      <c r="BT18" s="332">
        <f>IFERROR(Tabelle1[[#This Row],[bebaut]]*Tabelle1[[#This Row],[BebFl_summe 8]]/Tabelle1[[#This Row],[Gewichtung]],"")</f>
        <v>15042155.066528859</v>
      </c>
      <c r="BU18" s="332">
        <f>IFERROR(Tabelle1[[#This Row],[bebaut]]*Tabelle1[[#This Row],[BebFl_summe 9]]/Tabelle1[[#This Row],[Gewichtung]],"")</f>
        <v>7521280.3329888424</v>
      </c>
      <c r="BV18" s="332">
        <f>IFERROR(Tabelle1[[#This Row],[bebaut]]*Tabelle1[[#This Row],[BebFl_summe 10]]/Tabelle1[[#This Row],[Gewichtung]],"")</f>
        <v>1490533.35184662</v>
      </c>
      <c r="BW18" s="332">
        <f>IFERROR(Tabelle1[[#This Row],[bebaut]]*Tabelle1[[#This Row],[BebFl_summe 11]]/Tabelle1[[#This Row],[Gewichtung]],"")</f>
        <v>232582.14601191549</v>
      </c>
      <c r="BX18" s="332">
        <f>IFERROR(Tabelle1[[#This Row],[bebaut]]*Tabelle1[[#This Row],[BebFl_summe 12]]/Tabelle1[[#This Row],[Gewichtung]],"")</f>
        <v>32412.657432109027</v>
      </c>
      <c r="BY18" s="332">
        <f>IFERROR(Tabelle1[[#This Row],[bebaut]]*Tabelle1[[#This Row],[BebFl_summe 13]]/Tabelle1[[#This Row],[Gewichtung]],"")</f>
        <v>15584.133643191186</v>
      </c>
      <c r="BZ18" s="332" t="str">
        <f>IFERROR(Tabelle1[[#This Row],[bebaut]]*Tabelle1[[#This Row],[BebFl_summe 14]]/Tabelle1[[#This Row],[Gewichtung]],"")</f>
        <v/>
      </c>
      <c r="CA18" s="290">
        <f>IFERROR(Tabelle1[[#This Row],[BGF_insg 1]]/Tabelle1[[#This Row],[GF_12]],"")</f>
        <v>0.12512344419238333</v>
      </c>
      <c r="CB18" s="290">
        <f>IFERROR(Tabelle1[[#This Row],[BGF_insg 2]]/Tabelle1[[#This Row],[GF_23]],"")</f>
        <v>0.31280861048095843</v>
      </c>
      <c r="CC18" s="290">
        <f>IFERROR(Tabelle1[[#This Row],[BGF_insg 3]]/Tabelle1[[#This Row],[GF_34]],"")</f>
        <v>0.46921291572143753</v>
      </c>
      <c r="CD18" s="290">
        <f>IFERROR(Tabelle1[[#This Row],[BGF_insg 4]]/Tabelle1[[#This Row],[GF_45]],"")</f>
        <v>1.0724866645061433</v>
      </c>
      <c r="CE18" s="290">
        <f>IFERROR(Tabelle1[[#This Row],[BGF_insg 5]]/Tabelle1[[#This Row],[GF_56]],"")</f>
        <v>1.8768516628857503</v>
      </c>
      <c r="CF18" s="290">
        <f>IFERROR(Tabelle1[[#This Row],[BGF_insg 6]]/Tabelle1[[#This Row],[GF_67]],"")</f>
        <v>2.6275923280400502</v>
      </c>
      <c r="CG18" s="290" t="str">
        <f>IFERROR(Tabelle1[[#This Row],[BGF_insg 7]]/Tabelle1[[#This Row],[GF_78]],"")</f>
        <v/>
      </c>
      <c r="CI18"/>
    </row>
    <row r="19" spans="1:87" ht="17.399999999999999" customHeight="1" x14ac:dyDescent="0.3">
      <c r="A19" s="15" t="s">
        <v>66</v>
      </c>
      <c r="B19" s="263">
        <v>205</v>
      </c>
      <c r="C19" s="314">
        <f t="shared" si="0"/>
        <v>17543</v>
      </c>
      <c r="D19" s="25">
        <v>7777</v>
      </c>
      <c r="E19" s="25">
        <v>8056</v>
      </c>
      <c r="F19" s="25">
        <v>1295</v>
      </c>
      <c r="G19" s="25">
        <v>327</v>
      </c>
      <c r="H19" s="25">
        <v>50</v>
      </c>
      <c r="I19" s="25">
        <v>38</v>
      </c>
      <c r="J19" s="25" t="s">
        <v>54</v>
      </c>
      <c r="K19" s="24">
        <v>1149432</v>
      </c>
      <c r="L19" s="24">
        <v>1690318</v>
      </c>
      <c r="M19" s="24">
        <v>741769</v>
      </c>
      <c r="N19" s="24">
        <v>283285</v>
      </c>
      <c r="O19" s="24">
        <v>47612</v>
      </c>
      <c r="P19" s="24">
        <v>61467</v>
      </c>
      <c r="Q19" s="24" t="s">
        <v>54</v>
      </c>
      <c r="R19" s="315">
        <f>IFERROR(Tabelle1[[#This Row],[NGF1]]/NGFzuBGF/D19,"")</f>
        <v>184.74861771891474</v>
      </c>
      <c r="S19" s="315">
        <f>IFERROR(Tabelle1[[#This Row],[NGF2]]/NGFzuBGF/E19,"")</f>
        <v>262.27625372393248</v>
      </c>
      <c r="T19" s="315">
        <f>IFERROR(Tabelle1[[#This Row],[NGF3]]/NGFzuBGF/F19,"")</f>
        <v>715.99324324324323</v>
      </c>
      <c r="U19" s="315">
        <f>IFERROR(Tabelle1[[#This Row],[NGF4]]/NGFzuBGF/G19,"")</f>
        <v>1082.8937308868501</v>
      </c>
      <c r="V19" s="315">
        <f>IFERROR(Tabelle1[[#This Row],[NGF5]]/NGFzuBGF/H19,"")</f>
        <v>1190.3</v>
      </c>
      <c r="W19" s="315">
        <f>IFERROR(Tabelle1[[#This Row],[NGF6]]/NGFzuBGF/I19,"")</f>
        <v>2021.9407894736842</v>
      </c>
      <c r="X19" s="315" t="str">
        <f>IFERROR(Tabelle1[[#This Row],[NGF11]]/NGFzuBGF/J19,"")</f>
        <v/>
      </c>
      <c r="Y19" s="329">
        <f>SUM(Tabelle1[[#This Row],[BGF_insg 1]:[BGF_insg 7]])</f>
        <v>4967353.75</v>
      </c>
      <c r="Z19" s="319">
        <f>IFERROR(D19*Tabelle1[[#This Row],[BGF1]],"")</f>
        <v>1436790</v>
      </c>
      <c r="AA19" s="319">
        <f>IFERROR(E19*Tabelle1[[#This Row],[BGF2]],"")</f>
        <v>2112897.5</v>
      </c>
      <c r="AB19" s="319">
        <f>IFERROR(F19*Tabelle1[[#This Row],[BGF3]],"")</f>
        <v>927211.25</v>
      </c>
      <c r="AC19" s="319">
        <f>IFERROR(G19*Tabelle1[[#This Row],[BGF4]],"")</f>
        <v>354106.25</v>
      </c>
      <c r="AD19" s="319">
        <f>IFERROR(H19*Tabelle1[[#This Row],[BGF5]],"")</f>
        <v>59515</v>
      </c>
      <c r="AE19" s="319">
        <f>IFERROR(I19*Tabelle1[[#This Row],[BGF6]],"")</f>
        <v>76833.75</v>
      </c>
      <c r="AF19" s="319" t="str">
        <f>IFERROR(J19*Tabelle1[[#This Row],[BGF11]],"")</f>
        <v/>
      </c>
      <c r="AG19" s="316">
        <f>IFERROR(Tabelle1[[#This Row],[BGF1]]/AG$4*$AK$3,"")</f>
        <v>203.22347949080623</v>
      </c>
      <c r="AH19" s="316">
        <f>IFERROR(Tabelle1[[#This Row],[BGF2]]/AH$4*$AK$3,"")</f>
        <v>144.25193954816288</v>
      </c>
      <c r="AI19" s="316">
        <f>IFERROR(Tabelle1[[#This Row],[BGF3]]/AI$4*$AK$3,"")</f>
        <v>262.53085585585586</v>
      </c>
      <c r="AJ19" s="316">
        <f>IFERROR(Tabelle1[[#This Row],[BGF4]]/AJ$4*$AK$3,"")</f>
        <v>297.79577599388381</v>
      </c>
      <c r="AK19" s="316">
        <f>IFERROR(Tabelle1[[#This Row],[BGF5]]/AK$4*$AK$3,"")</f>
        <v>261.86600000000004</v>
      </c>
      <c r="AL19" s="316">
        <f>IFERROR(Tabelle1[[#This Row],[BGF6]]/AL$4*$AK$3,"")</f>
        <v>317.73355263157896</v>
      </c>
      <c r="AM19" s="316" t="str">
        <f>IFERROR(Tabelle1[[#This Row],[BGF11]]/AM$4*$AK$3,"")</f>
        <v/>
      </c>
      <c r="AN19" s="330">
        <f>SUM(Tabelle1[[#This Row],[BebFl_summe 1]:[BebFl_summe 7]])</f>
        <v>3205086.4770833333</v>
      </c>
      <c r="AO19" s="320">
        <f>IFERROR(Tabelle1[[#This Row],[BebFl G1]]*D19,"")</f>
        <v>1580469</v>
      </c>
      <c r="AP19" s="320">
        <f>IFERROR(Tabelle1[[#This Row],[BebFl G2]]*E19,"")</f>
        <v>1162093.6250000002</v>
      </c>
      <c r="AQ19" s="320">
        <f>IFERROR(Tabelle1[[#This Row],[BebFl G3]]*F19,"")</f>
        <v>339977.45833333331</v>
      </c>
      <c r="AR19" s="320">
        <f>IFERROR(Tabelle1[[#This Row],[BebFl G4]]*G19,"")</f>
        <v>97379.21875</v>
      </c>
      <c r="AS19" s="320">
        <f>IFERROR(Tabelle1[[#This Row],[BebFl G5]]*H19,"")</f>
        <v>13093.300000000003</v>
      </c>
      <c r="AT19" s="320">
        <f>IFERROR(Tabelle1[[#This Row],[BebFl G6]]*I19,"")</f>
        <v>12073.875</v>
      </c>
      <c r="AU19" s="320" t="str">
        <f>IFERROR(Tabelle1[[#This Row],[BebFl G11]]*J19,"")</f>
        <v/>
      </c>
      <c r="AV19" s="320">
        <f>SUM(Tabelle1[[#This Row],[BebFl_summe 8]:[BebFl_summe 14]])</f>
        <v>4253937.8406250011</v>
      </c>
      <c r="AW19" s="320">
        <f>IFERROR(Tabelle1[[#This Row],[BebFl_summe 1]]*AW$3,"")</f>
        <v>2370703.5</v>
      </c>
      <c r="AX19" s="320">
        <f>IFERROR(Tabelle1[[#This Row],[BebFl_summe 2]]*AX$3,"")</f>
        <v>1394512.3500000003</v>
      </c>
      <c r="AY19" s="320">
        <f>IFERROR(Tabelle1[[#This Row],[BebFl_summe 3]]*AY$3,"")</f>
        <v>407972.94999999995</v>
      </c>
      <c r="AZ19" s="320">
        <f>IFERROR(Tabelle1[[#This Row],[BebFl_summe 4]]*AZ$3,"")</f>
        <v>68165.453125</v>
      </c>
      <c r="BA19" s="320">
        <f>IFERROR(Tabelle1[[#This Row],[BebFl_summe 5]]*BA$3,"")</f>
        <v>6546.6500000000015</v>
      </c>
      <c r="BB19" s="320">
        <f>IFERROR(Tabelle1[[#This Row],[BebFl_summe 6]]*BB$3,"")</f>
        <v>6036.9375</v>
      </c>
      <c r="BC19" s="320" t="str">
        <f>IFERROR(Tabelle1[[#This Row],[BebFl_summe 7]]*BC$3,"")</f>
        <v/>
      </c>
      <c r="BD19" s="335">
        <v>16815407.924255807</v>
      </c>
      <c r="BE19" s="342">
        <f>Tabelle1[[#This Row],[BebFl_Summe]]/Tabelle1[[#This Row],[bebaut]]</f>
        <v>0.19060414659700736</v>
      </c>
      <c r="BF19" s="332">
        <f>IFERROR(Tabelle1[[#This Row],[bebaut]]*Tabelle1[[#This Row],[BebFl_summe 1]]/Tabelle1[[#This Row],[BebFl_Summe]],"")</f>
        <v>8291892.0087377289</v>
      </c>
      <c r="BG19" s="332">
        <f>IFERROR(Tabelle1[[#This Row],[bebaut]]*Tabelle1[[#This Row],[BebFl_summe 2]]/Tabelle1[[#This Row],[BebFl_Summe]],"")</f>
        <v>6096895.8217735123</v>
      </c>
      <c r="BH19" s="332">
        <f>IFERROR(Tabelle1[[#This Row],[bebaut]]*Tabelle1[[#This Row],[BebFl_summe 3]]/Tabelle1[[#This Row],[BebFl_Summe]],"")</f>
        <v>1783683.4318832769</v>
      </c>
      <c r="BI19" s="332">
        <f>IFERROR(Tabelle1[[#This Row],[bebaut]]*Tabelle1[[#This Row],[BebFl_summe 4]]/Tabelle1[[#This Row],[BebFl_Summe]],"")</f>
        <v>510897.69288119423</v>
      </c>
      <c r="BJ19" s="332">
        <f>IFERROR(Tabelle1[[#This Row],[bebaut]]*Tabelle1[[#This Row],[BebFl_summe 5]]/Tabelle1[[#This Row],[BebFl_Summe]],"")</f>
        <v>68693.678672600174</v>
      </c>
      <c r="BK19" s="332">
        <f>IFERROR(Tabelle1[[#This Row],[bebaut]]*Tabelle1[[#This Row],[BebFl_summe 6]]/Tabelle1[[#This Row],[BebFl_Summe]],"")</f>
        <v>63345.290307496223</v>
      </c>
      <c r="BL19" s="332" t="str">
        <f>IFERROR(Tabelle1[[#This Row],[bebaut]]*Tabelle1[[#This Row],[BebFl_summe 7]]/Tabelle1[[#This Row],[BebFl_Summe]],"")</f>
        <v/>
      </c>
      <c r="BM19" s="290">
        <f>IFERROR(Tabelle1[[#This Row],[BGF_insg 1]]/Tabelle1[[#This Row],[GF_1]],"")</f>
        <v>0.17327649690637034</v>
      </c>
      <c r="BN19" s="290">
        <f>IFERROR(Tabelle1[[#This Row],[BGF_insg 2]]/Tabelle1[[#This Row],[GF_2]],"")</f>
        <v>0.34655299381274057</v>
      </c>
      <c r="BO19" s="290">
        <f>IFERROR(Tabelle1[[#This Row],[BGF_insg 3]]/Tabelle1[[#This Row],[GF_3]],"")</f>
        <v>0.519829490719111</v>
      </c>
      <c r="BP19" s="290">
        <f>IFERROR(Tabelle1[[#This Row],[BGF_insg 4]]/Tabelle1[[#This Row],[GF_4]],"")</f>
        <v>0.69310598762548137</v>
      </c>
      <c r="BQ19" s="290">
        <f>IFERROR(Tabelle1[[#This Row],[BGF_insg 5]]/Tabelle1[[#This Row],[GF_5]],"")</f>
        <v>0.86638248453185152</v>
      </c>
      <c r="BR19" s="290">
        <f>IFERROR(Tabelle1[[#This Row],[BGF_insg 6]]/Tabelle1[[#This Row],[GF_6]],"")</f>
        <v>1.2129354783445923</v>
      </c>
      <c r="BS19" s="290" t="str">
        <f>IFERROR(Tabelle1[[#This Row],[BGF_insg 7]]/Tabelle1[[#This Row],[GF_7]],"")</f>
        <v/>
      </c>
      <c r="BT19" s="332">
        <f>IFERROR(Tabelle1[[#This Row],[bebaut]]*Tabelle1[[#This Row],[BebFl_summe 8]]/Tabelle1[[#This Row],[Gewichtung]],"")</f>
        <v>9371163.3581613377</v>
      </c>
      <c r="BU19" s="332">
        <f>IFERROR(Tabelle1[[#This Row],[bebaut]]*Tabelle1[[#This Row],[BebFl_summe 9]]/Tabelle1[[#This Row],[Gewichtung]],"")</f>
        <v>5512373.4523627535</v>
      </c>
      <c r="BV19" s="332">
        <f>IFERROR(Tabelle1[[#This Row],[bebaut]]*Tabelle1[[#This Row],[BebFl_summe 10]]/Tabelle1[[#This Row],[Gewichtung]],"")</f>
        <v>1612677.9077016537</v>
      </c>
      <c r="BW19" s="332">
        <f>IFERROR(Tabelle1[[#This Row],[bebaut]]*Tabelle1[[#This Row],[BebFl_summe 11]]/Tabelle1[[#This Row],[Gewichtung]],"")</f>
        <v>269451.4926128317</v>
      </c>
      <c r="BX19" s="332">
        <f>IFERROR(Tabelle1[[#This Row],[bebaut]]*Tabelle1[[#This Row],[BebFl_summe 12]]/Tabelle1[[#This Row],[Gewichtung]],"")</f>
        <v>25878.27899975975</v>
      </c>
      <c r="BY19" s="332">
        <f>IFERROR(Tabelle1[[#This Row],[bebaut]]*Tabelle1[[#This Row],[BebFl_summe 13]]/Tabelle1[[#This Row],[Gewichtung]],"")</f>
        <v>23863.43441746727</v>
      </c>
      <c r="BZ19" s="332" t="str">
        <f>IFERROR(Tabelle1[[#This Row],[bebaut]]*Tabelle1[[#This Row],[BebFl_summe 14]]/Tabelle1[[#This Row],[Gewichtung]],"")</f>
        <v/>
      </c>
      <c r="CA19" s="290">
        <f>IFERROR(Tabelle1[[#This Row],[BGF_insg 1]]/Tabelle1[[#This Row],[GF_12]],"")</f>
        <v>0.15332034509340839</v>
      </c>
      <c r="CB19" s="290">
        <f>IFERROR(Tabelle1[[#This Row],[BGF_insg 2]]/Tabelle1[[#This Row],[GF_23]],"")</f>
        <v>0.38330086273352082</v>
      </c>
      <c r="CC19" s="290">
        <f>IFERROR(Tabelle1[[#This Row],[BGF_insg 3]]/Tabelle1[[#This Row],[GF_34]],"")</f>
        <v>0.57495129410028145</v>
      </c>
      <c r="CD19" s="290">
        <f>IFERROR(Tabelle1[[#This Row],[BGF_insg 4]]/Tabelle1[[#This Row],[GF_45]],"")</f>
        <v>1.3141743865149289</v>
      </c>
      <c r="CE19" s="290">
        <f>IFERROR(Tabelle1[[#This Row],[BGF_insg 5]]/Tabelle1[[#This Row],[GF_56]],"")</f>
        <v>2.2998051764011249</v>
      </c>
      <c r="CF19" s="290">
        <f>IFERROR(Tabelle1[[#This Row],[BGF_insg 6]]/Tabelle1[[#This Row],[GF_67]],"")</f>
        <v>3.2197272469615754</v>
      </c>
      <c r="CG19" s="290" t="str">
        <f>IFERROR(Tabelle1[[#This Row],[BGF_insg 7]]/Tabelle1[[#This Row],[GF_78]],"")</f>
        <v/>
      </c>
      <c r="CI19"/>
    </row>
    <row r="20" spans="1:87" ht="17.399999999999999" customHeight="1" x14ac:dyDescent="0.3">
      <c r="A20" s="15" t="s">
        <v>67</v>
      </c>
      <c r="B20" s="263">
        <v>206</v>
      </c>
      <c r="C20" s="314">
        <f t="shared" si="0"/>
        <v>25948</v>
      </c>
      <c r="D20" s="25">
        <v>7784</v>
      </c>
      <c r="E20" s="25">
        <v>14871</v>
      </c>
      <c r="F20" s="25">
        <v>2578</v>
      </c>
      <c r="G20" s="25">
        <v>548</v>
      </c>
      <c r="H20" s="25">
        <v>99</v>
      </c>
      <c r="I20" s="25">
        <v>65</v>
      </c>
      <c r="J20" s="25">
        <v>3</v>
      </c>
      <c r="K20" s="24">
        <v>1165417</v>
      </c>
      <c r="L20" s="24">
        <v>2901965</v>
      </c>
      <c r="M20" s="24">
        <v>1288137</v>
      </c>
      <c r="N20" s="24">
        <v>577432</v>
      </c>
      <c r="O20" s="24">
        <v>132859</v>
      </c>
      <c r="P20" s="24">
        <v>146002</v>
      </c>
      <c r="Q20" s="24">
        <v>14804</v>
      </c>
      <c r="R20" s="315">
        <f>IFERROR(Tabelle1[[#This Row],[NGF1]]/NGFzuBGF/D20,"")</f>
        <v>187.14944116135663</v>
      </c>
      <c r="S20" s="315">
        <f>IFERROR(Tabelle1[[#This Row],[NGF2]]/NGFzuBGF/E20,"")</f>
        <v>243.92819917961131</v>
      </c>
      <c r="T20" s="315">
        <f>IFERROR(Tabelle1[[#This Row],[NGF3]]/NGFzuBGF/F20,"")</f>
        <v>624.58155546935609</v>
      </c>
      <c r="U20" s="315">
        <f>IFERROR(Tabelle1[[#This Row],[NGF4]]/NGFzuBGF/G20,"")</f>
        <v>1317.1350364963503</v>
      </c>
      <c r="V20" s="315">
        <f>IFERROR(Tabelle1[[#This Row],[NGF5]]/NGFzuBGF/H20,"")</f>
        <v>1677.5126262626263</v>
      </c>
      <c r="W20" s="315">
        <f>IFERROR(Tabelle1[[#This Row],[NGF6]]/NGFzuBGF/I20,"")</f>
        <v>2807.7307692307691</v>
      </c>
      <c r="X20" s="315">
        <f>IFERROR(Tabelle1[[#This Row],[NGF11]]/NGFzuBGF/J20,"")</f>
        <v>6168.333333333333</v>
      </c>
      <c r="Y20" s="329">
        <f>SUM(Tabelle1[[#This Row],[BGF_insg 1]:[BGF_insg 7]])</f>
        <v>7783270</v>
      </c>
      <c r="Z20" s="319">
        <f>IFERROR(D20*Tabelle1[[#This Row],[BGF1]],"")</f>
        <v>1456771.25</v>
      </c>
      <c r="AA20" s="319">
        <f>IFERROR(E20*Tabelle1[[#This Row],[BGF2]],"")</f>
        <v>3627456.25</v>
      </c>
      <c r="AB20" s="319">
        <f>IFERROR(F20*Tabelle1[[#This Row],[BGF3]],"")</f>
        <v>1610171.25</v>
      </c>
      <c r="AC20" s="319">
        <f>IFERROR(G20*Tabelle1[[#This Row],[BGF4]],"")</f>
        <v>721790</v>
      </c>
      <c r="AD20" s="319">
        <f>IFERROR(H20*Tabelle1[[#This Row],[BGF5]],"")</f>
        <v>166073.75</v>
      </c>
      <c r="AE20" s="319">
        <f>IFERROR(I20*Tabelle1[[#This Row],[BGF6]],"")</f>
        <v>182502.5</v>
      </c>
      <c r="AF20" s="319">
        <f>IFERROR(J20*Tabelle1[[#This Row],[BGF11]],"")</f>
        <v>18505</v>
      </c>
      <c r="AG20" s="316">
        <f>IFERROR(Tabelle1[[#This Row],[BGF1]]/AG$4*$AK$3,"")</f>
        <v>205.86438527749232</v>
      </c>
      <c r="AH20" s="316">
        <f>IFERROR(Tabelle1[[#This Row],[BGF2]]/AH$4*$AK$3,"")</f>
        <v>134.16050954878622</v>
      </c>
      <c r="AI20" s="316">
        <f>IFERROR(Tabelle1[[#This Row],[BGF3]]/AI$4*$AK$3,"")</f>
        <v>229.0132370054306</v>
      </c>
      <c r="AJ20" s="316">
        <f>IFERROR(Tabelle1[[#This Row],[BGF4]]/AJ$4*$AK$3,"")</f>
        <v>362.21213503649636</v>
      </c>
      <c r="AK20" s="316">
        <f>IFERROR(Tabelle1[[#This Row],[BGF5]]/AK$4*$AK$3,"")</f>
        <v>369.05277777777786</v>
      </c>
      <c r="AL20" s="316">
        <f>IFERROR(Tabelle1[[#This Row],[BGF6]]/AL$4*$AK$3,"")</f>
        <v>441.21483516483516</v>
      </c>
      <c r="AM20" s="316">
        <f>IFERROR(Tabelle1[[#This Row],[BGF11]]/AM$4*$AK$3,"")</f>
        <v>565.43055555555554</v>
      </c>
      <c r="AN20" s="330">
        <f>SUM(Tabelle1[[#This Row],[BebFl_summe 1]:[BebFl_summe 7]])</f>
        <v>4453349.1684523812</v>
      </c>
      <c r="AO20" s="320">
        <f>IFERROR(Tabelle1[[#This Row],[BebFl G1]]*D20,"")</f>
        <v>1602448.3750000002</v>
      </c>
      <c r="AP20" s="320">
        <f>IFERROR(Tabelle1[[#This Row],[BebFl G2]]*E20,"")</f>
        <v>1995100.9375</v>
      </c>
      <c r="AQ20" s="320">
        <f>IFERROR(Tabelle1[[#This Row],[BebFl G3]]*F20,"")</f>
        <v>590396.12500000012</v>
      </c>
      <c r="AR20" s="320">
        <f>IFERROR(Tabelle1[[#This Row],[BebFl G4]]*G20,"")</f>
        <v>198492.25</v>
      </c>
      <c r="AS20" s="320">
        <f>IFERROR(Tabelle1[[#This Row],[BebFl G5]]*H20,"")</f>
        <v>36536.225000000006</v>
      </c>
      <c r="AT20" s="320">
        <f>IFERROR(Tabelle1[[#This Row],[BebFl G6]]*I20,"")</f>
        <v>28678.964285714286</v>
      </c>
      <c r="AU20" s="320">
        <f>IFERROR(Tabelle1[[#This Row],[BebFl G11]]*J20,"")</f>
        <v>1696.2916666666665</v>
      </c>
      <c r="AV20" s="320">
        <f>SUM(Tabelle1[[#This Row],[BebFl_summe 8]:[BebFl_summe 14]])</f>
        <v>5678669.3529761899</v>
      </c>
      <c r="AW20" s="320">
        <f>IFERROR(Tabelle1[[#This Row],[BebFl_summe 1]]*AW$3,"")</f>
        <v>2403672.5625000005</v>
      </c>
      <c r="AX20" s="320">
        <f>IFERROR(Tabelle1[[#This Row],[BebFl_summe 2]]*AX$3,"")</f>
        <v>2394121.125</v>
      </c>
      <c r="AY20" s="320">
        <f>IFERROR(Tabelle1[[#This Row],[BebFl_summe 3]]*AY$3,"")</f>
        <v>708475.35000000009</v>
      </c>
      <c r="AZ20" s="320">
        <f>IFERROR(Tabelle1[[#This Row],[BebFl_summe 4]]*AZ$3,"")</f>
        <v>138944.57499999998</v>
      </c>
      <c r="BA20" s="320">
        <f>IFERROR(Tabelle1[[#This Row],[BebFl_summe 5]]*BA$3,"")</f>
        <v>18268.112500000003</v>
      </c>
      <c r="BB20" s="320">
        <f>IFERROR(Tabelle1[[#This Row],[BebFl_summe 6]]*BB$3,"")</f>
        <v>14339.482142857143</v>
      </c>
      <c r="BC20" s="320">
        <f>IFERROR(Tabelle1[[#This Row],[BebFl_summe 7]]*BC$3,"")</f>
        <v>848.14583333333326</v>
      </c>
      <c r="BD20" s="335">
        <v>22208151.866737131</v>
      </c>
      <c r="BE20" s="342">
        <f>Tabelle1[[#This Row],[BebFl_Summe]]/Tabelle1[[#This Row],[bebaut]]</f>
        <v>0.20052767988868569</v>
      </c>
      <c r="BF20" s="332">
        <f>IFERROR(Tabelle1[[#This Row],[bebaut]]*Tabelle1[[#This Row],[BebFl_summe 1]]/Tabelle1[[#This Row],[BebFl_Summe]],"")</f>
        <v>7991158.0081589259</v>
      </c>
      <c r="BG20" s="332">
        <f>IFERROR(Tabelle1[[#This Row],[bebaut]]*Tabelle1[[#This Row],[BebFl_summe 2]]/Tabelle1[[#This Row],[BebFl_Summe]],"")</f>
        <v>9949254.5797542483</v>
      </c>
      <c r="BH20" s="332">
        <f>IFERROR(Tabelle1[[#This Row],[bebaut]]*Tabelle1[[#This Row],[BebFl_summe 3]]/Tabelle1[[#This Row],[BebFl_Summe]],"")</f>
        <v>2944212.61607242</v>
      </c>
      <c r="BI20" s="332">
        <f>IFERROR(Tabelle1[[#This Row],[bebaut]]*Tabelle1[[#This Row],[BebFl_summe 4]]/Tabelle1[[#This Row],[BebFl_Summe]],"")</f>
        <v>989849.63128374307</v>
      </c>
      <c r="BJ20" s="332">
        <f>IFERROR(Tabelle1[[#This Row],[bebaut]]*Tabelle1[[#This Row],[BebFl_summe 5]]/Tabelle1[[#This Row],[BebFl_Summe]],"")</f>
        <v>182200.40754613784</v>
      </c>
      <c r="BK20" s="332">
        <f>IFERROR(Tabelle1[[#This Row],[bebaut]]*Tabelle1[[#This Row],[BebFl_summe 6]]/Tabelle1[[#This Row],[BebFl_Summe]],"")</f>
        <v>143017.48417791587</v>
      </c>
      <c r="BL20" s="332">
        <f>IFERROR(Tabelle1[[#This Row],[bebaut]]*Tabelle1[[#This Row],[BebFl_summe 7]]/Tabelle1[[#This Row],[BebFl_Summe]],"")</f>
        <v>8459.1397437415599</v>
      </c>
      <c r="BM20" s="290">
        <f>IFERROR(Tabelle1[[#This Row],[BGF_insg 1]]/Tabelle1[[#This Row],[GF_1]],"")</f>
        <v>0.18229789080789605</v>
      </c>
      <c r="BN20" s="290">
        <f>IFERROR(Tabelle1[[#This Row],[BGF_insg 2]]/Tabelle1[[#This Row],[GF_2]],"")</f>
        <v>0.36459578161579215</v>
      </c>
      <c r="BO20" s="290">
        <f>IFERROR(Tabelle1[[#This Row],[BGF_insg 3]]/Tabelle1[[#This Row],[GF_3]],"")</f>
        <v>0.54689367242368814</v>
      </c>
      <c r="BP20" s="290">
        <f>IFERROR(Tabelle1[[#This Row],[BGF_insg 4]]/Tabelle1[[#This Row],[GF_4]],"")</f>
        <v>0.72919156323158441</v>
      </c>
      <c r="BQ20" s="290">
        <f>IFERROR(Tabelle1[[#This Row],[BGF_insg 5]]/Tabelle1[[#This Row],[GF_5]],"")</f>
        <v>0.91148945403948034</v>
      </c>
      <c r="BR20" s="290">
        <f>IFERROR(Tabelle1[[#This Row],[BGF_insg 6]]/Tabelle1[[#This Row],[GF_6]],"")</f>
        <v>1.2760852356552725</v>
      </c>
      <c r="BS20" s="290">
        <f>IFERROR(Tabelle1[[#This Row],[BGF_insg 7]]/Tabelle1[[#This Row],[GF_7]],"")</f>
        <v>2.1875746896947534</v>
      </c>
      <c r="BT20" s="332">
        <f>IFERROR(Tabelle1[[#This Row],[bebaut]]*Tabelle1[[#This Row],[BebFl_summe 8]]/Tabelle1[[#This Row],[Gewichtung]],"")</f>
        <v>9400287.635682147</v>
      </c>
      <c r="BU20" s="332">
        <f>IFERROR(Tabelle1[[#This Row],[bebaut]]*Tabelle1[[#This Row],[BebFl_summe 9]]/Tabelle1[[#This Row],[Gewichtung]],"")</f>
        <v>9362933.8541251179</v>
      </c>
      <c r="BV20" s="332">
        <f>IFERROR(Tabelle1[[#This Row],[bebaut]]*Tabelle1[[#This Row],[BebFl_summe 10]]/Tabelle1[[#This Row],[Gewichtung]],"")</f>
        <v>2770706.8661065102</v>
      </c>
      <c r="BW20" s="332">
        <f>IFERROR(Tabelle1[[#This Row],[bebaut]]*Tabelle1[[#This Row],[BebFl_summe 11]]/Tabelle1[[#This Row],[Gewichtung]],"")</f>
        <v>543384.73167873931</v>
      </c>
      <c r="BX20" s="332">
        <f>IFERROR(Tabelle1[[#This Row],[bebaut]]*Tabelle1[[#This Row],[BebFl_summe 12]]/Tabelle1[[#This Row],[Gewichtung]],"")</f>
        <v>71442.972200170654</v>
      </c>
      <c r="BY20" s="332">
        <f>IFERROR(Tabelle1[[#This Row],[bebaut]]*Tabelle1[[#This Row],[BebFl_summe 13]]/Tabelle1[[#This Row],[Gewichtung]],"")</f>
        <v>56078.876462852211</v>
      </c>
      <c r="BZ20" s="332">
        <f>IFERROR(Tabelle1[[#This Row],[bebaut]]*Tabelle1[[#This Row],[BebFl_summe 14]]/Tabelle1[[#This Row],[Gewichtung]],"")</f>
        <v>3316.9304815986811</v>
      </c>
      <c r="CA20" s="290">
        <f>IFERROR(Tabelle1[[#This Row],[BGF_insg 1]]/Tabelle1[[#This Row],[GF_12]],"")</f>
        <v>0.15497092285456296</v>
      </c>
      <c r="CB20" s="290">
        <f>IFERROR(Tabelle1[[#This Row],[BGF_insg 2]]/Tabelle1[[#This Row],[GF_23]],"")</f>
        <v>0.38742730713640755</v>
      </c>
      <c r="CC20" s="290">
        <f>IFERROR(Tabelle1[[#This Row],[BGF_insg 3]]/Tabelle1[[#This Row],[GF_34]],"")</f>
        <v>0.5811409607046113</v>
      </c>
      <c r="CD20" s="290">
        <f>IFERROR(Tabelle1[[#This Row],[BGF_insg 4]]/Tabelle1[[#This Row],[GF_45]],"")</f>
        <v>1.3283221958962543</v>
      </c>
      <c r="CE20" s="290">
        <f>IFERROR(Tabelle1[[#This Row],[BGF_insg 5]]/Tabelle1[[#This Row],[GF_56]],"")</f>
        <v>2.3245638428184447</v>
      </c>
      <c r="CF20" s="290">
        <f>IFERROR(Tabelle1[[#This Row],[BGF_insg 6]]/Tabelle1[[#This Row],[GF_67]],"")</f>
        <v>3.2543893799458226</v>
      </c>
      <c r="CG20" s="290">
        <f>IFERROR(Tabelle1[[#This Row],[BGF_insg 7]]/Tabelle1[[#This Row],[GF_78]],"")</f>
        <v>5.5789532227642686</v>
      </c>
      <c r="CI20"/>
    </row>
    <row r="21" spans="1:87" ht="17.399999999999999" customHeight="1" x14ac:dyDescent="0.3">
      <c r="A21" s="15" t="s">
        <v>68</v>
      </c>
      <c r="B21" s="263">
        <v>207</v>
      </c>
      <c r="C21" s="314">
        <f t="shared" si="0"/>
        <v>23708</v>
      </c>
      <c r="D21" s="25">
        <v>9784</v>
      </c>
      <c r="E21" s="25">
        <v>11635</v>
      </c>
      <c r="F21" s="25">
        <v>1884</v>
      </c>
      <c r="G21" s="25">
        <v>324</v>
      </c>
      <c r="H21" s="25">
        <v>58</v>
      </c>
      <c r="I21" s="25">
        <v>23</v>
      </c>
      <c r="J21" s="25" t="s">
        <v>54</v>
      </c>
      <c r="K21" s="24">
        <v>1372232</v>
      </c>
      <c r="L21" s="24">
        <v>2341321</v>
      </c>
      <c r="M21" s="24">
        <v>832801</v>
      </c>
      <c r="N21" s="24">
        <v>285594</v>
      </c>
      <c r="O21" s="24">
        <v>60272</v>
      </c>
      <c r="P21" s="24">
        <v>40332</v>
      </c>
      <c r="Q21" s="24" t="s">
        <v>54</v>
      </c>
      <c r="R21" s="315">
        <f>IFERROR(Tabelle1[[#This Row],[NGF1]]/NGFzuBGF/D21,"")</f>
        <v>175.31582174979559</v>
      </c>
      <c r="S21" s="315">
        <f>IFERROR(Tabelle1[[#This Row],[NGF2]]/NGFzuBGF/E21,"")</f>
        <v>251.53856897292653</v>
      </c>
      <c r="T21" s="315">
        <f>IFERROR(Tabelle1[[#This Row],[NGF3]]/NGFzuBGF/F21,"")</f>
        <v>552.5484341825902</v>
      </c>
      <c r="U21" s="315">
        <f>IFERROR(Tabelle1[[#This Row],[NGF4]]/NGFzuBGF/G21,"")</f>
        <v>1101.8287037037037</v>
      </c>
      <c r="V21" s="315">
        <f>IFERROR(Tabelle1[[#This Row],[NGF5]]/NGFzuBGF/H21,"")</f>
        <v>1298.9655172413793</v>
      </c>
      <c r="W21" s="315">
        <f>IFERROR(Tabelle1[[#This Row],[NGF6]]/NGFzuBGF/I21,"")</f>
        <v>2191.9565217391305</v>
      </c>
      <c r="X21" s="315" t="str">
        <f>IFERROR(Tabelle1[[#This Row],[NGF11]]/NGFzuBGF/J21,"")</f>
        <v/>
      </c>
      <c r="Y21" s="329">
        <f>SUM(Tabelle1[[#This Row],[BGF_insg 1]:[BGF_insg 7]])</f>
        <v>6165690</v>
      </c>
      <c r="Z21" s="319">
        <f>IFERROR(D21*Tabelle1[[#This Row],[BGF1]],"")</f>
        <v>1715290</v>
      </c>
      <c r="AA21" s="319">
        <f>IFERROR(E21*Tabelle1[[#This Row],[BGF2]],"")</f>
        <v>2926651.25</v>
      </c>
      <c r="AB21" s="319">
        <f>IFERROR(F21*Tabelle1[[#This Row],[BGF3]],"")</f>
        <v>1041001.2499999999</v>
      </c>
      <c r="AC21" s="319">
        <f>IFERROR(G21*Tabelle1[[#This Row],[BGF4]],"")</f>
        <v>356992.5</v>
      </c>
      <c r="AD21" s="319">
        <f>IFERROR(H21*Tabelle1[[#This Row],[BGF5]],"")</f>
        <v>75340</v>
      </c>
      <c r="AE21" s="319">
        <f>IFERROR(I21*Tabelle1[[#This Row],[BGF6]],"")</f>
        <v>50415</v>
      </c>
      <c r="AF21" s="319" t="str">
        <f>IFERROR(J21*Tabelle1[[#This Row],[BGF11]],"")</f>
        <v/>
      </c>
      <c r="AG21" s="316">
        <f>IFERROR(Tabelle1[[#This Row],[BGF1]]/AG$4*$AK$3,"")</f>
        <v>192.84740392477516</v>
      </c>
      <c r="AH21" s="316">
        <f>IFERROR(Tabelle1[[#This Row],[BGF2]]/AH$4*$AK$3,"")</f>
        <v>138.34621293510961</v>
      </c>
      <c r="AI21" s="316">
        <f>IFERROR(Tabelle1[[#This Row],[BGF3]]/AI$4*$AK$3,"")</f>
        <v>202.60109253361642</v>
      </c>
      <c r="AJ21" s="316">
        <f>IFERROR(Tabelle1[[#This Row],[BGF4]]/AJ$4*$AK$3,"")</f>
        <v>303.00289351851853</v>
      </c>
      <c r="AK21" s="316">
        <f>IFERROR(Tabelle1[[#This Row],[BGF5]]/AK$4*$AK$3,"")</f>
        <v>285.77241379310351</v>
      </c>
      <c r="AL21" s="316">
        <f>IFERROR(Tabelle1[[#This Row],[BGF6]]/AL$4*$AK$3,"")</f>
        <v>344.45031055900625</v>
      </c>
      <c r="AM21" s="316" t="str">
        <f>IFERROR(Tabelle1[[#This Row],[BGF11]]/AM$4*$AK$3,"")</f>
        <v/>
      </c>
      <c r="AN21" s="330">
        <f>SUM(Tabelle1[[#This Row],[BebFl_summe 1]:[BebFl_summe 7]])</f>
        <v>4000847.740476191</v>
      </c>
      <c r="AO21" s="320">
        <f>IFERROR(Tabelle1[[#This Row],[BebFl G1]]*D21,"")</f>
        <v>1886819.0000000002</v>
      </c>
      <c r="AP21" s="320">
        <f>IFERROR(Tabelle1[[#This Row],[BebFl G2]]*E21,"")</f>
        <v>1609658.1875000002</v>
      </c>
      <c r="AQ21" s="320">
        <f>IFERROR(Tabelle1[[#This Row],[BebFl G3]]*F21,"")</f>
        <v>381700.45833333331</v>
      </c>
      <c r="AR21" s="320">
        <f>IFERROR(Tabelle1[[#This Row],[BebFl G4]]*G21,"")</f>
        <v>98172.9375</v>
      </c>
      <c r="AS21" s="320">
        <f>IFERROR(Tabelle1[[#This Row],[BebFl G5]]*H21,"")</f>
        <v>16574.800000000003</v>
      </c>
      <c r="AT21" s="320">
        <f>IFERROR(Tabelle1[[#This Row],[BebFl G6]]*I21,"")</f>
        <v>7922.357142857144</v>
      </c>
      <c r="AU21" s="320" t="str">
        <f>IFERROR(Tabelle1[[#This Row],[BebFl G11]]*J21,"")</f>
        <v/>
      </c>
      <c r="AV21" s="320">
        <f>SUM(Tabelle1[[#This Row],[BebFl_summe 8]:[BebFl_summe 14]])</f>
        <v>5300828.5098214298</v>
      </c>
      <c r="AW21" s="320">
        <f>IFERROR(Tabelle1[[#This Row],[BebFl_summe 1]]*AW$3,"")</f>
        <v>2830228.5000000005</v>
      </c>
      <c r="AX21" s="320">
        <f>IFERROR(Tabelle1[[#This Row],[BebFl_summe 2]]*AX$3,"")</f>
        <v>1931589.8250000002</v>
      </c>
      <c r="AY21" s="320">
        <f>IFERROR(Tabelle1[[#This Row],[BebFl_summe 3]]*AY$3,"")</f>
        <v>458040.55</v>
      </c>
      <c r="AZ21" s="320">
        <f>IFERROR(Tabelle1[[#This Row],[BebFl_summe 4]]*AZ$3,"")</f>
        <v>68721.056249999994</v>
      </c>
      <c r="BA21" s="320">
        <f>IFERROR(Tabelle1[[#This Row],[BebFl_summe 5]]*BA$3,"")</f>
        <v>8287.4000000000015</v>
      </c>
      <c r="BB21" s="320">
        <f>IFERROR(Tabelle1[[#This Row],[BebFl_summe 6]]*BB$3,"")</f>
        <v>3961.178571428572</v>
      </c>
      <c r="BC21" s="320" t="str">
        <f>IFERROR(Tabelle1[[#This Row],[BebFl_summe 7]]*BC$3,"")</f>
        <v/>
      </c>
      <c r="BD21" s="335">
        <v>27707889.310835149</v>
      </c>
      <c r="BE21" s="342">
        <f>Tabelle1[[#This Row],[BebFl_Summe]]/Tabelle1[[#This Row],[bebaut]]</f>
        <v>0.14439381129300463</v>
      </c>
      <c r="BF21" s="332">
        <f>IFERROR(Tabelle1[[#This Row],[bebaut]]*Tabelle1[[#This Row],[BebFl_summe 1]]/Tabelle1[[#This Row],[BebFl_Summe]],"")</f>
        <v>13067173.607401066</v>
      </c>
      <c r="BG21" s="332">
        <f>IFERROR(Tabelle1[[#This Row],[bebaut]]*Tabelle1[[#This Row],[BebFl_summe 2]]/Tabelle1[[#This Row],[BebFl_Summe]],"")</f>
        <v>11147695.133787097</v>
      </c>
      <c r="BH21" s="332">
        <f>IFERROR(Tabelle1[[#This Row],[bebaut]]*Tabelle1[[#This Row],[BebFl_summe 3]]/Tabelle1[[#This Row],[BebFl_Summe]],"")</f>
        <v>2643468.2685865588</v>
      </c>
      <c r="BI21" s="332">
        <f>IFERROR(Tabelle1[[#This Row],[bebaut]]*Tabelle1[[#This Row],[BebFl_summe 4]]/Tabelle1[[#This Row],[BebFl_Summe]],"")</f>
        <v>679897.12731376686</v>
      </c>
      <c r="BJ21" s="332">
        <f>IFERROR(Tabelle1[[#This Row],[bebaut]]*Tabelle1[[#This Row],[BebFl_summe 5]]/Tabelle1[[#This Row],[BebFl_Summe]],"")</f>
        <v>114788.85314805034</v>
      </c>
      <c r="BK21" s="332">
        <f>IFERROR(Tabelle1[[#This Row],[bebaut]]*Tabelle1[[#This Row],[BebFl_summe 6]]/Tabelle1[[#This Row],[BebFl_Summe]],"")</f>
        <v>54866.320598609709</v>
      </c>
      <c r="BL21" s="332" t="str">
        <f>IFERROR(Tabelle1[[#This Row],[bebaut]]*Tabelle1[[#This Row],[BebFl_summe 7]]/Tabelle1[[#This Row],[BebFl_Summe]],"")</f>
        <v/>
      </c>
      <c r="BM21" s="290">
        <f>IFERROR(Tabelle1[[#This Row],[BGF_insg 1]]/Tabelle1[[#This Row],[GF_1]],"")</f>
        <v>0.13126710117545876</v>
      </c>
      <c r="BN21" s="290">
        <f>IFERROR(Tabelle1[[#This Row],[BGF_insg 2]]/Tabelle1[[#This Row],[GF_2]],"")</f>
        <v>0.26253420235091751</v>
      </c>
      <c r="BO21" s="290">
        <f>IFERROR(Tabelle1[[#This Row],[BGF_insg 3]]/Tabelle1[[#This Row],[GF_3]],"")</f>
        <v>0.39380130352637632</v>
      </c>
      <c r="BP21" s="290">
        <f>IFERROR(Tabelle1[[#This Row],[BGF_insg 4]]/Tabelle1[[#This Row],[GF_4]],"")</f>
        <v>0.52506840470183502</v>
      </c>
      <c r="BQ21" s="290">
        <f>IFERROR(Tabelle1[[#This Row],[BGF_insg 5]]/Tabelle1[[#This Row],[GF_5]],"")</f>
        <v>0.65633550587729372</v>
      </c>
      <c r="BR21" s="290">
        <f>IFERROR(Tabelle1[[#This Row],[BGF_insg 6]]/Tabelle1[[#This Row],[GF_6]],"")</f>
        <v>0.91886970822821123</v>
      </c>
      <c r="BS21" s="290" t="str">
        <f>IFERROR(Tabelle1[[#This Row],[BGF_insg 7]]/Tabelle1[[#This Row],[GF_7]],"")</f>
        <v/>
      </c>
      <c r="BT21" s="332">
        <f>IFERROR(Tabelle1[[#This Row],[bebaut]]*Tabelle1[[#This Row],[BebFl_summe 8]]/Tabelle1[[#This Row],[Gewichtung]],"")</f>
        <v>14793849.27414163</v>
      </c>
      <c r="BU21" s="332">
        <f>IFERROR(Tabelle1[[#This Row],[bebaut]]*Tabelle1[[#This Row],[BebFl_summe 9]]/Tabelle1[[#This Row],[Gewichtung]],"")</f>
        <v>10096587.159134185</v>
      </c>
      <c r="BV21" s="332">
        <f>IFERROR(Tabelle1[[#This Row],[bebaut]]*Tabelle1[[#This Row],[BebFl_summe 10]]/Tabelle1[[#This Row],[Gewichtung]],"")</f>
        <v>2394217.5899030524</v>
      </c>
      <c r="BW21" s="332">
        <f>IFERROR(Tabelle1[[#This Row],[bebaut]]*Tabelle1[[#This Row],[BebFl_summe 11]]/Tabelle1[[#This Row],[Gewichtung]],"")</f>
        <v>359210.90757241269</v>
      </c>
      <c r="BX21" s="332">
        <f>IFERROR(Tabelle1[[#This Row],[bebaut]]*Tabelle1[[#This Row],[BebFl_summe 12]]/Tabelle1[[#This Row],[Gewichtung]],"")</f>
        <v>43318.956923273632</v>
      </c>
      <c r="BY21" s="332">
        <f>IFERROR(Tabelle1[[#This Row],[bebaut]]*Tabelle1[[#This Row],[BebFl_summe 13]]/Tabelle1[[#This Row],[Gewichtung]],"")</f>
        <v>20705.423160594255</v>
      </c>
      <c r="BZ21" s="332" t="str">
        <f>IFERROR(Tabelle1[[#This Row],[bebaut]]*Tabelle1[[#This Row],[BebFl_summe 14]]/Tabelle1[[#This Row],[Gewichtung]],"")</f>
        <v/>
      </c>
      <c r="CA21" s="290">
        <f>IFERROR(Tabelle1[[#This Row],[BGF_insg 1]]/Tabelle1[[#This Row],[GF_12]],"")</f>
        <v>0.11594615898907248</v>
      </c>
      <c r="CB21" s="290">
        <f>IFERROR(Tabelle1[[#This Row],[BGF_insg 2]]/Tabelle1[[#This Row],[GF_23]],"")</f>
        <v>0.28986539747268125</v>
      </c>
      <c r="CC21" s="290">
        <f>IFERROR(Tabelle1[[#This Row],[BGF_insg 3]]/Tabelle1[[#This Row],[GF_34]],"")</f>
        <v>0.43479809620902188</v>
      </c>
      <c r="CD21" s="290">
        <f>IFERROR(Tabelle1[[#This Row],[BGF_insg 4]]/Tabelle1[[#This Row],[GF_45]],"")</f>
        <v>0.99382421990633596</v>
      </c>
      <c r="CE21" s="290">
        <f>IFERROR(Tabelle1[[#This Row],[BGF_insg 5]]/Tabelle1[[#This Row],[GF_56]],"")</f>
        <v>1.7391923848360873</v>
      </c>
      <c r="CF21" s="290">
        <f>IFERROR(Tabelle1[[#This Row],[BGF_insg 6]]/Tabelle1[[#This Row],[GF_67]],"")</f>
        <v>2.4348693387705227</v>
      </c>
      <c r="CG21" s="290" t="str">
        <f>IFERROR(Tabelle1[[#This Row],[BGF_insg 7]]/Tabelle1[[#This Row],[GF_78]],"")</f>
        <v/>
      </c>
      <c r="CI21"/>
    </row>
    <row r="22" spans="1:87" ht="17.399999999999999" customHeight="1" x14ac:dyDescent="0.3">
      <c r="A22" s="15" t="s">
        <v>69</v>
      </c>
      <c r="B22" s="263">
        <v>208</v>
      </c>
      <c r="C22" s="314">
        <f t="shared" si="0"/>
        <v>15746</v>
      </c>
      <c r="D22" s="25">
        <v>8833</v>
      </c>
      <c r="E22" s="25">
        <v>5921</v>
      </c>
      <c r="F22" s="25">
        <v>835</v>
      </c>
      <c r="G22" s="25">
        <v>132</v>
      </c>
      <c r="H22" s="25">
        <v>16</v>
      </c>
      <c r="I22" s="25">
        <v>9</v>
      </c>
      <c r="J22" s="25" t="s">
        <v>54</v>
      </c>
      <c r="K22" s="24">
        <v>1242209</v>
      </c>
      <c r="L22" s="24">
        <v>1345937</v>
      </c>
      <c r="M22" s="24">
        <v>476974</v>
      </c>
      <c r="N22" s="24">
        <v>137089</v>
      </c>
      <c r="O22" s="24">
        <v>37204</v>
      </c>
      <c r="P22" s="24">
        <v>7312</v>
      </c>
      <c r="Q22" s="24" t="s">
        <v>54</v>
      </c>
      <c r="R22" s="315">
        <f>IFERROR(Tabelle1[[#This Row],[NGF1]]/NGFzuBGF/D22,"")</f>
        <v>175.790926072682</v>
      </c>
      <c r="S22" s="315">
        <f>IFERROR(Tabelle1[[#This Row],[NGF2]]/NGFzuBGF/E22,"")</f>
        <v>284.14478128694475</v>
      </c>
      <c r="T22" s="315">
        <f>IFERROR(Tabelle1[[#This Row],[NGF3]]/NGFzuBGF/F22,"")</f>
        <v>714.03293413173651</v>
      </c>
      <c r="U22" s="315">
        <f>IFERROR(Tabelle1[[#This Row],[NGF4]]/NGFzuBGF/G22,"")</f>
        <v>1298.191287878788</v>
      </c>
      <c r="V22" s="315">
        <f>IFERROR(Tabelle1[[#This Row],[NGF5]]/NGFzuBGF/H22,"")</f>
        <v>2906.5625</v>
      </c>
      <c r="W22" s="315">
        <f>IFERROR(Tabelle1[[#This Row],[NGF6]]/NGFzuBGF/I22,"")</f>
        <v>1015.5555555555555</v>
      </c>
      <c r="X22" s="315" t="str">
        <f>IFERROR(Tabelle1[[#This Row],[NGF11]]/NGFzuBGF/J22,"")</f>
        <v/>
      </c>
      <c r="Y22" s="329">
        <f>SUM(Tabelle1[[#This Row],[BGF_insg 1]:[BGF_insg 7]])</f>
        <v>4058406.25</v>
      </c>
      <c r="Z22" s="319">
        <f>IFERROR(D22*Tabelle1[[#This Row],[BGF1]],"")</f>
        <v>1552761.25</v>
      </c>
      <c r="AA22" s="319">
        <f>IFERROR(E22*Tabelle1[[#This Row],[BGF2]],"")</f>
        <v>1682421.2499999998</v>
      </c>
      <c r="AB22" s="319">
        <f>IFERROR(F22*Tabelle1[[#This Row],[BGF3]],"")</f>
        <v>596217.5</v>
      </c>
      <c r="AC22" s="319">
        <f>IFERROR(G22*Tabelle1[[#This Row],[BGF4]],"")</f>
        <v>171361.25</v>
      </c>
      <c r="AD22" s="319">
        <f>IFERROR(H22*Tabelle1[[#This Row],[BGF5]],"")</f>
        <v>46505</v>
      </c>
      <c r="AE22" s="319">
        <f>IFERROR(I22*Tabelle1[[#This Row],[BGF6]],"")</f>
        <v>9140</v>
      </c>
      <c r="AF22" s="319" t="str">
        <f>IFERROR(J22*Tabelle1[[#This Row],[BGF11]],"")</f>
        <v/>
      </c>
      <c r="AG22" s="316">
        <f>IFERROR(Tabelle1[[#This Row],[BGF1]]/AG$4*$AK$3,"")</f>
        <v>193.37001867995022</v>
      </c>
      <c r="AH22" s="316">
        <f>IFERROR(Tabelle1[[#This Row],[BGF2]]/AH$4*$AK$3,"")</f>
        <v>156.27962970781962</v>
      </c>
      <c r="AI22" s="316">
        <f>IFERROR(Tabelle1[[#This Row],[BGF3]]/AI$4*$AK$3,"")</f>
        <v>261.81207584830338</v>
      </c>
      <c r="AJ22" s="316">
        <f>IFERROR(Tabelle1[[#This Row],[BGF4]]/AJ$4*$AK$3,"")</f>
        <v>357.00260416666674</v>
      </c>
      <c r="AK22" s="316">
        <f>IFERROR(Tabelle1[[#This Row],[BGF5]]/AK$4*$AK$3,"")</f>
        <v>639.44375000000002</v>
      </c>
      <c r="AL22" s="316">
        <f>IFERROR(Tabelle1[[#This Row],[BGF6]]/AL$4*$AK$3,"")</f>
        <v>159.58730158730162</v>
      </c>
      <c r="AM22" s="316" t="str">
        <f>IFERROR(Tabelle1[[#This Row],[BGF11]]/AM$4*$AK$3,"")</f>
        <v/>
      </c>
      <c r="AN22" s="330">
        <f>SUM(Tabelle1[[#This Row],[BebFl_summe 1]:[BebFl_summe 7]])</f>
        <v>2910773.8752976195</v>
      </c>
      <c r="AO22" s="320">
        <f>IFERROR(Tabelle1[[#This Row],[BebFl G1]]*D22,"")</f>
        <v>1708037.3750000002</v>
      </c>
      <c r="AP22" s="320">
        <f>IFERROR(Tabelle1[[#This Row],[BebFl G2]]*E22,"")</f>
        <v>925331.6875</v>
      </c>
      <c r="AQ22" s="320">
        <f>IFERROR(Tabelle1[[#This Row],[BebFl G3]]*F22,"")</f>
        <v>218613.08333333331</v>
      </c>
      <c r="AR22" s="320">
        <f>IFERROR(Tabelle1[[#This Row],[BebFl G4]]*G22,"")</f>
        <v>47124.343750000007</v>
      </c>
      <c r="AS22" s="320">
        <f>IFERROR(Tabelle1[[#This Row],[BebFl G5]]*H22,"")</f>
        <v>10231.1</v>
      </c>
      <c r="AT22" s="320">
        <f>IFERROR(Tabelle1[[#This Row],[BebFl G6]]*I22,"")</f>
        <v>1436.2857142857147</v>
      </c>
      <c r="AU22" s="320" t="str">
        <f>IFERROR(Tabelle1[[#This Row],[BebFl G11]]*J22,"")</f>
        <v/>
      </c>
      <c r="AV22" s="320">
        <f>SUM(Tabelle1[[#This Row],[BebFl_summe 8]:[BebFl_summe 14]])</f>
        <v>3973610.520982143</v>
      </c>
      <c r="AW22" s="320">
        <f>IFERROR(Tabelle1[[#This Row],[BebFl_summe 1]]*AW$3,"")</f>
        <v>2562056.0625000005</v>
      </c>
      <c r="AX22" s="320">
        <f>IFERROR(Tabelle1[[#This Row],[BebFl_summe 2]]*AX$3,"")</f>
        <v>1110398.0249999999</v>
      </c>
      <c r="AY22" s="320">
        <f>IFERROR(Tabelle1[[#This Row],[BebFl_summe 3]]*AY$3,"")</f>
        <v>262335.69999999995</v>
      </c>
      <c r="AZ22" s="320">
        <f>IFERROR(Tabelle1[[#This Row],[BebFl_summe 4]]*AZ$3,"")</f>
        <v>32987.040625000001</v>
      </c>
      <c r="BA22" s="320">
        <f>IFERROR(Tabelle1[[#This Row],[BebFl_summe 5]]*BA$3,"")</f>
        <v>5115.55</v>
      </c>
      <c r="BB22" s="320">
        <f>IFERROR(Tabelle1[[#This Row],[BebFl_summe 6]]*BB$3,"")</f>
        <v>718.14285714285734</v>
      </c>
      <c r="BC22" s="320" t="str">
        <f>IFERROR(Tabelle1[[#This Row],[BebFl_summe 7]]*BC$3,"")</f>
        <v/>
      </c>
      <c r="BD22" s="335">
        <v>22454678.364636388</v>
      </c>
      <c r="BE22" s="342">
        <f>Tabelle1[[#This Row],[BebFl_Summe]]/Tabelle1[[#This Row],[bebaut]]</f>
        <v>0.12962883849994322</v>
      </c>
      <c r="BF22" s="332">
        <f>IFERROR(Tabelle1[[#This Row],[bebaut]]*Tabelle1[[#This Row],[BebFl_summe 1]]/Tabelle1[[#This Row],[BebFl_Summe]],"")</f>
        <v>13176368.736812746</v>
      </c>
      <c r="BG22" s="332">
        <f>IFERROR(Tabelle1[[#This Row],[bebaut]]*Tabelle1[[#This Row],[BebFl_summe 2]]/Tabelle1[[#This Row],[BebFl_Summe]],"")</f>
        <v>7138316.5830063764</v>
      </c>
      <c r="BH22" s="332">
        <f>IFERROR(Tabelle1[[#This Row],[bebaut]]*Tabelle1[[#This Row],[BebFl_summe 3]]/Tabelle1[[#This Row],[BebFl_Summe]],"")</f>
        <v>1686454.078144263</v>
      </c>
      <c r="BI22" s="332">
        <f>IFERROR(Tabelle1[[#This Row],[bebaut]]*Tabelle1[[#This Row],[BebFl_summe 4]]/Tabelle1[[#This Row],[BebFl_Summe]],"")</f>
        <v>363532.87042698177</v>
      </c>
      <c r="BJ22" s="332">
        <f>IFERROR(Tabelle1[[#This Row],[bebaut]]*Tabelle1[[#This Row],[BebFl_summe 5]]/Tabelle1[[#This Row],[BebFl_Summe]],"")</f>
        <v>78926.110257514054</v>
      </c>
      <c r="BK22" s="332">
        <f>IFERROR(Tabelle1[[#This Row],[bebaut]]*Tabelle1[[#This Row],[BebFl_summe 6]]/Tabelle1[[#This Row],[BebFl_Summe]],"")</f>
        <v>11079.985988506283</v>
      </c>
      <c r="BL22" s="332" t="str">
        <f>IFERROR(Tabelle1[[#This Row],[bebaut]]*Tabelle1[[#This Row],[BebFl_summe 7]]/Tabelle1[[#This Row],[BebFl_Summe]],"")</f>
        <v/>
      </c>
      <c r="BM22" s="290">
        <f>IFERROR(Tabelle1[[#This Row],[BGF_insg 1]]/Tabelle1[[#This Row],[GF_1]],"")</f>
        <v>0.11784439863631199</v>
      </c>
      <c r="BN22" s="290">
        <f>IFERROR(Tabelle1[[#This Row],[BGF_insg 2]]/Tabelle1[[#This Row],[GF_2]],"")</f>
        <v>0.23568879727262398</v>
      </c>
      <c r="BO22" s="290">
        <f>IFERROR(Tabelle1[[#This Row],[BGF_insg 3]]/Tabelle1[[#This Row],[GF_3]],"")</f>
        <v>0.35353319590893612</v>
      </c>
      <c r="BP22" s="290">
        <f>IFERROR(Tabelle1[[#This Row],[BGF_insg 4]]/Tabelle1[[#This Row],[GF_4]],"")</f>
        <v>0.47137759454524802</v>
      </c>
      <c r="BQ22" s="290">
        <f>IFERROR(Tabelle1[[#This Row],[BGF_insg 5]]/Tabelle1[[#This Row],[GF_5]],"")</f>
        <v>0.58922199318155999</v>
      </c>
      <c r="BR22" s="290">
        <f>IFERROR(Tabelle1[[#This Row],[BGF_insg 6]]/Tabelle1[[#This Row],[GF_6]],"")</f>
        <v>0.82491079045418392</v>
      </c>
      <c r="BS22" s="290" t="str">
        <f>IFERROR(Tabelle1[[#This Row],[BGF_insg 7]]/Tabelle1[[#This Row],[GF_7]],"")</f>
        <v/>
      </c>
      <c r="BT22" s="332">
        <f>IFERROR(Tabelle1[[#This Row],[bebaut]]*Tabelle1[[#This Row],[BebFl_summe 8]]/Tabelle1[[#This Row],[Gewichtung]],"")</f>
        <v>14478053.279712157</v>
      </c>
      <c r="BU22" s="332">
        <f>IFERROR(Tabelle1[[#This Row],[bebaut]]*Tabelle1[[#This Row],[BebFl_summe 9]]/Tabelle1[[#This Row],[Gewichtung]],"")</f>
        <v>6274804.8346569501</v>
      </c>
      <c r="BV22" s="332">
        <f>IFERROR(Tabelle1[[#This Row],[bebaut]]*Tabelle1[[#This Row],[BebFl_summe 10]]/Tabelle1[[#This Row],[Gewichtung]],"")</f>
        <v>1482446.187404841</v>
      </c>
      <c r="BW22" s="332">
        <f>IFERROR(Tabelle1[[#This Row],[bebaut]]*Tabelle1[[#This Row],[BebFl_summe 11]]/Tabelle1[[#This Row],[Gewichtung]],"")</f>
        <v>186408.15035201024</v>
      </c>
      <c r="BX22" s="332">
        <f>IFERROR(Tabelle1[[#This Row],[bebaut]]*Tabelle1[[#This Row],[BebFl_summe 12]]/Tabelle1[[#This Row],[Gewichtung]],"")</f>
        <v>28907.722410555769</v>
      </c>
      <c r="BY22" s="332">
        <f>IFERROR(Tabelle1[[#This Row],[bebaut]]*Tabelle1[[#This Row],[BebFl_summe 13]]/Tabelle1[[#This Row],[Gewichtung]],"")</f>
        <v>4058.1900998737433</v>
      </c>
      <c r="BZ22" s="332" t="str">
        <f>IFERROR(Tabelle1[[#This Row],[bebaut]]*Tabelle1[[#This Row],[BebFl_summe 14]]/Tabelle1[[#This Row],[Gewichtung]],"")</f>
        <v/>
      </c>
      <c r="CA22" s="290">
        <f>IFERROR(Tabelle1[[#This Row],[BGF_insg 1]]/Tabelle1[[#This Row],[GF_12]],"")</f>
        <v>0.10724931176872081</v>
      </c>
      <c r="CB22" s="290">
        <f>IFERROR(Tabelle1[[#This Row],[BGF_insg 2]]/Tabelle1[[#This Row],[GF_23]],"")</f>
        <v>0.26812327942180203</v>
      </c>
      <c r="CC22" s="290">
        <f>IFERROR(Tabelle1[[#This Row],[BGF_insg 3]]/Tabelle1[[#This Row],[GF_34]],"")</f>
        <v>0.4021849191327031</v>
      </c>
      <c r="CD22" s="290">
        <f>IFERROR(Tabelle1[[#This Row],[BGF_insg 4]]/Tabelle1[[#This Row],[GF_45]],"")</f>
        <v>0.9192798151604642</v>
      </c>
      <c r="CE22" s="290">
        <f>IFERROR(Tabelle1[[#This Row],[BGF_insg 5]]/Tabelle1[[#This Row],[GF_56]],"")</f>
        <v>1.6087396765308122</v>
      </c>
      <c r="CF22" s="290">
        <f>IFERROR(Tabelle1[[#This Row],[BGF_insg 6]]/Tabelle1[[#This Row],[GF_67]],"")</f>
        <v>2.2522355471431363</v>
      </c>
      <c r="CG22" s="290" t="str">
        <f>IFERROR(Tabelle1[[#This Row],[BGF_insg 7]]/Tabelle1[[#This Row],[GF_78]],"")</f>
        <v/>
      </c>
      <c r="CI22"/>
    </row>
    <row r="23" spans="1:87" ht="17.399999999999999" customHeight="1" x14ac:dyDescent="0.3">
      <c r="A23" s="15" t="s">
        <v>70</v>
      </c>
      <c r="B23" s="263">
        <v>209</v>
      </c>
      <c r="C23" s="314">
        <f t="shared" si="0"/>
        <v>16809</v>
      </c>
      <c r="D23" s="25">
        <v>8313</v>
      </c>
      <c r="E23" s="25">
        <v>7121</v>
      </c>
      <c r="F23" s="25">
        <v>987</v>
      </c>
      <c r="G23" s="25">
        <v>300</v>
      </c>
      <c r="H23" s="25">
        <v>57</v>
      </c>
      <c r="I23" s="25">
        <v>30</v>
      </c>
      <c r="J23" s="25">
        <v>1</v>
      </c>
      <c r="K23" s="24">
        <v>1256866</v>
      </c>
      <c r="L23" s="24">
        <v>1672841</v>
      </c>
      <c r="M23" s="24">
        <v>613823</v>
      </c>
      <c r="N23" s="24">
        <v>297028</v>
      </c>
      <c r="O23" s="24">
        <v>66038</v>
      </c>
      <c r="P23" s="24">
        <v>80439</v>
      </c>
      <c r="Q23" s="24">
        <v>316</v>
      </c>
      <c r="R23" s="315">
        <f>IFERROR(Tabelle1[[#This Row],[NGF1]]/NGFzuBGF/D23,"")</f>
        <v>188.99103813304464</v>
      </c>
      <c r="S23" s="315">
        <f>IFERROR(Tabelle1[[#This Row],[NGF2]]/NGFzuBGF/E23,"")</f>
        <v>293.64573093666621</v>
      </c>
      <c r="T23" s="315">
        <f>IFERROR(Tabelle1[[#This Row],[NGF3]]/NGFzuBGF/F23,"")</f>
        <v>777.38475177304963</v>
      </c>
      <c r="U23" s="315">
        <f>IFERROR(Tabelle1[[#This Row],[NGF4]]/NGFzuBGF/G23,"")</f>
        <v>1237.6166666666666</v>
      </c>
      <c r="V23" s="315">
        <f>IFERROR(Tabelle1[[#This Row],[NGF5]]/NGFzuBGF/H23,"")</f>
        <v>1448.2017543859649</v>
      </c>
      <c r="W23" s="315">
        <f>IFERROR(Tabelle1[[#This Row],[NGF6]]/NGFzuBGF/I23,"")</f>
        <v>3351.625</v>
      </c>
      <c r="X23" s="315">
        <f>IFERROR(Tabelle1[[#This Row],[NGF11]]/NGFzuBGF/J23,"")</f>
        <v>395</v>
      </c>
      <c r="Y23" s="329">
        <f>SUM(Tabelle1[[#This Row],[BGF_insg 1]:[BGF_insg 7]])</f>
        <v>4984188.75</v>
      </c>
      <c r="Z23" s="319">
        <f>IFERROR(D23*Tabelle1[[#This Row],[BGF1]],"")</f>
        <v>1571082.5</v>
      </c>
      <c r="AA23" s="319">
        <f>IFERROR(E23*Tabelle1[[#This Row],[BGF2]],"")</f>
        <v>2091051.25</v>
      </c>
      <c r="AB23" s="319">
        <f>IFERROR(F23*Tabelle1[[#This Row],[BGF3]],"")</f>
        <v>767278.75</v>
      </c>
      <c r="AC23" s="319">
        <f>IFERROR(G23*Tabelle1[[#This Row],[BGF4]],"")</f>
        <v>371284.99999999994</v>
      </c>
      <c r="AD23" s="319">
        <f>IFERROR(H23*Tabelle1[[#This Row],[BGF5]],"")</f>
        <v>82547.5</v>
      </c>
      <c r="AE23" s="319">
        <f>IFERROR(I23*Tabelle1[[#This Row],[BGF6]],"")</f>
        <v>100548.75</v>
      </c>
      <c r="AF23" s="319">
        <f>IFERROR(J23*Tabelle1[[#This Row],[BGF11]],"")</f>
        <v>395</v>
      </c>
      <c r="AG23" s="316">
        <f>IFERROR(Tabelle1[[#This Row],[BGF1]]/AG$4*$AK$3,"")</f>
        <v>207.89014194634913</v>
      </c>
      <c r="AH23" s="316">
        <f>IFERROR(Tabelle1[[#This Row],[BGF2]]/AH$4*$AK$3,"")</f>
        <v>161.50515201516643</v>
      </c>
      <c r="AI23" s="316">
        <f>IFERROR(Tabelle1[[#This Row],[BGF3]]/AI$4*$AK$3,"")</f>
        <v>285.04107565011822</v>
      </c>
      <c r="AJ23" s="316">
        <f>IFERROR(Tabelle1[[#This Row],[BGF4]]/AJ$4*$AK$3,"")</f>
        <v>340.34458333333333</v>
      </c>
      <c r="AK23" s="316">
        <f>IFERROR(Tabelle1[[#This Row],[BGF5]]/AK$4*$AK$3,"")</f>
        <v>318.6043859649123</v>
      </c>
      <c r="AL23" s="316">
        <f>IFERROR(Tabelle1[[#This Row],[BGF6]]/AL$4*$AK$3,"")</f>
        <v>526.68392857142862</v>
      </c>
      <c r="AM23" s="316">
        <f>IFERROR(Tabelle1[[#This Row],[BGF11]]/AM$4*$AK$3,"")</f>
        <v>36.208333333333336</v>
      </c>
      <c r="AN23" s="330">
        <f>SUM(Tabelle1[[#This Row],[BebFl_summe 1]:[BebFl_summe 7]])</f>
        <v>3295705.0303571434</v>
      </c>
      <c r="AO23" s="320">
        <f>IFERROR(Tabelle1[[#This Row],[BebFl G1]]*D23,"")</f>
        <v>1728190.7500000002</v>
      </c>
      <c r="AP23" s="320">
        <f>IFERROR(Tabelle1[[#This Row],[BebFl G2]]*E23,"")</f>
        <v>1150078.1875000002</v>
      </c>
      <c r="AQ23" s="320">
        <f>IFERROR(Tabelle1[[#This Row],[BebFl G3]]*F23,"")</f>
        <v>281335.54166666669</v>
      </c>
      <c r="AR23" s="320">
        <f>IFERROR(Tabelle1[[#This Row],[BebFl G4]]*G23,"")</f>
        <v>102103.375</v>
      </c>
      <c r="AS23" s="320">
        <f>IFERROR(Tabelle1[[#This Row],[BebFl G5]]*H23,"")</f>
        <v>18160.45</v>
      </c>
      <c r="AT23" s="320">
        <f>IFERROR(Tabelle1[[#This Row],[BebFl G6]]*I23,"")</f>
        <v>15800.517857142859</v>
      </c>
      <c r="AU23" s="320">
        <f>IFERROR(Tabelle1[[#This Row],[BebFl G11]]*J23,"")</f>
        <v>36.208333333333336</v>
      </c>
      <c r="AV23" s="320">
        <f>SUM(Tabelle1[[#This Row],[BebFl_summe 8]:[BebFl_summe 14]])</f>
        <v>4398453.5505952388</v>
      </c>
      <c r="AW23" s="320">
        <f>IFERROR(Tabelle1[[#This Row],[BebFl_summe 1]]*AW$3,"")</f>
        <v>2592286.1250000005</v>
      </c>
      <c r="AX23" s="320">
        <f>IFERROR(Tabelle1[[#This Row],[BebFl_summe 2]]*AX$3,"")</f>
        <v>1380093.8250000002</v>
      </c>
      <c r="AY23" s="320">
        <f>IFERROR(Tabelle1[[#This Row],[BebFl_summe 3]]*AY$3,"")</f>
        <v>337602.65</v>
      </c>
      <c r="AZ23" s="320">
        <f>IFERROR(Tabelle1[[#This Row],[BebFl_summe 4]]*AZ$3,"")</f>
        <v>71472.362499999988</v>
      </c>
      <c r="BA23" s="320">
        <f>IFERROR(Tabelle1[[#This Row],[BebFl_summe 5]]*BA$3,"")</f>
        <v>9080.2250000000004</v>
      </c>
      <c r="BB23" s="320">
        <f>IFERROR(Tabelle1[[#This Row],[BebFl_summe 6]]*BB$3,"")</f>
        <v>7900.2589285714294</v>
      </c>
      <c r="BC23" s="320">
        <f>IFERROR(Tabelle1[[#This Row],[BebFl_summe 7]]*BC$3,"")</f>
        <v>18.104166666666668</v>
      </c>
      <c r="BD23" s="335">
        <v>19977482.047924038</v>
      </c>
      <c r="BE23" s="342">
        <f>Tabelle1[[#This Row],[BebFl_Summe]]/Tabelle1[[#This Row],[bebaut]]</f>
        <v>0.16497099196240383</v>
      </c>
      <c r="BF23" s="332">
        <f>IFERROR(Tabelle1[[#This Row],[bebaut]]*Tabelle1[[#This Row],[BebFl_summe 1]]/Tabelle1[[#This Row],[BebFl_Summe]],"")</f>
        <v>10475725.031670097</v>
      </c>
      <c r="BG23" s="332">
        <f>IFERROR(Tabelle1[[#This Row],[bebaut]]*Tabelle1[[#This Row],[BebFl_summe 2]]/Tabelle1[[#This Row],[BebFl_Summe]],"")</f>
        <v>6971396.4486683691</v>
      </c>
      <c r="BH23" s="332">
        <f>IFERROR(Tabelle1[[#This Row],[bebaut]]*Tabelle1[[#This Row],[BebFl_summe 3]]/Tabelle1[[#This Row],[BebFl_Summe]],"")</f>
        <v>1705363.7025519118</v>
      </c>
      <c r="BI23" s="332">
        <f>IFERROR(Tabelle1[[#This Row],[bebaut]]*Tabelle1[[#This Row],[BebFl_summe 4]]/Tabelle1[[#This Row],[BebFl_Summe]],"")</f>
        <v>618917.14285908465</v>
      </c>
      <c r="BJ23" s="332">
        <f>IFERROR(Tabelle1[[#This Row],[bebaut]]*Tabelle1[[#This Row],[BebFl_summe 5]]/Tabelle1[[#This Row],[BebFl_Summe]],"")</f>
        <v>110082.68656188167</v>
      </c>
      <c r="BK23" s="332">
        <f>IFERROR(Tabelle1[[#This Row],[bebaut]]*Tabelle1[[#This Row],[BebFl_summe 6]]/Tabelle1[[#This Row],[BebFl_Summe]],"")</f>
        <v>95777.552581751632</v>
      </c>
      <c r="BL23" s="332">
        <f>IFERROR(Tabelle1[[#This Row],[bebaut]]*Tabelle1[[#This Row],[BebFl_summe 7]]/Tabelle1[[#This Row],[BebFl_Summe]],"")</f>
        <v>219.48303094149458</v>
      </c>
      <c r="BM23" s="290">
        <f>IFERROR(Tabelle1[[#This Row],[BGF_insg 1]]/Tabelle1[[#This Row],[GF_1]],"")</f>
        <v>0.14997362905673073</v>
      </c>
      <c r="BN23" s="290">
        <f>IFERROR(Tabelle1[[#This Row],[BGF_insg 2]]/Tabelle1[[#This Row],[GF_2]],"")</f>
        <v>0.29994725811346146</v>
      </c>
      <c r="BO23" s="290">
        <f>IFERROR(Tabelle1[[#This Row],[BGF_insg 3]]/Tabelle1[[#This Row],[GF_3]],"")</f>
        <v>0.44992088717019224</v>
      </c>
      <c r="BP23" s="290">
        <f>IFERROR(Tabelle1[[#This Row],[BGF_insg 4]]/Tabelle1[[#This Row],[GF_4]],"")</f>
        <v>0.59989451622692291</v>
      </c>
      <c r="BQ23" s="290">
        <f>IFERROR(Tabelle1[[#This Row],[BGF_insg 5]]/Tabelle1[[#This Row],[GF_5]],"")</f>
        <v>0.74986814528365375</v>
      </c>
      <c r="BR23" s="290">
        <f>IFERROR(Tabelle1[[#This Row],[BGF_insg 6]]/Tabelle1[[#This Row],[GF_6]],"")</f>
        <v>1.0498154033971152</v>
      </c>
      <c r="BS23" s="290">
        <f>IFERROR(Tabelle1[[#This Row],[BGF_insg 7]]/Tabelle1[[#This Row],[GF_7]],"")</f>
        <v>1.7996835486807692</v>
      </c>
      <c r="BT23" s="332">
        <f>IFERROR(Tabelle1[[#This Row],[bebaut]]*Tabelle1[[#This Row],[BebFl_summe 8]]/Tabelle1[[#This Row],[Gewichtung]],"")</f>
        <v>11773990.31945256</v>
      </c>
      <c r="BU23" s="332">
        <f>IFERROR(Tabelle1[[#This Row],[bebaut]]*Tabelle1[[#This Row],[BebFl_summe 9]]/Tabelle1[[#This Row],[Gewichtung]],"")</f>
        <v>6268293.9119948633</v>
      </c>
      <c r="BV23" s="332">
        <f>IFERROR(Tabelle1[[#This Row],[bebaut]]*Tabelle1[[#This Row],[BebFl_summe 10]]/Tabelle1[[#This Row],[Gewichtung]],"")</f>
        <v>1533368.6719946975</v>
      </c>
      <c r="BW23" s="332">
        <f>IFERROR(Tabelle1[[#This Row],[bebaut]]*Tabelle1[[#This Row],[BebFl_summe 11]]/Tabelle1[[#This Row],[Gewichtung]],"")</f>
        <v>324622.69348581409</v>
      </c>
      <c r="BX23" s="332">
        <f>IFERROR(Tabelle1[[#This Row],[bebaut]]*Tabelle1[[#This Row],[BebFl_summe 12]]/Tabelle1[[#This Row],[Gewichtung]],"")</f>
        <v>41241.775056158622</v>
      </c>
      <c r="BY23" s="332">
        <f>IFERROR(Tabelle1[[#This Row],[bebaut]]*Tabelle1[[#This Row],[BebFl_summe 13]]/Tabelle1[[#This Row],[Gewichtung]],"")</f>
        <v>35882.448024972029</v>
      </c>
      <c r="BZ23" s="332">
        <f>IFERROR(Tabelle1[[#This Row],[bebaut]]*Tabelle1[[#This Row],[BebFl_summe 14]]/Tabelle1[[#This Row],[Gewichtung]],"")</f>
        <v>82.22791497411923</v>
      </c>
      <c r="CA23" s="290">
        <f>IFERROR(Tabelle1[[#This Row],[BGF_insg 1]]/Tabelle1[[#This Row],[GF_12]],"")</f>
        <v>0.13343670729916557</v>
      </c>
      <c r="CB23" s="290">
        <f>IFERROR(Tabelle1[[#This Row],[BGF_insg 2]]/Tabelle1[[#This Row],[GF_23]],"")</f>
        <v>0.33359176824791387</v>
      </c>
      <c r="CC23" s="290">
        <f>IFERROR(Tabelle1[[#This Row],[BGF_insg 3]]/Tabelle1[[#This Row],[GF_34]],"")</f>
        <v>0.50038765237187088</v>
      </c>
      <c r="CD23" s="290">
        <f>IFERROR(Tabelle1[[#This Row],[BGF_insg 4]]/Tabelle1[[#This Row],[GF_45]],"")</f>
        <v>1.1437432054214194</v>
      </c>
      <c r="CE23" s="290">
        <f>IFERROR(Tabelle1[[#This Row],[BGF_insg 5]]/Tabelle1[[#This Row],[GF_56]],"")</f>
        <v>2.001550609487484</v>
      </c>
      <c r="CF23" s="290">
        <f>IFERROR(Tabelle1[[#This Row],[BGF_insg 6]]/Tabelle1[[#This Row],[GF_67]],"")</f>
        <v>2.8021708532824769</v>
      </c>
      <c r="CG23" s="290">
        <f>IFERROR(Tabelle1[[#This Row],[BGF_insg 7]]/Tabelle1[[#This Row],[GF_78]],"")</f>
        <v>4.8037214627699605</v>
      </c>
      <c r="CI23"/>
    </row>
    <row r="24" spans="1:87" ht="17.399999999999999" customHeight="1" thickBot="1" x14ac:dyDescent="0.35">
      <c r="A24" s="275" t="s">
        <v>71</v>
      </c>
      <c r="B24" s="273">
        <v>210</v>
      </c>
      <c r="C24" s="314">
        <f t="shared" si="0"/>
        <v>10984</v>
      </c>
      <c r="D24" s="25">
        <v>4998</v>
      </c>
      <c r="E24" s="25">
        <v>4921</v>
      </c>
      <c r="F24" s="25">
        <v>892</v>
      </c>
      <c r="G24" s="25">
        <v>118</v>
      </c>
      <c r="H24" s="25">
        <v>40</v>
      </c>
      <c r="I24" s="25">
        <v>15</v>
      </c>
      <c r="J24" s="25" t="s">
        <v>54</v>
      </c>
      <c r="K24" s="24">
        <v>696408</v>
      </c>
      <c r="L24" s="24">
        <v>996978</v>
      </c>
      <c r="M24" s="24">
        <v>484771</v>
      </c>
      <c r="N24" s="24">
        <v>101356</v>
      </c>
      <c r="O24" s="24">
        <v>47470</v>
      </c>
      <c r="P24" s="24">
        <v>44618</v>
      </c>
      <c r="Q24" s="24" t="s">
        <v>54</v>
      </c>
      <c r="R24" s="315">
        <f>IFERROR(Tabelle1[[#This Row],[NGF1]]/NGFzuBGF/D24,"")</f>
        <v>174.17166866746697</v>
      </c>
      <c r="S24" s="315">
        <f>IFERROR(Tabelle1[[#This Row],[NGF2]]/NGFzuBGF/E24,"")</f>
        <v>253.24578337736233</v>
      </c>
      <c r="T24" s="315">
        <f>IFERROR(Tabelle1[[#This Row],[NGF3]]/NGFzuBGF/F24,"")</f>
        <v>679.3315582959641</v>
      </c>
      <c r="U24" s="315">
        <f>IFERROR(Tabelle1[[#This Row],[NGF4]]/NGFzuBGF/G24,"")</f>
        <v>1073.6864406779662</v>
      </c>
      <c r="V24" s="315">
        <f>IFERROR(Tabelle1[[#This Row],[NGF5]]/NGFzuBGF/H24,"")</f>
        <v>1483.4375</v>
      </c>
      <c r="W24" s="315">
        <f>IFERROR(Tabelle1[[#This Row],[NGF6]]/NGFzuBGF/I24,"")</f>
        <v>3718.1666666666665</v>
      </c>
      <c r="X24" s="315" t="str">
        <f>IFERROR(Tabelle1[[#This Row],[NGF11]]/NGFzuBGF/J24,"")</f>
        <v/>
      </c>
      <c r="Y24" s="329">
        <f>SUM(Tabelle1[[#This Row],[BGF_insg 1]:[BGF_insg 7]])</f>
        <v>2964501.25</v>
      </c>
      <c r="Z24" s="319">
        <f>IFERROR(D24*Tabelle1[[#This Row],[BGF1]],"")</f>
        <v>870509.99999999988</v>
      </c>
      <c r="AA24" s="319">
        <f>IFERROR(E24*Tabelle1[[#This Row],[BGF2]],"")</f>
        <v>1246222.5</v>
      </c>
      <c r="AB24" s="319">
        <f>IFERROR(F24*Tabelle1[[#This Row],[BGF3]],"")</f>
        <v>605963.75</v>
      </c>
      <c r="AC24" s="319">
        <f>IFERROR(G24*Tabelle1[[#This Row],[BGF4]],"")</f>
        <v>126695.00000000001</v>
      </c>
      <c r="AD24" s="319">
        <f>IFERROR(H24*Tabelle1[[#This Row],[BGF5]],"")</f>
        <v>59337.5</v>
      </c>
      <c r="AE24" s="319">
        <f>IFERROR(I24*Tabelle1[[#This Row],[BGF6]],"")</f>
        <v>55772.5</v>
      </c>
      <c r="AF24" s="319" t="str">
        <f>IFERROR(J24*Tabelle1[[#This Row],[BGF11]],"")</f>
        <v/>
      </c>
      <c r="AG24" s="316">
        <f>IFERROR(Tabelle1[[#This Row],[BGF1]]/AG$4*$AK$3,"")</f>
        <v>191.5888355342137</v>
      </c>
      <c r="AH24" s="316">
        <f>IFERROR(Tabelle1[[#This Row],[BGF2]]/AH$4*$AK$3,"")</f>
        <v>139.28518085754928</v>
      </c>
      <c r="AI24" s="316">
        <f>IFERROR(Tabelle1[[#This Row],[BGF3]]/AI$4*$AK$3,"")</f>
        <v>249.08823804185351</v>
      </c>
      <c r="AJ24" s="316">
        <f>IFERROR(Tabelle1[[#This Row],[BGF4]]/AJ$4*$AK$3,"")</f>
        <v>295.26377118644075</v>
      </c>
      <c r="AK24" s="316">
        <f>IFERROR(Tabelle1[[#This Row],[BGF5]]/AK$4*$AK$3,"")</f>
        <v>326.35625000000005</v>
      </c>
      <c r="AL24" s="316">
        <f>IFERROR(Tabelle1[[#This Row],[BGF6]]/AL$4*$AK$3,"")</f>
        <v>584.2833333333333</v>
      </c>
      <c r="AM24" s="316" t="str">
        <f>IFERROR(Tabelle1[[#This Row],[BGF11]]/AM$4*$AK$3,"")</f>
        <v/>
      </c>
      <c r="AN24" s="330">
        <f>SUM(Tabelle1[[#This Row],[BebFl_summe 1]:[BebFl_summe 7]])</f>
        <v>1921829.7083333333</v>
      </c>
      <c r="AO24" s="320">
        <f>IFERROR(Tabelle1[[#This Row],[BebFl G1]]*D24,"")</f>
        <v>957561.00000000012</v>
      </c>
      <c r="AP24" s="320">
        <f>IFERROR(Tabelle1[[#This Row],[BebFl G2]]*E24,"")</f>
        <v>685422.375</v>
      </c>
      <c r="AQ24" s="320">
        <f>IFERROR(Tabelle1[[#This Row],[BebFl G3]]*F24,"")</f>
        <v>222186.70833333334</v>
      </c>
      <c r="AR24" s="320">
        <f>IFERROR(Tabelle1[[#This Row],[BebFl G4]]*G24,"")</f>
        <v>34841.125000000007</v>
      </c>
      <c r="AS24" s="320">
        <f>IFERROR(Tabelle1[[#This Row],[BebFl G5]]*H24,"")</f>
        <v>13054.250000000002</v>
      </c>
      <c r="AT24" s="320">
        <f>IFERROR(Tabelle1[[#This Row],[BebFl G6]]*I24,"")</f>
        <v>8764.25</v>
      </c>
      <c r="AU24" s="320" t="str">
        <f>IFERROR(Tabelle1[[#This Row],[BebFl G11]]*J24,"")</f>
        <v/>
      </c>
      <c r="AV24" s="320">
        <f>SUM(Tabelle1[[#This Row],[BebFl_summe 8]:[BebFl_summe 14]])</f>
        <v>2560770.4375</v>
      </c>
      <c r="AW24" s="320">
        <f>IFERROR(Tabelle1[[#This Row],[BebFl_summe 1]]*AW$3,"")</f>
        <v>1436341.5000000002</v>
      </c>
      <c r="AX24" s="320">
        <f>IFERROR(Tabelle1[[#This Row],[BebFl_summe 2]]*AX$3,"")</f>
        <v>822506.85</v>
      </c>
      <c r="AY24" s="320">
        <f>IFERROR(Tabelle1[[#This Row],[BebFl_summe 3]]*AY$3,"")</f>
        <v>266624.05</v>
      </c>
      <c r="AZ24" s="320">
        <f>IFERROR(Tabelle1[[#This Row],[BebFl_summe 4]]*AZ$3,"")</f>
        <v>24388.787500000002</v>
      </c>
      <c r="BA24" s="320">
        <f>IFERROR(Tabelle1[[#This Row],[BebFl_summe 5]]*BA$3,"")</f>
        <v>6527.1250000000009</v>
      </c>
      <c r="BB24" s="320">
        <f>IFERROR(Tabelle1[[#This Row],[BebFl_summe 6]]*BB$3,"")</f>
        <v>4382.125</v>
      </c>
      <c r="BC24" s="320" t="str">
        <f>IFERROR(Tabelle1[[#This Row],[BebFl_summe 7]]*BC$3,"")</f>
        <v/>
      </c>
      <c r="BD24" s="336">
        <v>11847450.227834206</v>
      </c>
      <c r="BE24" s="342">
        <f>Tabelle1[[#This Row],[BebFl_Summe]]/Tabelle1[[#This Row],[bebaut]]</f>
        <v>0.16221462604824605</v>
      </c>
      <c r="BF24" s="332">
        <f>IFERROR(Tabelle1[[#This Row],[bebaut]]*Tabelle1[[#This Row],[BebFl_summe 1]]/Tabelle1[[#This Row],[BebFl_Summe]],"")</f>
        <v>5903049.7022827109</v>
      </c>
      <c r="BG24" s="332">
        <f>IFERROR(Tabelle1[[#This Row],[bebaut]]*Tabelle1[[#This Row],[BebFl_summe 2]]/Tabelle1[[#This Row],[BebFl_Summe]],"")</f>
        <v>4225404.2788727386</v>
      </c>
      <c r="BH24" s="332">
        <f>IFERROR(Tabelle1[[#This Row],[bebaut]]*Tabelle1[[#This Row],[BebFl_summe 3]]/Tabelle1[[#This Row],[BebFl_Summe]],"")</f>
        <v>1369708.2300534991</v>
      </c>
      <c r="BI24" s="332">
        <f>IFERROR(Tabelle1[[#This Row],[bebaut]]*Tabelle1[[#This Row],[BebFl_summe 4]]/Tabelle1[[#This Row],[BebFl_Summe]],"")</f>
        <v>214784.11564218334</v>
      </c>
      <c r="BJ24" s="332">
        <f>IFERROR(Tabelle1[[#This Row],[bebaut]]*Tabelle1[[#This Row],[BebFl_summe 5]]/Tabelle1[[#This Row],[BebFl_Summe]],"")</f>
        <v>80475.172418283619</v>
      </c>
      <c r="BK24" s="332">
        <f>IFERROR(Tabelle1[[#This Row],[bebaut]]*Tabelle1[[#This Row],[BebFl_summe 6]]/Tabelle1[[#This Row],[BebFl_Summe]],"")</f>
        <v>54028.728564792473</v>
      </c>
      <c r="BL24" s="332" t="str">
        <f>IFERROR(Tabelle1[[#This Row],[bebaut]]*Tabelle1[[#This Row],[BebFl_summe 7]]/Tabelle1[[#This Row],[BebFl_Summe]],"")</f>
        <v/>
      </c>
      <c r="BM24" s="290">
        <f>IFERROR(Tabelle1[[#This Row],[BGF_insg 1]]/Tabelle1[[#This Row],[GF_1]],"")</f>
        <v>0.14746784186204182</v>
      </c>
      <c r="BN24" s="290">
        <f>IFERROR(Tabelle1[[#This Row],[BGF_insg 2]]/Tabelle1[[#This Row],[GF_2]],"")</f>
        <v>0.29493568372408369</v>
      </c>
      <c r="BO24" s="290">
        <f>IFERROR(Tabelle1[[#This Row],[BGF_insg 3]]/Tabelle1[[#This Row],[GF_3]],"")</f>
        <v>0.44240352558612561</v>
      </c>
      <c r="BP24" s="290">
        <f>IFERROR(Tabelle1[[#This Row],[BGF_insg 4]]/Tabelle1[[#This Row],[GF_4]],"")</f>
        <v>0.58987136744816737</v>
      </c>
      <c r="BQ24" s="290">
        <f>IFERROR(Tabelle1[[#This Row],[BGF_insg 5]]/Tabelle1[[#This Row],[GF_5]],"")</f>
        <v>0.73733920931020924</v>
      </c>
      <c r="BR24" s="290">
        <f>IFERROR(Tabelle1[[#This Row],[BGF_insg 6]]/Tabelle1[[#This Row],[GF_6]],"")</f>
        <v>1.0322748930342931</v>
      </c>
      <c r="BS24" s="290" t="str">
        <f>IFERROR(Tabelle1[[#This Row],[BGF_insg 7]]/Tabelle1[[#This Row],[GF_7]],"")</f>
        <v/>
      </c>
      <c r="BT24" s="332">
        <f>IFERROR(Tabelle1[[#This Row],[bebaut]]*Tabelle1[[#This Row],[BebFl_summe 8]]/Tabelle1[[#This Row],[Gewichtung]],"")</f>
        <v>6645259.6383594144</v>
      </c>
      <c r="BU24" s="332">
        <f>IFERROR(Tabelle1[[#This Row],[bebaut]]*Tabelle1[[#This Row],[BebFl_summe 9]]/Tabelle1[[#This Row],[Gewichtung]],"")</f>
        <v>3805342.6518548271</v>
      </c>
      <c r="BV24" s="332">
        <f>IFERROR(Tabelle1[[#This Row],[bebaut]]*Tabelle1[[#This Row],[BebFl_summe 10]]/Tabelle1[[#This Row],[Gewichtung]],"")</f>
        <v>1233540.9358296213</v>
      </c>
      <c r="BW24" s="332">
        <f>IFERROR(Tabelle1[[#This Row],[bebaut]]*Tabelle1[[#This Row],[BebFl_summe 11]]/Tabelle1[[#This Row],[Gewichtung]],"")</f>
        <v>112835.16155613033</v>
      </c>
      <c r="BX24" s="332">
        <f>IFERROR(Tabelle1[[#This Row],[bebaut]]*Tabelle1[[#This Row],[BebFl_summe 12]]/Tabelle1[[#This Row],[Gewichtung]],"")</f>
        <v>30197.860548502351</v>
      </c>
      <c r="BY24" s="332">
        <f>IFERROR(Tabelle1[[#This Row],[bebaut]]*Tabelle1[[#This Row],[BebFl_summe 13]]/Tabelle1[[#This Row],[Gewichtung]],"")</f>
        <v>20273.979685712446</v>
      </c>
      <c r="BZ24" s="332" t="str">
        <f>IFERROR(Tabelle1[[#This Row],[bebaut]]*Tabelle1[[#This Row],[BebFl_summe 14]]/Tabelle1[[#This Row],[Gewichtung]],"")</f>
        <v/>
      </c>
      <c r="CA24" s="290">
        <f>IFERROR(Tabelle1[[#This Row],[BGF_insg 1]]/Tabelle1[[#This Row],[GF_12]],"")</f>
        <v>0.13099713891915168</v>
      </c>
      <c r="CB24" s="290">
        <f>IFERROR(Tabelle1[[#This Row],[BGF_insg 2]]/Tabelle1[[#This Row],[GF_23]],"")</f>
        <v>0.32749284729787931</v>
      </c>
      <c r="CC24" s="290">
        <f>IFERROR(Tabelle1[[#This Row],[BGF_insg 3]]/Tabelle1[[#This Row],[GF_34]],"")</f>
        <v>0.49123927094681902</v>
      </c>
      <c r="CD24" s="290">
        <f>IFERROR(Tabelle1[[#This Row],[BGF_insg 4]]/Tabelle1[[#This Row],[GF_45]],"")</f>
        <v>1.1228326193070148</v>
      </c>
      <c r="CE24" s="290">
        <f>IFERROR(Tabelle1[[#This Row],[BGF_insg 5]]/Tabelle1[[#This Row],[GF_56]],"")</f>
        <v>1.9649570837872756</v>
      </c>
      <c r="CF24" s="290">
        <f>IFERROR(Tabelle1[[#This Row],[BGF_insg 6]]/Tabelle1[[#This Row],[GF_67]],"")</f>
        <v>2.7509399173021865</v>
      </c>
      <c r="CG24" s="290" t="str">
        <f>IFERROR(Tabelle1[[#This Row],[BGF_insg 7]]/Tabelle1[[#This Row],[GF_78]],"")</f>
        <v/>
      </c>
      <c r="CI24"/>
    </row>
    <row r="25" spans="1:87" ht="17.399999999999999" customHeight="1" x14ac:dyDescent="0.3">
      <c r="A25" s="270" t="s">
        <v>72</v>
      </c>
      <c r="B25" s="274">
        <v>301</v>
      </c>
      <c r="C25" s="314">
        <f t="shared" si="0"/>
        <v>5618</v>
      </c>
      <c r="D25" s="25">
        <v>2201</v>
      </c>
      <c r="E25" s="25">
        <v>2194</v>
      </c>
      <c r="F25" s="25">
        <v>702</v>
      </c>
      <c r="G25" s="25">
        <v>314</v>
      </c>
      <c r="H25" s="25">
        <v>104</v>
      </c>
      <c r="I25" s="25">
        <v>92</v>
      </c>
      <c r="J25" s="25">
        <v>11</v>
      </c>
      <c r="K25" s="24">
        <v>627038</v>
      </c>
      <c r="L25" s="24">
        <v>694577</v>
      </c>
      <c r="M25" s="24">
        <v>501254</v>
      </c>
      <c r="N25" s="24">
        <v>333686</v>
      </c>
      <c r="O25" s="24">
        <v>193927</v>
      </c>
      <c r="P25" s="24">
        <v>241946</v>
      </c>
      <c r="Q25" s="24">
        <v>42614</v>
      </c>
      <c r="R25" s="315">
        <f>IFERROR(Tabelle1[[#This Row],[NGF1]]/NGFzuBGF/D25,"")</f>
        <v>356.10972285324851</v>
      </c>
      <c r="S25" s="315">
        <f>IFERROR(Tabelle1[[#This Row],[NGF2]]/NGFzuBGF/E25,"")</f>
        <v>395.72527347310847</v>
      </c>
      <c r="T25" s="315">
        <f>IFERROR(Tabelle1[[#This Row],[NGF3]]/NGFzuBGF/F25,"")</f>
        <v>892.5462962962963</v>
      </c>
      <c r="U25" s="315">
        <f>IFERROR(Tabelle1[[#This Row],[NGF4]]/NGFzuBGF/G25,"")</f>
        <v>1328.3678343949045</v>
      </c>
      <c r="V25" s="315">
        <f>IFERROR(Tabelle1[[#This Row],[NGF5]]/NGFzuBGF/H25,"")</f>
        <v>2330.8533653846152</v>
      </c>
      <c r="W25" s="315">
        <f>IFERROR(Tabelle1[[#This Row],[NGF6]]/NGFzuBGF/I25,"")</f>
        <v>3287.3097826086955</v>
      </c>
      <c r="X25" s="315">
        <f>IFERROR(Tabelle1[[#This Row],[NGF11]]/NGFzuBGF/J25,"")</f>
        <v>4842.5</v>
      </c>
      <c r="Y25" s="329">
        <f>SUM(Tabelle1[[#This Row],[BGF_insg 1]:[BGF_insg 7]])</f>
        <v>3293802.5</v>
      </c>
      <c r="Z25" s="319">
        <f>IFERROR(D25*Tabelle1[[#This Row],[BGF1]],"")</f>
        <v>783797.5</v>
      </c>
      <c r="AA25" s="319">
        <f>IFERROR(E25*Tabelle1[[#This Row],[BGF2]],"")</f>
        <v>868221.25</v>
      </c>
      <c r="AB25" s="319">
        <f>IFERROR(F25*Tabelle1[[#This Row],[BGF3]],"")</f>
        <v>626567.5</v>
      </c>
      <c r="AC25" s="319">
        <f>IFERROR(G25*Tabelle1[[#This Row],[BGF4]],"")</f>
        <v>417107.5</v>
      </c>
      <c r="AD25" s="319">
        <f>IFERROR(H25*Tabelle1[[#This Row],[BGF5]],"")</f>
        <v>242408.75</v>
      </c>
      <c r="AE25" s="319">
        <f>IFERROR(I25*Tabelle1[[#This Row],[BGF6]],"")</f>
        <v>302432.5</v>
      </c>
      <c r="AF25" s="319">
        <f>IFERROR(J25*Tabelle1[[#This Row],[BGF11]],"")</f>
        <v>53267.5</v>
      </c>
      <c r="AG25" s="316">
        <f>IFERROR(Tabelle1[[#This Row],[BGF1]]/AG$4*$AK$3,"")</f>
        <v>391.72069513857338</v>
      </c>
      <c r="AH25" s="316">
        <f>IFERROR(Tabelle1[[#This Row],[BGF2]]/AH$4*$AK$3,"")</f>
        <v>217.64890041020968</v>
      </c>
      <c r="AI25" s="316">
        <f>IFERROR(Tabelle1[[#This Row],[BGF3]]/AI$4*$AK$3,"")</f>
        <v>327.26697530864197</v>
      </c>
      <c r="AJ25" s="316">
        <f>IFERROR(Tabelle1[[#This Row],[BGF4]]/AJ$4*$AK$3,"")</f>
        <v>365.30115445859877</v>
      </c>
      <c r="AK25" s="316">
        <f>IFERROR(Tabelle1[[#This Row],[BGF5]]/AK$4*$AK$3,"")</f>
        <v>512.7877403846154</v>
      </c>
      <c r="AL25" s="316">
        <f>IFERROR(Tabelle1[[#This Row],[BGF6]]/AL$4*$AK$3,"")</f>
        <v>516.57725155279513</v>
      </c>
      <c r="AM25" s="316">
        <f>IFERROR(Tabelle1[[#This Row],[BGF11]]/AM$4*$AK$3,"")</f>
        <v>443.89583333333337</v>
      </c>
      <c r="AN25" s="330">
        <f>SUM(Tabelle1[[#This Row],[BebFl_summe 1]:[BebFl_summe 7]])</f>
        <v>1789882.8029761906</v>
      </c>
      <c r="AO25" s="320">
        <f>IFERROR(Tabelle1[[#This Row],[BebFl G1]]*D25,"")</f>
        <v>862177.25</v>
      </c>
      <c r="AP25" s="320">
        <f>IFERROR(Tabelle1[[#This Row],[BebFl G2]]*E25,"")</f>
        <v>477521.68750000006</v>
      </c>
      <c r="AQ25" s="320">
        <f>IFERROR(Tabelle1[[#This Row],[BebFl G3]]*F25,"")</f>
        <v>229741.41666666666</v>
      </c>
      <c r="AR25" s="320">
        <f>IFERROR(Tabelle1[[#This Row],[BebFl G4]]*G25,"")</f>
        <v>114704.56250000001</v>
      </c>
      <c r="AS25" s="320">
        <f>IFERROR(Tabelle1[[#This Row],[BebFl G5]]*H25,"")</f>
        <v>53329.925000000003</v>
      </c>
      <c r="AT25" s="320">
        <f>IFERROR(Tabelle1[[#This Row],[BebFl G6]]*I25,"")</f>
        <v>47525.107142857152</v>
      </c>
      <c r="AU25" s="320">
        <f>IFERROR(Tabelle1[[#This Row],[BebFl G11]]*J25,"")</f>
        <v>4882.854166666667</v>
      </c>
      <c r="AV25" s="320">
        <f>SUM(Tabelle1[[#This Row],[BebFl_summe 8]:[BebFl_summe 14]])</f>
        <v>2275143.7369047618</v>
      </c>
      <c r="AW25" s="320">
        <f>IFERROR(Tabelle1[[#This Row],[BebFl_summe 1]]*AW$3,"")</f>
        <v>1293265.875</v>
      </c>
      <c r="AX25" s="320">
        <f>IFERROR(Tabelle1[[#This Row],[BebFl_summe 2]]*AX$3,"")</f>
        <v>573026.02500000002</v>
      </c>
      <c r="AY25" s="320">
        <f>IFERROR(Tabelle1[[#This Row],[BebFl_summe 3]]*AY$3,"")</f>
        <v>275689.69999999995</v>
      </c>
      <c r="AZ25" s="320">
        <f>IFERROR(Tabelle1[[#This Row],[BebFl_summe 4]]*AZ$3,"")</f>
        <v>80293.193750000006</v>
      </c>
      <c r="BA25" s="320">
        <f>IFERROR(Tabelle1[[#This Row],[BebFl_summe 5]]*BA$3,"")</f>
        <v>26664.962500000001</v>
      </c>
      <c r="BB25" s="320">
        <f>IFERROR(Tabelle1[[#This Row],[BebFl_summe 6]]*BB$3,"")</f>
        <v>23762.553571428576</v>
      </c>
      <c r="BC25" s="320">
        <f>IFERROR(Tabelle1[[#This Row],[BebFl_summe 7]]*BC$3,"")</f>
        <v>2441.4270833333335</v>
      </c>
      <c r="BD25" s="334">
        <v>6147890.4562977524</v>
      </c>
      <c r="BE25" s="342">
        <f>Tabelle1[[#This Row],[BebFl_Summe]]/Tabelle1[[#This Row],[bebaut]]</f>
        <v>0.29113771881583828</v>
      </c>
      <c r="BF25" s="332">
        <f>IFERROR(Tabelle1[[#This Row],[bebaut]]*Tabelle1[[#This Row],[BebFl_summe 1]]/Tabelle1[[#This Row],[BebFl_Summe]],"")</f>
        <v>2961406.9022275256</v>
      </c>
      <c r="BG25" s="332">
        <f>IFERROR(Tabelle1[[#This Row],[bebaut]]*Tabelle1[[#This Row],[BebFl_summe 2]]/Tabelle1[[#This Row],[BebFl_Summe]],"")</f>
        <v>1640191.7602509644</v>
      </c>
      <c r="BH25" s="332">
        <f>IFERROR(Tabelle1[[#This Row],[bebaut]]*Tabelle1[[#This Row],[BebFl_summe 3]]/Tabelle1[[#This Row],[BebFl_Summe]],"")</f>
        <v>789115.94691717578</v>
      </c>
      <c r="BI25" s="332">
        <f>IFERROR(Tabelle1[[#This Row],[bebaut]]*Tabelle1[[#This Row],[BebFl_summe 4]]/Tabelle1[[#This Row],[BebFl_Summe]],"")</f>
        <v>393987.2956569994</v>
      </c>
      <c r="BJ25" s="332">
        <f>IFERROR(Tabelle1[[#This Row],[bebaut]]*Tabelle1[[#This Row],[BebFl_summe 5]]/Tabelle1[[#This Row],[BebFl_Summe]],"")</f>
        <v>183177.65632330973</v>
      </c>
      <c r="BK25" s="332">
        <f>IFERROR(Tabelle1[[#This Row],[bebaut]]*Tabelle1[[#This Row],[BebFl_summe 6]]/Tabelle1[[#This Row],[BebFl_Summe]],"")</f>
        <v>163239.26468943577</v>
      </c>
      <c r="BL25" s="332">
        <f>IFERROR(Tabelle1[[#This Row],[bebaut]]*Tabelle1[[#This Row],[BebFl_summe 7]]/Tabelle1[[#This Row],[BebFl_Summe]],"")</f>
        <v>16771.630232341551</v>
      </c>
      <c r="BM25" s="290">
        <f>IFERROR(Tabelle1[[#This Row],[BGF_insg 1]]/Tabelle1[[#This Row],[GF_1]],"")</f>
        <v>0.26467065346894386</v>
      </c>
      <c r="BN25" s="290">
        <f>IFERROR(Tabelle1[[#This Row],[BGF_insg 2]]/Tabelle1[[#This Row],[GF_2]],"")</f>
        <v>0.52934130693788761</v>
      </c>
      <c r="BO25" s="290">
        <f>IFERROR(Tabelle1[[#This Row],[BGF_insg 3]]/Tabelle1[[#This Row],[GF_3]],"")</f>
        <v>0.79401196040683164</v>
      </c>
      <c r="BP25" s="290">
        <f>IFERROR(Tabelle1[[#This Row],[BGF_insg 4]]/Tabelle1[[#This Row],[GF_4]],"")</f>
        <v>1.0586826138757752</v>
      </c>
      <c r="BQ25" s="290">
        <f>IFERROR(Tabelle1[[#This Row],[BGF_insg 5]]/Tabelle1[[#This Row],[GF_5]],"")</f>
        <v>1.3233532673447193</v>
      </c>
      <c r="BR25" s="290">
        <f>IFERROR(Tabelle1[[#This Row],[BGF_insg 6]]/Tabelle1[[#This Row],[GF_6]],"")</f>
        <v>1.8526945742826069</v>
      </c>
      <c r="BS25" s="290">
        <f>IFERROR(Tabelle1[[#This Row],[BGF_insg 7]]/Tabelle1[[#This Row],[GF_7]],"")</f>
        <v>3.1760478416273266</v>
      </c>
      <c r="BT25" s="332">
        <f>IFERROR(Tabelle1[[#This Row],[bebaut]]*Tabelle1[[#This Row],[BebFl_summe 8]]/Tabelle1[[#This Row],[Gewichtung]],"")</f>
        <v>3494661.3707953556</v>
      </c>
      <c r="BU25" s="332">
        <f>IFERROR(Tabelle1[[#This Row],[bebaut]]*Tabelle1[[#This Row],[BebFl_summe 9]]/Tabelle1[[#This Row],[Gewichtung]],"")</f>
        <v>1548430.1818664423</v>
      </c>
      <c r="BV25" s="332">
        <f>IFERROR(Tabelle1[[#This Row],[bebaut]]*Tabelle1[[#This Row],[BebFl_summe 10]]/Tabelle1[[#This Row],[Gewichtung]],"")</f>
        <v>744968.34992739605</v>
      </c>
      <c r="BW25" s="332">
        <f>IFERROR(Tabelle1[[#This Row],[bebaut]]*Tabelle1[[#This Row],[BebFl_summe 11]]/Tabelle1[[#This Row],[Gewichtung]],"")</f>
        <v>216968.16405668485</v>
      </c>
      <c r="BX25" s="332">
        <f>IFERROR(Tabelle1[[#This Row],[bebaut]]*Tabelle1[[#This Row],[BebFl_summe 12]]/Tabelle1[[#This Row],[Gewichtung]],"")</f>
        <v>72054.027098222752</v>
      </c>
      <c r="BY25" s="332">
        <f>IFERROR(Tabelle1[[#This Row],[bebaut]]*Tabelle1[[#This Row],[BebFl_summe 13]]/Tabelle1[[#This Row],[Gewichtung]],"")</f>
        <v>64211.14145420921</v>
      </c>
      <c r="BZ25" s="332">
        <f>IFERROR(Tabelle1[[#This Row],[bebaut]]*Tabelle1[[#This Row],[BebFl_summe 14]]/Tabelle1[[#This Row],[Gewichtung]],"")</f>
        <v>6597.2210994421957</v>
      </c>
      <c r="CA25" s="290">
        <f>IFERROR(Tabelle1[[#This Row],[BGF_insg 1]]/Tabelle1[[#This Row],[GF_12]],"")</f>
        <v>0.22428424869721048</v>
      </c>
      <c r="CB25" s="290">
        <f>IFERROR(Tabelle1[[#This Row],[BGF_insg 2]]/Tabelle1[[#This Row],[GF_23]],"")</f>
        <v>0.56071062174302622</v>
      </c>
      <c r="CC25" s="290">
        <f>IFERROR(Tabelle1[[#This Row],[BGF_insg 3]]/Tabelle1[[#This Row],[GF_34]],"")</f>
        <v>0.84106593261453955</v>
      </c>
      <c r="CD25" s="290">
        <f>IFERROR(Tabelle1[[#This Row],[BGF_insg 4]]/Tabelle1[[#This Row],[GF_45]],"")</f>
        <v>1.9224364174046611</v>
      </c>
      <c r="CE25" s="290">
        <f>IFERROR(Tabelle1[[#This Row],[BGF_insg 5]]/Tabelle1[[#This Row],[GF_56]],"")</f>
        <v>3.3642637304581569</v>
      </c>
      <c r="CF25" s="290">
        <f>IFERROR(Tabelle1[[#This Row],[BGF_insg 6]]/Tabelle1[[#This Row],[GF_67]],"")</f>
        <v>4.70996922264142</v>
      </c>
      <c r="CG25" s="290">
        <f>IFERROR(Tabelle1[[#This Row],[BGF_insg 7]]/Tabelle1[[#This Row],[GF_78]],"")</f>
        <v>8.0742329530995764</v>
      </c>
      <c r="CI25"/>
    </row>
    <row r="26" spans="1:87" ht="17.399999999999999" customHeight="1" x14ac:dyDescent="0.3">
      <c r="A26" s="15" t="s">
        <v>73</v>
      </c>
      <c r="B26" s="263">
        <v>302</v>
      </c>
      <c r="C26" s="314">
        <f t="shared" si="0"/>
        <v>12152</v>
      </c>
      <c r="D26" s="25">
        <v>6277</v>
      </c>
      <c r="E26" s="25">
        <v>3975</v>
      </c>
      <c r="F26" s="25">
        <v>1047</v>
      </c>
      <c r="G26" s="25">
        <v>510</v>
      </c>
      <c r="H26" s="25">
        <v>191</v>
      </c>
      <c r="I26" s="25">
        <v>133</v>
      </c>
      <c r="J26" s="25">
        <v>19</v>
      </c>
      <c r="K26" s="24">
        <v>1437351</v>
      </c>
      <c r="L26" s="24">
        <v>1185683</v>
      </c>
      <c r="M26" s="24">
        <v>795238</v>
      </c>
      <c r="N26" s="24">
        <v>557144</v>
      </c>
      <c r="O26" s="24">
        <v>194349</v>
      </c>
      <c r="P26" s="24">
        <v>330869</v>
      </c>
      <c r="Q26" s="24">
        <v>89245</v>
      </c>
      <c r="R26" s="315">
        <f>IFERROR(Tabelle1[[#This Row],[NGF1]]/NGFzuBGF/D26,"")</f>
        <v>286.23367054325314</v>
      </c>
      <c r="S26" s="315">
        <f>IFERROR(Tabelle1[[#This Row],[NGF2]]/NGFzuBGF/E26,"")</f>
        <v>372.85628930817609</v>
      </c>
      <c r="T26" s="315">
        <f>IFERROR(Tabelle1[[#This Row],[NGF3]]/NGFzuBGF/F26,"")</f>
        <v>949.42454632282715</v>
      </c>
      <c r="U26" s="315">
        <f>IFERROR(Tabelle1[[#This Row],[NGF4]]/NGFzuBGF/G26,"")</f>
        <v>1365.5490196078431</v>
      </c>
      <c r="V26" s="315">
        <f>IFERROR(Tabelle1[[#This Row],[NGF5]]/NGFzuBGF/H26,"")</f>
        <v>1271.9175392670156</v>
      </c>
      <c r="W26" s="315">
        <f>IFERROR(Tabelle1[[#This Row],[NGF6]]/NGFzuBGF/I26,"")</f>
        <v>3109.6710526315787</v>
      </c>
      <c r="X26" s="315">
        <f>IFERROR(Tabelle1[[#This Row],[NGF11]]/NGFzuBGF/J26,"")</f>
        <v>5871.3815789473683</v>
      </c>
      <c r="Y26" s="329">
        <f>SUM(Tabelle1[[#This Row],[BGF_insg 1]:[BGF_insg 7]])</f>
        <v>5737348.75</v>
      </c>
      <c r="Z26" s="319">
        <f>IFERROR(D26*Tabelle1[[#This Row],[BGF1]],"")</f>
        <v>1796688.75</v>
      </c>
      <c r="AA26" s="319">
        <f>IFERROR(E26*Tabelle1[[#This Row],[BGF2]],"")</f>
        <v>1482103.75</v>
      </c>
      <c r="AB26" s="319">
        <f>IFERROR(F26*Tabelle1[[#This Row],[BGF3]],"")</f>
        <v>994047.5</v>
      </c>
      <c r="AC26" s="319">
        <f>IFERROR(G26*Tabelle1[[#This Row],[BGF4]],"")</f>
        <v>696430</v>
      </c>
      <c r="AD26" s="319">
        <f>IFERROR(H26*Tabelle1[[#This Row],[BGF5]],"")</f>
        <v>242936.24999999997</v>
      </c>
      <c r="AE26" s="319">
        <f>IFERROR(I26*Tabelle1[[#This Row],[BGF6]],"")</f>
        <v>413586.25</v>
      </c>
      <c r="AF26" s="319">
        <f>IFERROR(J26*Tabelle1[[#This Row],[BGF11]],"")</f>
        <v>111556.25</v>
      </c>
      <c r="AG26" s="316">
        <f>IFERROR(Tabelle1[[#This Row],[BGF1]]/AG$4*$AK$3,"")</f>
        <v>314.85703759757848</v>
      </c>
      <c r="AH26" s="316">
        <f>IFERROR(Tabelle1[[#This Row],[BGF2]]/AH$4*$AK$3,"")</f>
        <v>205.07095911949688</v>
      </c>
      <c r="AI26" s="316">
        <f>IFERROR(Tabelle1[[#This Row],[BGF3]]/AI$4*$AK$3,"")</f>
        <v>348.12233365170329</v>
      </c>
      <c r="AJ26" s="316">
        <f>IFERROR(Tabelle1[[#This Row],[BGF4]]/AJ$4*$AK$3,"")</f>
        <v>375.5259803921569</v>
      </c>
      <c r="AK26" s="316">
        <f>IFERROR(Tabelle1[[#This Row],[BGF5]]/AK$4*$AK$3,"")</f>
        <v>279.82185863874349</v>
      </c>
      <c r="AL26" s="316">
        <f>IFERROR(Tabelle1[[#This Row],[BGF6]]/AL$4*$AK$3,"")</f>
        <v>488.66259398496243</v>
      </c>
      <c r="AM26" s="316">
        <f>IFERROR(Tabelle1[[#This Row],[BGF11]]/AM$4*$AK$3,"")</f>
        <v>538.20997807017545</v>
      </c>
      <c r="AN26" s="330">
        <f>SUM(Tabelle1[[#This Row],[BebFl_summe 1]:[BebFl_summe 7]])</f>
        <v>3476181.1104166675</v>
      </c>
      <c r="AO26" s="320">
        <f>IFERROR(Tabelle1[[#This Row],[BebFl G1]]*D26,"")</f>
        <v>1976357.6250000002</v>
      </c>
      <c r="AP26" s="320">
        <f>IFERROR(Tabelle1[[#This Row],[BebFl G2]]*E26,"")</f>
        <v>815157.06250000012</v>
      </c>
      <c r="AQ26" s="320">
        <f>IFERROR(Tabelle1[[#This Row],[BebFl G3]]*F26,"")</f>
        <v>364484.08333333331</v>
      </c>
      <c r="AR26" s="320">
        <f>IFERROR(Tabelle1[[#This Row],[BebFl G4]]*G26,"")</f>
        <v>191518.25000000003</v>
      </c>
      <c r="AS26" s="320">
        <f>IFERROR(Tabelle1[[#This Row],[BebFl G5]]*H26,"")</f>
        <v>53445.975000000006</v>
      </c>
      <c r="AT26" s="320">
        <f>IFERROR(Tabelle1[[#This Row],[BebFl G6]]*I26,"")</f>
        <v>64992.125</v>
      </c>
      <c r="AU26" s="320">
        <f>IFERROR(Tabelle1[[#This Row],[BebFl G11]]*J26,"")</f>
        <v>10225.989583333334</v>
      </c>
      <c r="AV26" s="320">
        <f>SUM(Tabelle1[[#This Row],[BebFl_summe 8]:[BebFl_summe 14]])</f>
        <v>4578500.6322916681</v>
      </c>
      <c r="AW26" s="320">
        <f>IFERROR(Tabelle1[[#This Row],[BebFl_summe 1]]*AW$3,"")</f>
        <v>2964536.4375000005</v>
      </c>
      <c r="AX26" s="320">
        <f>IFERROR(Tabelle1[[#This Row],[BebFl_summe 2]]*AX$3,"")</f>
        <v>978188.47500000009</v>
      </c>
      <c r="AY26" s="320">
        <f>IFERROR(Tabelle1[[#This Row],[BebFl_summe 3]]*AY$3,"")</f>
        <v>437380.89999999997</v>
      </c>
      <c r="AZ26" s="320">
        <f>IFERROR(Tabelle1[[#This Row],[BebFl_summe 4]]*AZ$3,"")</f>
        <v>134062.77500000002</v>
      </c>
      <c r="BA26" s="320">
        <f>IFERROR(Tabelle1[[#This Row],[BebFl_summe 5]]*BA$3,"")</f>
        <v>26722.987500000003</v>
      </c>
      <c r="BB26" s="320">
        <f>IFERROR(Tabelle1[[#This Row],[BebFl_summe 6]]*BB$3,"")</f>
        <v>32496.0625</v>
      </c>
      <c r="BC26" s="320">
        <f>IFERROR(Tabelle1[[#This Row],[BebFl_summe 7]]*BC$3,"")</f>
        <v>5112.994791666667</v>
      </c>
      <c r="BD26" s="335">
        <v>16140000</v>
      </c>
      <c r="BE26" s="342">
        <f>Tabelle1[[#This Row],[BebFl_Summe]]/Tabelle1[[#This Row],[bebaut]]</f>
        <v>0.21537677264043789</v>
      </c>
      <c r="BF26" s="332">
        <f>IFERROR(Tabelle1[[#This Row],[bebaut]]*Tabelle1[[#This Row],[BebFl_summe 1]]/Tabelle1[[#This Row],[BebFl_Summe]],"")</f>
        <v>9176280.2495858874</v>
      </c>
      <c r="BG26" s="332">
        <f>IFERROR(Tabelle1[[#This Row],[bebaut]]*Tabelle1[[#This Row],[BebFl_summe 2]]/Tabelle1[[#This Row],[BebFl_Summe]],"")</f>
        <v>3784795.6049600076</v>
      </c>
      <c r="BH26" s="332">
        <f>IFERROR(Tabelle1[[#This Row],[bebaut]]*Tabelle1[[#This Row],[BebFl_summe 3]]/Tabelle1[[#This Row],[BebFl_Summe]],"")</f>
        <v>1692309.1513764281</v>
      </c>
      <c r="BI26" s="332">
        <f>IFERROR(Tabelle1[[#This Row],[bebaut]]*Tabelle1[[#This Row],[BebFl_summe 4]]/Tabelle1[[#This Row],[BebFl_Summe]],"")</f>
        <v>889224.25409229891</v>
      </c>
      <c r="BJ26" s="332">
        <f>IFERROR(Tabelle1[[#This Row],[bebaut]]*Tabelle1[[#This Row],[BebFl_summe 5]]/Tabelle1[[#This Row],[BebFl_Summe]],"")</f>
        <v>248151.06264604366</v>
      </c>
      <c r="BK26" s="332">
        <f>IFERROR(Tabelle1[[#This Row],[bebaut]]*Tabelle1[[#This Row],[BebFl_summe 6]]/Tabelle1[[#This Row],[BebFl_Summe]],"")</f>
        <v>301760.13969947223</v>
      </c>
      <c r="BL26" s="332">
        <f>IFERROR(Tabelle1[[#This Row],[bebaut]]*Tabelle1[[#This Row],[BebFl_summe 7]]/Tabelle1[[#This Row],[BebFl_Summe]],"")</f>
        <v>47479.537639860435</v>
      </c>
      <c r="BM26" s="290">
        <f>IFERROR(Tabelle1[[#This Row],[BGF_insg 1]]/Tabelle1[[#This Row],[GF_1]],"")</f>
        <v>0.1957970660367617</v>
      </c>
      <c r="BN26" s="290">
        <f>IFERROR(Tabelle1[[#This Row],[BGF_insg 2]]/Tabelle1[[#This Row],[GF_2]],"")</f>
        <v>0.39159413207352339</v>
      </c>
      <c r="BO26" s="290">
        <f>IFERROR(Tabelle1[[#This Row],[BGF_insg 3]]/Tabelle1[[#This Row],[GF_3]],"")</f>
        <v>0.58739119811028517</v>
      </c>
      <c r="BP26" s="290">
        <f>IFERROR(Tabelle1[[#This Row],[BGF_insg 4]]/Tabelle1[[#This Row],[GF_4]],"")</f>
        <v>0.78318826414704668</v>
      </c>
      <c r="BQ26" s="290">
        <f>IFERROR(Tabelle1[[#This Row],[BGF_insg 5]]/Tabelle1[[#This Row],[GF_5]],"")</f>
        <v>0.9789853301838084</v>
      </c>
      <c r="BR26" s="290">
        <f>IFERROR(Tabelle1[[#This Row],[BGF_insg 6]]/Tabelle1[[#This Row],[GF_6]],"")</f>
        <v>1.370579462257332</v>
      </c>
      <c r="BS26" s="290">
        <f>IFERROR(Tabelle1[[#This Row],[BGF_insg 7]]/Tabelle1[[#This Row],[GF_7]],"")</f>
        <v>2.3495647924411407</v>
      </c>
      <c r="BT26" s="332">
        <f>IFERROR(Tabelle1[[#This Row],[bebaut]]*Tabelle1[[#This Row],[BebFl_summe 8]]/Tabelle1[[#This Row],[Gewichtung]],"")</f>
        <v>10450499.397943936</v>
      </c>
      <c r="BU26" s="332">
        <f>IFERROR(Tabelle1[[#This Row],[bebaut]]*Tabelle1[[#This Row],[BebFl_summe 9]]/Tabelle1[[#This Row],[Gewichtung]],"")</f>
        <v>3448282.1461570235</v>
      </c>
      <c r="BV26" s="332">
        <f>IFERROR(Tabelle1[[#This Row],[bebaut]]*Tabelle1[[#This Row],[BebFl_summe 10]]/Tabelle1[[#This Row],[Gewichtung]],"")</f>
        <v>1541842.6888949904</v>
      </c>
      <c r="BW26" s="332">
        <f>IFERROR(Tabelle1[[#This Row],[bebaut]]*Tabelle1[[#This Row],[BebFl_summe 11]]/Tabelle1[[#This Row],[Gewichtung]],"")</f>
        <v>472594.27534838434</v>
      </c>
      <c r="BX26" s="332">
        <f>IFERROR(Tabelle1[[#This Row],[bebaut]]*Tabelle1[[#This Row],[BebFl_summe 12]]/Tabelle1[[#This Row],[Gewichtung]],"")</f>
        <v>94203.114270209844</v>
      </c>
      <c r="BY26" s="332">
        <f>IFERROR(Tabelle1[[#This Row],[bebaut]]*Tabelle1[[#This Row],[BebFl_summe 13]]/Tabelle1[[#This Row],[Gewichtung]],"")</f>
        <v>114554.19380110029</v>
      </c>
      <c r="BZ26" s="332">
        <f>IFERROR(Tabelle1[[#This Row],[bebaut]]*Tabelle1[[#This Row],[BebFl_summe 14]]/Tabelle1[[#This Row],[Gewichtung]],"")</f>
        <v>18024.183584352711</v>
      </c>
      <c r="CA26" s="290">
        <f>IFERROR(Tabelle1[[#This Row],[BGF_insg 1]]/Tabelle1[[#This Row],[GF_12]],"")</f>
        <v>0.17192372168869616</v>
      </c>
      <c r="CB26" s="290">
        <f>IFERROR(Tabelle1[[#This Row],[BGF_insg 2]]/Tabelle1[[#This Row],[GF_23]],"")</f>
        <v>0.42980930422174041</v>
      </c>
      <c r="CC26" s="290">
        <f>IFERROR(Tabelle1[[#This Row],[BGF_insg 3]]/Tabelle1[[#This Row],[GF_34]],"")</f>
        <v>0.64471395633261075</v>
      </c>
      <c r="CD26" s="290">
        <f>IFERROR(Tabelle1[[#This Row],[BGF_insg 4]]/Tabelle1[[#This Row],[GF_45]],"")</f>
        <v>1.4736319001888241</v>
      </c>
      <c r="CE26" s="290">
        <f>IFERROR(Tabelle1[[#This Row],[BGF_insg 5]]/Tabelle1[[#This Row],[GF_56]],"")</f>
        <v>2.5788558253304421</v>
      </c>
      <c r="CF26" s="290">
        <f>IFERROR(Tabelle1[[#This Row],[BGF_insg 6]]/Tabelle1[[#This Row],[GF_67]],"")</f>
        <v>3.6103981554626201</v>
      </c>
      <c r="CG26" s="290">
        <f>IFERROR(Tabelle1[[#This Row],[BGF_insg 7]]/Tabelle1[[#This Row],[GF_78]],"")</f>
        <v>6.1892539807930627</v>
      </c>
      <c r="CI26"/>
    </row>
    <row r="27" spans="1:87" ht="17.399999999999999" customHeight="1" x14ac:dyDescent="0.3">
      <c r="A27" s="15" t="s">
        <v>74</v>
      </c>
      <c r="B27" s="263">
        <v>303</v>
      </c>
      <c r="C27" s="314">
        <f t="shared" si="0"/>
        <v>3100</v>
      </c>
      <c r="D27" s="25">
        <v>1220</v>
      </c>
      <c r="E27" s="25">
        <v>1509</v>
      </c>
      <c r="F27" s="25">
        <v>281</v>
      </c>
      <c r="G27" s="25">
        <v>63</v>
      </c>
      <c r="H27" s="25">
        <v>21</v>
      </c>
      <c r="I27" s="25">
        <v>6</v>
      </c>
      <c r="J27" s="25" t="s">
        <v>54</v>
      </c>
      <c r="K27" s="24">
        <v>210337</v>
      </c>
      <c r="L27" s="24">
        <v>377949</v>
      </c>
      <c r="M27" s="24">
        <v>141477</v>
      </c>
      <c r="N27" s="24">
        <v>46784</v>
      </c>
      <c r="O27" s="24">
        <v>16603</v>
      </c>
      <c r="P27" s="24">
        <v>27709</v>
      </c>
      <c r="Q27" s="24" t="s">
        <v>54</v>
      </c>
      <c r="R27" s="315">
        <f>IFERROR(Tabelle1[[#This Row],[NGF1]]/NGFzuBGF/D27,"")</f>
        <v>215.50922131147541</v>
      </c>
      <c r="S27" s="315">
        <f>IFERROR(Tabelle1[[#This Row],[NGF2]]/NGFzuBGF/E27,"")</f>
        <v>313.07902584493041</v>
      </c>
      <c r="T27" s="315">
        <f>IFERROR(Tabelle1[[#This Row],[NGF3]]/NGFzuBGF/F27,"")</f>
        <v>629.34608540925262</v>
      </c>
      <c r="U27" s="315">
        <f>IFERROR(Tabelle1[[#This Row],[NGF4]]/NGFzuBGF/G27,"")</f>
        <v>928.25396825396831</v>
      </c>
      <c r="V27" s="315">
        <f>IFERROR(Tabelle1[[#This Row],[NGF5]]/NGFzuBGF/H27,"")</f>
        <v>988.27380952380952</v>
      </c>
      <c r="W27" s="315">
        <f>IFERROR(Tabelle1[[#This Row],[NGF6]]/NGFzuBGF/I27,"")</f>
        <v>5772.708333333333</v>
      </c>
      <c r="X27" s="315" t="str">
        <f>IFERROR(Tabelle1[[#This Row],[NGF11]]/NGFzuBGF/J27,"")</f>
        <v/>
      </c>
      <c r="Y27" s="329">
        <f>SUM(Tabelle1[[#This Row],[BGF_insg 1]:[BGF_insg 7]])</f>
        <v>1026073.75</v>
      </c>
      <c r="Z27" s="319">
        <f>IFERROR(D27*Tabelle1[[#This Row],[BGF1]],"")</f>
        <v>262921.25</v>
      </c>
      <c r="AA27" s="319">
        <f>IFERROR(E27*Tabelle1[[#This Row],[BGF2]],"")</f>
        <v>472436.25</v>
      </c>
      <c r="AB27" s="319">
        <f>IFERROR(F27*Tabelle1[[#This Row],[BGF3]],"")</f>
        <v>176846.25</v>
      </c>
      <c r="AC27" s="319">
        <f>IFERROR(G27*Tabelle1[[#This Row],[BGF4]],"")</f>
        <v>58480</v>
      </c>
      <c r="AD27" s="319">
        <f>IFERROR(H27*Tabelle1[[#This Row],[BGF5]],"")</f>
        <v>20753.75</v>
      </c>
      <c r="AE27" s="319">
        <f>IFERROR(I27*Tabelle1[[#This Row],[BGF6]],"")</f>
        <v>34636.25</v>
      </c>
      <c r="AF27" s="319" t="str">
        <f>IFERROR(J27*Tabelle1[[#This Row],[BGF11]],"")</f>
        <v/>
      </c>
      <c r="AG27" s="316">
        <f>IFERROR(Tabelle1[[#This Row],[BGF1]]/AG$4*$AK$3,"")</f>
        <v>237.06014344262297</v>
      </c>
      <c r="AH27" s="316">
        <f>IFERROR(Tabelle1[[#This Row],[BGF2]]/AH$4*$AK$3,"")</f>
        <v>172.19346421471175</v>
      </c>
      <c r="AI27" s="316">
        <f>IFERROR(Tabelle1[[#This Row],[BGF3]]/AI$4*$AK$3,"")</f>
        <v>230.76023131672599</v>
      </c>
      <c r="AJ27" s="316">
        <f>IFERROR(Tabelle1[[#This Row],[BGF4]]/AJ$4*$AK$3,"")</f>
        <v>255.26984126984129</v>
      </c>
      <c r="AK27" s="316">
        <f>IFERROR(Tabelle1[[#This Row],[BGF5]]/AK$4*$AK$3,"")</f>
        <v>217.42023809523812</v>
      </c>
      <c r="AL27" s="316">
        <f>IFERROR(Tabelle1[[#This Row],[BGF6]]/AL$4*$AK$3,"")</f>
        <v>907.13988095238096</v>
      </c>
      <c r="AM27" s="316" t="str">
        <f>IFERROR(Tabelle1[[#This Row],[BGF11]]/AM$4*$AK$3,"")</f>
        <v/>
      </c>
      <c r="AN27" s="330">
        <f>SUM(Tabelle1[[#This Row],[BebFl_summe 1]:[BebFl_summe 7]])</f>
        <v>639987.60178571427</v>
      </c>
      <c r="AO27" s="320">
        <f>IFERROR(Tabelle1[[#This Row],[BebFl G1]]*D27,"")</f>
        <v>289213.375</v>
      </c>
      <c r="AP27" s="320">
        <f>IFERROR(Tabelle1[[#This Row],[BebFl G2]]*E27,"")</f>
        <v>259839.93750000003</v>
      </c>
      <c r="AQ27" s="320">
        <f>IFERROR(Tabelle1[[#This Row],[BebFl G3]]*F27,"")</f>
        <v>64843.625000000007</v>
      </c>
      <c r="AR27" s="320">
        <f>IFERROR(Tabelle1[[#This Row],[BebFl G4]]*G27,"")</f>
        <v>16082.000000000002</v>
      </c>
      <c r="AS27" s="320">
        <f>IFERROR(Tabelle1[[#This Row],[BebFl G5]]*H27,"")</f>
        <v>4565.8250000000007</v>
      </c>
      <c r="AT27" s="320">
        <f>IFERROR(Tabelle1[[#This Row],[BebFl G6]]*I27,"")</f>
        <v>5442.8392857142862</v>
      </c>
      <c r="AU27" s="320" t="str">
        <f>IFERROR(Tabelle1[[#This Row],[BebFl G11]]*J27,"")</f>
        <v/>
      </c>
      <c r="AV27" s="320">
        <f>SUM(Tabelle1[[#This Row],[BebFl_summe 8]:[BebFl_summe 14]])</f>
        <v>839702.06964285718</v>
      </c>
      <c r="AW27" s="320">
        <f>IFERROR(Tabelle1[[#This Row],[BebFl_summe 1]]*AW$3,"")</f>
        <v>433820.0625</v>
      </c>
      <c r="AX27" s="320">
        <f>IFERROR(Tabelle1[[#This Row],[BebFl_summe 2]]*AX$3,"")</f>
        <v>311807.92500000005</v>
      </c>
      <c r="AY27" s="320">
        <f>IFERROR(Tabelle1[[#This Row],[BebFl_summe 3]]*AY$3,"")</f>
        <v>77812.350000000006</v>
      </c>
      <c r="AZ27" s="320">
        <f>IFERROR(Tabelle1[[#This Row],[BebFl_summe 4]]*AZ$3,"")</f>
        <v>11257.400000000001</v>
      </c>
      <c r="BA27" s="320">
        <f>IFERROR(Tabelle1[[#This Row],[BebFl_summe 5]]*BA$3,"")</f>
        <v>2282.9125000000004</v>
      </c>
      <c r="BB27" s="320">
        <f>IFERROR(Tabelle1[[#This Row],[BebFl_summe 6]]*BB$3,"")</f>
        <v>2721.4196428571431</v>
      </c>
      <c r="BC27" s="320" t="str">
        <f>IFERROR(Tabelle1[[#This Row],[BebFl_summe 7]]*BC$3,"")</f>
        <v/>
      </c>
      <c r="BD27" s="335">
        <v>2428228.0668957811</v>
      </c>
      <c r="BE27" s="342">
        <f>Tabelle1[[#This Row],[BebFl_Summe]]/Tabelle1[[#This Row],[bebaut]]</f>
        <v>0.26356157006449032</v>
      </c>
      <c r="BF27" s="332">
        <f>IFERROR(Tabelle1[[#This Row],[bebaut]]*Tabelle1[[#This Row],[BebFl_summe 1]]/Tabelle1[[#This Row],[BebFl_Summe]],"")</f>
        <v>1097327.5615607884</v>
      </c>
      <c r="BG27" s="332">
        <f>IFERROR(Tabelle1[[#This Row],[bebaut]]*Tabelle1[[#This Row],[BebFl_summe 2]]/Tabelle1[[#This Row],[BebFl_Summe]],"")</f>
        <v>985879.45669173379</v>
      </c>
      <c r="BH27" s="332">
        <f>IFERROR(Tabelle1[[#This Row],[bebaut]]*Tabelle1[[#This Row],[BebFl_summe 3]]/Tabelle1[[#This Row],[BebFl_Summe]],"")</f>
        <v>246028.37577623155</v>
      </c>
      <c r="BI27" s="332">
        <f>IFERROR(Tabelle1[[#This Row],[bebaut]]*Tabelle1[[#This Row],[BebFl_summe 4]]/Tabelle1[[#This Row],[BebFl_Summe]],"")</f>
        <v>61018.000446973099</v>
      </c>
      <c r="BJ27" s="332">
        <f>IFERROR(Tabelle1[[#This Row],[bebaut]]*Tabelle1[[#This Row],[BebFl_summe 5]]/Tabelle1[[#This Row],[BebFl_Summe]],"")</f>
        <v>17323.561241810781</v>
      </c>
      <c r="BK27" s="332">
        <f>IFERROR(Tabelle1[[#This Row],[bebaut]]*Tabelle1[[#This Row],[BebFl_summe 6]]/Tabelle1[[#This Row],[BebFl_Summe]],"")</f>
        <v>20651.111178243817</v>
      </c>
      <c r="BL27" s="332" t="str">
        <f>IFERROR(Tabelle1[[#This Row],[bebaut]]*Tabelle1[[#This Row],[BebFl_summe 7]]/Tabelle1[[#This Row],[BebFl_Summe]],"")</f>
        <v/>
      </c>
      <c r="BM27" s="290">
        <f>IFERROR(Tabelle1[[#This Row],[BGF_insg 1]]/Tabelle1[[#This Row],[GF_1]],"")</f>
        <v>0.23960142733135478</v>
      </c>
      <c r="BN27" s="290">
        <f>IFERROR(Tabelle1[[#This Row],[BGF_insg 2]]/Tabelle1[[#This Row],[GF_2]],"")</f>
        <v>0.47920285466270957</v>
      </c>
      <c r="BO27" s="290">
        <f>IFERROR(Tabelle1[[#This Row],[BGF_insg 3]]/Tabelle1[[#This Row],[GF_3]],"")</f>
        <v>0.71880428199406443</v>
      </c>
      <c r="BP27" s="290">
        <f>IFERROR(Tabelle1[[#This Row],[BGF_insg 4]]/Tabelle1[[#This Row],[GF_4]],"")</f>
        <v>0.95840570932541924</v>
      </c>
      <c r="BQ27" s="290">
        <f>IFERROR(Tabelle1[[#This Row],[BGF_insg 5]]/Tabelle1[[#This Row],[GF_5]],"")</f>
        <v>1.1980071366567739</v>
      </c>
      <c r="BR27" s="290">
        <f>IFERROR(Tabelle1[[#This Row],[BGF_insg 6]]/Tabelle1[[#This Row],[GF_6]],"")</f>
        <v>1.6772099913194836</v>
      </c>
      <c r="BS27" s="290" t="str">
        <f>IFERROR(Tabelle1[[#This Row],[BGF_insg 7]]/Tabelle1[[#This Row],[GF_7]],"")</f>
        <v/>
      </c>
      <c r="BT27" s="332">
        <f>IFERROR(Tabelle1[[#This Row],[bebaut]]*Tabelle1[[#This Row],[BebFl_summe 8]]/Tabelle1[[#This Row],[Gewichtung]],"")</f>
        <v>1254509.2954135756</v>
      </c>
      <c r="BU27" s="332">
        <f>IFERROR(Tabelle1[[#This Row],[bebaut]]*Tabelle1[[#This Row],[BebFl_summe 9]]/Tabelle1[[#This Row],[Gewichtung]],"")</f>
        <v>901677.8478199566</v>
      </c>
      <c r="BV27" s="332">
        <f>IFERROR(Tabelle1[[#This Row],[bebaut]]*Tabelle1[[#This Row],[BebFl_summe 10]]/Tabelle1[[#This Row],[Gewichtung]],"")</f>
        <v>225015.68002741816</v>
      </c>
      <c r="BW27" s="332">
        <f>IFERROR(Tabelle1[[#This Row],[bebaut]]*Tabelle1[[#This Row],[BebFl_summe 11]]/Tabelle1[[#This Row],[Gewichtung]],"")</f>
        <v>32553.849309790246</v>
      </c>
      <c r="BX27" s="332">
        <f>IFERROR(Tabelle1[[#This Row],[bebaut]]*Tabelle1[[#This Row],[BebFl_summe 12]]/Tabelle1[[#This Row],[Gewichtung]],"")</f>
        <v>6601.6655277805294</v>
      </c>
      <c r="BY27" s="332">
        <f>IFERROR(Tabelle1[[#This Row],[bebaut]]*Tabelle1[[#This Row],[BebFl_summe 13]]/Tabelle1[[#This Row],[Gewichtung]],"")</f>
        <v>7869.7287972599916</v>
      </c>
      <c r="BZ27" s="332" t="str">
        <f>IFERROR(Tabelle1[[#This Row],[bebaut]]*Tabelle1[[#This Row],[BebFl_summe 14]]/Tabelle1[[#This Row],[Gewichtung]],"")</f>
        <v/>
      </c>
      <c r="CA27" s="290">
        <f>IFERROR(Tabelle1[[#This Row],[BGF_insg 1]]/Tabelle1[[#This Row],[GF_12]],"")</f>
        <v>0.20958095006647395</v>
      </c>
      <c r="CB27" s="290">
        <f>IFERROR(Tabelle1[[#This Row],[BGF_insg 2]]/Tabelle1[[#This Row],[GF_23]],"")</f>
        <v>0.52395237516618487</v>
      </c>
      <c r="CC27" s="290">
        <f>IFERROR(Tabelle1[[#This Row],[BGF_insg 3]]/Tabelle1[[#This Row],[GF_34]],"")</f>
        <v>0.78592856274927725</v>
      </c>
      <c r="CD27" s="290">
        <f>IFERROR(Tabelle1[[#This Row],[BGF_insg 4]]/Tabelle1[[#This Row],[GF_45]],"")</f>
        <v>1.7964081434269195</v>
      </c>
      <c r="CE27" s="290">
        <f>IFERROR(Tabelle1[[#This Row],[BGF_insg 5]]/Tabelle1[[#This Row],[GF_56]],"")</f>
        <v>3.143714250997109</v>
      </c>
      <c r="CF27" s="290">
        <f>IFERROR(Tabelle1[[#This Row],[BGF_insg 6]]/Tabelle1[[#This Row],[GF_67]],"")</f>
        <v>4.4011999513959523</v>
      </c>
      <c r="CG27" s="290" t="str">
        <f>IFERROR(Tabelle1[[#This Row],[BGF_insg 7]]/Tabelle1[[#This Row],[GF_78]],"")</f>
        <v/>
      </c>
      <c r="CI27"/>
    </row>
    <row r="28" spans="1:87" ht="17.399999999999999" customHeight="1" x14ac:dyDescent="0.3">
      <c r="A28" s="15" t="s">
        <v>75</v>
      </c>
      <c r="B28" s="263">
        <v>304</v>
      </c>
      <c r="C28" s="314">
        <f t="shared" si="0"/>
        <v>9135</v>
      </c>
      <c r="D28" s="25">
        <v>4331</v>
      </c>
      <c r="E28" s="25">
        <v>3239</v>
      </c>
      <c r="F28" s="25">
        <v>914</v>
      </c>
      <c r="G28" s="25">
        <v>364</v>
      </c>
      <c r="H28" s="25">
        <v>170</v>
      </c>
      <c r="I28" s="25">
        <v>112</v>
      </c>
      <c r="J28" s="25">
        <v>5</v>
      </c>
      <c r="K28" s="24">
        <v>989724</v>
      </c>
      <c r="L28" s="24">
        <v>1046145</v>
      </c>
      <c r="M28" s="24">
        <v>752158</v>
      </c>
      <c r="N28" s="24">
        <v>396150</v>
      </c>
      <c r="O28" s="24">
        <v>239130</v>
      </c>
      <c r="P28" s="24">
        <v>245677</v>
      </c>
      <c r="Q28" s="24">
        <v>21973</v>
      </c>
      <c r="R28" s="315">
        <f>IFERROR(Tabelle1[[#This Row],[NGF1]]/NGFzuBGF/D28,"")</f>
        <v>285.65111983375664</v>
      </c>
      <c r="S28" s="315">
        <f>IFERROR(Tabelle1[[#This Row],[NGF2]]/NGFzuBGF/E28,"")</f>
        <v>403.72993207780178</v>
      </c>
      <c r="T28" s="315">
        <f>IFERROR(Tabelle1[[#This Row],[NGF3]]/NGFzuBGF/F28,"")</f>
        <v>1028.6624726477023</v>
      </c>
      <c r="U28" s="315">
        <f>IFERROR(Tabelle1[[#This Row],[NGF4]]/NGFzuBGF/G28,"")</f>
        <v>1360.4052197802198</v>
      </c>
      <c r="V28" s="315">
        <f>IFERROR(Tabelle1[[#This Row],[NGF5]]/NGFzuBGF/H28,"")</f>
        <v>1758.3088235294117</v>
      </c>
      <c r="W28" s="315">
        <f>IFERROR(Tabelle1[[#This Row],[NGF6]]/NGFzuBGF/I28,"")</f>
        <v>2741.9308035714284</v>
      </c>
      <c r="X28" s="315">
        <f>IFERROR(Tabelle1[[#This Row],[NGF11]]/NGFzuBGF/J28,"")</f>
        <v>5493.25</v>
      </c>
      <c r="Y28" s="329">
        <f>SUM(Tabelle1[[#This Row],[BGF_insg 1]:[BGF_insg 7]])</f>
        <v>4613696.25</v>
      </c>
      <c r="Z28" s="319">
        <f>IFERROR(D28*Tabelle1[[#This Row],[BGF1]],"")</f>
        <v>1237155</v>
      </c>
      <c r="AA28" s="319">
        <f>IFERROR(E28*Tabelle1[[#This Row],[BGF2]],"")</f>
        <v>1307681.25</v>
      </c>
      <c r="AB28" s="319">
        <f>IFERROR(F28*Tabelle1[[#This Row],[BGF3]],"")</f>
        <v>940197.49999999988</v>
      </c>
      <c r="AC28" s="319">
        <f>IFERROR(G28*Tabelle1[[#This Row],[BGF4]],"")</f>
        <v>495187.5</v>
      </c>
      <c r="AD28" s="319">
        <f>IFERROR(H28*Tabelle1[[#This Row],[BGF5]],"")</f>
        <v>298912.5</v>
      </c>
      <c r="AE28" s="319">
        <f>IFERROR(I28*Tabelle1[[#This Row],[BGF6]],"")</f>
        <v>307096.25</v>
      </c>
      <c r="AF28" s="319">
        <f>IFERROR(J28*Tabelle1[[#This Row],[BGF11]],"")</f>
        <v>27466.25</v>
      </c>
      <c r="AG28" s="316">
        <f>IFERROR(Tabelle1[[#This Row],[BGF1]]/AG$4*$AK$3,"")</f>
        <v>314.21623181713232</v>
      </c>
      <c r="AH28" s="316">
        <f>IFERROR(Tabelle1[[#This Row],[BGF2]]/AH$4*$AK$3,"")</f>
        <v>222.05146264279099</v>
      </c>
      <c r="AI28" s="316">
        <f>IFERROR(Tabelle1[[#This Row],[BGF3]]/AI$4*$AK$3,"")</f>
        <v>377.17623997082421</v>
      </c>
      <c r="AJ28" s="316">
        <f>IFERROR(Tabelle1[[#This Row],[BGF4]]/AJ$4*$AK$3,"")</f>
        <v>374.11143543956047</v>
      </c>
      <c r="AK28" s="316">
        <f>IFERROR(Tabelle1[[#This Row],[BGF5]]/AK$4*$AK$3,"")</f>
        <v>386.82794117647057</v>
      </c>
      <c r="AL28" s="316">
        <f>IFERROR(Tabelle1[[#This Row],[BGF6]]/AL$4*$AK$3,"")</f>
        <v>430.87484056122446</v>
      </c>
      <c r="AM28" s="316">
        <f>IFERROR(Tabelle1[[#This Row],[BGF11]]/AM$4*$AK$3,"")</f>
        <v>503.54791666666671</v>
      </c>
      <c r="AN28" s="330">
        <f>SUM(Tabelle1[[#This Row],[BebFl_summe 1]:[BebFl_summe 7]])</f>
        <v>2677547.3050595243</v>
      </c>
      <c r="AO28" s="320">
        <f>IFERROR(Tabelle1[[#This Row],[BebFl G1]]*D28,"")</f>
        <v>1360870.5</v>
      </c>
      <c r="AP28" s="320">
        <f>IFERROR(Tabelle1[[#This Row],[BebFl G2]]*E28,"")</f>
        <v>719224.6875</v>
      </c>
      <c r="AQ28" s="320">
        <f>IFERROR(Tabelle1[[#This Row],[BebFl G3]]*F28,"")</f>
        <v>344739.08333333331</v>
      </c>
      <c r="AR28" s="320">
        <f>IFERROR(Tabelle1[[#This Row],[BebFl G4]]*G28,"")</f>
        <v>136176.5625</v>
      </c>
      <c r="AS28" s="320">
        <f>IFERROR(Tabelle1[[#This Row],[BebFl G5]]*H28,"")</f>
        <v>65760.75</v>
      </c>
      <c r="AT28" s="320">
        <f>IFERROR(Tabelle1[[#This Row],[BebFl G6]]*I28,"")</f>
        <v>48257.982142857138</v>
      </c>
      <c r="AU28" s="320">
        <f>IFERROR(Tabelle1[[#This Row],[BebFl G11]]*J28,"")</f>
        <v>2517.7395833333335</v>
      </c>
      <c r="AV28" s="320">
        <f>SUM(Tabelle1[[#This Row],[BebFl_summe 8]:[BebFl_summe 14]])</f>
        <v>3471654.1046130951</v>
      </c>
      <c r="AW28" s="320">
        <f>IFERROR(Tabelle1[[#This Row],[BebFl_summe 1]]*AW$3,"")</f>
        <v>2041305.75</v>
      </c>
      <c r="AX28" s="320">
        <f>IFERROR(Tabelle1[[#This Row],[BebFl_summe 2]]*AX$3,"")</f>
        <v>863069.625</v>
      </c>
      <c r="AY28" s="320">
        <f>IFERROR(Tabelle1[[#This Row],[BebFl_summe 3]]*AY$3,"")</f>
        <v>413686.89999999997</v>
      </c>
      <c r="AZ28" s="320">
        <f>IFERROR(Tabelle1[[#This Row],[BebFl_summe 4]]*AZ$3,"")</f>
        <v>95323.59375</v>
      </c>
      <c r="BA28" s="320">
        <f>IFERROR(Tabelle1[[#This Row],[BebFl_summe 5]]*BA$3,"")</f>
        <v>32880.375</v>
      </c>
      <c r="BB28" s="320">
        <f>IFERROR(Tabelle1[[#This Row],[BebFl_summe 6]]*BB$3,"")</f>
        <v>24128.991071428569</v>
      </c>
      <c r="BC28" s="320">
        <f>IFERROR(Tabelle1[[#This Row],[BebFl_summe 7]]*BC$3,"")</f>
        <v>1258.8697916666667</v>
      </c>
      <c r="BD28" s="335">
        <v>10379357.501268733</v>
      </c>
      <c r="BE28" s="342">
        <f>Tabelle1[[#This Row],[BebFl_Summe]]/Tabelle1[[#This Row],[bebaut]]</f>
        <v>0.25796850187810094</v>
      </c>
      <c r="BF28" s="332">
        <f>IFERROR(Tabelle1[[#This Row],[bebaut]]*Tabelle1[[#This Row],[BebFl_summe 1]]/Tabelle1[[#This Row],[BebFl_Summe]],"")</f>
        <v>5275335.9037726959</v>
      </c>
      <c r="BG28" s="332">
        <f>IFERROR(Tabelle1[[#This Row],[bebaut]]*Tabelle1[[#This Row],[BebFl_summe 2]]/Tabelle1[[#This Row],[BebFl_Summe]],"")</f>
        <v>2788032.9662877158</v>
      </c>
      <c r="BH28" s="332">
        <f>IFERROR(Tabelle1[[#This Row],[bebaut]]*Tabelle1[[#This Row],[BebFl_summe 3]]/Tabelle1[[#This Row],[BebFl_Summe]],"")</f>
        <v>1336361.14806076</v>
      </c>
      <c r="BI28" s="332">
        <f>IFERROR(Tabelle1[[#This Row],[bebaut]]*Tabelle1[[#This Row],[BebFl_summe 4]]/Tabelle1[[#This Row],[BebFl_Summe]],"")</f>
        <v>527880.580414225</v>
      </c>
      <c r="BJ28" s="332">
        <f>IFERROR(Tabelle1[[#This Row],[bebaut]]*Tabelle1[[#This Row],[BebFl_summe 5]]/Tabelle1[[#This Row],[BebFl_Summe]],"")</f>
        <v>254917.74973005903</v>
      </c>
      <c r="BK28" s="332">
        <f>IFERROR(Tabelle1[[#This Row],[bebaut]]*Tabelle1[[#This Row],[BebFl_summe 6]]/Tabelle1[[#This Row],[BebFl_Summe]],"")</f>
        <v>187069.28090647559</v>
      </c>
      <c r="BL28" s="332">
        <f>IFERROR(Tabelle1[[#This Row],[bebaut]]*Tabelle1[[#This Row],[BebFl_summe 7]]/Tabelle1[[#This Row],[BebFl_Summe]],"")</f>
        <v>9759.8720967998361</v>
      </c>
      <c r="BM28" s="290">
        <f>IFERROR(Tabelle1[[#This Row],[BGF_insg 1]]/Tabelle1[[#This Row],[GF_1]],"")</f>
        <v>0.23451681988918266</v>
      </c>
      <c r="BN28" s="290">
        <f>IFERROR(Tabelle1[[#This Row],[BGF_insg 2]]/Tabelle1[[#This Row],[GF_2]],"")</f>
        <v>0.46903363977836537</v>
      </c>
      <c r="BO28" s="290">
        <f>IFERROR(Tabelle1[[#This Row],[BGF_insg 3]]/Tabelle1[[#This Row],[GF_3]],"")</f>
        <v>0.70355045966754803</v>
      </c>
      <c r="BP28" s="290">
        <f>IFERROR(Tabelle1[[#This Row],[BGF_insg 4]]/Tabelle1[[#This Row],[GF_4]],"")</f>
        <v>0.93806727955673064</v>
      </c>
      <c r="BQ28" s="290">
        <f>IFERROR(Tabelle1[[#This Row],[BGF_insg 5]]/Tabelle1[[#This Row],[GF_5]],"")</f>
        <v>1.1725840994459134</v>
      </c>
      <c r="BR28" s="290">
        <f>IFERROR(Tabelle1[[#This Row],[BGF_insg 6]]/Tabelle1[[#This Row],[GF_6]],"")</f>
        <v>1.6416177392242788</v>
      </c>
      <c r="BS28" s="290">
        <f>IFERROR(Tabelle1[[#This Row],[BGF_insg 7]]/Tabelle1[[#This Row],[GF_7]],"")</f>
        <v>2.8142018386701921</v>
      </c>
      <c r="BT28" s="332">
        <f>IFERROR(Tabelle1[[#This Row],[bebaut]]*Tabelle1[[#This Row],[BebFl_summe 8]]/Tabelle1[[#This Row],[Gewichtung]],"")</f>
        <v>6102981.8957170472</v>
      </c>
      <c r="BU28" s="332">
        <f>IFERROR(Tabelle1[[#This Row],[bebaut]]*Tabelle1[[#This Row],[BebFl_summe 9]]/Tabelle1[[#This Row],[Gewichtung]],"")</f>
        <v>2580357.3502491247</v>
      </c>
      <c r="BV28" s="332">
        <f>IFERROR(Tabelle1[[#This Row],[bebaut]]*Tabelle1[[#This Row],[BebFl_summe 10]]/Tabelle1[[#This Row],[Gewichtung]],"")</f>
        <v>1236817.9833889699</v>
      </c>
      <c r="BW28" s="332">
        <f>IFERROR(Tabelle1[[#This Row],[bebaut]]*Tabelle1[[#This Row],[BebFl_summe 11]]/Tabelle1[[#This Row],[Gewichtung]],"")</f>
        <v>284993.15543050657</v>
      </c>
      <c r="BX28" s="332">
        <f>IFERROR(Tabelle1[[#This Row],[bebaut]]*Tabelle1[[#This Row],[BebFl_summe 12]]/Tabelle1[[#This Row],[Gewichtung]],"")</f>
        <v>98303.908343660631</v>
      </c>
      <c r="BY28" s="332">
        <f>IFERROR(Tabelle1[[#This Row],[bebaut]]*Tabelle1[[#This Row],[BebFl_summe 13]]/Tabelle1[[#This Row],[Gewichtung]],"")</f>
        <v>72139.509561880608</v>
      </c>
      <c r="BZ28" s="332">
        <f>IFERROR(Tabelle1[[#This Row],[bebaut]]*Tabelle1[[#This Row],[BebFl_summe 14]]/Tabelle1[[#This Row],[Gewichtung]],"")</f>
        <v>3763.698577543692</v>
      </c>
      <c r="CA28" s="290">
        <f>IFERROR(Tabelle1[[#This Row],[BGF_insg 1]]/Tabelle1[[#This Row],[GF_12]],"")</f>
        <v>0.20271320170033785</v>
      </c>
      <c r="CB28" s="290">
        <f>IFERROR(Tabelle1[[#This Row],[BGF_insg 2]]/Tabelle1[[#This Row],[GF_23]],"")</f>
        <v>0.50678300425084455</v>
      </c>
      <c r="CC28" s="290">
        <f>IFERROR(Tabelle1[[#This Row],[BGF_insg 3]]/Tabelle1[[#This Row],[GF_34]],"")</f>
        <v>0.76017450637626671</v>
      </c>
      <c r="CD28" s="290">
        <f>IFERROR(Tabelle1[[#This Row],[BGF_insg 4]]/Tabelle1[[#This Row],[GF_45]],"")</f>
        <v>1.7375417288600383</v>
      </c>
      <c r="CE28" s="290">
        <f>IFERROR(Tabelle1[[#This Row],[BGF_insg 5]]/Tabelle1[[#This Row],[GF_56]],"")</f>
        <v>3.0406980255050673</v>
      </c>
      <c r="CF28" s="290">
        <f>IFERROR(Tabelle1[[#This Row],[BGF_insg 6]]/Tabelle1[[#This Row],[GF_67]],"")</f>
        <v>4.2569772357070939</v>
      </c>
      <c r="CG28" s="290">
        <f>IFERROR(Tabelle1[[#This Row],[BGF_insg 7]]/Tabelle1[[#This Row],[GF_78]],"")</f>
        <v>7.2976752612121611</v>
      </c>
      <c r="CI28"/>
    </row>
    <row r="29" spans="1:87" ht="17.399999999999999" customHeight="1" x14ac:dyDescent="0.3">
      <c r="A29" s="15" t="s">
        <v>76</v>
      </c>
      <c r="B29" s="263">
        <v>305</v>
      </c>
      <c r="C29" s="314">
        <f t="shared" si="0"/>
        <v>31257</v>
      </c>
      <c r="D29" s="25">
        <v>11826</v>
      </c>
      <c r="E29" s="25">
        <v>17227</v>
      </c>
      <c r="F29" s="25">
        <v>1723</v>
      </c>
      <c r="G29" s="25">
        <v>377</v>
      </c>
      <c r="H29" s="25">
        <v>56</v>
      </c>
      <c r="I29" s="25">
        <v>46</v>
      </c>
      <c r="J29" s="25">
        <v>2</v>
      </c>
      <c r="K29" s="24">
        <v>2227799</v>
      </c>
      <c r="L29" s="24">
        <v>4636235</v>
      </c>
      <c r="M29" s="24">
        <v>1076624</v>
      </c>
      <c r="N29" s="24">
        <v>378277</v>
      </c>
      <c r="O29" s="24">
        <v>109692</v>
      </c>
      <c r="P29" s="24">
        <v>93639</v>
      </c>
      <c r="Q29" s="24">
        <v>15702</v>
      </c>
      <c r="R29" s="315">
        <f>IFERROR(Tabelle1[[#This Row],[NGF1]]/NGFzuBGF/D29,"")</f>
        <v>235.47680957212921</v>
      </c>
      <c r="S29" s="315">
        <f>IFERROR(Tabelle1[[#This Row],[NGF2]]/NGFzuBGF/E29,"")</f>
        <v>336.40760143960063</v>
      </c>
      <c r="T29" s="315">
        <f>IFERROR(Tabelle1[[#This Row],[NGF3]]/NGFzuBGF/F29,"")</f>
        <v>781.06790481717928</v>
      </c>
      <c r="U29" s="315">
        <f>IFERROR(Tabelle1[[#This Row],[NGF4]]/NGFzuBGF/G29,"")</f>
        <v>1254.2340848806366</v>
      </c>
      <c r="V29" s="315">
        <f>IFERROR(Tabelle1[[#This Row],[NGF5]]/NGFzuBGF/H29,"")</f>
        <v>2448.4821428571427</v>
      </c>
      <c r="W29" s="315">
        <f>IFERROR(Tabelle1[[#This Row],[NGF6]]/NGFzuBGF/I29,"")</f>
        <v>2544.538043478261</v>
      </c>
      <c r="X29" s="315">
        <f>IFERROR(Tabelle1[[#This Row],[NGF11]]/NGFzuBGF/J29,"")</f>
        <v>9813.75</v>
      </c>
      <c r="Y29" s="329">
        <f>SUM(Tabelle1[[#This Row],[BGF_insg 1]:[BGF_insg 7]])</f>
        <v>10672460</v>
      </c>
      <c r="Z29" s="319">
        <f>IFERROR(D29*Tabelle1[[#This Row],[BGF1]],"")</f>
        <v>2784748.75</v>
      </c>
      <c r="AA29" s="319">
        <f>IFERROR(E29*Tabelle1[[#This Row],[BGF2]],"")</f>
        <v>5795293.75</v>
      </c>
      <c r="AB29" s="319">
        <f>IFERROR(F29*Tabelle1[[#This Row],[BGF3]],"")</f>
        <v>1345780</v>
      </c>
      <c r="AC29" s="319">
        <f>IFERROR(G29*Tabelle1[[#This Row],[BGF4]],"")</f>
        <v>472846.25</v>
      </c>
      <c r="AD29" s="319">
        <f>IFERROR(H29*Tabelle1[[#This Row],[BGF5]],"")</f>
        <v>137115</v>
      </c>
      <c r="AE29" s="319">
        <f>IFERROR(I29*Tabelle1[[#This Row],[BGF6]],"")</f>
        <v>117048.75</v>
      </c>
      <c r="AF29" s="319">
        <f>IFERROR(J29*Tabelle1[[#This Row],[BGF11]],"")</f>
        <v>19627.5</v>
      </c>
      <c r="AG29" s="316">
        <f>IFERROR(Tabelle1[[#This Row],[BGF1]]/AG$4*$AK$3,"")</f>
        <v>259.02449052934213</v>
      </c>
      <c r="AH29" s="316">
        <f>IFERROR(Tabelle1[[#This Row],[BGF2]]/AH$4*$AK$3,"")</f>
        <v>185.02418079178037</v>
      </c>
      <c r="AI29" s="316">
        <f>IFERROR(Tabelle1[[#This Row],[BGF3]]/AI$4*$AK$3,"")</f>
        <v>286.39156509963243</v>
      </c>
      <c r="AJ29" s="316">
        <f>IFERROR(Tabelle1[[#This Row],[BGF4]]/AJ$4*$AK$3,"")</f>
        <v>344.91437334217511</v>
      </c>
      <c r="AK29" s="316">
        <f>IFERROR(Tabelle1[[#This Row],[BGF5]]/AK$4*$AK$3,"")</f>
        <v>538.6660714285714</v>
      </c>
      <c r="AL29" s="316">
        <f>IFERROR(Tabelle1[[#This Row],[BGF6]]/AL$4*$AK$3,"")</f>
        <v>399.85597826086956</v>
      </c>
      <c r="AM29" s="316">
        <f>IFERROR(Tabelle1[[#This Row],[BGF11]]/AM$4*$AK$3,"")</f>
        <v>899.59375000000011</v>
      </c>
      <c r="AN29" s="330">
        <f>SUM(Tabelle1[[#This Row],[BebFl_summe 1]:[BebFl_summe 7]])</f>
        <v>6924478.4354166668</v>
      </c>
      <c r="AO29" s="320">
        <f>IFERROR(Tabelle1[[#This Row],[BebFl G1]]*D29,"")</f>
        <v>3063223.625</v>
      </c>
      <c r="AP29" s="320">
        <f>IFERROR(Tabelle1[[#This Row],[BebFl G2]]*E29,"")</f>
        <v>3187411.5625000005</v>
      </c>
      <c r="AQ29" s="320">
        <f>IFERROR(Tabelle1[[#This Row],[BebFl G3]]*F29,"")</f>
        <v>493452.66666666669</v>
      </c>
      <c r="AR29" s="320">
        <f>IFERROR(Tabelle1[[#This Row],[BebFl G4]]*G29,"")</f>
        <v>130032.71875000001</v>
      </c>
      <c r="AS29" s="320">
        <f>IFERROR(Tabelle1[[#This Row],[BebFl G5]]*H29,"")</f>
        <v>30165.3</v>
      </c>
      <c r="AT29" s="320">
        <f>IFERROR(Tabelle1[[#This Row],[BebFl G6]]*I29,"")</f>
        <v>18393.375</v>
      </c>
      <c r="AU29" s="320">
        <f>IFERROR(Tabelle1[[#This Row],[BebFl G11]]*J29,"")</f>
        <v>1799.1875000000002</v>
      </c>
      <c r="AV29" s="320">
        <f>SUM(Tabelle1[[#This Row],[BebFl_summe 8]:[BebFl_summe 14]])</f>
        <v>9128074.3468749989</v>
      </c>
      <c r="AW29" s="320">
        <f>IFERROR(Tabelle1[[#This Row],[BebFl_summe 1]]*AW$3,"")</f>
        <v>4594835.4375</v>
      </c>
      <c r="AX29" s="320">
        <f>IFERROR(Tabelle1[[#This Row],[BebFl_summe 2]]*AX$3,"")</f>
        <v>3824893.8750000005</v>
      </c>
      <c r="AY29" s="320">
        <f>IFERROR(Tabelle1[[#This Row],[BebFl_summe 3]]*AY$3,"")</f>
        <v>592143.19999999995</v>
      </c>
      <c r="AZ29" s="320">
        <f>IFERROR(Tabelle1[[#This Row],[BebFl_summe 4]]*AZ$3,"")</f>
        <v>91022.903125000012</v>
      </c>
      <c r="BA29" s="320">
        <f>IFERROR(Tabelle1[[#This Row],[BebFl_summe 5]]*BA$3,"")</f>
        <v>15082.65</v>
      </c>
      <c r="BB29" s="320">
        <f>IFERROR(Tabelle1[[#This Row],[BebFl_summe 6]]*BB$3,"")</f>
        <v>9196.6875</v>
      </c>
      <c r="BC29" s="320">
        <f>IFERROR(Tabelle1[[#This Row],[BebFl_summe 7]]*BC$3,"")</f>
        <v>899.59375000000011</v>
      </c>
      <c r="BD29" s="335">
        <v>34314753.420740575</v>
      </c>
      <c r="BE29" s="342">
        <f>Tabelle1[[#This Row],[BebFl_Summe]]/Tabelle1[[#This Row],[bebaut]]</f>
        <v>0.20179304075171828</v>
      </c>
      <c r="BF29" s="332">
        <f>IFERROR(Tabelle1[[#This Row],[bebaut]]*Tabelle1[[#This Row],[BebFl_summe 1]]/Tabelle1[[#This Row],[BebFl_Summe]],"")</f>
        <v>15180026.097970955</v>
      </c>
      <c r="BG29" s="332">
        <f>IFERROR(Tabelle1[[#This Row],[bebaut]]*Tabelle1[[#This Row],[BebFl_summe 2]]/Tabelle1[[#This Row],[BebFl_Summe]],"")</f>
        <v>15795448.399143366</v>
      </c>
      <c r="BH29" s="332">
        <f>IFERROR(Tabelle1[[#This Row],[bebaut]]*Tabelle1[[#This Row],[BebFl_summe 3]]/Tabelle1[[#This Row],[BebFl_Summe]],"")</f>
        <v>2445340.3587579615</v>
      </c>
      <c r="BI29" s="332">
        <f>IFERROR(Tabelle1[[#This Row],[bebaut]]*Tabelle1[[#This Row],[BebFl_summe 4]]/Tabelle1[[#This Row],[BebFl_Summe]],"")</f>
        <v>644386.53714520019</v>
      </c>
      <c r="BJ29" s="332">
        <f>IFERROR(Tabelle1[[#This Row],[bebaut]]*Tabelle1[[#This Row],[BebFl_summe 5]]/Tabelle1[[#This Row],[BebFl_Summe]],"")</f>
        <v>149486.32464047521</v>
      </c>
      <c r="BK29" s="332">
        <f>IFERROR(Tabelle1[[#This Row],[bebaut]]*Tabelle1[[#This Row],[BebFl_summe 6]]/Tabelle1[[#This Row],[BebFl_Summe]],"")</f>
        <v>91149.699372590374</v>
      </c>
      <c r="BL29" s="332">
        <f>IFERROR(Tabelle1[[#This Row],[bebaut]]*Tabelle1[[#This Row],[BebFl_summe 7]]/Tabelle1[[#This Row],[BebFl_Summe]],"")</f>
        <v>8916.0037100272493</v>
      </c>
      <c r="BM29" s="290">
        <f>IFERROR(Tabelle1[[#This Row],[BGF_insg 1]]/Tabelle1[[#This Row],[GF_1]],"")</f>
        <v>0.18344821886519844</v>
      </c>
      <c r="BN29" s="290">
        <f>IFERROR(Tabelle1[[#This Row],[BGF_insg 2]]/Tabelle1[[#This Row],[GF_2]],"")</f>
        <v>0.36689643773039682</v>
      </c>
      <c r="BO29" s="290">
        <f>IFERROR(Tabelle1[[#This Row],[BGF_insg 3]]/Tabelle1[[#This Row],[GF_3]],"")</f>
        <v>0.55034465659559528</v>
      </c>
      <c r="BP29" s="290">
        <f>IFERROR(Tabelle1[[#This Row],[BGF_insg 4]]/Tabelle1[[#This Row],[GF_4]],"")</f>
        <v>0.73379287546079375</v>
      </c>
      <c r="BQ29" s="290">
        <f>IFERROR(Tabelle1[[#This Row],[BGF_insg 5]]/Tabelle1[[#This Row],[GF_5]],"")</f>
        <v>0.9172410943259921</v>
      </c>
      <c r="BR29" s="290">
        <f>IFERROR(Tabelle1[[#This Row],[BGF_insg 6]]/Tabelle1[[#This Row],[GF_6]],"")</f>
        <v>1.284137532056389</v>
      </c>
      <c r="BS29" s="290">
        <f>IFERROR(Tabelle1[[#This Row],[BGF_insg 7]]/Tabelle1[[#This Row],[GF_7]],"")</f>
        <v>2.2013786263823811</v>
      </c>
      <c r="BT29" s="332">
        <f>IFERROR(Tabelle1[[#This Row],[bebaut]]*Tabelle1[[#This Row],[BebFl_summe 8]]/Tabelle1[[#This Row],[Gewichtung]],"")</f>
        <v>17273155.219279274</v>
      </c>
      <c r="BU29" s="332">
        <f>IFERROR(Tabelle1[[#This Row],[bebaut]]*Tabelle1[[#This Row],[BebFl_summe 9]]/Tabelle1[[#This Row],[Gewichtung]],"")</f>
        <v>14378749.032216148</v>
      </c>
      <c r="BV29" s="332">
        <f>IFERROR(Tabelle1[[#This Row],[bebaut]]*Tabelle1[[#This Row],[BebFl_summe 10]]/Tabelle1[[#This Row],[Gewichtung]],"")</f>
        <v>2226016.9150270531</v>
      </c>
      <c r="BW29" s="332">
        <f>IFERROR(Tabelle1[[#This Row],[bebaut]]*Tabelle1[[#This Row],[BebFl_summe 11]]/Tabelle1[[#This Row],[Gewichtung]],"")</f>
        <v>342178.24676719896</v>
      </c>
      <c r="BX29" s="332">
        <f>IFERROR(Tabelle1[[#This Row],[bebaut]]*Tabelle1[[#This Row],[BebFl_summe 12]]/Tabelle1[[#This Row],[Gewichtung]],"")</f>
        <v>56699.517994013586</v>
      </c>
      <c r="BY29" s="332">
        <f>IFERROR(Tabelle1[[#This Row],[bebaut]]*Tabelle1[[#This Row],[BebFl_summe 13]]/Tabelle1[[#This Row],[Gewichtung]],"")</f>
        <v>34572.687716785164</v>
      </c>
      <c r="BZ29" s="332">
        <f>IFERROR(Tabelle1[[#This Row],[bebaut]]*Tabelle1[[#This Row],[BebFl_summe 14]]/Tabelle1[[#This Row],[Gewichtung]],"")</f>
        <v>3381.8017401071538</v>
      </c>
      <c r="CA29" s="290">
        <f>IFERROR(Tabelle1[[#This Row],[BGF_insg 1]]/Tabelle1[[#This Row],[GF_12]],"")</f>
        <v>0.16121830173168525</v>
      </c>
      <c r="CB29" s="290">
        <f>IFERROR(Tabelle1[[#This Row],[BGF_insg 2]]/Tabelle1[[#This Row],[GF_23]],"")</f>
        <v>0.40304575432921308</v>
      </c>
      <c r="CC29" s="290">
        <f>IFERROR(Tabelle1[[#This Row],[BGF_insg 3]]/Tabelle1[[#This Row],[GF_34]],"")</f>
        <v>0.60456863149381979</v>
      </c>
      <c r="CD29" s="290">
        <f>IFERROR(Tabelle1[[#This Row],[BGF_insg 4]]/Tabelle1[[#This Row],[GF_45]],"")</f>
        <v>1.3818711577001592</v>
      </c>
      <c r="CE29" s="290">
        <f>IFERROR(Tabelle1[[#This Row],[BGF_insg 5]]/Tabelle1[[#This Row],[GF_56]],"")</f>
        <v>2.4182745259752787</v>
      </c>
      <c r="CF29" s="290">
        <f>IFERROR(Tabelle1[[#This Row],[BGF_insg 6]]/Tabelle1[[#This Row],[GF_67]],"")</f>
        <v>3.3855843363653908</v>
      </c>
      <c r="CG29" s="290">
        <f>IFERROR(Tabelle1[[#This Row],[BGF_insg 7]]/Tabelle1[[#This Row],[GF_78]],"")</f>
        <v>5.8038588623406691</v>
      </c>
      <c r="CI29"/>
    </row>
    <row r="30" spans="1:87" ht="17.399999999999999" customHeight="1" x14ac:dyDescent="0.3">
      <c r="A30" s="15" t="s">
        <v>77</v>
      </c>
      <c r="B30" s="263">
        <v>306</v>
      </c>
      <c r="C30" s="314">
        <f t="shared" si="0"/>
        <v>43857</v>
      </c>
      <c r="D30" s="25">
        <v>26478</v>
      </c>
      <c r="E30" s="25">
        <v>13377</v>
      </c>
      <c r="F30" s="25">
        <v>2872</v>
      </c>
      <c r="G30" s="25">
        <v>803</v>
      </c>
      <c r="H30" s="25">
        <v>192</v>
      </c>
      <c r="I30" s="25">
        <v>134</v>
      </c>
      <c r="J30" s="25">
        <v>1</v>
      </c>
      <c r="K30" s="24">
        <v>4090312</v>
      </c>
      <c r="L30" s="24">
        <v>3661521</v>
      </c>
      <c r="M30" s="24">
        <v>1543980</v>
      </c>
      <c r="N30" s="24">
        <v>874300</v>
      </c>
      <c r="O30" s="24">
        <v>381074</v>
      </c>
      <c r="P30" s="24">
        <v>303790</v>
      </c>
      <c r="Q30" s="24">
        <v>5961</v>
      </c>
      <c r="R30" s="315">
        <f>IFERROR(Tabelle1[[#This Row],[NGF1]]/NGFzuBGF/D30,"")</f>
        <v>193.09955434700507</v>
      </c>
      <c r="S30" s="315">
        <f>IFERROR(Tabelle1[[#This Row],[NGF2]]/NGFzuBGF/E30,"")</f>
        <v>342.14706212155193</v>
      </c>
      <c r="T30" s="315">
        <f>IFERROR(Tabelle1[[#This Row],[NGF3]]/NGFzuBGF/F30,"")</f>
        <v>671.99686629526457</v>
      </c>
      <c r="U30" s="315">
        <f>IFERROR(Tabelle1[[#This Row],[NGF4]]/NGFzuBGF/G30,"")</f>
        <v>1360.9900373599003</v>
      </c>
      <c r="V30" s="315">
        <f>IFERROR(Tabelle1[[#This Row],[NGF5]]/NGFzuBGF/H30,"")</f>
        <v>2480.9505208333335</v>
      </c>
      <c r="W30" s="315">
        <f>IFERROR(Tabelle1[[#This Row],[NGF6]]/NGFzuBGF/I30,"")</f>
        <v>2833.8619402985073</v>
      </c>
      <c r="X30" s="315">
        <f>IFERROR(Tabelle1[[#This Row],[NGF11]]/NGFzuBGF/J30,"")</f>
        <v>7451.25</v>
      </c>
      <c r="Y30" s="329">
        <f>SUM(Tabelle1[[#This Row],[BGF_insg 1]:[BGF_insg 7]])</f>
        <v>13576172.5</v>
      </c>
      <c r="Z30" s="319">
        <f>IFERROR(D30*Tabelle1[[#This Row],[BGF1]],"")</f>
        <v>5112890</v>
      </c>
      <c r="AA30" s="319">
        <f>IFERROR(E30*Tabelle1[[#This Row],[BGF2]],"")</f>
        <v>4576901.25</v>
      </c>
      <c r="AB30" s="319">
        <f>IFERROR(F30*Tabelle1[[#This Row],[BGF3]],"")</f>
        <v>1929974.9999999998</v>
      </c>
      <c r="AC30" s="319">
        <f>IFERROR(G30*Tabelle1[[#This Row],[BGF4]],"")</f>
        <v>1092875</v>
      </c>
      <c r="AD30" s="319">
        <f>IFERROR(H30*Tabelle1[[#This Row],[BGF5]],"")</f>
        <v>476342.5</v>
      </c>
      <c r="AE30" s="319">
        <f>IFERROR(I30*Tabelle1[[#This Row],[BGF6]],"")</f>
        <v>379737.5</v>
      </c>
      <c r="AF30" s="319">
        <f>IFERROR(J30*Tabelle1[[#This Row],[BGF11]],"")</f>
        <v>7451.25</v>
      </c>
      <c r="AG30" s="316">
        <f>IFERROR(Tabelle1[[#This Row],[BGF1]]/AG$4*$AK$3,"")</f>
        <v>212.40950978170559</v>
      </c>
      <c r="AH30" s="316">
        <f>IFERROR(Tabelle1[[#This Row],[BGF2]]/AH$4*$AK$3,"")</f>
        <v>188.18088416685359</v>
      </c>
      <c r="AI30" s="316">
        <f>IFERROR(Tabelle1[[#This Row],[BGF3]]/AI$4*$AK$3,"")</f>
        <v>246.39885097493038</v>
      </c>
      <c r="AJ30" s="316">
        <f>IFERROR(Tabelle1[[#This Row],[BGF4]]/AJ$4*$AK$3,"")</f>
        <v>374.27226027397262</v>
      </c>
      <c r="AK30" s="316">
        <f>IFERROR(Tabelle1[[#This Row],[BGF5]]/AK$4*$AK$3,"")</f>
        <v>545.80911458333344</v>
      </c>
      <c r="AL30" s="316">
        <f>IFERROR(Tabelle1[[#This Row],[BGF6]]/AL$4*$AK$3,"")</f>
        <v>445.32116204690828</v>
      </c>
      <c r="AM30" s="316">
        <f>IFERROR(Tabelle1[[#This Row],[BGF11]]/AM$4*$AK$3,"")</f>
        <v>683.03125</v>
      </c>
      <c r="AN30" s="330">
        <f>SUM(Tabelle1[[#This Row],[BebFl_summe 1]:[BebFl_summe 7]])</f>
        <v>9314824.2294642869</v>
      </c>
      <c r="AO30" s="320">
        <f>IFERROR(Tabelle1[[#This Row],[BebFl G1]]*D30,"")</f>
        <v>5624179.0000000009</v>
      </c>
      <c r="AP30" s="320">
        <f>IFERROR(Tabelle1[[#This Row],[BebFl G2]]*E30,"")</f>
        <v>2517295.6875000005</v>
      </c>
      <c r="AQ30" s="320">
        <f>IFERROR(Tabelle1[[#This Row],[BebFl G3]]*F30,"")</f>
        <v>707657.50000000012</v>
      </c>
      <c r="AR30" s="320">
        <f>IFERROR(Tabelle1[[#This Row],[BebFl G4]]*G30,"")</f>
        <v>300540.625</v>
      </c>
      <c r="AS30" s="320">
        <f>IFERROR(Tabelle1[[#This Row],[BebFl G5]]*H30,"")</f>
        <v>104795.35000000002</v>
      </c>
      <c r="AT30" s="320">
        <f>IFERROR(Tabelle1[[#This Row],[BebFl G6]]*I30,"")</f>
        <v>59673.03571428571</v>
      </c>
      <c r="AU30" s="320">
        <f>IFERROR(Tabelle1[[#This Row],[BebFl G11]]*J30,"")</f>
        <v>683.03125</v>
      </c>
      <c r="AV30" s="320">
        <f>SUM(Tabelle1[[#This Row],[BebFl_summe 8]:[BebFl_summe 14]])</f>
        <v>12599166.470982147</v>
      </c>
      <c r="AW30" s="320">
        <f>IFERROR(Tabelle1[[#This Row],[BebFl_summe 1]]*AW$3,"")</f>
        <v>8436268.5000000019</v>
      </c>
      <c r="AX30" s="320">
        <f>IFERROR(Tabelle1[[#This Row],[BebFl_summe 2]]*AX$3,"")</f>
        <v>3020754.8250000007</v>
      </c>
      <c r="AY30" s="320">
        <f>IFERROR(Tabelle1[[#This Row],[BebFl_summe 3]]*AY$3,"")</f>
        <v>849189.00000000012</v>
      </c>
      <c r="AZ30" s="320">
        <f>IFERROR(Tabelle1[[#This Row],[BebFl_summe 4]]*AZ$3,"")</f>
        <v>210378.4375</v>
      </c>
      <c r="BA30" s="320">
        <f>IFERROR(Tabelle1[[#This Row],[BebFl_summe 5]]*BA$3,"")</f>
        <v>52397.67500000001</v>
      </c>
      <c r="BB30" s="320">
        <f>IFERROR(Tabelle1[[#This Row],[BebFl_summe 6]]*BB$3,"")</f>
        <v>29836.517857142855</v>
      </c>
      <c r="BC30" s="320">
        <f>IFERROR(Tabelle1[[#This Row],[BebFl_summe 7]]*BC$3,"")</f>
        <v>341.515625</v>
      </c>
      <c r="BD30" s="335">
        <v>43672686.519080862</v>
      </c>
      <c r="BE30" s="342">
        <f>Tabelle1[[#This Row],[BebFl_Summe]]/Tabelle1[[#This Row],[bebaut]]</f>
        <v>0.21328718180399969</v>
      </c>
      <c r="BF30" s="332">
        <f>IFERROR(Tabelle1[[#This Row],[bebaut]]*Tabelle1[[#This Row],[BebFl_summe 1]]/Tabelle1[[#This Row],[BebFl_Summe]],"")</f>
        <v>26369043.617296893</v>
      </c>
      <c r="BG30" s="332">
        <f>IFERROR(Tabelle1[[#This Row],[bebaut]]*Tabelle1[[#This Row],[BebFl_summe 2]]/Tabelle1[[#This Row],[BebFl_Summe]],"")</f>
        <v>11802376.805809502</v>
      </c>
      <c r="BH30" s="332">
        <f>IFERROR(Tabelle1[[#This Row],[bebaut]]*Tabelle1[[#This Row],[BebFl_summe 3]]/Tabelle1[[#This Row],[BebFl_Summe]],"")</f>
        <v>3317862.3019657228</v>
      </c>
      <c r="BI30" s="332">
        <f>IFERROR(Tabelle1[[#This Row],[bebaut]]*Tabelle1[[#This Row],[BebFl_summe 4]]/Tabelle1[[#This Row],[BebFl_Summe]],"")</f>
        <v>1409089.0153735627</v>
      </c>
      <c r="BJ30" s="332">
        <f>IFERROR(Tabelle1[[#This Row],[bebaut]]*Tabelle1[[#This Row],[BebFl_summe 5]]/Tabelle1[[#This Row],[BebFl_Summe]],"")</f>
        <v>491334.49611754785</v>
      </c>
      <c r="BK30" s="332">
        <f>IFERROR(Tabelle1[[#This Row],[bebaut]]*Tabelle1[[#This Row],[BebFl_summe 6]]/Tabelle1[[#This Row],[BebFl_Summe]],"")</f>
        <v>279777.88074072945</v>
      </c>
      <c r="BL30" s="332">
        <f>IFERROR(Tabelle1[[#This Row],[bebaut]]*Tabelle1[[#This Row],[BebFl_summe 7]]/Tabelle1[[#This Row],[BebFl_Summe]],"")</f>
        <v>3202.4017769041166</v>
      </c>
      <c r="BM30" s="290">
        <f>IFERROR(Tabelle1[[#This Row],[BGF_insg 1]]/Tabelle1[[#This Row],[GF_1]],"")</f>
        <v>0.19389743800363607</v>
      </c>
      <c r="BN30" s="290">
        <f>IFERROR(Tabelle1[[#This Row],[BGF_insg 2]]/Tabelle1[[#This Row],[GF_2]],"")</f>
        <v>0.38779487600727214</v>
      </c>
      <c r="BO30" s="290">
        <f>IFERROR(Tabelle1[[#This Row],[BGF_insg 3]]/Tabelle1[[#This Row],[GF_3]],"")</f>
        <v>0.58169231401090815</v>
      </c>
      <c r="BP30" s="290">
        <f>IFERROR(Tabelle1[[#This Row],[BGF_insg 4]]/Tabelle1[[#This Row],[GF_4]],"")</f>
        <v>0.77558975201454439</v>
      </c>
      <c r="BQ30" s="290">
        <f>IFERROR(Tabelle1[[#This Row],[BGF_insg 5]]/Tabelle1[[#This Row],[GF_5]],"")</f>
        <v>0.96948719001818029</v>
      </c>
      <c r="BR30" s="290">
        <f>IFERROR(Tabelle1[[#This Row],[BGF_insg 6]]/Tabelle1[[#This Row],[GF_6]],"")</f>
        <v>1.3572820660254528</v>
      </c>
      <c r="BS30" s="290">
        <f>IFERROR(Tabelle1[[#This Row],[BGF_insg 7]]/Tabelle1[[#This Row],[GF_7]],"")</f>
        <v>2.326769256043633</v>
      </c>
      <c r="BT30" s="332">
        <f>IFERROR(Tabelle1[[#This Row],[bebaut]]*Tabelle1[[#This Row],[BebFl_summe 8]]/Tabelle1[[#This Row],[Gewichtung]],"")</f>
        <v>29242768.594244625</v>
      </c>
      <c r="BU30" s="332">
        <f>IFERROR(Tabelle1[[#This Row],[bebaut]]*Tabelle1[[#This Row],[BebFl_summe 9]]/Tabelle1[[#This Row],[Gewichtung]],"")</f>
        <v>10470889.389950417</v>
      </c>
      <c r="BV30" s="332">
        <f>IFERROR(Tabelle1[[#This Row],[bebaut]]*Tabelle1[[#This Row],[BebFl_summe 10]]/Tabelle1[[#This Row],[Gewichtung]],"")</f>
        <v>2943557.0264007123</v>
      </c>
      <c r="BW30" s="332">
        <f>IFERROR(Tabelle1[[#This Row],[bebaut]]*Tabelle1[[#This Row],[BebFl_summe 11]]/Tabelle1[[#This Row],[Gewichtung]],"")</f>
        <v>729238.04701465508</v>
      </c>
      <c r="BX30" s="332">
        <f>IFERROR(Tabelle1[[#This Row],[bebaut]]*Tabelle1[[#This Row],[BebFl_summe 12]]/Tabelle1[[#This Row],[Gewichtung]],"")</f>
        <v>181626.87506940262</v>
      </c>
      <c r="BY30" s="332">
        <f>IFERROR(Tabelle1[[#This Row],[bebaut]]*Tabelle1[[#This Row],[BebFl_summe 13]]/Tabelle1[[#This Row],[Gewichtung]],"")</f>
        <v>103422.78548323538</v>
      </c>
      <c r="BZ30" s="332">
        <f>IFERROR(Tabelle1[[#This Row],[bebaut]]*Tabelle1[[#This Row],[BebFl_summe 14]]/Tabelle1[[#This Row],[Gewichtung]],"")</f>
        <v>1183.8009178102643</v>
      </c>
      <c r="CA30" s="290">
        <f>IFERROR(Tabelle1[[#This Row],[BGF_insg 1]]/Tabelle1[[#This Row],[GF_12]],"")</f>
        <v>0.17484288409703747</v>
      </c>
      <c r="CB30" s="290">
        <f>IFERROR(Tabelle1[[#This Row],[BGF_insg 2]]/Tabelle1[[#This Row],[GF_23]],"")</f>
        <v>0.43710721024259364</v>
      </c>
      <c r="CC30" s="290">
        <f>IFERROR(Tabelle1[[#This Row],[BGF_insg 3]]/Tabelle1[[#This Row],[GF_34]],"")</f>
        <v>0.65566081536389043</v>
      </c>
      <c r="CD30" s="290">
        <f>IFERROR(Tabelle1[[#This Row],[BGF_insg 4]]/Tabelle1[[#This Row],[GF_45]],"")</f>
        <v>1.4986532922603215</v>
      </c>
      <c r="CE30" s="290">
        <f>IFERROR(Tabelle1[[#This Row],[BGF_insg 5]]/Tabelle1[[#This Row],[GF_56]],"")</f>
        <v>2.6226432614555621</v>
      </c>
      <c r="CF30" s="290">
        <f>IFERROR(Tabelle1[[#This Row],[BGF_insg 6]]/Tabelle1[[#This Row],[GF_67]],"")</f>
        <v>3.6717005660377873</v>
      </c>
      <c r="CG30" s="290">
        <f>IFERROR(Tabelle1[[#This Row],[BGF_insg 7]]/Tabelle1[[#This Row],[GF_78]],"")</f>
        <v>6.2943438274933499</v>
      </c>
      <c r="CI30"/>
    </row>
    <row r="31" spans="1:87" ht="17.399999999999999" customHeight="1" x14ac:dyDescent="0.3">
      <c r="A31" s="15" t="s">
        <v>78</v>
      </c>
      <c r="B31" s="263">
        <v>307</v>
      </c>
      <c r="C31" s="314">
        <f t="shared" si="0"/>
        <v>18000</v>
      </c>
      <c r="D31" s="25">
        <v>12870</v>
      </c>
      <c r="E31" s="25">
        <v>4274</v>
      </c>
      <c r="F31" s="25">
        <v>626</v>
      </c>
      <c r="G31" s="25">
        <v>166</v>
      </c>
      <c r="H31" s="25">
        <v>43</v>
      </c>
      <c r="I31" s="25">
        <v>21</v>
      </c>
      <c r="J31" s="25" t="s">
        <v>54</v>
      </c>
      <c r="K31" s="24">
        <v>1800522</v>
      </c>
      <c r="L31" s="24">
        <v>1114452</v>
      </c>
      <c r="M31" s="24">
        <v>362001</v>
      </c>
      <c r="N31" s="24">
        <v>121282</v>
      </c>
      <c r="O31" s="24">
        <v>66163</v>
      </c>
      <c r="P31" s="24">
        <v>71644</v>
      </c>
      <c r="Q31" s="24" t="s">
        <v>54</v>
      </c>
      <c r="R31" s="315">
        <f>IFERROR(Tabelle1[[#This Row],[NGF1]]/NGFzuBGF/D31,"")</f>
        <v>174.87587412587413</v>
      </c>
      <c r="S31" s="315">
        <f>IFERROR(Tabelle1[[#This Row],[NGF2]]/NGFzuBGF/E31,"")</f>
        <v>325.93940102948056</v>
      </c>
      <c r="T31" s="315">
        <f>IFERROR(Tabelle1[[#This Row],[NGF3]]/NGFzuBGF/F31,"")</f>
        <v>722.84544728434503</v>
      </c>
      <c r="U31" s="315">
        <f>IFERROR(Tabelle1[[#This Row],[NGF4]]/NGFzuBGF/G31,"")</f>
        <v>913.26807228915663</v>
      </c>
      <c r="V31" s="315">
        <f>IFERROR(Tabelle1[[#This Row],[NGF5]]/NGFzuBGF/H31,"")</f>
        <v>1923.3430232558139</v>
      </c>
      <c r="W31" s="315">
        <f>IFERROR(Tabelle1[[#This Row],[NGF6]]/NGFzuBGF/I31,"")</f>
        <v>4264.5238095238092</v>
      </c>
      <c r="X31" s="315" t="str">
        <f>IFERROR(Tabelle1[[#This Row],[NGF11]]/NGFzuBGF/J31,"")</f>
        <v/>
      </c>
      <c r="Y31" s="329">
        <f>SUM(Tabelle1[[#This Row],[BGF_insg 1]:[BGF_insg 7]])</f>
        <v>4420080</v>
      </c>
      <c r="Z31" s="319">
        <f>IFERROR(D31*Tabelle1[[#This Row],[BGF1]],"")</f>
        <v>2250652.5</v>
      </c>
      <c r="AA31" s="319">
        <f>IFERROR(E31*Tabelle1[[#This Row],[BGF2]],"")</f>
        <v>1393065</v>
      </c>
      <c r="AB31" s="319">
        <f>IFERROR(F31*Tabelle1[[#This Row],[BGF3]],"")</f>
        <v>452501.25</v>
      </c>
      <c r="AC31" s="319">
        <f>IFERROR(G31*Tabelle1[[#This Row],[BGF4]],"")</f>
        <v>151602.5</v>
      </c>
      <c r="AD31" s="319">
        <f>IFERROR(H31*Tabelle1[[#This Row],[BGF5]],"")</f>
        <v>82703.75</v>
      </c>
      <c r="AE31" s="319">
        <f>IFERROR(I31*Tabelle1[[#This Row],[BGF6]],"")</f>
        <v>89555</v>
      </c>
      <c r="AF31" s="319" t="str">
        <f>IFERROR(J31*Tabelle1[[#This Row],[BGF11]],"")</f>
        <v/>
      </c>
      <c r="AG31" s="316">
        <f>IFERROR(Tabelle1[[#This Row],[BGF1]]/AG$4*$AK$3,"")</f>
        <v>192.36346153846156</v>
      </c>
      <c r="AH31" s="316">
        <f>IFERROR(Tabelle1[[#This Row],[BGF2]]/AH$4*$AK$3,"")</f>
        <v>179.26667056621432</v>
      </c>
      <c r="AI31" s="316">
        <f>IFERROR(Tabelle1[[#This Row],[BGF3]]/AI$4*$AK$3,"")</f>
        <v>265.04333067092654</v>
      </c>
      <c r="AJ31" s="316">
        <f>IFERROR(Tabelle1[[#This Row],[BGF4]]/AJ$4*$AK$3,"")</f>
        <v>251.1487198795181</v>
      </c>
      <c r="AK31" s="316">
        <f>IFERROR(Tabelle1[[#This Row],[BGF5]]/AK$4*$AK$3,"")</f>
        <v>423.13546511627914</v>
      </c>
      <c r="AL31" s="316">
        <f>IFERROR(Tabelle1[[#This Row],[BGF6]]/AL$4*$AK$3,"")</f>
        <v>670.13945578231289</v>
      </c>
      <c r="AM31" s="316" t="str">
        <f>IFERROR(Tabelle1[[#This Row],[BGF11]]/AM$4*$AK$3,"")</f>
        <v/>
      </c>
      <c r="AN31" s="330">
        <f>SUM(Tabelle1[[#This Row],[BebFl_summe 1]:[BebFl_summe 7]])</f>
        <v>3481779.0660714293</v>
      </c>
      <c r="AO31" s="320">
        <f>IFERROR(Tabelle1[[#This Row],[BebFl G1]]*D31,"")</f>
        <v>2475717.7500000005</v>
      </c>
      <c r="AP31" s="320">
        <f>IFERROR(Tabelle1[[#This Row],[BebFl G2]]*E31,"")</f>
        <v>766185.75</v>
      </c>
      <c r="AQ31" s="320">
        <f>IFERROR(Tabelle1[[#This Row],[BebFl G3]]*F31,"")</f>
        <v>165917.125</v>
      </c>
      <c r="AR31" s="320">
        <f>IFERROR(Tabelle1[[#This Row],[BebFl G4]]*G31,"")</f>
        <v>41690.687500000007</v>
      </c>
      <c r="AS31" s="320">
        <f>IFERROR(Tabelle1[[#This Row],[BebFl G5]]*H31,"")</f>
        <v>18194.825000000004</v>
      </c>
      <c r="AT31" s="320">
        <f>IFERROR(Tabelle1[[#This Row],[BebFl G6]]*I31,"")</f>
        <v>14072.928571428571</v>
      </c>
      <c r="AU31" s="320" t="str">
        <f>IFERROR(Tabelle1[[#This Row],[BebFl G11]]*J31,"")</f>
        <v/>
      </c>
      <c r="AV31" s="320">
        <f>SUM(Tabelle1[[#This Row],[BebFl_summe 8]:[BebFl_summe 14]])</f>
        <v>4877417.4330357155</v>
      </c>
      <c r="AW31" s="320">
        <f>IFERROR(Tabelle1[[#This Row],[BebFl_summe 1]]*AW$3,"")</f>
        <v>3713576.6250000009</v>
      </c>
      <c r="AX31" s="320">
        <f>IFERROR(Tabelle1[[#This Row],[BebFl_summe 2]]*AX$3,"")</f>
        <v>919422.9</v>
      </c>
      <c r="AY31" s="320">
        <f>IFERROR(Tabelle1[[#This Row],[BebFl_summe 3]]*AY$3,"")</f>
        <v>199100.55</v>
      </c>
      <c r="AZ31" s="320">
        <f>IFERROR(Tabelle1[[#This Row],[BebFl_summe 4]]*AZ$3,"")</f>
        <v>29183.481250000004</v>
      </c>
      <c r="BA31" s="320">
        <f>IFERROR(Tabelle1[[#This Row],[BebFl_summe 5]]*BA$3,"")</f>
        <v>9097.4125000000022</v>
      </c>
      <c r="BB31" s="320">
        <f>IFERROR(Tabelle1[[#This Row],[BebFl_summe 6]]*BB$3,"")</f>
        <v>7036.4642857142853</v>
      </c>
      <c r="BC31" s="320" t="str">
        <f>IFERROR(Tabelle1[[#This Row],[BebFl_summe 7]]*BC$3,"")</f>
        <v/>
      </c>
      <c r="BD31" s="335">
        <v>18599790.960675601</v>
      </c>
      <c r="BE31" s="342">
        <f>Tabelle1[[#This Row],[BebFl_Summe]]/Tabelle1[[#This Row],[bebaut]]</f>
        <v>0.18719452672520576</v>
      </c>
      <c r="BF31" s="332">
        <f>IFERROR(Tabelle1[[#This Row],[bebaut]]*Tabelle1[[#This Row],[BebFl_summe 1]]/Tabelle1[[#This Row],[BebFl_Summe]],"")</f>
        <v>13225374.658706008</v>
      </c>
      <c r="BG31" s="332">
        <f>IFERROR(Tabelle1[[#This Row],[bebaut]]*Tabelle1[[#This Row],[BebFl_summe 2]]/Tabelle1[[#This Row],[BebFl_Summe]],"")</f>
        <v>4092992.2653386691</v>
      </c>
      <c r="BH31" s="332">
        <f>IFERROR(Tabelle1[[#This Row],[bebaut]]*Tabelle1[[#This Row],[BebFl_summe 3]]/Tabelle1[[#This Row],[BebFl_Summe]],"")</f>
        <v>886335.34271843242</v>
      </c>
      <c r="BI31" s="332">
        <f>IFERROR(Tabelle1[[#This Row],[bebaut]]*Tabelle1[[#This Row],[BebFl_summe 4]]/Tabelle1[[#This Row],[BebFl_Summe]],"")</f>
        <v>222713.17558979866</v>
      </c>
      <c r="BJ31" s="332">
        <f>IFERROR(Tabelle1[[#This Row],[bebaut]]*Tabelle1[[#This Row],[BebFl_summe 5]]/Tabelle1[[#This Row],[BebFl_Summe]],"")</f>
        <v>97197.419808696097</v>
      </c>
      <c r="BK31" s="332">
        <f>IFERROR(Tabelle1[[#This Row],[bebaut]]*Tabelle1[[#This Row],[BebFl_summe 6]]/Tabelle1[[#This Row],[BebFl_Summe]],"")</f>
        <v>75178.098513997043</v>
      </c>
      <c r="BL31" s="332" t="str">
        <f>IFERROR(Tabelle1[[#This Row],[bebaut]]*Tabelle1[[#This Row],[BebFl_summe 7]]/Tabelle1[[#This Row],[BebFl_Summe]],"")</f>
        <v/>
      </c>
      <c r="BM31" s="290">
        <f>IFERROR(Tabelle1[[#This Row],[BGF_insg 1]]/Tabelle1[[#This Row],[GF_1]],"")</f>
        <v>0.17017684247745973</v>
      </c>
      <c r="BN31" s="290">
        <f>IFERROR(Tabelle1[[#This Row],[BGF_insg 2]]/Tabelle1[[#This Row],[GF_2]],"")</f>
        <v>0.34035368495491958</v>
      </c>
      <c r="BO31" s="290">
        <f>IFERROR(Tabelle1[[#This Row],[BGF_insg 3]]/Tabelle1[[#This Row],[GF_3]],"")</f>
        <v>0.51053052743237937</v>
      </c>
      <c r="BP31" s="290">
        <f>IFERROR(Tabelle1[[#This Row],[BGF_insg 4]]/Tabelle1[[#This Row],[GF_4]],"")</f>
        <v>0.68070736990983904</v>
      </c>
      <c r="BQ31" s="290">
        <f>IFERROR(Tabelle1[[#This Row],[BGF_insg 5]]/Tabelle1[[#This Row],[GF_5]],"")</f>
        <v>0.85088421238729861</v>
      </c>
      <c r="BR31" s="290">
        <f>IFERROR(Tabelle1[[#This Row],[BGF_insg 6]]/Tabelle1[[#This Row],[GF_6]],"")</f>
        <v>1.1912378973422184</v>
      </c>
      <c r="BS31" s="290" t="str">
        <f>IFERROR(Tabelle1[[#This Row],[BGF_insg 7]]/Tabelle1[[#This Row],[GF_7]],"")</f>
        <v/>
      </c>
      <c r="BT31" s="332">
        <f>IFERROR(Tabelle1[[#This Row],[bebaut]]*Tabelle1[[#This Row],[BebFl_summe 8]]/Tabelle1[[#This Row],[Gewichtung]],"")</f>
        <v>14161541.407880034</v>
      </c>
      <c r="BU31" s="332">
        <f>IFERROR(Tabelle1[[#This Row],[bebaut]]*Tabelle1[[#This Row],[BebFl_summe 9]]/Tabelle1[[#This Row],[Gewichtung]],"")</f>
        <v>3506173.9084764784</v>
      </c>
      <c r="BV31" s="332">
        <f>IFERROR(Tabelle1[[#This Row],[bebaut]]*Tabelle1[[#This Row],[BebFl_summe 10]]/Tabelle1[[#This Row],[Gewichtung]],"")</f>
        <v>759260.13325675973</v>
      </c>
      <c r="BW31" s="332">
        <f>IFERROR(Tabelle1[[#This Row],[bebaut]]*Tabelle1[[#This Row],[BebFl_summe 11]]/Tabelle1[[#This Row],[Gewichtung]],"")</f>
        <v>111289.76721948359</v>
      </c>
      <c r="BX31" s="332">
        <f>IFERROR(Tabelle1[[#This Row],[bebaut]]*Tabelle1[[#This Row],[BebFl_summe 12]]/Tabelle1[[#This Row],[Gewichtung]],"")</f>
        <v>34692.534134344249</v>
      </c>
      <c r="BY31" s="332">
        <f>IFERROR(Tabelle1[[#This Row],[bebaut]]*Tabelle1[[#This Row],[BebFl_summe 13]]/Tabelle1[[#This Row],[Gewichtung]],"")</f>
        <v>26833.20970850085</v>
      </c>
      <c r="BZ31" s="332" t="str">
        <f>IFERROR(Tabelle1[[#This Row],[bebaut]]*Tabelle1[[#This Row],[BebFl_summe 14]]/Tabelle1[[#This Row],[Gewichtung]],"")</f>
        <v/>
      </c>
      <c r="CA31" s="290">
        <f>IFERROR(Tabelle1[[#This Row],[BGF_insg 1]]/Tabelle1[[#This Row],[GF_12]],"")</f>
        <v>0.15892708534874947</v>
      </c>
      <c r="CB31" s="290">
        <f>IFERROR(Tabelle1[[#This Row],[BGF_insg 2]]/Tabelle1[[#This Row],[GF_23]],"")</f>
        <v>0.39731771337187383</v>
      </c>
      <c r="CC31" s="290">
        <f>IFERROR(Tabelle1[[#This Row],[BGF_insg 3]]/Tabelle1[[#This Row],[GF_34]],"")</f>
        <v>0.59597657005781079</v>
      </c>
      <c r="CD31" s="290">
        <f>IFERROR(Tabelle1[[#This Row],[BGF_insg 4]]/Tabelle1[[#This Row],[GF_45]],"")</f>
        <v>1.3622321601321385</v>
      </c>
      <c r="CE31" s="290">
        <f>IFERROR(Tabelle1[[#This Row],[BGF_insg 5]]/Tabelle1[[#This Row],[GF_56]],"")</f>
        <v>2.3839062802312423</v>
      </c>
      <c r="CF31" s="290">
        <f>IFERROR(Tabelle1[[#This Row],[BGF_insg 6]]/Tabelle1[[#This Row],[GF_67]],"")</f>
        <v>3.3374687923237403</v>
      </c>
      <c r="CG31" s="290" t="str">
        <f>IFERROR(Tabelle1[[#This Row],[BGF_insg 7]]/Tabelle1[[#This Row],[GF_78]],"")</f>
        <v/>
      </c>
      <c r="CI31"/>
    </row>
    <row r="32" spans="1:87" ht="17.399999999999999" customHeight="1" x14ac:dyDescent="0.3">
      <c r="A32" s="15" t="s">
        <v>79</v>
      </c>
      <c r="B32" s="263">
        <v>308</v>
      </c>
      <c r="C32" s="314">
        <f t="shared" si="0"/>
        <v>43472</v>
      </c>
      <c r="D32" s="25">
        <v>34304</v>
      </c>
      <c r="E32" s="25">
        <v>7860</v>
      </c>
      <c r="F32" s="25">
        <v>1019</v>
      </c>
      <c r="G32" s="25">
        <v>206</v>
      </c>
      <c r="H32" s="25">
        <v>43</v>
      </c>
      <c r="I32" s="25">
        <v>40</v>
      </c>
      <c r="J32" s="25" t="s">
        <v>54</v>
      </c>
      <c r="K32" s="24">
        <v>4410372</v>
      </c>
      <c r="L32" s="24">
        <v>1931548</v>
      </c>
      <c r="M32" s="24">
        <v>582982</v>
      </c>
      <c r="N32" s="24">
        <v>212143</v>
      </c>
      <c r="O32" s="24">
        <v>86172</v>
      </c>
      <c r="P32" s="24">
        <v>75530</v>
      </c>
      <c r="Q32" s="24" t="s">
        <v>54</v>
      </c>
      <c r="R32" s="315">
        <f>IFERROR(Tabelle1[[#This Row],[NGF1]]/NGFzuBGF/D32,"")</f>
        <v>160.70910097947763</v>
      </c>
      <c r="S32" s="315">
        <f>IFERROR(Tabelle1[[#This Row],[NGF2]]/NGFzuBGF/E32,"")</f>
        <v>307.18002544529264</v>
      </c>
      <c r="T32" s="315">
        <f>IFERROR(Tabelle1[[#This Row],[NGF3]]/NGFzuBGF/F32,"")</f>
        <v>715.13984298331695</v>
      </c>
      <c r="U32" s="315">
        <f>IFERROR(Tabelle1[[#This Row],[NGF4]]/NGFzuBGF/G32,"")</f>
        <v>1287.2754854368932</v>
      </c>
      <c r="V32" s="315">
        <f>IFERROR(Tabelle1[[#This Row],[NGF5]]/NGFzuBGF/H32,"")</f>
        <v>2505</v>
      </c>
      <c r="W32" s="315">
        <f>IFERROR(Tabelle1[[#This Row],[NGF6]]/NGFzuBGF/I32,"")</f>
        <v>2360.3125</v>
      </c>
      <c r="X32" s="315" t="str">
        <f>IFERROR(Tabelle1[[#This Row],[NGF11]]/NGFzuBGF/J32,"")</f>
        <v/>
      </c>
      <c r="Y32" s="329">
        <f>SUM(Tabelle1[[#This Row],[BGF_insg 1]:[BGF_insg 7]])</f>
        <v>9123433.75</v>
      </c>
      <c r="Z32" s="319">
        <f>IFERROR(D32*Tabelle1[[#This Row],[BGF1]],"")</f>
        <v>5512965</v>
      </c>
      <c r="AA32" s="319">
        <f>IFERROR(E32*Tabelle1[[#This Row],[BGF2]],"")</f>
        <v>2414435</v>
      </c>
      <c r="AB32" s="319">
        <f>IFERROR(F32*Tabelle1[[#This Row],[BGF3]],"")</f>
        <v>728727.5</v>
      </c>
      <c r="AC32" s="319">
        <f>IFERROR(G32*Tabelle1[[#This Row],[BGF4]],"")</f>
        <v>265178.75</v>
      </c>
      <c r="AD32" s="319">
        <f>IFERROR(H32*Tabelle1[[#This Row],[BGF5]],"")</f>
        <v>107715</v>
      </c>
      <c r="AE32" s="319">
        <f>IFERROR(I32*Tabelle1[[#This Row],[BGF6]],"")</f>
        <v>94412.5</v>
      </c>
      <c r="AF32" s="319" t="str">
        <f>IFERROR(J32*Tabelle1[[#This Row],[BGF11]],"")</f>
        <v/>
      </c>
      <c r="AG32" s="316">
        <f>IFERROR(Tabelle1[[#This Row],[BGF1]]/AG$4*$AK$3,"")</f>
        <v>176.7800110774254</v>
      </c>
      <c r="AH32" s="316">
        <f>IFERROR(Tabelle1[[#This Row],[BGF2]]/AH$4*$AK$3,"")</f>
        <v>168.94901399491096</v>
      </c>
      <c r="AI32" s="316">
        <f>IFERROR(Tabelle1[[#This Row],[BGF3]]/AI$4*$AK$3,"")</f>
        <v>262.21794242721626</v>
      </c>
      <c r="AJ32" s="316">
        <f>IFERROR(Tabelle1[[#This Row],[BGF4]]/AJ$4*$AK$3,"")</f>
        <v>354.00075849514565</v>
      </c>
      <c r="AK32" s="316">
        <f>IFERROR(Tabelle1[[#This Row],[BGF5]]/AK$4*$AK$3,"")</f>
        <v>551.1</v>
      </c>
      <c r="AL32" s="316">
        <f>IFERROR(Tabelle1[[#This Row],[BGF6]]/AL$4*$AK$3,"")</f>
        <v>370.90625000000006</v>
      </c>
      <c r="AM32" s="316" t="str">
        <f>IFERROR(Tabelle1[[#This Row],[BGF11]]/AM$4*$AK$3,"")</f>
        <v/>
      </c>
      <c r="AN32" s="330">
        <f>SUM(Tabelle1[[#This Row],[BebFl_summe 1]:[BebFl_summe 7]])</f>
        <v>7770858.5395833338</v>
      </c>
      <c r="AO32" s="320">
        <f>IFERROR(Tabelle1[[#This Row],[BebFl G1]]*D32,"")</f>
        <v>6064261.5000000009</v>
      </c>
      <c r="AP32" s="320">
        <f>IFERROR(Tabelle1[[#This Row],[BebFl G2]]*E32,"")</f>
        <v>1327939.25</v>
      </c>
      <c r="AQ32" s="320">
        <f>IFERROR(Tabelle1[[#This Row],[BebFl G3]]*F32,"")</f>
        <v>267200.08333333337</v>
      </c>
      <c r="AR32" s="320">
        <f>IFERROR(Tabelle1[[#This Row],[BebFl G4]]*G32,"")</f>
        <v>72924.15625</v>
      </c>
      <c r="AS32" s="320">
        <f>IFERROR(Tabelle1[[#This Row],[BebFl G5]]*H32,"")</f>
        <v>23697.3</v>
      </c>
      <c r="AT32" s="320">
        <f>IFERROR(Tabelle1[[#This Row],[BebFl G6]]*I32,"")</f>
        <v>14836.250000000002</v>
      </c>
      <c r="AU32" s="320" t="str">
        <f>IFERROR(Tabelle1[[#This Row],[BebFl G11]]*J32,"")</f>
        <v/>
      </c>
      <c r="AV32" s="320">
        <f>SUM(Tabelle1[[#This Row],[BebFl_summe 8]:[BebFl_summe 14]])</f>
        <v>11080873.134375002</v>
      </c>
      <c r="AW32" s="320">
        <f>IFERROR(Tabelle1[[#This Row],[BebFl_summe 1]]*AW$3,"")</f>
        <v>9096392.2500000019</v>
      </c>
      <c r="AX32" s="320">
        <f>IFERROR(Tabelle1[[#This Row],[BebFl_summe 2]]*AX$3,"")</f>
        <v>1593527.0999999999</v>
      </c>
      <c r="AY32" s="320">
        <f>IFERROR(Tabelle1[[#This Row],[BebFl_summe 3]]*AY$3,"")</f>
        <v>320640.10000000003</v>
      </c>
      <c r="AZ32" s="320">
        <f>IFERROR(Tabelle1[[#This Row],[BebFl_summe 4]]*AZ$3,"")</f>
        <v>51046.909374999996</v>
      </c>
      <c r="BA32" s="320">
        <f>IFERROR(Tabelle1[[#This Row],[BebFl_summe 5]]*BA$3,"")</f>
        <v>11848.65</v>
      </c>
      <c r="BB32" s="320">
        <f>IFERROR(Tabelle1[[#This Row],[BebFl_summe 6]]*BB$3,"")</f>
        <v>7418.1250000000009</v>
      </c>
      <c r="BC32" s="320" t="str">
        <f>IFERROR(Tabelle1[[#This Row],[BebFl_summe 7]]*BC$3,"")</f>
        <v/>
      </c>
      <c r="BD32" s="335">
        <v>40155468.988792516</v>
      </c>
      <c r="BE32" s="342">
        <f>Tabelle1[[#This Row],[BebFl_Summe]]/Tabelle1[[#This Row],[bebaut]]</f>
        <v>0.19351930721447178</v>
      </c>
      <c r="BF32" s="332">
        <f>IFERROR(Tabelle1[[#This Row],[bebaut]]*Tabelle1[[#This Row],[BebFl_summe 1]]/Tabelle1[[#This Row],[BebFl_Summe]],"")</f>
        <v>31336725.969565183</v>
      </c>
      <c r="BG32" s="332">
        <f>IFERROR(Tabelle1[[#This Row],[bebaut]]*Tabelle1[[#This Row],[BebFl_summe 2]]/Tabelle1[[#This Row],[BebFl_Summe]],"")</f>
        <v>6862050.4543677587</v>
      </c>
      <c r="BH32" s="332">
        <f>IFERROR(Tabelle1[[#This Row],[bebaut]]*Tabelle1[[#This Row],[BebFl_summe 3]]/Tabelle1[[#This Row],[BebFl_Summe]],"")</f>
        <v>1380741.2148143095</v>
      </c>
      <c r="BI32" s="332">
        <f>IFERROR(Tabelle1[[#This Row],[bebaut]]*Tabelle1[[#This Row],[BebFl_summe 4]]/Tabelle1[[#This Row],[BebFl_Summe]],"")</f>
        <v>376831.42472797452</v>
      </c>
      <c r="BJ32" s="332">
        <f>IFERROR(Tabelle1[[#This Row],[bebaut]]*Tabelle1[[#This Row],[BebFl_summe 5]]/Tabelle1[[#This Row],[BebFl_Summe]],"")</f>
        <v>122454.44829821025</v>
      </c>
      <c r="BK32" s="332">
        <f>IFERROR(Tabelle1[[#This Row],[bebaut]]*Tabelle1[[#This Row],[BebFl_summe 6]]/Tabelle1[[#This Row],[BebFl_Summe]],"")</f>
        <v>76665.477019083264</v>
      </c>
      <c r="BL32" s="332" t="str">
        <f>IFERROR(Tabelle1[[#This Row],[bebaut]]*Tabelle1[[#This Row],[BebFl_summe 7]]/Tabelle1[[#This Row],[BebFl_Summe]],"")</f>
        <v/>
      </c>
      <c r="BM32" s="290">
        <f>IFERROR(Tabelle1[[#This Row],[BGF_insg 1]]/Tabelle1[[#This Row],[GF_1]],"")</f>
        <v>0.17592664292224705</v>
      </c>
      <c r="BN32" s="290">
        <f>IFERROR(Tabelle1[[#This Row],[BGF_insg 2]]/Tabelle1[[#This Row],[GF_2]],"")</f>
        <v>0.35185328584449416</v>
      </c>
      <c r="BO32" s="290">
        <f>IFERROR(Tabelle1[[#This Row],[BGF_insg 3]]/Tabelle1[[#This Row],[GF_3]],"")</f>
        <v>0.52777992876674118</v>
      </c>
      <c r="BP32" s="290">
        <f>IFERROR(Tabelle1[[#This Row],[BGF_insg 4]]/Tabelle1[[#This Row],[GF_4]],"")</f>
        <v>0.70370657168898831</v>
      </c>
      <c r="BQ32" s="290">
        <f>IFERROR(Tabelle1[[#This Row],[BGF_insg 5]]/Tabelle1[[#This Row],[GF_5]],"")</f>
        <v>0.87963321461123534</v>
      </c>
      <c r="BR32" s="290">
        <f>IFERROR(Tabelle1[[#This Row],[BGF_insg 6]]/Tabelle1[[#This Row],[GF_6]],"")</f>
        <v>1.2314865004557294</v>
      </c>
      <c r="BS32" s="290" t="str">
        <f>IFERROR(Tabelle1[[#This Row],[BGF_insg 7]]/Tabelle1[[#This Row],[GF_7]],"")</f>
        <v/>
      </c>
      <c r="BT32" s="332">
        <f>IFERROR(Tabelle1[[#This Row],[bebaut]]*Tabelle1[[#This Row],[BebFl_summe 8]]/Tabelle1[[#This Row],[Gewichtung]],"")</f>
        <v>32963999.540038966</v>
      </c>
      <c r="BU32" s="332">
        <f>IFERROR(Tabelle1[[#This Row],[bebaut]]*Tabelle1[[#This Row],[BebFl_summe 9]]/Tabelle1[[#This Row],[Gewichtung]],"")</f>
        <v>5774709.923204951</v>
      </c>
      <c r="BV32" s="332">
        <f>IFERROR(Tabelle1[[#This Row],[bebaut]]*Tabelle1[[#This Row],[BebFl_summe 10]]/Tabelle1[[#This Row],[Gewichtung]],"")</f>
        <v>1161952.9829442047</v>
      </c>
      <c r="BW32" s="332">
        <f>IFERROR(Tabelle1[[#This Row],[bebaut]]*Tabelle1[[#This Row],[BebFl_summe 11]]/Tabelle1[[#This Row],[Gewichtung]],"")</f>
        <v>184986.55850707297</v>
      </c>
      <c r="BX32" s="332">
        <f>IFERROR(Tabelle1[[#This Row],[bebaut]]*Tabelle1[[#This Row],[BebFl_summe 12]]/Tabelle1[[#This Row],[Gewichtung]],"")</f>
        <v>42937.780431586223</v>
      </c>
      <c r="BY32" s="332">
        <f>IFERROR(Tabelle1[[#This Row],[bebaut]]*Tabelle1[[#This Row],[BebFl_summe 13]]/Tabelle1[[#This Row],[Gewichtung]],"")</f>
        <v>26882.203665739184</v>
      </c>
      <c r="BZ32" s="332" t="str">
        <f>IFERROR(Tabelle1[[#This Row],[bebaut]]*Tabelle1[[#This Row],[BebFl_summe 14]]/Tabelle1[[#This Row],[Gewichtung]],"")</f>
        <v/>
      </c>
      <c r="CA32" s="290">
        <f>IFERROR(Tabelle1[[#This Row],[BGF_insg 1]]/Tabelle1[[#This Row],[GF_12]],"")</f>
        <v>0.16724199359679651</v>
      </c>
      <c r="CB32" s="290">
        <f>IFERROR(Tabelle1[[#This Row],[BGF_insg 2]]/Tabelle1[[#This Row],[GF_23]],"")</f>
        <v>0.41810498399199142</v>
      </c>
      <c r="CC32" s="290">
        <f>IFERROR(Tabelle1[[#This Row],[BGF_insg 3]]/Tabelle1[[#This Row],[GF_34]],"")</f>
        <v>0.6271574759879871</v>
      </c>
      <c r="CD32" s="290">
        <f>IFERROR(Tabelle1[[#This Row],[BGF_insg 4]]/Tabelle1[[#This Row],[GF_45]],"")</f>
        <v>1.4335028022582563</v>
      </c>
      <c r="CE32" s="290">
        <f>IFERROR(Tabelle1[[#This Row],[BGF_insg 5]]/Tabelle1[[#This Row],[GF_56]],"")</f>
        <v>2.5086299039519484</v>
      </c>
      <c r="CF32" s="290">
        <f>IFERROR(Tabelle1[[#This Row],[BGF_insg 6]]/Tabelle1[[#This Row],[GF_67]],"")</f>
        <v>3.5120818655327275</v>
      </c>
      <c r="CG32" s="290" t="str">
        <f>IFERROR(Tabelle1[[#This Row],[BGF_insg 7]]/Tabelle1[[#This Row],[GF_78]],"")</f>
        <v/>
      </c>
      <c r="CI32"/>
    </row>
    <row r="33" spans="1:87" ht="17.399999999999999" customHeight="1" x14ac:dyDescent="0.3">
      <c r="A33" s="15" t="s">
        <v>80</v>
      </c>
      <c r="B33" s="263">
        <v>309</v>
      </c>
      <c r="C33" s="314">
        <f t="shared" si="0"/>
        <v>16898</v>
      </c>
      <c r="D33" s="25">
        <v>11139</v>
      </c>
      <c r="E33" s="25">
        <v>5124</v>
      </c>
      <c r="F33" s="25">
        <v>482</v>
      </c>
      <c r="G33" s="25">
        <v>136</v>
      </c>
      <c r="H33" s="25">
        <v>15</v>
      </c>
      <c r="I33" s="25">
        <v>2</v>
      </c>
      <c r="J33" s="25" t="s">
        <v>54</v>
      </c>
      <c r="K33" s="24">
        <v>1573257</v>
      </c>
      <c r="L33" s="24">
        <v>1335037</v>
      </c>
      <c r="M33" s="24">
        <v>345547</v>
      </c>
      <c r="N33" s="24">
        <v>138284</v>
      </c>
      <c r="O33" s="24">
        <v>34090</v>
      </c>
      <c r="P33" s="24">
        <v>4355</v>
      </c>
      <c r="Q33" s="24" t="s">
        <v>54</v>
      </c>
      <c r="R33" s="315">
        <f>IFERROR(Tabelle1[[#This Row],[NGF1]]/NGFzuBGF/D33,"")</f>
        <v>176.54827632642068</v>
      </c>
      <c r="S33" s="315">
        <f>IFERROR(Tabelle1[[#This Row],[NGF2]]/NGFzuBGF/E33,"")</f>
        <v>325.68232825917249</v>
      </c>
      <c r="T33" s="315">
        <f>IFERROR(Tabelle1[[#This Row],[NGF3]]/NGFzuBGF/F33,"")</f>
        <v>896.12811203319507</v>
      </c>
      <c r="U33" s="315">
        <f>IFERROR(Tabelle1[[#This Row],[NGF4]]/NGFzuBGF/G33,"")</f>
        <v>1270.9926470588234</v>
      </c>
      <c r="V33" s="315">
        <f>IFERROR(Tabelle1[[#This Row],[NGF5]]/NGFzuBGF/H33,"")</f>
        <v>2840.8333333333335</v>
      </c>
      <c r="W33" s="315">
        <f>IFERROR(Tabelle1[[#This Row],[NGF6]]/NGFzuBGF/I33,"")</f>
        <v>2721.875</v>
      </c>
      <c r="X33" s="315" t="str">
        <f>IFERROR(Tabelle1[[#This Row],[NGF11]]/NGFzuBGF/J33,"")</f>
        <v/>
      </c>
      <c r="Y33" s="329">
        <f>SUM(Tabelle1[[#This Row],[BGF_insg 1]:[BGF_insg 7]])</f>
        <v>4288212.5</v>
      </c>
      <c r="Z33" s="319">
        <f>IFERROR(D33*Tabelle1[[#This Row],[BGF1]],"")</f>
        <v>1966571.25</v>
      </c>
      <c r="AA33" s="319">
        <f>IFERROR(E33*Tabelle1[[#This Row],[BGF2]],"")</f>
        <v>1668796.2499999998</v>
      </c>
      <c r="AB33" s="319">
        <f>IFERROR(F33*Tabelle1[[#This Row],[BGF3]],"")</f>
        <v>431933.75</v>
      </c>
      <c r="AC33" s="319">
        <f>IFERROR(G33*Tabelle1[[#This Row],[BGF4]],"")</f>
        <v>172855</v>
      </c>
      <c r="AD33" s="319">
        <f>IFERROR(H33*Tabelle1[[#This Row],[BGF5]],"")</f>
        <v>42612.5</v>
      </c>
      <c r="AE33" s="319">
        <f>IFERROR(I33*Tabelle1[[#This Row],[BGF6]],"")</f>
        <v>5443.75</v>
      </c>
      <c r="AF33" s="319" t="str">
        <f>IFERROR(J33*Tabelle1[[#This Row],[BGF11]],"")</f>
        <v/>
      </c>
      <c r="AG33" s="316">
        <f>IFERROR(Tabelle1[[#This Row],[BGF1]]/AG$4*$AK$3,"")</f>
        <v>194.20310395906276</v>
      </c>
      <c r="AH33" s="316">
        <f>IFERROR(Tabelle1[[#This Row],[BGF2]]/AH$4*$AK$3,"")</f>
        <v>179.12528054254489</v>
      </c>
      <c r="AI33" s="316">
        <f>IFERROR(Tabelle1[[#This Row],[BGF3]]/AI$4*$AK$3,"")</f>
        <v>328.58030774550485</v>
      </c>
      <c r="AJ33" s="316">
        <f>IFERROR(Tabelle1[[#This Row],[BGF4]]/AJ$4*$AK$3,"")</f>
        <v>349.52297794117646</v>
      </c>
      <c r="AK33" s="316">
        <f>IFERROR(Tabelle1[[#This Row],[BGF5]]/AK$4*$AK$3,"")</f>
        <v>624.98333333333346</v>
      </c>
      <c r="AL33" s="316">
        <f>IFERROR(Tabelle1[[#This Row],[BGF6]]/AL$4*$AK$3,"")</f>
        <v>427.72321428571433</v>
      </c>
      <c r="AM33" s="316" t="str">
        <f>IFERROR(Tabelle1[[#This Row],[BGF11]]/AM$4*$AK$3,"")</f>
        <v/>
      </c>
      <c r="AN33" s="330">
        <f>SUM(Tabelle1[[#This Row],[BebFl_summe 1]:[BebFl_summe 7]])</f>
        <v>3297207.3422619049</v>
      </c>
      <c r="AO33" s="320">
        <f>IFERROR(Tabelle1[[#This Row],[BebFl G1]]*D33,"")</f>
        <v>2163228.375</v>
      </c>
      <c r="AP33" s="320">
        <f>IFERROR(Tabelle1[[#This Row],[BebFl G2]]*E33,"")</f>
        <v>917837.9375</v>
      </c>
      <c r="AQ33" s="320">
        <f>IFERROR(Tabelle1[[#This Row],[BebFl G3]]*F33,"")</f>
        <v>158375.70833333334</v>
      </c>
      <c r="AR33" s="320">
        <f>IFERROR(Tabelle1[[#This Row],[BebFl G4]]*G33,"")</f>
        <v>47535.125</v>
      </c>
      <c r="AS33" s="320">
        <f>IFERROR(Tabelle1[[#This Row],[BebFl G5]]*H33,"")</f>
        <v>9374.7500000000018</v>
      </c>
      <c r="AT33" s="320">
        <f>IFERROR(Tabelle1[[#This Row],[BebFl G6]]*I33,"")</f>
        <v>855.44642857142867</v>
      </c>
      <c r="AU33" s="320" t="str">
        <f>IFERROR(Tabelle1[[#This Row],[BebFl G11]]*J33,"")</f>
        <v/>
      </c>
      <c r="AV33" s="320">
        <f>SUM(Tabelle1[[#This Row],[BebFl_summe 8]:[BebFl_summe 14]])</f>
        <v>4574688.6232142858</v>
      </c>
      <c r="AW33" s="320">
        <f>IFERROR(Tabelle1[[#This Row],[BebFl_summe 1]]*AW$3,"")</f>
        <v>3244842.5625</v>
      </c>
      <c r="AX33" s="320">
        <f>IFERROR(Tabelle1[[#This Row],[BebFl_summe 2]]*AX$3,"")</f>
        <v>1101405.5249999999</v>
      </c>
      <c r="AY33" s="320">
        <f>IFERROR(Tabelle1[[#This Row],[BebFl_summe 3]]*AY$3,"")</f>
        <v>190050.85</v>
      </c>
      <c r="AZ33" s="320">
        <f>IFERROR(Tabelle1[[#This Row],[BebFl_summe 4]]*AZ$3,"")</f>
        <v>33274.587500000001</v>
      </c>
      <c r="BA33" s="320">
        <f>IFERROR(Tabelle1[[#This Row],[BebFl_summe 5]]*BA$3,"")</f>
        <v>4687.3750000000009</v>
      </c>
      <c r="BB33" s="320">
        <f>IFERROR(Tabelle1[[#This Row],[BebFl_summe 6]]*BB$3,"")</f>
        <v>427.72321428571433</v>
      </c>
      <c r="BC33" s="320" t="str">
        <f>IFERROR(Tabelle1[[#This Row],[BebFl_summe 7]]*BC$3,"")</f>
        <v/>
      </c>
      <c r="BD33" s="335">
        <v>16422089.605156988</v>
      </c>
      <c r="BE33" s="342">
        <f>Tabelle1[[#This Row],[BebFl_Summe]]/Tabelle1[[#This Row],[bebaut]]</f>
        <v>0.20077879377947683</v>
      </c>
      <c r="BF33" s="332">
        <f>IFERROR(Tabelle1[[#This Row],[bebaut]]*Tabelle1[[#This Row],[BebFl_summe 1]]/Tabelle1[[#This Row],[BebFl_Summe]],"")</f>
        <v>10774187.523887398</v>
      </c>
      <c r="BG33" s="332">
        <f>IFERROR(Tabelle1[[#This Row],[bebaut]]*Tabelle1[[#This Row],[BebFl_summe 2]]/Tabelle1[[#This Row],[BebFl_Summe]],"")</f>
        <v>4571388.8415332204</v>
      </c>
      <c r="BH33" s="332">
        <f>IFERROR(Tabelle1[[#This Row],[bebaut]]*Tabelle1[[#This Row],[BebFl_summe 3]]/Tabelle1[[#This Row],[BebFl_Summe]],"")</f>
        <v>788806.95192981162</v>
      </c>
      <c r="BI33" s="332">
        <f>IFERROR(Tabelle1[[#This Row],[bebaut]]*Tabelle1[[#This Row],[BebFl_summe 4]]/Tabelle1[[#This Row],[BebFl_Summe]],"")</f>
        <v>236753.71340366593</v>
      </c>
      <c r="BJ33" s="332">
        <f>IFERROR(Tabelle1[[#This Row],[bebaut]]*Tabelle1[[#This Row],[BebFl_summe 5]]/Tabelle1[[#This Row],[BebFl_Summe]],"")</f>
        <v>46691.933064886594</v>
      </c>
      <c r="BK33" s="332">
        <f>IFERROR(Tabelle1[[#This Row],[bebaut]]*Tabelle1[[#This Row],[BebFl_summe 6]]/Tabelle1[[#This Row],[BebFl_Summe]],"")</f>
        <v>4260.6413380040467</v>
      </c>
      <c r="BL33" s="332" t="str">
        <f>IFERROR(Tabelle1[[#This Row],[bebaut]]*Tabelle1[[#This Row],[BebFl_summe 7]]/Tabelle1[[#This Row],[BebFl_Summe]],"")</f>
        <v/>
      </c>
      <c r="BM33" s="290">
        <f>IFERROR(Tabelle1[[#This Row],[BGF_insg 1]]/Tabelle1[[#This Row],[GF_1]],"")</f>
        <v>0.18252617616316077</v>
      </c>
      <c r="BN33" s="290">
        <f>IFERROR(Tabelle1[[#This Row],[BGF_insg 2]]/Tabelle1[[#This Row],[GF_2]],"")</f>
        <v>0.36505235232632149</v>
      </c>
      <c r="BO33" s="290">
        <f>IFERROR(Tabelle1[[#This Row],[BGF_insg 3]]/Tabelle1[[#This Row],[GF_3]],"")</f>
        <v>0.54757852848948219</v>
      </c>
      <c r="BP33" s="290">
        <f>IFERROR(Tabelle1[[#This Row],[BGF_insg 4]]/Tabelle1[[#This Row],[GF_4]],"")</f>
        <v>0.73010470465264299</v>
      </c>
      <c r="BQ33" s="290">
        <f>IFERROR(Tabelle1[[#This Row],[BGF_insg 5]]/Tabelle1[[#This Row],[GF_5]],"")</f>
        <v>0.91263088081580368</v>
      </c>
      <c r="BR33" s="290">
        <f>IFERROR(Tabelle1[[#This Row],[BGF_insg 6]]/Tabelle1[[#This Row],[GF_6]],"")</f>
        <v>1.2776832331421251</v>
      </c>
      <c r="BS33" s="290" t="str">
        <f>IFERROR(Tabelle1[[#This Row],[BGF_insg 7]]/Tabelle1[[#This Row],[GF_7]],"")</f>
        <v/>
      </c>
      <c r="BT33" s="332">
        <f>IFERROR(Tabelle1[[#This Row],[bebaut]]*Tabelle1[[#This Row],[BebFl_summe 8]]/Tabelle1[[#This Row],[Gewichtung]],"")</f>
        <v>11648245.313483527</v>
      </c>
      <c r="BU33" s="332">
        <f>IFERROR(Tabelle1[[#This Row],[bebaut]]*Tabelle1[[#This Row],[BebFl_summe 9]]/Tabelle1[[#This Row],[Gewichtung]],"")</f>
        <v>3953794.8290907601</v>
      </c>
      <c r="BV33" s="332">
        <f>IFERROR(Tabelle1[[#This Row],[bebaut]]*Tabelle1[[#This Row],[BebFl_summe 10]]/Tabelle1[[#This Row],[Gewichtung]],"")</f>
        <v>682239.23971536628</v>
      </c>
      <c r="BW33" s="332">
        <f>IFERROR(Tabelle1[[#This Row],[bebaut]]*Tabelle1[[#This Row],[BebFl_summe 11]]/Tabelle1[[#This Row],[Gewichtung]],"")</f>
        <v>119448.18598728935</v>
      </c>
      <c r="BX33" s="332">
        <f>IFERROR(Tabelle1[[#This Row],[bebaut]]*Tabelle1[[#This Row],[BebFl_summe 12]]/Tabelle1[[#This Row],[Gewichtung]],"")</f>
        <v>16826.608017069197</v>
      </c>
      <c r="BY33" s="332">
        <f>IFERROR(Tabelle1[[#This Row],[bebaut]]*Tabelle1[[#This Row],[BebFl_summe 13]]/Tabelle1[[#This Row],[Gewichtung]],"")</f>
        <v>1535.4288629748219</v>
      </c>
      <c r="BZ33" s="332" t="str">
        <f>IFERROR(Tabelle1[[#This Row],[bebaut]]*Tabelle1[[#This Row],[BebFl_summe 14]]/Tabelle1[[#This Row],[Gewichtung]],"")</f>
        <v/>
      </c>
      <c r="CA33" s="290">
        <f>IFERROR(Tabelle1[[#This Row],[BGF_insg 1]]/Tabelle1[[#This Row],[GF_12]],"")</f>
        <v>0.16882982776157526</v>
      </c>
      <c r="CB33" s="290">
        <f>IFERROR(Tabelle1[[#This Row],[BGF_insg 2]]/Tabelle1[[#This Row],[GF_23]],"")</f>
        <v>0.42207456940393812</v>
      </c>
      <c r="CC33" s="290">
        <f>IFERROR(Tabelle1[[#This Row],[BGF_insg 3]]/Tabelle1[[#This Row],[GF_34]],"")</f>
        <v>0.6331118541059072</v>
      </c>
      <c r="CD33" s="290">
        <f>IFERROR(Tabelle1[[#This Row],[BGF_insg 4]]/Tabelle1[[#This Row],[GF_45]],"")</f>
        <v>1.4471128093849306</v>
      </c>
      <c r="CE33" s="290">
        <f>IFERROR(Tabelle1[[#This Row],[BGF_insg 5]]/Tabelle1[[#This Row],[GF_56]],"")</f>
        <v>2.5324474164236284</v>
      </c>
      <c r="CF33" s="290">
        <f>IFERROR(Tabelle1[[#This Row],[BGF_insg 6]]/Tabelle1[[#This Row],[GF_67]],"")</f>
        <v>3.5454263829930799</v>
      </c>
      <c r="CG33" s="290" t="str">
        <f>IFERROR(Tabelle1[[#This Row],[BGF_insg 7]]/Tabelle1[[#This Row],[GF_78]],"")</f>
        <v/>
      </c>
      <c r="CI33"/>
    </row>
    <row r="34" spans="1:87" ht="17.399999999999999" customHeight="1" x14ac:dyDescent="0.3">
      <c r="A34" s="15" t="s">
        <v>81</v>
      </c>
      <c r="B34" s="263">
        <v>310</v>
      </c>
      <c r="C34" s="314">
        <f t="shared" si="0"/>
        <v>24893</v>
      </c>
      <c r="D34" s="25">
        <v>19214</v>
      </c>
      <c r="E34" s="25">
        <v>5085</v>
      </c>
      <c r="F34" s="25">
        <v>460</v>
      </c>
      <c r="G34" s="25">
        <v>118</v>
      </c>
      <c r="H34" s="25">
        <v>9</v>
      </c>
      <c r="I34" s="25">
        <v>7</v>
      </c>
      <c r="J34" s="25" t="s">
        <v>54</v>
      </c>
      <c r="K34" s="24">
        <v>2502755</v>
      </c>
      <c r="L34" s="24">
        <v>1394164</v>
      </c>
      <c r="M34" s="24">
        <v>314584</v>
      </c>
      <c r="N34" s="24">
        <v>149099</v>
      </c>
      <c r="O34" s="24">
        <v>24786</v>
      </c>
      <c r="P34" s="24">
        <v>24246</v>
      </c>
      <c r="Q34" s="24" t="s">
        <v>54</v>
      </c>
      <c r="R34" s="315">
        <f>IFERROR(Tabelle1[[#This Row],[NGF1]]/NGFzuBGF/D34,"")</f>
        <v>162.82105495992505</v>
      </c>
      <c r="S34" s="315">
        <f>IFERROR(Tabelle1[[#This Row],[NGF2]]/NGFzuBGF/E34,"")</f>
        <v>342.71484759095381</v>
      </c>
      <c r="T34" s="315">
        <f>IFERROR(Tabelle1[[#This Row],[NGF3]]/NGFzuBGF/F34,"")</f>
        <v>854.8478260869565</v>
      </c>
      <c r="U34" s="315">
        <f>IFERROR(Tabelle1[[#This Row],[NGF4]]/NGFzuBGF/G34,"")</f>
        <v>1579.4385593220338</v>
      </c>
      <c r="V34" s="315">
        <f>IFERROR(Tabelle1[[#This Row],[NGF5]]/NGFzuBGF/H34,"")</f>
        <v>3442.5</v>
      </c>
      <c r="W34" s="315">
        <f>IFERROR(Tabelle1[[#This Row],[NGF6]]/NGFzuBGF/I34,"")</f>
        <v>4329.6428571428569</v>
      </c>
      <c r="X34" s="315" t="str">
        <f>IFERROR(Tabelle1[[#This Row],[NGF11]]/NGFzuBGF/J34,"")</f>
        <v/>
      </c>
      <c r="Y34" s="329">
        <f>SUM(Tabelle1[[#This Row],[BGF_insg 1]:[BGF_insg 7]])</f>
        <v>5512042.5</v>
      </c>
      <c r="Z34" s="319">
        <f>IFERROR(D34*Tabelle1[[#This Row],[BGF1]],"")</f>
        <v>3128443.75</v>
      </c>
      <c r="AA34" s="319">
        <f>IFERROR(E34*Tabelle1[[#This Row],[BGF2]],"")</f>
        <v>1742705.0000000002</v>
      </c>
      <c r="AB34" s="319">
        <f>IFERROR(F34*Tabelle1[[#This Row],[BGF3]],"")</f>
        <v>393230</v>
      </c>
      <c r="AC34" s="319">
        <f>IFERROR(G34*Tabelle1[[#This Row],[BGF4]],"")</f>
        <v>186373.75</v>
      </c>
      <c r="AD34" s="319">
        <f>IFERROR(H34*Tabelle1[[#This Row],[BGF5]],"")</f>
        <v>30982.5</v>
      </c>
      <c r="AE34" s="319">
        <f>IFERROR(I34*Tabelle1[[#This Row],[BGF6]],"")</f>
        <v>30307.5</v>
      </c>
      <c r="AF34" s="319" t="str">
        <f>IFERROR(J34*Tabelle1[[#This Row],[BGF11]],"")</f>
        <v/>
      </c>
      <c r="AG34" s="316">
        <f>IFERROR(Tabelle1[[#This Row],[BGF1]]/AG$4*$AK$3,"")</f>
        <v>179.10316045591756</v>
      </c>
      <c r="AH34" s="316">
        <f>IFERROR(Tabelle1[[#This Row],[BGF2]]/AH$4*$AK$3,"")</f>
        <v>188.49316617502461</v>
      </c>
      <c r="AI34" s="316">
        <f>IFERROR(Tabelle1[[#This Row],[BGF3]]/AI$4*$AK$3,"")</f>
        <v>313.44420289855071</v>
      </c>
      <c r="AJ34" s="316">
        <f>IFERROR(Tabelle1[[#This Row],[BGF4]]/AJ$4*$AK$3,"")</f>
        <v>434.34560381355936</v>
      </c>
      <c r="AK34" s="316">
        <f>IFERROR(Tabelle1[[#This Row],[BGF5]]/AK$4*$AK$3,"")</f>
        <v>757.35</v>
      </c>
      <c r="AL34" s="316">
        <f>IFERROR(Tabelle1[[#This Row],[BGF6]]/AL$4*$AK$3,"")</f>
        <v>680.37244897959192</v>
      </c>
      <c r="AM34" s="316" t="str">
        <f>IFERROR(Tabelle1[[#This Row],[BGF11]]/AM$4*$AK$3,"")</f>
        <v/>
      </c>
      <c r="AN34" s="330">
        <f>SUM(Tabelle1[[#This Row],[BebFl_summe 1]:[BebFl_summe 7]])</f>
        <v>4606791.7467261907</v>
      </c>
      <c r="AO34" s="320">
        <f>IFERROR(Tabelle1[[#This Row],[BebFl G1]]*D34,"")</f>
        <v>3441288.125</v>
      </c>
      <c r="AP34" s="320">
        <f>IFERROR(Tabelle1[[#This Row],[BebFl G2]]*E34,"")</f>
        <v>958487.75000000012</v>
      </c>
      <c r="AQ34" s="320">
        <f>IFERROR(Tabelle1[[#This Row],[BebFl G3]]*F34,"")</f>
        <v>144184.33333333331</v>
      </c>
      <c r="AR34" s="320">
        <f>IFERROR(Tabelle1[[#This Row],[BebFl G4]]*G34,"")</f>
        <v>51252.781250000007</v>
      </c>
      <c r="AS34" s="320">
        <f>IFERROR(Tabelle1[[#This Row],[BebFl G5]]*H34,"")</f>
        <v>6816.1500000000005</v>
      </c>
      <c r="AT34" s="320">
        <f>IFERROR(Tabelle1[[#This Row],[BebFl G6]]*I34,"")</f>
        <v>4762.6071428571431</v>
      </c>
      <c r="AU34" s="320" t="str">
        <f>IFERROR(Tabelle1[[#This Row],[BebFl G11]]*J34,"")</f>
        <v/>
      </c>
      <c r="AV34" s="320">
        <f>SUM(Tabelle1[[#This Row],[BebFl_summe 8]:[BebFl_summe 14]])</f>
        <v>6526805.0129464287</v>
      </c>
      <c r="AW34" s="320">
        <f>IFERROR(Tabelle1[[#This Row],[BebFl_summe 1]]*AW$3,"")</f>
        <v>5161932.1875</v>
      </c>
      <c r="AX34" s="320">
        <f>IFERROR(Tabelle1[[#This Row],[BebFl_summe 2]]*AX$3,"")</f>
        <v>1150185.3</v>
      </c>
      <c r="AY34" s="320">
        <f>IFERROR(Tabelle1[[#This Row],[BebFl_summe 3]]*AY$3,"")</f>
        <v>173021.19999999998</v>
      </c>
      <c r="AZ34" s="320">
        <f>IFERROR(Tabelle1[[#This Row],[BebFl_summe 4]]*AZ$3,"")</f>
        <v>35876.946875000001</v>
      </c>
      <c r="BA34" s="320">
        <f>IFERROR(Tabelle1[[#This Row],[BebFl_summe 5]]*BA$3,"")</f>
        <v>3408.0750000000003</v>
      </c>
      <c r="BB34" s="320">
        <f>IFERROR(Tabelle1[[#This Row],[BebFl_summe 6]]*BB$3,"")</f>
        <v>2381.3035714285716</v>
      </c>
      <c r="BC34" s="320" t="str">
        <f>IFERROR(Tabelle1[[#This Row],[BebFl_summe 7]]*BC$3,"")</f>
        <v/>
      </c>
      <c r="BD34" s="335">
        <v>23870709.767616186</v>
      </c>
      <c r="BE34" s="342">
        <f>Tabelle1[[#This Row],[BebFl_Summe]]/Tabelle1[[#This Row],[bebaut]]</f>
        <v>0.19298930746399173</v>
      </c>
      <c r="BF34" s="332">
        <f>IFERROR(Tabelle1[[#This Row],[bebaut]]*Tabelle1[[#This Row],[BebFl_summe 1]]/Tabelle1[[#This Row],[BebFl_Summe]],"")</f>
        <v>17831496.315629203</v>
      </c>
      <c r="BG34" s="332">
        <f>IFERROR(Tabelle1[[#This Row],[bebaut]]*Tabelle1[[#This Row],[BebFl_summe 2]]/Tabelle1[[#This Row],[BebFl_Summe]],"")</f>
        <v>4966532.9265914718</v>
      </c>
      <c r="BH34" s="332">
        <f>IFERROR(Tabelle1[[#This Row],[bebaut]]*Tabelle1[[#This Row],[BebFl_summe 3]]/Tabelle1[[#This Row],[BebFl_Summe]],"")</f>
        <v>747110.47584973311</v>
      </c>
      <c r="BI34" s="332">
        <f>IFERROR(Tabelle1[[#This Row],[bebaut]]*Tabelle1[[#This Row],[BebFl_summe 4]]/Tabelle1[[#This Row],[BebFl_Summe]],"")</f>
        <v>265573.16528825223</v>
      </c>
      <c r="BJ34" s="332">
        <f>IFERROR(Tabelle1[[#This Row],[bebaut]]*Tabelle1[[#This Row],[BebFl_summe 5]]/Tabelle1[[#This Row],[BebFl_Summe]],"")</f>
        <v>35318.796101031498</v>
      </c>
      <c r="BK34" s="332">
        <f>IFERROR(Tabelle1[[#This Row],[bebaut]]*Tabelle1[[#This Row],[BebFl_summe 6]]/Tabelle1[[#This Row],[BebFl_Summe]],"")</f>
        <v>24678.088156494152</v>
      </c>
      <c r="BL34" s="332" t="str">
        <f>IFERROR(Tabelle1[[#This Row],[bebaut]]*Tabelle1[[#This Row],[BebFl_summe 7]]/Tabelle1[[#This Row],[BebFl_Summe]],"")</f>
        <v/>
      </c>
      <c r="BM34" s="290">
        <f>IFERROR(Tabelle1[[#This Row],[BGF_insg 1]]/Tabelle1[[#This Row],[GF_1]],"")</f>
        <v>0.17544482496726521</v>
      </c>
      <c r="BN34" s="290">
        <f>IFERROR(Tabelle1[[#This Row],[BGF_insg 2]]/Tabelle1[[#This Row],[GF_2]],"")</f>
        <v>0.35088964993453037</v>
      </c>
      <c r="BO34" s="290">
        <f>IFERROR(Tabelle1[[#This Row],[BGF_insg 3]]/Tabelle1[[#This Row],[GF_3]],"")</f>
        <v>0.52633447490179575</v>
      </c>
      <c r="BP34" s="290">
        <f>IFERROR(Tabelle1[[#This Row],[BGF_insg 4]]/Tabelle1[[#This Row],[GF_4]],"")</f>
        <v>0.70177929986906074</v>
      </c>
      <c r="BQ34" s="290">
        <f>IFERROR(Tabelle1[[#This Row],[BGF_insg 5]]/Tabelle1[[#This Row],[GF_5]],"")</f>
        <v>0.87722412483632606</v>
      </c>
      <c r="BR34" s="290">
        <f>IFERROR(Tabelle1[[#This Row],[BGF_insg 6]]/Tabelle1[[#This Row],[GF_6]],"")</f>
        <v>1.2281137747708566</v>
      </c>
      <c r="BS34" s="290" t="str">
        <f>IFERROR(Tabelle1[[#This Row],[BGF_insg 7]]/Tabelle1[[#This Row],[GF_7]],"")</f>
        <v/>
      </c>
      <c r="BT34" s="332">
        <f>IFERROR(Tabelle1[[#This Row],[bebaut]]*Tabelle1[[#This Row],[BebFl_summe 8]]/Tabelle1[[#This Row],[Gewichtung]],"")</f>
        <v>18878913.165555604</v>
      </c>
      <c r="BU34" s="332">
        <f>IFERROR(Tabelle1[[#This Row],[bebaut]]*Tabelle1[[#This Row],[BebFl_summe 9]]/Tabelle1[[#This Row],[Gewichtung]],"")</f>
        <v>4206612.4881650284</v>
      </c>
      <c r="BV34" s="332">
        <f>IFERROR(Tabelle1[[#This Row],[bebaut]]*Tabelle1[[#This Row],[BebFl_summe 10]]/Tabelle1[[#This Row],[Gewichtung]],"")</f>
        <v>632796.42040052055</v>
      </c>
      <c r="BW34" s="332">
        <f>IFERROR(Tabelle1[[#This Row],[bebaut]]*Tabelle1[[#This Row],[BebFl_summe 11]]/Tabelle1[[#This Row],[Gewichtung]],"")</f>
        <v>131213.99896313078</v>
      </c>
      <c r="BX34" s="332">
        <f>IFERROR(Tabelle1[[#This Row],[bebaut]]*Tabelle1[[#This Row],[BebFl_summe 12]]/Tabelle1[[#This Row],[Gewichtung]],"")</f>
        <v>12464.470599305198</v>
      </c>
      <c r="BY34" s="332">
        <f>IFERROR(Tabelle1[[#This Row],[bebaut]]*Tabelle1[[#This Row],[BebFl_summe 13]]/Tabelle1[[#This Row],[Gewichtung]],"")</f>
        <v>8709.2239325988685</v>
      </c>
      <c r="BZ34" s="332" t="str">
        <f>IFERROR(Tabelle1[[#This Row],[bebaut]]*Tabelle1[[#This Row],[BebFl_summe 14]]/Tabelle1[[#This Row],[Gewichtung]],"")</f>
        <v/>
      </c>
      <c r="CA34" s="290">
        <f>IFERROR(Tabelle1[[#This Row],[BGF_insg 1]]/Tabelle1[[#This Row],[GF_12]],"")</f>
        <v>0.16571100902714123</v>
      </c>
      <c r="CB34" s="290">
        <f>IFERROR(Tabelle1[[#This Row],[BGF_insg 2]]/Tabelle1[[#This Row],[GF_23]],"")</f>
        <v>0.41427752256785311</v>
      </c>
      <c r="CC34" s="290">
        <f>IFERROR(Tabelle1[[#This Row],[BGF_insg 3]]/Tabelle1[[#This Row],[GF_34]],"")</f>
        <v>0.62141628385177972</v>
      </c>
      <c r="CD34" s="290">
        <f>IFERROR(Tabelle1[[#This Row],[BGF_insg 4]]/Tabelle1[[#This Row],[GF_45]],"")</f>
        <v>1.4203800773754964</v>
      </c>
      <c r="CE34" s="290">
        <f>IFERROR(Tabelle1[[#This Row],[BGF_insg 5]]/Tabelle1[[#This Row],[GF_56]],"")</f>
        <v>2.4856651354071184</v>
      </c>
      <c r="CF34" s="290">
        <f>IFERROR(Tabelle1[[#This Row],[BGF_insg 6]]/Tabelle1[[#This Row],[GF_67]],"")</f>
        <v>3.4799311895699661</v>
      </c>
      <c r="CG34" s="290" t="str">
        <f>IFERROR(Tabelle1[[#This Row],[BGF_insg 7]]/Tabelle1[[#This Row],[GF_78]],"")</f>
        <v/>
      </c>
      <c r="CI34"/>
    </row>
    <row r="35" spans="1:87" ht="17.399999999999999" customHeight="1" x14ac:dyDescent="0.3">
      <c r="A35" s="15" t="s">
        <v>82</v>
      </c>
      <c r="B35" s="263">
        <v>311</v>
      </c>
      <c r="C35" s="314">
        <f t="shared" si="0"/>
        <v>13772</v>
      </c>
      <c r="D35" s="25">
        <v>9790</v>
      </c>
      <c r="E35" s="25">
        <v>3479</v>
      </c>
      <c r="F35" s="25">
        <v>357</v>
      </c>
      <c r="G35" s="25">
        <v>115</v>
      </c>
      <c r="H35" s="25">
        <v>20</v>
      </c>
      <c r="I35" s="25">
        <v>11</v>
      </c>
      <c r="J35" s="25" t="s">
        <v>54</v>
      </c>
      <c r="K35" s="24">
        <v>1451234</v>
      </c>
      <c r="L35" s="24">
        <v>1021400</v>
      </c>
      <c r="M35" s="24">
        <v>315678</v>
      </c>
      <c r="N35" s="24">
        <v>131816</v>
      </c>
      <c r="O35" s="24">
        <v>27683</v>
      </c>
      <c r="P35" s="24">
        <v>26651</v>
      </c>
      <c r="Q35" s="24" t="s">
        <v>54</v>
      </c>
      <c r="R35" s="315">
        <f>IFERROR(Tabelle1[[#This Row],[NGF1]]/NGFzuBGF/D35,"")</f>
        <v>185.29545454545453</v>
      </c>
      <c r="S35" s="315">
        <f>IFERROR(Tabelle1[[#This Row],[NGF2]]/NGFzuBGF/E35,"")</f>
        <v>366.98764012647314</v>
      </c>
      <c r="T35" s="315">
        <f>IFERROR(Tabelle1[[#This Row],[NGF3]]/NGFzuBGF/F35,"")</f>
        <v>1105.3151260504201</v>
      </c>
      <c r="U35" s="315">
        <f>IFERROR(Tabelle1[[#This Row],[NGF4]]/NGFzuBGF/G35,"")</f>
        <v>1432.7826086956522</v>
      </c>
      <c r="V35" s="315">
        <f>IFERROR(Tabelle1[[#This Row],[NGF5]]/NGFzuBGF/H35,"")</f>
        <v>1730.1875</v>
      </c>
      <c r="W35" s="315">
        <f>IFERROR(Tabelle1[[#This Row],[NGF6]]/NGFzuBGF/I35,"")</f>
        <v>3028.5227272727275</v>
      </c>
      <c r="X35" s="315" t="str">
        <f>IFERROR(Tabelle1[[#This Row],[NGF11]]/NGFzuBGF/J35,"")</f>
        <v/>
      </c>
      <c r="Y35" s="329">
        <f>SUM(Tabelle1[[#This Row],[BGF_insg 1]:[BGF_insg 7]])</f>
        <v>3718077.5</v>
      </c>
      <c r="Z35" s="319">
        <f>IFERROR(D35*Tabelle1[[#This Row],[BGF1]],"")</f>
        <v>1814042.4999999998</v>
      </c>
      <c r="AA35" s="319">
        <f>IFERROR(E35*Tabelle1[[#This Row],[BGF2]],"")</f>
        <v>1276750</v>
      </c>
      <c r="AB35" s="319">
        <f>IFERROR(F35*Tabelle1[[#This Row],[BGF3]],"")</f>
        <v>394597.49999999994</v>
      </c>
      <c r="AC35" s="319">
        <f>IFERROR(G35*Tabelle1[[#This Row],[BGF4]],"")</f>
        <v>164770</v>
      </c>
      <c r="AD35" s="319">
        <f>IFERROR(H35*Tabelle1[[#This Row],[BGF5]],"")</f>
        <v>34603.75</v>
      </c>
      <c r="AE35" s="319">
        <f>IFERROR(I35*Tabelle1[[#This Row],[BGF6]],"")</f>
        <v>33313.75</v>
      </c>
      <c r="AF35" s="319" t="str">
        <f>IFERROR(J35*Tabelle1[[#This Row],[BGF11]],"")</f>
        <v/>
      </c>
      <c r="AG35" s="316">
        <f>IFERROR(Tabelle1[[#This Row],[BGF1]]/AG$4*$AK$3,"")</f>
        <v>203.82499999999999</v>
      </c>
      <c r="AH35" s="316">
        <f>IFERROR(Tabelle1[[#This Row],[BGF2]]/AH$4*$AK$3,"")</f>
        <v>201.84320206956025</v>
      </c>
      <c r="AI35" s="316">
        <f>IFERROR(Tabelle1[[#This Row],[BGF3]]/AI$4*$AK$3,"")</f>
        <v>405.28221288515402</v>
      </c>
      <c r="AJ35" s="316">
        <f>IFERROR(Tabelle1[[#This Row],[BGF4]]/AJ$4*$AK$3,"")</f>
        <v>394.01521739130442</v>
      </c>
      <c r="AK35" s="316">
        <f>IFERROR(Tabelle1[[#This Row],[BGF5]]/AK$4*$AK$3,"")</f>
        <v>380.64125000000007</v>
      </c>
      <c r="AL35" s="316">
        <f>IFERROR(Tabelle1[[#This Row],[BGF6]]/AL$4*$AK$3,"")</f>
        <v>475.91071428571433</v>
      </c>
      <c r="AM35" s="316" t="str">
        <f>IFERROR(Tabelle1[[#This Row],[BGF11]]/AM$4*$AK$3,"")</f>
        <v/>
      </c>
      <c r="AN35" s="330">
        <f>SUM(Tabelle1[[#This Row],[BebFl_summe 1]:[BebFl_summe 7]])</f>
        <v>2900504.5928571429</v>
      </c>
      <c r="AO35" s="320">
        <f>IFERROR(Tabelle1[[#This Row],[BebFl G1]]*D35,"")</f>
        <v>1995446.75</v>
      </c>
      <c r="AP35" s="320">
        <f>IFERROR(Tabelle1[[#This Row],[BebFl G2]]*E35,"")</f>
        <v>702212.50000000012</v>
      </c>
      <c r="AQ35" s="320">
        <f>IFERROR(Tabelle1[[#This Row],[BebFl G3]]*F35,"")</f>
        <v>144685.75</v>
      </c>
      <c r="AR35" s="320">
        <f>IFERROR(Tabelle1[[#This Row],[BebFl G4]]*G35,"")</f>
        <v>45311.750000000007</v>
      </c>
      <c r="AS35" s="320">
        <f>IFERROR(Tabelle1[[#This Row],[BebFl G5]]*H35,"")</f>
        <v>7612.8250000000016</v>
      </c>
      <c r="AT35" s="320">
        <f>IFERROR(Tabelle1[[#This Row],[BebFl G6]]*I35,"")</f>
        <v>5235.0178571428578</v>
      </c>
      <c r="AU35" s="320" t="str">
        <f>IFERROR(Tabelle1[[#This Row],[BebFl G11]]*J35,"")</f>
        <v/>
      </c>
      <c r="AV35" s="320">
        <f>SUM(Tabelle1[[#This Row],[BebFl_summe 8]:[BebFl_summe 14]])</f>
        <v>4047590.1714285715</v>
      </c>
      <c r="AW35" s="320">
        <f>IFERROR(Tabelle1[[#This Row],[BebFl_summe 1]]*AW$3,"")</f>
        <v>2993170.125</v>
      </c>
      <c r="AX35" s="320">
        <f>IFERROR(Tabelle1[[#This Row],[BebFl_summe 2]]*AX$3,"")</f>
        <v>842655.00000000012</v>
      </c>
      <c r="AY35" s="320">
        <f>IFERROR(Tabelle1[[#This Row],[BebFl_summe 3]]*AY$3,"")</f>
        <v>173622.9</v>
      </c>
      <c r="AZ35" s="320">
        <f>IFERROR(Tabelle1[[#This Row],[BebFl_summe 4]]*AZ$3,"")</f>
        <v>31718.225000000002</v>
      </c>
      <c r="BA35" s="320">
        <f>IFERROR(Tabelle1[[#This Row],[BebFl_summe 5]]*BA$3,"")</f>
        <v>3806.4125000000008</v>
      </c>
      <c r="BB35" s="320">
        <f>IFERROR(Tabelle1[[#This Row],[BebFl_summe 6]]*BB$3,"")</f>
        <v>2617.5089285714289</v>
      </c>
      <c r="BC35" s="320" t="str">
        <f>IFERROR(Tabelle1[[#This Row],[BebFl_summe 7]]*BC$3,"")</f>
        <v/>
      </c>
      <c r="BD35" s="335">
        <v>15535185.83317353</v>
      </c>
      <c r="BE35" s="342">
        <f>Tabelle1[[#This Row],[BebFl_Summe]]/Tabelle1[[#This Row],[bebaut]]</f>
        <v>0.1867054970571039</v>
      </c>
      <c r="BF35" s="332">
        <f>IFERROR(Tabelle1[[#This Row],[bebaut]]*Tabelle1[[#This Row],[BebFl_summe 1]]/Tabelle1[[#This Row],[BebFl_Summe]],"")</f>
        <v>10687670.054994108</v>
      </c>
      <c r="BG35" s="332">
        <f>IFERROR(Tabelle1[[#This Row],[bebaut]]*Tabelle1[[#This Row],[BebFl_summe 2]]/Tabelle1[[#This Row],[BebFl_Summe]],"")</f>
        <v>3761070.3009201079</v>
      </c>
      <c r="BH35" s="332">
        <f>IFERROR(Tabelle1[[#This Row],[bebaut]]*Tabelle1[[#This Row],[BebFl_summe 3]]/Tabelle1[[#This Row],[BebFl_Summe]],"")</f>
        <v>774941.0289497145</v>
      </c>
      <c r="BI35" s="332">
        <f>IFERROR(Tabelle1[[#This Row],[bebaut]]*Tabelle1[[#This Row],[BebFl_summe 4]]/Tabelle1[[#This Row],[BebFl_Summe]],"")</f>
        <v>242691.03328083263</v>
      </c>
      <c r="BJ35" s="332">
        <f>IFERROR(Tabelle1[[#This Row],[bebaut]]*Tabelle1[[#This Row],[BebFl_summe 5]]/Tabelle1[[#This Row],[BebFl_Summe]],"")</f>
        <v>40774.509160121932</v>
      </c>
      <c r="BK35" s="332">
        <f>IFERROR(Tabelle1[[#This Row],[bebaut]]*Tabelle1[[#This Row],[BebFl_summe 6]]/Tabelle1[[#This Row],[BebFl_Summe]],"")</f>
        <v>28038.905868645779</v>
      </c>
      <c r="BL35" s="332" t="str">
        <f>IFERROR(Tabelle1[[#This Row],[bebaut]]*Tabelle1[[#This Row],[BebFl_summe 7]]/Tabelle1[[#This Row],[BebFl_Summe]],"")</f>
        <v/>
      </c>
      <c r="BM35" s="290">
        <f>IFERROR(Tabelle1[[#This Row],[BGF_insg 1]]/Tabelle1[[#This Row],[GF_1]],"")</f>
        <v>0.16973227005191263</v>
      </c>
      <c r="BN35" s="290">
        <f>IFERROR(Tabelle1[[#This Row],[BGF_insg 2]]/Tabelle1[[#This Row],[GF_2]],"")</f>
        <v>0.33946454010382521</v>
      </c>
      <c r="BO35" s="290">
        <f>IFERROR(Tabelle1[[#This Row],[BGF_insg 3]]/Tabelle1[[#This Row],[GF_3]],"")</f>
        <v>0.50919681015573792</v>
      </c>
      <c r="BP35" s="290">
        <f>IFERROR(Tabelle1[[#This Row],[BGF_insg 4]]/Tabelle1[[#This Row],[GF_4]],"")</f>
        <v>0.67892908020765053</v>
      </c>
      <c r="BQ35" s="290">
        <f>IFERROR(Tabelle1[[#This Row],[BGF_insg 5]]/Tabelle1[[#This Row],[GF_5]],"")</f>
        <v>0.84866135025956302</v>
      </c>
      <c r="BR35" s="290">
        <f>IFERROR(Tabelle1[[#This Row],[BGF_insg 6]]/Tabelle1[[#This Row],[GF_6]],"")</f>
        <v>1.1881258903633882</v>
      </c>
      <c r="BS35" s="290" t="str">
        <f>IFERROR(Tabelle1[[#This Row],[BGF_insg 7]]/Tabelle1[[#This Row],[GF_7]],"")</f>
        <v/>
      </c>
      <c r="BT35" s="332">
        <f>IFERROR(Tabelle1[[#This Row],[bebaut]]*Tabelle1[[#This Row],[BebFl_summe 8]]/Tabelle1[[#This Row],[Gewichtung]],"")</f>
        <v>11488182.388229921</v>
      </c>
      <c r="BU35" s="332">
        <f>IFERROR(Tabelle1[[#This Row],[bebaut]]*Tabelle1[[#This Row],[BebFl_summe 9]]/Tabelle1[[#This Row],[Gewichtung]],"")</f>
        <v>3234221.2190006697</v>
      </c>
      <c r="BV35" s="332">
        <f>IFERROR(Tabelle1[[#This Row],[bebaut]]*Tabelle1[[#This Row],[BebFl_summe 10]]/Tabelle1[[#This Row],[Gewichtung]],"")</f>
        <v>666387.62872638414</v>
      </c>
      <c r="BW35" s="332">
        <f>IFERROR(Tabelle1[[#This Row],[bebaut]]*Tabelle1[[#This Row],[BebFl_summe 11]]/Tabelle1[[#This Row],[Gewichtung]],"")</f>
        <v>121738.73806485157</v>
      </c>
      <c r="BX35" s="332">
        <f>IFERROR(Tabelle1[[#This Row],[bebaut]]*Tabelle1[[#This Row],[BebFl_summe 12]]/Tabelle1[[#This Row],[Gewichtung]],"")</f>
        <v>14609.51406657456</v>
      </c>
      <c r="BY35" s="332">
        <f>IFERROR(Tabelle1[[#This Row],[bebaut]]*Tabelle1[[#This Row],[BebFl_summe 13]]/Tabelle1[[#This Row],[Gewichtung]],"")</f>
        <v>10046.345085129053</v>
      </c>
      <c r="BZ35" s="332" t="str">
        <f>IFERROR(Tabelle1[[#This Row],[bebaut]]*Tabelle1[[#This Row],[BebFl_summe 14]]/Tabelle1[[#This Row],[Gewichtung]],"")</f>
        <v/>
      </c>
      <c r="CA35" s="290">
        <f>IFERROR(Tabelle1[[#This Row],[BGF_insg 1]]/Tabelle1[[#This Row],[GF_12]],"")</f>
        <v>0.15790509226755967</v>
      </c>
      <c r="CB35" s="290">
        <f>IFERROR(Tabelle1[[#This Row],[BGF_insg 2]]/Tabelle1[[#This Row],[GF_23]],"")</f>
        <v>0.39476273066889911</v>
      </c>
      <c r="CC35" s="290">
        <f>IFERROR(Tabelle1[[#This Row],[BGF_insg 3]]/Tabelle1[[#This Row],[GF_34]],"")</f>
        <v>0.59214409600334872</v>
      </c>
      <c r="CD35" s="290">
        <f>IFERROR(Tabelle1[[#This Row],[BGF_insg 4]]/Tabelle1[[#This Row],[GF_45]],"")</f>
        <v>1.3534722194362259</v>
      </c>
      <c r="CE35" s="290">
        <f>IFERROR(Tabelle1[[#This Row],[BGF_insg 5]]/Tabelle1[[#This Row],[GF_56]],"")</f>
        <v>2.3685763840133949</v>
      </c>
      <c r="CF35" s="290">
        <f>IFERROR(Tabelle1[[#This Row],[BGF_insg 6]]/Tabelle1[[#This Row],[GF_67]],"")</f>
        <v>3.3160069376187531</v>
      </c>
      <c r="CG35" s="290" t="str">
        <f>IFERROR(Tabelle1[[#This Row],[BGF_insg 7]]/Tabelle1[[#This Row],[GF_78]],"")</f>
        <v/>
      </c>
      <c r="CI35"/>
    </row>
    <row r="36" spans="1:87" ht="17.399999999999999" customHeight="1" x14ac:dyDescent="0.3">
      <c r="A36" s="15" t="s">
        <v>83</v>
      </c>
      <c r="B36" s="263">
        <v>312</v>
      </c>
      <c r="C36" s="314">
        <f t="shared" si="0"/>
        <v>28483</v>
      </c>
      <c r="D36" s="25">
        <v>19096</v>
      </c>
      <c r="E36" s="25">
        <v>7659</v>
      </c>
      <c r="F36" s="25">
        <v>1226</v>
      </c>
      <c r="G36" s="25">
        <v>317</v>
      </c>
      <c r="H36" s="25">
        <v>110</v>
      </c>
      <c r="I36" s="25">
        <v>74</v>
      </c>
      <c r="J36" s="25">
        <v>1</v>
      </c>
      <c r="K36" s="24">
        <v>2919702</v>
      </c>
      <c r="L36" s="24">
        <v>2062403</v>
      </c>
      <c r="M36" s="24">
        <v>671017</v>
      </c>
      <c r="N36" s="24">
        <v>356267</v>
      </c>
      <c r="O36" s="24">
        <v>128321</v>
      </c>
      <c r="P36" s="24">
        <v>131987</v>
      </c>
      <c r="Q36" s="24">
        <v>5430</v>
      </c>
      <c r="R36" s="315">
        <f>IFERROR(Tabelle1[[#This Row],[NGF1]]/NGFzuBGF/D36,"")</f>
        <v>191.11999895266024</v>
      </c>
      <c r="S36" s="315">
        <f>IFERROR(Tabelle1[[#This Row],[NGF2]]/NGFzuBGF/E36,"")</f>
        <v>336.5979566523045</v>
      </c>
      <c r="T36" s="315">
        <f>IFERROR(Tabelle1[[#This Row],[NGF3]]/NGFzuBGF/F36,"")</f>
        <v>684.15273246329525</v>
      </c>
      <c r="U36" s="315">
        <f>IFERROR(Tabelle1[[#This Row],[NGF4]]/NGFzuBGF/G36,"")</f>
        <v>1404.8383280757098</v>
      </c>
      <c r="V36" s="315">
        <f>IFERROR(Tabelle1[[#This Row],[NGF5]]/NGFzuBGF/H36,"")</f>
        <v>1458.1931818181818</v>
      </c>
      <c r="W36" s="315">
        <f>IFERROR(Tabelle1[[#This Row],[NGF6]]/NGFzuBGF/I36,"")</f>
        <v>2229.510135135135</v>
      </c>
      <c r="X36" s="315">
        <f>IFERROR(Tabelle1[[#This Row],[NGF11]]/NGFzuBGF/J36,"")</f>
        <v>6787.5</v>
      </c>
      <c r="Y36" s="329">
        <f>SUM(Tabelle1[[#This Row],[BGF_insg 1]:[BGF_insg 7]])</f>
        <v>7843908.75</v>
      </c>
      <c r="Z36" s="319">
        <f>IFERROR(D36*Tabelle1[[#This Row],[BGF1]],"")</f>
        <v>3649627.5</v>
      </c>
      <c r="AA36" s="319">
        <f>IFERROR(E36*Tabelle1[[#This Row],[BGF2]],"")</f>
        <v>2578003.75</v>
      </c>
      <c r="AB36" s="319">
        <f>IFERROR(F36*Tabelle1[[#This Row],[BGF3]],"")</f>
        <v>838771.25</v>
      </c>
      <c r="AC36" s="319">
        <f>IFERROR(G36*Tabelle1[[#This Row],[BGF4]],"")</f>
        <v>445333.75</v>
      </c>
      <c r="AD36" s="319">
        <f>IFERROR(H36*Tabelle1[[#This Row],[BGF5]],"")</f>
        <v>160401.25</v>
      </c>
      <c r="AE36" s="319">
        <f>IFERROR(I36*Tabelle1[[#This Row],[BGF6]],"")</f>
        <v>164983.75</v>
      </c>
      <c r="AF36" s="319">
        <f>IFERROR(J36*Tabelle1[[#This Row],[BGF11]],"")</f>
        <v>6787.5</v>
      </c>
      <c r="AG36" s="316">
        <f>IFERROR(Tabelle1[[#This Row],[BGF1]]/AG$4*$AK$3,"")</f>
        <v>210.23199884792629</v>
      </c>
      <c r="AH36" s="316">
        <f>IFERROR(Tabelle1[[#This Row],[BGF2]]/AH$4*$AK$3,"")</f>
        <v>185.1288761587675</v>
      </c>
      <c r="AI36" s="316">
        <f>IFERROR(Tabelle1[[#This Row],[BGF3]]/AI$4*$AK$3,"")</f>
        <v>250.85600190320829</v>
      </c>
      <c r="AJ36" s="316">
        <f>IFERROR(Tabelle1[[#This Row],[BGF4]]/AJ$4*$AK$3,"")</f>
        <v>386.33054022082024</v>
      </c>
      <c r="AK36" s="316">
        <f>IFERROR(Tabelle1[[#This Row],[BGF5]]/AK$4*$AK$3,"")</f>
        <v>320.80250000000001</v>
      </c>
      <c r="AL36" s="316">
        <f>IFERROR(Tabelle1[[#This Row],[BGF6]]/AL$4*$AK$3,"")</f>
        <v>350.35159266409266</v>
      </c>
      <c r="AM36" s="316">
        <f>IFERROR(Tabelle1[[#This Row],[BGF11]]/AM$4*$AK$3,"")</f>
        <v>622.1875</v>
      </c>
      <c r="AN36" s="330">
        <f>SUM(Tabelle1[[#This Row],[BebFl_summe 1]:[BebFl_summe 7]])</f>
        <v>5924345.0324404771</v>
      </c>
      <c r="AO36" s="320">
        <f>IFERROR(Tabelle1[[#This Row],[BebFl G1]]*D36,"")</f>
        <v>4014590.2500000005</v>
      </c>
      <c r="AP36" s="320">
        <f>IFERROR(Tabelle1[[#This Row],[BebFl G2]]*E36,"")</f>
        <v>1417902.0625000002</v>
      </c>
      <c r="AQ36" s="320">
        <f>IFERROR(Tabelle1[[#This Row],[BebFl G3]]*F36,"")</f>
        <v>307549.45833333337</v>
      </c>
      <c r="AR36" s="320">
        <f>IFERROR(Tabelle1[[#This Row],[BebFl G4]]*G36,"")</f>
        <v>122466.78125000001</v>
      </c>
      <c r="AS36" s="320">
        <f>IFERROR(Tabelle1[[#This Row],[BebFl G5]]*H36,"")</f>
        <v>35288.275000000001</v>
      </c>
      <c r="AT36" s="320">
        <f>IFERROR(Tabelle1[[#This Row],[BebFl G6]]*I36,"")</f>
        <v>25926.017857142859</v>
      </c>
      <c r="AU36" s="320">
        <f>IFERROR(Tabelle1[[#This Row],[BebFl G11]]*J36,"")</f>
        <v>622.1875</v>
      </c>
      <c r="AV36" s="320">
        <f>SUM(Tabelle1[[#This Row],[BebFl_summe 8]:[BebFl_summe 14]])</f>
        <v>8209072.1870535733</v>
      </c>
      <c r="AW36" s="320">
        <f>IFERROR(Tabelle1[[#This Row],[BebFl_summe 1]]*AW$3,"")</f>
        <v>6021885.3750000009</v>
      </c>
      <c r="AX36" s="320">
        <f>IFERROR(Tabelle1[[#This Row],[BebFl_summe 2]]*AX$3,"")</f>
        <v>1701482.4750000003</v>
      </c>
      <c r="AY36" s="320">
        <f>IFERROR(Tabelle1[[#This Row],[BebFl_summe 3]]*AY$3,"")</f>
        <v>369059.35000000003</v>
      </c>
      <c r="AZ36" s="320">
        <f>IFERROR(Tabelle1[[#This Row],[BebFl_summe 4]]*AZ$3,"")</f>
        <v>85726.746875000012</v>
      </c>
      <c r="BA36" s="320">
        <f>IFERROR(Tabelle1[[#This Row],[BebFl_summe 5]]*BA$3,"")</f>
        <v>17644.137500000001</v>
      </c>
      <c r="BB36" s="320">
        <f>IFERROR(Tabelle1[[#This Row],[BebFl_summe 6]]*BB$3,"")</f>
        <v>12963.008928571429</v>
      </c>
      <c r="BC36" s="320">
        <f>IFERROR(Tabelle1[[#This Row],[BebFl_summe 7]]*BC$3,"")</f>
        <v>311.09375</v>
      </c>
      <c r="BD36" s="335">
        <v>28275528.954888314</v>
      </c>
      <c r="BE36" s="342">
        <f>Tabelle1[[#This Row],[BebFl_Summe]]/Tabelle1[[#This Row],[bebaut]]</f>
        <v>0.20952198778994965</v>
      </c>
      <c r="BF36" s="332">
        <f>IFERROR(Tabelle1[[#This Row],[bebaut]]*Tabelle1[[#This Row],[BebFl_summe 1]]/Tabelle1[[#This Row],[BebFl_Summe]],"")</f>
        <v>19160710.970462512</v>
      </c>
      <c r="BG36" s="332">
        <f>IFERROR(Tabelle1[[#This Row],[bebaut]]*Tabelle1[[#This Row],[BebFl_summe 2]]/Tabelle1[[#This Row],[BebFl_Summe]],"")</f>
        <v>6767318.6831421144</v>
      </c>
      <c r="BH36" s="332">
        <f>IFERROR(Tabelle1[[#This Row],[bebaut]]*Tabelle1[[#This Row],[BebFl_summe 3]]/Tabelle1[[#This Row],[BebFl_Summe]],"")</f>
        <v>1467862.4500339238</v>
      </c>
      <c r="BI36" s="332">
        <f>IFERROR(Tabelle1[[#This Row],[bebaut]]*Tabelle1[[#This Row],[BebFl_summe 4]]/Tabelle1[[#This Row],[BebFl_Summe]],"")</f>
        <v>584505.62894036504</v>
      </c>
      <c r="BJ36" s="332">
        <f>IFERROR(Tabelle1[[#This Row],[bebaut]]*Tabelle1[[#This Row],[BebFl_summe 5]]/Tabelle1[[#This Row],[BebFl_Summe]],"")</f>
        <v>168422.77687522353</v>
      </c>
      <c r="BK36" s="332">
        <f>IFERROR(Tabelle1[[#This Row],[bebaut]]*Tabelle1[[#This Row],[BebFl_summe 6]]/Tabelle1[[#This Row],[BebFl_Summe]],"")</f>
        <v>123738.88836494934</v>
      </c>
      <c r="BL36" s="332">
        <f>IFERROR(Tabelle1[[#This Row],[bebaut]]*Tabelle1[[#This Row],[BebFl_summe 7]]/Tabelle1[[#This Row],[BebFl_Summe]],"")</f>
        <v>2969.5570692263404</v>
      </c>
      <c r="BM36" s="290">
        <f>IFERROR(Tabelle1[[#This Row],[BGF_insg 1]]/Tabelle1[[#This Row],[GF_1]],"")</f>
        <v>0.19047453435449965</v>
      </c>
      <c r="BN36" s="290">
        <f>IFERROR(Tabelle1[[#This Row],[BGF_insg 2]]/Tabelle1[[#This Row],[GF_2]],"")</f>
        <v>0.38094906870899931</v>
      </c>
      <c r="BO36" s="290">
        <f>IFERROR(Tabelle1[[#This Row],[BGF_insg 3]]/Tabelle1[[#This Row],[GF_3]],"")</f>
        <v>0.57142360306349893</v>
      </c>
      <c r="BP36" s="290">
        <f>IFERROR(Tabelle1[[#This Row],[BGF_insg 4]]/Tabelle1[[#This Row],[GF_4]],"")</f>
        <v>0.76189813741799872</v>
      </c>
      <c r="BQ36" s="290">
        <f>IFERROR(Tabelle1[[#This Row],[BGF_insg 5]]/Tabelle1[[#This Row],[GF_5]],"")</f>
        <v>0.9523726717724984</v>
      </c>
      <c r="BR36" s="290">
        <f>IFERROR(Tabelle1[[#This Row],[BGF_insg 6]]/Tabelle1[[#This Row],[GF_6]],"")</f>
        <v>1.3333217404814977</v>
      </c>
      <c r="BS36" s="290">
        <f>IFERROR(Tabelle1[[#This Row],[BGF_insg 7]]/Tabelle1[[#This Row],[GF_7]],"")</f>
        <v>2.2856944122539962</v>
      </c>
      <c r="BT36" s="332">
        <f>IFERROR(Tabelle1[[#This Row],[bebaut]]*Tabelle1[[#This Row],[BebFl_summe 8]]/Tabelle1[[#This Row],[Gewichtung]],"")</f>
        <v>20741929.22220429</v>
      </c>
      <c r="BU36" s="332">
        <f>IFERROR(Tabelle1[[#This Row],[bebaut]]*Tabelle1[[#This Row],[BebFl_summe 9]]/Tabelle1[[#This Row],[Gewichtung]],"")</f>
        <v>5860627.8385481527</v>
      </c>
      <c r="BV36" s="332">
        <f>IFERROR(Tabelle1[[#This Row],[bebaut]]*Tabelle1[[#This Row],[BebFl_summe 10]]/Tabelle1[[#This Row],[Gewichtung]],"")</f>
        <v>1271197.0487303939</v>
      </c>
      <c r="BW36" s="332">
        <f>IFERROR(Tabelle1[[#This Row],[bebaut]]*Tabelle1[[#This Row],[BebFl_summe 11]]/Tabelle1[[#This Row],[Gewichtung]],"")</f>
        <v>295279.30297595094</v>
      </c>
      <c r="BX36" s="332">
        <f>IFERROR(Tabelle1[[#This Row],[bebaut]]*Tabelle1[[#This Row],[BebFl_summe 12]]/Tabelle1[[#This Row],[Gewichtung]],"")</f>
        <v>60773.8986084305</v>
      </c>
      <c r="BY36" s="332">
        <f>IFERROR(Tabelle1[[#This Row],[bebaut]]*Tabelle1[[#This Row],[BebFl_summe 13]]/Tabelle1[[#This Row],[Gewichtung]],"")</f>
        <v>44650.10490227586</v>
      </c>
      <c r="BZ36" s="332">
        <f>IFERROR(Tabelle1[[#This Row],[bebaut]]*Tabelle1[[#This Row],[BebFl_summe 14]]/Tabelle1[[#This Row],[Gewichtung]],"")</f>
        <v>1071.5389188174499</v>
      </c>
      <c r="CA36" s="290">
        <f>IFERROR(Tabelle1[[#This Row],[BGF_insg 1]]/Tabelle1[[#This Row],[GF_12]],"")</f>
        <v>0.17595410055170105</v>
      </c>
      <c r="CB36" s="290">
        <f>IFERROR(Tabelle1[[#This Row],[BGF_insg 2]]/Tabelle1[[#This Row],[GF_23]],"")</f>
        <v>0.43988525137925261</v>
      </c>
      <c r="CC36" s="290">
        <f>IFERROR(Tabelle1[[#This Row],[BGF_insg 3]]/Tabelle1[[#This Row],[GF_34]],"")</f>
        <v>0.65982787706887891</v>
      </c>
      <c r="CD36" s="290">
        <f>IFERROR(Tabelle1[[#This Row],[BGF_insg 4]]/Tabelle1[[#This Row],[GF_45]],"")</f>
        <v>1.508178004728866</v>
      </c>
      <c r="CE36" s="290">
        <f>IFERROR(Tabelle1[[#This Row],[BGF_insg 5]]/Tabelle1[[#This Row],[GF_56]],"")</f>
        <v>2.6393115082755161</v>
      </c>
      <c r="CF36" s="290">
        <f>IFERROR(Tabelle1[[#This Row],[BGF_insg 6]]/Tabelle1[[#This Row],[GF_67]],"")</f>
        <v>3.6950361115857224</v>
      </c>
      <c r="CG36" s="290">
        <f>IFERROR(Tabelle1[[#This Row],[BGF_insg 7]]/Tabelle1[[#This Row],[GF_78]],"")</f>
        <v>6.3343476198612398</v>
      </c>
      <c r="CI36"/>
    </row>
    <row r="37" spans="1:87" ht="17.399999999999999" customHeight="1" x14ac:dyDescent="0.3">
      <c r="A37" s="15" t="s">
        <v>84</v>
      </c>
      <c r="B37" s="263">
        <v>313</v>
      </c>
      <c r="C37" s="314">
        <f t="shared" si="0"/>
        <v>22920</v>
      </c>
      <c r="D37" s="25">
        <v>14645</v>
      </c>
      <c r="E37" s="25">
        <v>7371</v>
      </c>
      <c r="F37" s="25">
        <v>754</v>
      </c>
      <c r="G37" s="25">
        <v>136</v>
      </c>
      <c r="H37" s="25">
        <v>9</v>
      </c>
      <c r="I37" s="25">
        <v>5</v>
      </c>
      <c r="J37" s="25" t="s">
        <v>54</v>
      </c>
      <c r="K37" s="24">
        <v>1946962</v>
      </c>
      <c r="L37" s="24">
        <v>1831578</v>
      </c>
      <c r="M37" s="24">
        <v>366228</v>
      </c>
      <c r="N37" s="24">
        <v>129143</v>
      </c>
      <c r="O37" s="24">
        <v>14980</v>
      </c>
      <c r="P37" s="24">
        <v>6310</v>
      </c>
      <c r="Q37" s="24" t="s">
        <v>54</v>
      </c>
      <c r="R37" s="315">
        <f>IFERROR(Tabelle1[[#This Row],[NGF1]]/NGFzuBGF/D37,"")</f>
        <v>166.17975418231478</v>
      </c>
      <c r="S37" s="315">
        <f>IFERROR(Tabelle1[[#This Row],[NGF2]]/NGFzuBGF/E37,"")</f>
        <v>310.60541310541311</v>
      </c>
      <c r="T37" s="315">
        <f>IFERROR(Tabelle1[[#This Row],[NGF3]]/NGFzuBGF/F37,"")</f>
        <v>607.14190981432364</v>
      </c>
      <c r="U37" s="315">
        <f>IFERROR(Tabelle1[[#This Row],[NGF4]]/NGFzuBGF/G37,"")</f>
        <v>1186.9761029411766</v>
      </c>
      <c r="V37" s="315">
        <f>IFERROR(Tabelle1[[#This Row],[NGF5]]/NGFzuBGF/H37,"")</f>
        <v>2080.5555555555557</v>
      </c>
      <c r="W37" s="315">
        <f>IFERROR(Tabelle1[[#This Row],[NGF6]]/NGFzuBGF/I37,"")</f>
        <v>1577.5</v>
      </c>
      <c r="X37" s="315" t="str">
        <f>IFERROR(Tabelle1[[#This Row],[NGF11]]/NGFzuBGF/J37,"")</f>
        <v/>
      </c>
      <c r="Y37" s="329">
        <f>SUM(Tabelle1[[#This Row],[BGF_insg 1]:[BGF_insg 7]])</f>
        <v>5369001.25</v>
      </c>
      <c r="Z37" s="319">
        <f>IFERROR(D37*Tabelle1[[#This Row],[BGF1]],"")</f>
        <v>2433702.5</v>
      </c>
      <c r="AA37" s="319">
        <f>IFERROR(E37*Tabelle1[[#This Row],[BGF2]],"")</f>
        <v>2289472.5</v>
      </c>
      <c r="AB37" s="319">
        <f>IFERROR(F37*Tabelle1[[#This Row],[BGF3]],"")</f>
        <v>457785</v>
      </c>
      <c r="AC37" s="319">
        <f>IFERROR(G37*Tabelle1[[#This Row],[BGF4]],"")</f>
        <v>161428.75</v>
      </c>
      <c r="AD37" s="319">
        <f>IFERROR(H37*Tabelle1[[#This Row],[BGF5]],"")</f>
        <v>18725</v>
      </c>
      <c r="AE37" s="319">
        <f>IFERROR(I37*Tabelle1[[#This Row],[BGF6]],"")</f>
        <v>7887.5</v>
      </c>
      <c r="AF37" s="319" t="str">
        <f>IFERROR(J37*Tabelle1[[#This Row],[BGF11]],"")</f>
        <v/>
      </c>
      <c r="AG37" s="316">
        <f>IFERROR(Tabelle1[[#This Row],[BGF1]]/AG$4*$AK$3,"")</f>
        <v>182.79772960054626</v>
      </c>
      <c r="AH37" s="316">
        <f>IFERROR(Tabelle1[[#This Row],[BGF2]]/AH$4*$AK$3,"")</f>
        <v>170.83297720797722</v>
      </c>
      <c r="AI37" s="316">
        <f>IFERROR(Tabelle1[[#This Row],[BGF3]]/AI$4*$AK$3,"")</f>
        <v>222.61870026525202</v>
      </c>
      <c r="AJ37" s="316">
        <f>IFERROR(Tabelle1[[#This Row],[BGF4]]/AJ$4*$AK$3,"")</f>
        <v>326.41842830882359</v>
      </c>
      <c r="AK37" s="316">
        <f>IFERROR(Tabelle1[[#This Row],[BGF5]]/AK$4*$AK$3,"")</f>
        <v>457.72222222222229</v>
      </c>
      <c r="AL37" s="316">
        <f>IFERROR(Tabelle1[[#This Row],[BGF6]]/AL$4*$AK$3,"")</f>
        <v>247.89285714285717</v>
      </c>
      <c r="AM37" s="316" t="str">
        <f>IFERROR(Tabelle1[[#This Row],[BGF11]]/AM$4*$AK$3,"")</f>
        <v/>
      </c>
      <c r="AN37" s="330">
        <f>SUM(Tabelle1[[#This Row],[BebFl_summe 1]:[BebFl_summe 7]])</f>
        <v>4153888.9955357141</v>
      </c>
      <c r="AO37" s="320">
        <f>IFERROR(Tabelle1[[#This Row],[BebFl G1]]*D37,"")</f>
        <v>2677072.75</v>
      </c>
      <c r="AP37" s="320">
        <f>IFERROR(Tabelle1[[#This Row],[BebFl G2]]*E37,"")</f>
        <v>1259209.875</v>
      </c>
      <c r="AQ37" s="320">
        <f>IFERROR(Tabelle1[[#This Row],[BebFl G3]]*F37,"")</f>
        <v>167854.50000000003</v>
      </c>
      <c r="AR37" s="320">
        <f>IFERROR(Tabelle1[[#This Row],[BebFl G4]]*G37,"")</f>
        <v>44392.906250000007</v>
      </c>
      <c r="AS37" s="320">
        <f>IFERROR(Tabelle1[[#This Row],[BebFl G5]]*H37,"")</f>
        <v>4119.5000000000009</v>
      </c>
      <c r="AT37" s="320">
        <f>IFERROR(Tabelle1[[#This Row],[BebFl G6]]*I37,"")</f>
        <v>1239.4642857142858</v>
      </c>
      <c r="AU37" s="320" t="str">
        <f>IFERROR(Tabelle1[[#This Row],[BebFl G11]]*J37,"")</f>
        <v/>
      </c>
      <c r="AV37" s="320">
        <f>SUM(Tabelle1[[#This Row],[BebFl_summe 8]:[BebFl_summe 14]])</f>
        <v>5761840.8915178571</v>
      </c>
      <c r="AW37" s="320">
        <f>IFERROR(Tabelle1[[#This Row],[BebFl_summe 1]]*AW$3,"")</f>
        <v>4015609.125</v>
      </c>
      <c r="AX37" s="320">
        <f>IFERROR(Tabelle1[[#This Row],[BebFl_summe 2]]*AX$3,"")</f>
        <v>1511051.8499999999</v>
      </c>
      <c r="AY37" s="320">
        <f>IFERROR(Tabelle1[[#This Row],[BebFl_summe 3]]*AY$3,"")</f>
        <v>201425.40000000002</v>
      </c>
      <c r="AZ37" s="320">
        <f>IFERROR(Tabelle1[[#This Row],[BebFl_summe 4]]*AZ$3,"")</f>
        <v>31075.034375000003</v>
      </c>
      <c r="BA37" s="320">
        <f>IFERROR(Tabelle1[[#This Row],[BebFl_summe 5]]*BA$3,"")</f>
        <v>2059.7500000000005</v>
      </c>
      <c r="BB37" s="320">
        <f>IFERROR(Tabelle1[[#This Row],[BebFl_summe 6]]*BB$3,"")</f>
        <v>619.73214285714289</v>
      </c>
      <c r="BC37" s="320" t="str">
        <f>IFERROR(Tabelle1[[#This Row],[BebFl_summe 7]]*BC$3,"")</f>
        <v/>
      </c>
      <c r="BD37" s="335">
        <v>22327576.07410508</v>
      </c>
      <c r="BE37" s="342">
        <f>Tabelle1[[#This Row],[BebFl_Summe]]/Tabelle1[[#This Row],[bebaut]]</f>
        <v>0.18604298925010862</v>
      </c>
      <c r="BF37" s="332">
        <f>IFERROR(Tabelle1[[#This Row],[bebaut]]*Tabelle1[[#This Row],[BebFl_summe 1]]/Tabelle1[[#This Row],[BebFl_Summe]],"")</f>
        <v>14389538.465225648</v>
      </c>
      <c r="BG37" s="332">
        <f>IFERROR(Tabelle1[[#This Row],[bebaut]]*Tabelle1[[#This Row],[BebFl_summe 2]]/Tabelle1[[#This Row],[BebFl_Summe]],"")</f>
        <v>6768381.2224021479</v>
      </c>
      <c r="BH37" s="332">
        <f>IFERROR(Tabelle1[[#This Row],[bebaut]]*Tabelle1[[#This Row],[BebFl_summe 3]]/Tabelle1[[#This Row],[BebFl_Summe]],"")</f>
        <v>902235.01931773021</v>
      </c>
      <c r="BI37" s="332">
        <f>IFERROR(Tabelle1[[#This Row],[bebaut]]*Tabelle1[[#This Row],[BebFl_summe 4]]/Tabelle1[[#This Row],[BebFl_Summe]],"")</f>
        <v>238616.38876550188</v>
      </c>
      <c r="BJ37" s="332">
        <f>IFERROR(Tabelle1[[#This Row],[bebaut]]*Tabelle1[[#This Row],[BebFl_summe 5]]/Tabelle1[[#This Row],[BebFl_Summe]],"")</f>
        <v>22142.731723483073</v>
      </c>
      <c r="BK37" s="332">
        <f>IFERROR(Tabelle1[[#This Row],[bebaut]]*Tabelle1[[#This Row],[BebFl_summe 6]]/Tabelle1[[#This Row],[BebFl_Summe]],"")</f>
        <v>6662.2466705692441</v>
      </c>
      <c r="BL37" s="332" t="str">
        <f>IFERROR(Tabelle1[[#This Row],[bebaut]]*Tabelle1[[#This Row],[BebFl_summe 7]]/Tabelle1[[#This Row],[BebFl_Summe]],"")</f>
        <v/>
      </c>
      <c r="BM37" s="290">
        <f>IFERROR(Tabelle1[[#This Row],[BGF_insg 1]]/Tabelle1[[#This Row],[GF_1]],"")</f>
        <v>0.16912999022737149</v>
      </c>
      <c r="BN37" s="290">
        <f>IFERROR(Tabelle1[[#This Row],[BGF_insg 2]]/Tabelle1[[#This Row],[GF_2]],"")</f>
        <v>0.33825998045474298</v>
      </c>
      <c r="BO37" s="290">
        <f>IFERROR(Tabelle1[[#This Row],[BGF_insg 3]]/Tabelle1[[#This Row],[GF_3]],"")</f>
        <v>0.50738997068211433</v>
      </c>
      <c r="BP37" s="290">
        <f>IFERROR(Tabelle1[[#This Row],[BGF_insg 4]]/Tabelle1[[#This Row],[GF_4]],"")</f>
        <v>0.67651996090948585</v>
      </c>
      <c r="BQ37" s="290">
        <f>IFERROR(Tabelle1[[#This Row],[BGF_insg 5]]/Tabelle1[[#This Row],[GF_5]],"")</f>
        <v>0.84564995113685726</v>
      </c>
      <c r="BR37" s="290">
        <f>IFERROR(Tabelle1[[#This Row],[BGF_insg 6]]/Tabelle1[[#This Row],[GF_6]],"")</f>
        <v>1.1839099315916002</v>
      </c>
      <c r="BS37" s="290" t="str">
        <f>IFERROR(Tabelle1[[#This Row],[BGF_insg 7]]/Tabelle1[[#This Row],[GF_7]],"")</f>
        <v/>
      </c>
      <c r="BT37" s="332">
        <f>IFERROR(Tabelle1[[#This Row],[bebaut]]*Tabelle1[[#This Row],[BebFl_summe 8]]/Tabelle1[[#This Row],[Gewichtung]],"")</f>
        <v>15560793.834883034</v>
      </c>
      <c r="BU37" s="332">
        <f>IFERROR(Tabelle1[[#This Row],[bebaut]]*Tabelle1[[#This Row],[BebFl_summe 9]]/Tabelle1[[#This Row],[Gewichtung]],"")</f>
        <v>5855441.9964041198</v>
      </c>
      <c r="BV37" s="332">
        <f>IFERROR(Tabelle1[[#This Row],[bebaut]]*Tabelle1[[#This Row],[BebFl_summe 10]]/Tabelle1[[#This Row],[Gewichtung]],"")</f>
        <v>780538.89831940492</v>
      </c>
      <c r="BW37" s="332">
        <f>IFERROR(Tabelle1[[#This Row],[bebaut]]*Tabelle1[[#This Row],[BebFl_summe 11]]/Tabelle1[[#This Row],[Gewichtung]],"")</f>
        <v>120418.14535952335</v>
      </c>
      <c r="BX37" s="332">
        <f>IFERROR(Tabelle1[[#This Row],[bebaut]]*Tabelle1[[#This Row],[BebFl_summe 12]]/Tabelle1[[#This Row],[Gewichtung]],"")</f>
        <v>7981.6894781561532</v>
      </c>
      <c r="BY37" s="332">
        <f>IFERROR(Tabelle1[[#This Row],[bebaut]]*Tabelle1[[#This Row],[BebFl_summe 13]]/Tabelle1[[#This Row],[Gewichtung]],"")</f>
        <v>2401.5096608413751</v>
      </c>
      <c r="BZ37" s="332" t="str">
        <f>IFERROR(Tabelle1[[#This Row],[bebaut]]*Tabelle1[[#This Row],[BebFl_summe 14]]/Tabelle1[[#This Row],[Gewichtung]],"")</f>
        <v/>
      </c>
      <c r="CA37" s="290">
        <f>IFERROR(Tabelle1[[#This Row],[BGF_insg 1]]/Tabelle1[[#This Row],[GF_12]],"")</f>
        <v>0.15639963653681382</v>
      </c>
      <c r="CB37" s="290">
        <f>IFERROR(Tabelle1[[#This Row],[BGF_insg 2]]/Tabelle1[[#This Row],[GF_23]],"")</f>
        <v>0.39099909134203464</v>
      </c>
      <c r="CC37" s="290">
        <f>IFERROR(Tabelle1[[#This Row],[BGF_insg 3]]/Tabelle1[[#This Row],[GF_34]],"")</f>
        <v>0.58649863701305183</v>
      </c>
      <c r="CD37" s="290">
        <f>IFERROR(Tabelle1[[#This Row],[BGF_insg 4]]/Tabelle1[[#This Row],[GF_45]],"")</f>
        <v>1.34056831317269</v>
      </c>
      <c r="CE37" s="290">
        <f>IFERROR(Tabelle1[[#This Row],[BGF_insg 5]]/Tabelle1[[#This Row],[GF_56]],"")</f>
        <v>2.3459945480522069</v>
      </c>
      <c r="CF37" s="290">
        <f>IFERROR(Tabelle1[[#This Row],[BGF_insg 6]]/Tabelle1[[#This Row],[GF_67]],"")</f>
        <v>3.2843923672730901</v>
      </c>
      <c r="CG37" s="290" t="str">
        <f>IFERROR(Tabelle1[[#This Row],[BGF_insg 7]]/Tabelle1[[#This Row],[GF_78]],"")</f>
        <v/>
      </c>
      <c r="CI37"/>
    </row>
    <row r="38" spans="1:87" ht="17.399999999999999" customHeight="1" x14ac:dyDescent="0.3">
      <c r="A38" s="15" t="s">
        <v>85</v>
      </c>
      <c r="B38" s="263">
        <v>314</v>
      </c>
      <c r="C38" s="314">
        <f t="shared" si="0"/>
        <v>9727</v>
      </c>
      <c r="D38" s="25">
        <v>5462</v>
      </c>
      <c r="E38" s="25">
        <v>3592</v>
      </c>
      <c r="F38" s="25">
        <v>504</v>
      </c>
      <c r="G38" s="25">
        <v>133</v>
      </c>
      <c r="H38" s="25">
        <v>25</v>
      </c>
      <c r="I38" s="25">
        <v>11</v>
      </c>
      <c r="J38" s="25" t="s">
        <v>54</v>
      </c>
      <c r="K38" s="24">
        <v>846640</v>
      </c>
      <c r="L38" s="24">
        <v>961460</v>
      </c>
      <c r="M38" s="24">
        <v>302987</v>
      </c>
      <c r="N38" s="24">
        <v>115218</v>
      </c>
      <c r="O38" s="24">
        <v>30734</v>
      </c>
      <c r="P38" s="24">
        <v>17877</v>
      </c>
      <c r="Q38" s="24" t="s">
        <v>54</v>
      </c>
      <c r="R38" s="315">
        <f>IFERROR(Tabelle1[[#This Row],[NGF1]]/NGFzuBGF/D38,"")</f>
        <v>193.75686561699013</v>
      </c>
      <c r="S38" s="315">
        <f>IFERROR(Tabelle1[[#This Row],[NGF2]]/NGFzuBGF/E38,"")</f>
        <v>334.58379732739422</v>
      </c>
      <c r="T38" s="315">
        <f>IFERROR(Tabelle1[[#This Row],[NGF3]]/NGFzuBGF/F38,"")</f>
        <v>751.45585317460313</v>
      </c>
      <c r="U38" s="315">
        <f>IFERROR(Tabelle1[[#This Row],[NGF4]]/NGFzuBGF/G38,"")</f>
        <v>1082.875939849624</v>
      </c>
      <c r="V38" s="315">
        <f>IFERROR(Tabelle1[[#This Row],[NGF5]]/NGFzuBGF/H38,"")</f>
        <v>1536.7</v>
      </c>
      <c r="W38" s="315">
        <f>IFERROR(Tabelle1[[#This Row],[NGF6]]/NGFzuBGF/I38,"")</f>
        <v>2031.4772727272727</v>
      </c>
      <c r="X38" s="315" t="str">
        <f>IFERROR(Tabelle1[[#This Row],[NGF11]]/NGFzuBGF/J38,"")</f>
        <v/>
      </c>
      <c r="Y38" s="329">
        <f>SUM(Tabelle1[[#This Row],[BGF_insg 1]:[BGF_insg 7]])</f>
        <v>2843645</v>
      </c>
      <c r="Z38" s="319">
        <f>IFERROR(D38*Tabelle1[[#This Row],[BGF1]],"")</f>
        <v>1058300</v>
      </c>
      <c r="AA38" s="319">
        <f>IFERROR(E38*Tabelle1[[#This Row],[BGF2]],"")</f>
        <v>1201825</v>
      </c>
      <c r="AB38" s="319">
        <f>IFERROR(F38*Tabelle1[[#This Row],[BGF3]],"")</f>
        <v>378733.75</v>
      </c>
      <c r="AC38" s="319">
        <f>IFERROR(G38*Tabelle1[[#This Row],[BGF4]],"")</f>
        <v>144022.5</v>
      </c>
      <c r="AD38" s="319">
        <f>IFERROR(H38*Tabelle1[[#This Row],[BGF5]],"")</f>
        <v>38417.5</v>
      </c>
      <c r="AE38" s="319">
        <f>IFERROR(I38*Tabelle1[[#This Row],[BGF6]],"")</f>
        <v>22346.25</v>
      </c>
      <c r="AF38" s="319" t="str">
        <f>IFERROR(J38*Tabelle1[[#This Row],[BGF11]],"")</f>
        <v/>
      </c>
      <c r="AG38" s="316">
        <f>IFERROR(Tabelle1[[#This Row],[BGF1]]/AG$4*$AK$3,"")</f>
        <v>213.13255217868917</v>
      </c>
      <c r="AH38" s="316">
        <f>IFERROR(Tabelle1[[#This Row],[BGF2]]/AH$4*$AK$3,"")</f>
        <v>184.02108853006683</v>
      </c>
      <c r="AI38" s="316">
        <f>IFERROR(Tabelle1[[#This Row],[BGF3]]/AI$4*$AK$3,"")</f>
        <v>275.53381283068785</v>
      </c>
      <c r="AJ38" s="316">
        <f>IFERROR(Tabelle1[[#This Row],[BGF4]]/AJ$4*$AK$3,"")</f>
        <v>297.79088345864665</v>
      </c>
      <c r="AK38" s="316">
        <f>IFERROR(Tabelle1[[#This Row],[BGF5]]/AK$4*$AK$3,"")</f>
        <v>338.07400000000007</v>
      </c>
      <c r="AL38" s="316">
        <f>IFERROR(Tabelle1[[#This Row],[BGF6]]/AL$4*$AK$3,"")</f>
        <v>319.23214285714289</v>
      </c>
      <c r="AM38" s="316" t="str">
        <f>IFERROR(Tabelle1[[#This Row],[BGF11]]/AM$4*$AK$3,"")</f>
        <v/>
      </c>
      <c r="AN38" s="330">
        <f>SUM(Tabelle1[[#This Row],[BebFl_summe 1]:[BebFl_summe 7]])</f>
        <v>2015572.3827380959</v>
      </c>
      <c r="AO38" s="320">
        <f>IFERROR(Tabelle1[[#This Row],[BebFl G1]]*D38,"")</f>
        <v>1164130.0000000002</v>
      </c>
      <c r="AP38" s="320">
        <f>IFERROR(Tabelle1[[#This Row],[BebFl G2]]*E38,"")</f>
        <v>661003.75000000012</v>
      </c>
      <c r="AQ38" s="320">
        <f>IFERROR(Tabelle1[[#This Row],[BebFl G3]]*F38,"")</f>
        <v>138869.04166666669</v>
      </c>
      <c r="AR38" s="320">
        <f>IFERROR(Tabelle1[[#This Row],[BebFl G4]]*G38,"")</f>
        <v>39606.187500000007</v>
      </c>
      <c r="AS38" s="320">
        <f>IFERROR(Tabelle1[[#This Row],[BebFl G5]]*H38,"")</f>
        <v>8451.8500000000022</v>
      </c>
      <c r="AT38" s="320">
        <f>IFERROR(Tabelle1[[#This Row],[BebFl G6]]*I38,"")</f>
        <v>3511.5535714285716</v>
      </c>
      <c r="AU38" s="320" t="str">
        <f>IFERROR(Tabelle1[[#This Row],[BebFl G11]]*J38,"")</f>
        <v/>
      </c>
      <c r="AV38" s="320">
        <f>SUM(Tabelle1[[#This Row],[BebFl_summe 8]:[BebFl_summe 14]])</f>
        <v>2739748.3830357143</v>
      </c>
      <c r="AW38" s="320">
        <f>IFERROR(Tabelle1[[#This Row],[BebFl_summe 1]]*AW$3,"")</f>
        <v>1746195.0000000005</v>
      </c>
      <c r="AX38" s="320">
        <f>IFERROR(Tabelle1[[#This Row],[BebFl_summe 2]]*AX$3,"")</f>
        <v>793204.50000000012</v>
      </c>
      <c r="AY38" s="320">
        <f>IFERROR(Tabelle1[[#This Row],[BebFl_summe 3]]*AY$3,"")</f>
        <v>166642.85</v>
      </c>
      <c r="AZ38" s="320">
        <f>IFERROR(Tabelle1[[#This Row],[BebFl_summe 4]]*AZ$3,"")</f>
        <v>27724.331250000003</v>
      </c>
      <c r="BA38" s="320">
        <f>IFERROR(Tabelle1[[#This Row],[BebFl_summe 5]]*BA$3,"")</f>
        <v>4225.9250000000011</v>
      </c>
      <c r="BB38" s="320">
        <f>IFERROR(Tabelle1[[#This Row],[BebFl_summe 6]]*BB$3,"")</f>
        <v>1755.7767857142858</v>
      </c>
      <c r="BC38" s="320" t="str">
        <f>IFERROR(Tabelle1[[#This Row],[BebFl_summe 7]]*BC$3,"")</f>
        <v/>
      </c>
      <c r="BD38" s="335">
        <v>8673538.8153269254</v>
      </c>
      <c r="BE38" s="342">
        <f>Tabelle1[[#This Row],[BebFl_Summe]]/Tabelle1[[#This Row],[bebaut]]</f>
        <v>0.23238177930055468</v>
      </c>
      <c r="BF38" s="332">
        <f>IFERROR(Tabelle1[[#This Row],[bebaut]]*Tabelle1[[#This Row],[BebFl_summe 1]]/Tabelle1[[#This Row],[BebFl_Summe]],"")</f>
        <v>5009557.993332834</v>
      </c>
      <c r="BG38" s="332">
        <f>IFERROR(Tabelle1[[#This Row],[bebaut]]*Tabelle1[[#This Row],[BebFl_summe 2]]/Tabelle1[[#This Row],[BebFl_Summe]],"")</f>
        <v>2844473.2284499831</v>
      </c>
      <c r="BH38" s="332">
        <f>IFERROR(Tabelle1[[#This Row],[bebaut]]*Tabelle1[[#This Row],[BebFl_summe 3]]/Tabelle1[[#This Row],[BebFl_Summe]],"")</f>
        <v>597590.06099638389</v>
      </c>
      <c r="BI38" s="332">
        <f>IFERROR(Tabelle1[[#This Row],[bebaut]]*Tabelle1[[#This Row],[BebFl_summe 4]]/Tabelle1[[#This Row],[BebFl_Summe]],"")</f>
        <v>170435.85611234483</v>
      </c>
      <c r="BJ38" s="332">
        <f>IFERROR(Tabelle1[[#This Row],[bebaut]]*Tabelle1[[#This Row],[BebFl_summe 5]]/Tabelle1[[#This Row],[BebFl_Summe]],"")</f>
        <v>36370.536560306944</v>
      </c>
      <c r="BK38" s="332">
        <f>IFERROR(Tabelle1[[#This Row],[bebaut]]*Tabelle1[[#This Row],[BebFl_summe 6]]/Tabelle1[[#This Row],[BebFl_Summe]],"")</f>
        <v>15111.139875071047</v>
      </c>
      <c r="BL38" s="332" t="str">
        <f>IFERROR(Tabelle1[[#This Row],[bebaut]]*Tabelle1[[#This Row],[BebFl_summe 7]]/Tabelle1[[#This Row],[BebFl_Summe]],"")</f>
        <v/>
      </c>
      <c r="BM38" s="290">
        <f>IFERROR(Tabelle1[[#This Row],[BGF_insg 1]]/Tabelle1[[#This Row],[GF_1]],"")</f>
        <v>0.2112561630005042</v>
      </c>
      <c r="BN38" s="290">
        <f>IFERROR(Tabelle1[[#This Row],[BGF_insg 2]]/Tabelle1[[#This Row],[GF_2]],"")</f>
        <v>0.42251232600100835</v>
      </c>
      <c r="BO38" s="290">
        <f>IFERROR(Tabelle1[[#This Row],[BGF_insg 3]]/Tabelle1[[#This Row],[GF_3]],"")</f>
        <v>0.63376848900151261</v>
      </c>
      <c r="BP38" s="290">
        <f>IFERROR(Tabelle1[[#This Row],[BGF_insg 4]]/Tabelle1[[#This Row],[GF_4]],"")</f>
        <v>0.84502465200201682</v>
      </c>
      <c r="BQ38" s="290">
        <f>IFERROR(Tabelle1[[#This Row],[BGF_insg 5]]/Tabelle1[[#This Row],[GF_5]],"")</f>
        <v>1.0562808150025209</v>
      </c>
      <c r="BR38" s="290">
        <f>IFERROR(Tabelle1[[#This Row],[BGF_insg 6]]/Tabelle1[[#This Row],[GF_6]],"")</f>
        <v>1.4787931410035298</v>
      </c>
      <c r="BS38" s="290" t="str">
        <f>IFERROR(Tabelle1[[#This Row],[BGF_insg 7]]/Tabelle1[[#This Row],[GF_7]],"")</f>
        <v/>
      </c>
      <c r="BT38" s="332">
        <f>IFERROR(Tabelle1[[#This Row],[bebaut]]*Tabelle1[[#This Row],[BebFl_summe 8]]/Tabelle1[[#This Row],[Gewichtung]],"")</f>
        <v>5528131.7822507396</v>
      </c>
      <c r="BU38" s="332">
        <f>IFERROR(Tabelle1[[#This Row],[bebaut]]*Tabelle1[[#This Row],[BebFl_summe 9]]/Tabelle1[[#This Row],[Gewichtung]],"")</f>
        <v>2511139.3666081429</v>
      </c>
      <c r="BV38" s="332">
        <f>IFERROR(Tabelle1[[#This Row],[bebaut]]*Tabelle1[[#This Row],[BebFl_summe 10]]/Tabelle1[[#This Row],[Gewichtung]],"")</f>
        <v>527560.5733436658</v>
      </c>
      <c r="BW38" s="332">
        <f>IFERROR(Tabelle1[[#This Row],[bebaut]]*Tabelle1[[#This Row],[BebFl_summe 11]]/Tabelle1[[#This Row],[Gewichtung]],"")</f>
        <v>87770.126890050858</v>
      </c>
      <c r="BX38" s="332">
        <f>IFERROR(Tabelle1[[#This Row],[bebaut]]*Tabelle1[[#This Row],[BebFl_summe 12]]/Tabelle1[[#This Row],[Gewichtung]],"")</f>
        <v>13378.500283134446</v>
      </c>
      <c r="BY38" s="332">
        <f>IFERROR(Tabelle1[[#This Row],[bebaut]]*Tabelle1[[#This Row],[BebFl_summe 13]]/Tabelle1[[#This Row],[Gewichtung]],"")</f>
        <v>5558.4659511939881</v>
      </c>
      <c r="BZ38" s="332" t="str">
        <f>IFERROR(Tabelle1[[#This Row],[bebaut]]*Tabelle1[[#This Row],[BebFl_summe 14]]/Tabelle1[[#This Row],[Gewichtung]],"")</f>
        <v/>
      </c>
      <c r="CA38" s="290">
        <f>IFERROR(Tabelle1[[#This Row],[BGF_insg 1]]/Tabelle1[[#This Row],[GF_12]],"")</f>
        <v>0.19143899633469313</v>
      </c>
      <c r="CB38" s="290">
        <f>IFERROR(Tabelle1[[#This Row],[BGF_insg 2]]/Tabelle1[[#This Row],[GF_23]],"")</f>
        <v>0.47859749083673292</v>
      </c>
      <c r="CC38" s="290">
        <f>IFERROR(Tabelle1[[#This Row],[BGF_insg 3]]/Tabelle1[[#This Row],[GF_34]],"")</f>
        <v>0.71789623625509935</v>
      </c>
      <c r="CD38" s="290">
        <f>IFERROR(Tabelle1[[#This Row],[BGF_insg 4]]/Tabelle1[[#This Row],[GF_45]],"")</f>
        <v>1.6409056828687985</v>
      </c>
      <c r="CE38" s="290">
        <f>IFERROR(Tabelle1[[#This Row],[BGF_insg 5]]/Tabelle1[[#This Row],[GF_56]],"")</f>
        <v>2.8715849450203974</v>
      </c>
      <c r="CF38" s="290">
        <f>IFERROR(Tabelle1[[#This Row],[BGF_insg 6]]/Tabelle1[[#This Row],[GF_67]],"")</f>
        <v>4.0202189230285574</v>
      </c>
      <c r="CG38" s="290" t="str">
        <f>IFERROR(Tabelle1[[#This Row],[BGF_insg 7]]/Tabelle1[[#This Row],[GF_78]],"")</f>
        <v/>
      </c>
      <c r="CI38"/>
    </row>
    <row r="39" spans="1:87" ht="17.399999999999999" customHeight="1" x14ac:dyDescent="0.3">
      <c r="A39" s="15" t="s">
        <v>86</v>
      </c>
      <c r="B39" s="263">
        <v>315</v>
      </c>
      <c r="C39" s="314">
        <f t="shared" si="0"/>
        <v>25112</v>
      </c>
      <c r="D39" s="25">
        <v>13175</v>
      </c>
      <c r="E39" s="25">
        <v>10641</v>
      </c>
      <c r="F39" s="25">
        <v>1043</v>
      </c>
      <c r="G39" s="25">
        <v>199</v>
      </c>
      <c r="H39" s="25">
        <v>32</v>
      </c>
      <c r="I39" s="25">
        <v>22</v>
      </c>
      <c r="J39" s="25" t="s">
        <v>54</v>
      </c>
      <c r="K39" s="24">
        <v>2159315</v>
      </c>
      <c r="L39" s="24">
        <v>2903560</v>
      </c>
      <c r="M39" s="24">
        <v>636130</v>
      </c>
      <c r="N39" s="24">
        <v>217287</v>
      </c>
      <c r="O39" s="24">
        <v>69415</v>
      </c>
      <c r="P39" s="24">
        <v>38966</v>
      </c>
      <c r="Q39" s="24" t="s">
        <v>54</v>
      </c>
      <c r="R39" s="315">
        <f>IFERROR(Tabelle1[[#This Row],[NGF1]]/NGFzuBGF/D39,"")</f>
        <v>204.86859582542695</v>
      </c>
      <c r="S39" s="315">
        <f>IFERROR(Tabelle1[[#This Row],[NGF2]]/NGFzuBGF/E39,"")</f>
        <v>341.08166525702472</v>
      </c>
      <c r="T39" s="315">
        <f>IFERROR(Tabelle1[[#This Row],[NGF3]]/NGFzuBGF/F39,"")</f>
        <v>762.38015340364336</v>
      </c>
      <c r="U39" s="315">
        <f>IFERROR(Tabelle1[[#This Row],[NGF4]]/NGFzuBGF/G39,"")</f>
        <v>1364.8680904522614</v>
      </c>
      <c r="V39" s="315">
        <f>IFERROR(Tabelle1[[#This Row],[NGF5]]/NGFzuBGF/H39,"")</f>
        <v>2711.5234375</v>
      </c>
      <c r="W39" s="315">
        <f>IFERROR(Tabelle1[[#This Row],[NGF6]]/NGFzuBGF/I39,"")</f>
        <v>2213.9772727272725</v>
      </c>
      <c r="X39" s="315" t="str">
        <f>IFERROR(Tabelle1[[#This Row],[NGF11]]/NGFzuBGF/J39,"")</f>
        <v/>
      </c>
      <c r="Y39" s="329">
        <f>SUM(Tabelle1[[#This Row],[BGF_insg 1]:[BGF_insg 7]])</f>
        <v>7530841.25</v>
      </c>
      <c r="Z39" s="319">
        <f>IFERROR(D39*Tabelle1[[#This Row],[BGF1]],"")</f>
        <v>2699143.75</v>
      </c>
      <c r="AA39" s="319">
        <f>IFERROR(E39*Tabelle1[[#This Row],[BGF2]],"")</f>
        <v>3629450</v>
      </c>
      <c r="AB39" s="319">
        <f>IFERROR(F39*Tabelle1[[#This Row],[BGF3]],"")</f>
        <v>795162.5</v>
      </c>
      <c r="AC39" s="319">
        <f>IFERROR(G39*Tabelle1[[#This Row],[BGF4]],"")</f>
        <v>271608.75</v>
      </c>
      <c r="AD39" s="319">
        <f>IFERROR(H39*Tabelle1[[#This Row],[BGF5]],"")</f>
        <v>86768.75</v>
      </c>
      <c r="AE39" s="319">
        <f>IFERROR(I39*Tabelle1[[#This Row],[BGF6]],"")</f>
        <v>48707.499999999993</v>
      </c>
      <c r="AF39" s="319" t="str">
        <f>IFERROR(J39*Tabelle1[[#This Row],[BGF11]],"")</f>
        <v/>
      </c>
      <c r="AG39" s="316">
        <f>IFERROR(Tabelle1[[#This Row],[BGF1]]/AG$4*$AK$3,"")</f>
        <v>225.35545540796966</v>
      </c>
      <c r="AH39" s="316">
        <f>IFERROR(Tabelle1[[#This Row],[BGF2]]/AH$4*$AK$3,"")</f>
        <v>187.59491589136363</v>
      </c>
      <c r="AI39" s="316">
        <f>IFERROR(Tabelle1[[#This Row],[BGF3]]/AI$4*$AK$3,"")</f>
        <v>279.53938958133591</v>
      </c>
      <c r="AJ39" s="316">
        <f>IFERROR(Tabelle1[[#This Row],[BGF4]]/AJ$4*$AK$3,"")</f>
        <v>375.33872487437191</v>
      </c>
      <c r="AK39" s="316">
        <f>IFERROR(Tabelle1[[#This Row],[BGF5]]/AK$4*$AK$3,"")</f>
        <v>596.53515625</v>
      </c>
      <c r="AL39" s="316">
        <f>IFERROR(Tabelle1[[#This Row],[BGF6]]/AL$4*$AK$3,"")</f>
        <v>347.91071428571428</v>
      </c>
      <c r="AM39" s="316" t="str">
        <f>IFERROR(Tabelle1[[#This Row],[BGF11]]/AM$4*$AK$3,"")</f>
        <v/>
      </c>
      <c r="AN39" s="330">
        <f>SUM(Tabelle1[[#This Row],[BebFl_summe 1]:[BebFl_summe 7]])</f>
        <v>5358250.7752976194</v>
      </c>
      <c r="AO39" s="320">
        <f>IFERROR(Tabelle1[[#This Row],[BebFl G1]]*D39,"")</f>
        <v>2969058.1250000005</v>
      </c>
      <c r="AP39" s="320">
        <f>IFERROR(Tabelle1[[#This Row],[BebFl G2]]*E39,"")</f>
        <v>1996197.5000000005</v>
      </c>
      <c r="AQ39" s="320">
        <f>IFERROR(Tabelle1[[#This Row],[BebFl G3]]*F39,"")</f>
        <v>291559.58333333337</v>
      </c>
      <c r="AR39" s="320">
        <f>IFERROR(Tabelle1[[#This Row],[BebFl G4]]*G39,"")</f>
        <v>74692.406250000015</v>
      </c>
      <c r="AS39" s="320">
        <f>IFERROR(Tabelle1[[#This Row],[BebFl G5]]*H39,"")</f>
        <v>19089.125</v>
      </c>
      <c r="AT39" s="320">
        <f>IFERROR(Tabelle1[[#This Row],[BebFl G6]]*I39,"")</f>
        <v>7654.0357142857138</v>
      </c>
      <c r="AU39" s="320" t="str">
        <f>IFERROR(Tabelle1[[#This Row],[BebFl G11]]*J39,"")</f>
        <v/>
      </c>
      <c r="AV39" s="320">
        <f>SUM(Tabelle1[[#This Row],[BebFl_summe 8]:[BebFl_summe 14]])</f>
        <v>7264551.9522321448</v>
      </c>
      <c r="AW39" s="320">
        <f>IFERROR(Tabelle1[[#This Row],[BebFl_summe 1]]*AW$3,"")</f>
        <v>4453587.1875000009</v>
      </c>
      <c r="AX39" s="320">
        <f>IFERROR(Tabelle1[[#This Row],[BebFl_summe 2]]*AX$3,"")</f>
        <v>2395437.0000000005</v>
      </c>
      <c r="AY39" s="320">
        <f>IFERROR(Tabelle1[[#This Row],[BebFl_summe 3]]*AY$3,"")</f>
        <v>349871.50000000006</v>
      </c>
      <c r="AZ39" s="320">
        <f>IFERROR(Tabelle1[[#This Row],[BebFl_summe 4]]*AZ$3,"")</f>
        <v>52284.684375000004</v>
      </c>
      <c r="BA39" s="320">
        <f>IFERROR(Tabelle1[[#This Row],[BebFl_summe 5]]*BA$3,"")</f>
        <v>9544.5625</v>
      </c>
      <c r="BB39" s="320">
        <f>IFERROR(Tabelle1[[#This Row],[BebFl_summe 6]]*BB$3,"")</f>
        <v>3827.0178571428569</v>
      </c>
      <c r="BC39" s="320" t="str">
        <f>IFERROR(Tabelle1[[#This Row],[BebFl_summe 7]]*BC$3,"")</f>
        <v/>
      </c>
      <c r="BD39" s="335">
        <v>27547647.840800483</v>
      </c>
      <c r="BE39" s="342">
        <f>Tabelle1[[#This Row],[BebFl_Summe]]/Tabelle1[[#This Row],[bebaut]]</f>
        <v>0.19450846788311196</v>
      </c>
      <c r="BF39" s="332">
        <f>IFERROR(Tabelle1[[#This Row],[bebaut]]*Tabelle1[[#This Row],[BebFl_summe 1]]/Tabelle1[[#This Row],[BebFl_Summe]],"")</f>
        <v>15264415.772295466</v>
      </c>
      <c r="BG39" s="332">
        <f>IFERROR(Tabelle1[[#This Row],[bebaut]]*Tabelle1[[#This Row],[BebFl_summe 2]]/Tabelle1[[#This Row],[BebFl_Summe]],"")</f>
        <v>10262779.413797021</v>
      </c>
      <c r="BH39" s="332">
        <f>IFERROR(Tabelle1[[#This Row],[bebaut]]*Tabelle1[[#This Row],[BebFl_summe 3]]/Tabelle1[[#This Row],[BebFl_Summe]],"")</f>
        <v>1498955.7344544164</v>
      </c>
      <c r="BI39" s="332">
        <f>IFERROR(Tabelle1[[#This Row],[bebaut]]*Tabelle1[[#This Row],[BebFl_summe 4]]/Tabelle1[[#This Row],[BebFl_Summe]],"")</f>
        <v>384005.9359003625</v>
      </c>
      <c r="BJ39" s="332">
        <f>IFERROR(Tabelle1[[#This Row],[bebaut]]*Tabelle1[[#This Row],[BebFl_summe 5]]/Tabelle1[[#This Row],[BebFl_Summe]],"")</f>
        <v>98140.328838903966</v>
      </c>
      <c r="BK39" s="332">
        <f>IFERROR(Tabelle1[[#This Row],[bebaut]]*Tabelle1[[#This Row],[BebFl_summe 6]]/Tabelle1[[#This Row],[BebFl_Summe]],"")</f>
        <v>39350.655514315884</v>
      </c>
      <c r="BL39" s="332" t="str">
        <f>IFERROR(Tabelle1[[#This Row],[bebaut]]*Tabelle1[[#This Row],[BebFl_summe 7]]/Tabelle1[[#This Row],[BebFl_Summe]],"")</f>
        <v/>
      </c>
      <c r="BM39" s="290">
        <f>IFERROR(Tabelle1[[#This Row],[BGF_insg 1]]/Tabelle1[[#This Row],[GF_1]],"")</f>
        <v>0.17682587989373813</v>
      </c>
      <c r="BN39" s="290">
        <f>IFERROR(Tabelle1[[#This Row],[BGF_insg 2]]/Tabelle1[[#This Row],[GF_2]],"")</f>
        <v>0.35365175978747621</v>
      </c>
      <c r="BO39" s="290">
        <f>IFERROR(Tabelle1[[#This Row],[BGF_insg 3]]/Tabelle1[[#This Row],[GF_3]],"")</f>
        <v>0.53047763968121442</v>
      </c>
      <c r="BP39" s="290">
        <f>IFERROR(Tabelle1[[#This Row],[BGF_insg 4]]/Tabelle1[[#This Row],[GF_4]],"")</f>
        <v>0.70730351957495252</v>
      </c>
      <c r="BQ39" s="290">
        <f>IFERROR(Tabelle1[[#This Row],[BGF_insg 5]]/Tabelle1[[#This Row],[GF_5]],"")</f>
        <v>0.88412939946869085</v>
      </c>
      <c r="BR39" s="290">
        <f>IFERROR(Tabelle1[[#This Row],[BGF_insg 6]]/Tabelle1[[#This Row],[GF_6]],"")</f>
        <v>1.2377811592561669</v>
      </c>
      <c r="BS39" s="290" t="str">
        <f>IFERROR(Tabelle1[[#This Row],[BGF_insg 7]]/Tabelle1[[#This Row],[GF_7]],"")</f>
        <v/>
      </c>
      <c r="BT39" s="332">
        <f>IFERROR(Tabelle1[[#This Row],[bebaut]]*Tabelle1[[#This Row],[BebFl_summe 8]]/Tabelle1[[#This Row],[Gewichtung]],"")</f>
        <v>16888288.8134421</v>
      </c>
      <c r="BU39" s="332">
        <f>IFERROR(Tabelle1[[#This Row],[bebaut]]*Tabelle1[[#This Row],[BebFl_summe 9]]/Tabelle1[[#This Row],[Gewichtung]],"")</f>
        <v>9083651.0406601988</v>
      </c>
      <c r="BV39" s="332">
        <f>IFERROR(Tabelle1[[#This Row],[bebaut]]*Tabelle1[[#This Row],[BebFl_summe 10]]/Tabelle1[[#This Row],[Gewichtung]],"")</f>
        <v>1326735.2116012003</v>
      </c>
      <c r="BW39" s="332">
        <f>IFERROR(Tabelle1[[#This Row],[bebaut]]*Tabelle1[[#This Row],[BebFl_summe 11]]/Tabelle1[[#This Row],[Gewichtung]],"")</f>
        <v>198266.88309212838</v>
      </c>
      <c r="BX39" s="332">
        <f>IFERROR(Tabelle1[[#This Row],[bebaut]]*Tabelle1[[#This Row],[BebFl_summe 12]]/Tabelle1[[#This Row],[Gewichtung]],"")</f>
        <v>36193.5943570093</v>
      </c>
      <c r="BY39" s="332">
        <f>IFERROR(Tabelle1[[#This Row],[bebaut]]*Tabelle1[[#This Row],[BebFl_summe 13]]/Tabelle1[[#This Row],[Gewichtung]],"")</f>
        <v>14512.297647844993</v>
      </c>
      <c r="BZ39" s="332" t="str">
        <f>IFERROR(Tabelle1[[#This Row],[bebaut]]*Tabelle1[[#This Row],[BebFl_summe 14]]/Tabelle1[[#This Row],[Gewichtung]],"")</f>
        <v/>
      </c>
      <c r="CA39" s="290">
        <f>IFERROR(Tabelle1[[#This Row],[BGF_insg 1]]/Tabelle1[[#This Row],[GF_12]],"")</f>
        <v>0.1598234006900473</v>
      </c>
      <c r="CB39" s="290">
        <f>IFERROR(Tabelle1[[#This Row],[BGF_insg 2]]/Tabelle1[[#This Row],[GF_23]],"")</f>
        <v>0.3995585017251182</v>
      </c>
      <c r="CC39" s="290">
        <f>IFERROR(Tabelle1[[#This Row],[BGF_insg 3]]/Tabelle1[[#This Row],[GF_34]],"")</f>
        <v>0.59933775258767741</v>
      </c>
      <c r="CD39" s="290">
        <f>IFERROR(Tabelle1[[#This Row],[BGF_insg 4]]/Tabelle1[[#This Row],[GF_45]],"")</f>
        <v>1.3699148630575484</v>
      </c>
      <c r="CE39" s="290">
        <f>IFERROR(Tabelle1[[#This Row],[BGF_insg 5]]/Tabelle1[[#This Row],[GF_56]],"")</f>
        <v>2.3973510103507101</v>
      </c>
      <c r="CF39" s="290">
        <f>IFERROR(Tabelle1[[#This Row],[BGF_insg 6]]/Tabelle1[[#This Row],[GF_67]],"")</f>
        <v>3.3562914144909937</v>
      </c>
      <c r="CG39" s="290" t="str">
        <f>IFERROR(Tabelle1[[#This Row],[BGF_insg 7]]/Tabelle1[[#This Row],[GF_78]],"")</f>
        <v/>
      </c>
      <c r="CI39"/>
    </row>
    <row r="40" spans="1:87" ht="17.399999999999999" customHeight="1" x14ac:dyDescent="0.3">
      <c r="A40" s="15" t="s">
        <v>87</v>
      </c>
      <c r="B40" s="263">
        <v>316</v>
      </c>
      <c r="C40" s="314">
        <f t="shared" si="0"/>
        <v>36447</v>
      </c>
      <c r="D40" s="25">
        <v>28598</v>
      </c>
      <c r="E40" s="25">
        <v>6994</v>
      </c>
      <c r="F40" s="25">
        <v>678</v>
      </c>
      <c r="G40" s="25">
        <v>136</v>
      </c>
      <c r="H40" s="25">
        <v>23</v>
      </c>
      <c r="I40" s="25">
        <v>18</v>
      </c>
      <c r="J40" s="25" t="s">
        <v>54</v>
      </c>
      <c r="K40" s="24">
        <v>3711049</v>
      </c>
      <c r="L40" s="24">
        <v>1733744</v>
      </c>
      <c r="M40" s="24">
        <v>445961</v>
      </c>
      <c r="N40" s="24">
        <v>221672</v>
      </c>
      <c r="O40" s="24">
        <v>37165</v>
      </c>
      <c r="P40" s="24">
        <v>57276</v>
      </c>
      <c r="Q40" s="24" t="s">
        <v>54</v>
      </c>
      <c r="R40" s="315">
        <f>IFERROR(Tabelle1[[#This Row],[NGF1]]/NGFzuBGF/D40,"")</f>
        <v>162.20754073711447</v>
      </c>
      <c r="S40" s="315">
        <f>IFERROR(Tabelle1[[#This Row],[NGF2]]/NGFzuBGF/E40,"")</f>
        <v>309.86273949099228</v>
      </c>
      <c r="T40" s="315">
        <f>IFERROR(Tabelle1[[#This Row],[NGF3]]/NGFzuBGF/F40,"")</f>
        <v>822.19948377581125</v>
      </c>
      <c r="U40" s="315">
        <f>IFERROR(Tabelle1[[#This Row],[NGF4]]/NGFzuBGF/G40,"")</f>
        <v>2037.4264705882354</v>
      </c>
      <c r="V40" s="315">
        <f>IFERROR(Tabelle1[[#This Row],[NGF5]]/NGFzuBGF/H40,"")</f>
        <v>2019.8369565217392</v>
      </c>
      <c r="W40" s="315">
        <f>IFERROR(Tabelle1[[#This Row],[NGF6]]/NGFzuBGF/I40,"")</f>
        <v>3977.5</v>
      </c>
      <c r="X40" s="315" t="str">
        <f>IFERROR(Tabelle1[[#This Row],[NGF11]]/NGFzuBGF/J40,"")</f>
        <v/>
      </c>
      <c r="Y40" s="329">
        <f>SUM(Tabelle1[[#This Row],[BGF_insg 1]:[BGF_insg 7]])</f>
        <v>7758583.75</v>
      </c>
      <c r="Z40" s="319">
        <f>IFERROR(D40*Tabelle1[[#This Row],[BGF1]],"")</f>
        <v>4638811.25</v>
      </c>
      <c r="AA40" s="319">
        <f>IFERROR(E40*Tabelle1[[#This Row],[BGF2]],"")</f>
        <v>2167180</v>
      </c>
      <c r="AB40" s="319">
        <f>IFERROR(F40*Tabelle1[[#This Row],[BGF3]],"")</f>
        <v>557451.25</v>
      </c>
      <c r="AC40" s="319">
        <f>IFERROR(G40*Tabelle1[[#This Row],[BGF4]],"")</f>
        <v>277090</v>
      </c>
      <c r="AD40" s="319">
        <f>IFERROR(H40*Tabelle1[[#This Row],[BGF5]],"")</f>
        <v>46456.25</v>
      </c>
      <c r="AE40" s="319">
        <f>IFERROR(I40*Tabelle1[[#This Row],[BGF6]],"")</f>
        <v>71595</v>
      </c>
      <c r="AF40" s="319" t="str">
        <f>IFERROR(J40*Tabelle1[[#This Row],[BGF11]],"")</f>
        <v/>
      </c>
      <c r="AG40" s="316">
        <f>IFERROR(Tabelle1[[#This Row],[BGF1]]/AG$4*$AK$3,"")</f>
        <v>178.42829481082595</v>
      </c>
      <c r="AH40" s="316">
        <f>IFERROR(Tabelle1[[#This Row],[BGF2]]/AH$4*$AK$3,"")</f>
        <v>170.42450672004577</v>
      </c>
      <c r="AI40" s="316">
        <f>IFERROR(Tabelle1[[#This Row],[BGF3]]/AI$4*$AK$3,"")</f>
        <v>301.47314405113082</v>
      </c>
      <c r="AJ40" s="316">
        <f>IFERROR(Tabelle1[[#This Row],[BGF4]]/AJ$4*$AK$3,"")</f>
        <v>560.29227941176475</v>
      </c>
      <c r="AK40" s="316">
        <f>IFERROR(Tabelle1[[#This Row],[BGF5]]/AK$4*$AK$3,"")</f>
        <v>444.36413043478268</v>
      </c>
      <c r="AL40" s="316">
        <f>IFERROR(Tabelle1[[#This Row],[BGF6]]/AL$4*$AK$3,"")</f>
        <v>625.03571428571433</v>
      </c>
      <c r="AM40" s="316" t="str">
        <f>IFERROR(Tabelle1[[#This Row],[BGF11]]/AM$4*$AK$3,"")</f>
        <v/>
      </c>
      <c r="AN40" s="330">
        <f>SUM(Tabelle1[[#This Row],[BebFl_summe 1]:[BebFl_summe 7]])</f>
        <v>6596710.9345238097</v>
      </c>
      <c r="AO40" s="320">
        <f>IFERROR(Tabelle1[[#This Row],[BebFl G1]]*D40,"")</f>
        <v>5102692.375</v>
      </c>
      <c r="AP40" s="320">
        <f>IFERROR(Tabelle1[[#This Row],[BebFl G2]]*E40,"")</f>
        <v>1191949</v>
      </c>
      <c r="AQ40" s="320">
        <f>IFERROR(Tabelle1[[#This Row],[BebFl G3]]*F40,"")</f>
        <v>204398.79166666669</v>
      </c>
      <c r="AR40" s="320">
        <f>IFERROR(Tabelle1[[#This Row],[BebFl G4]]*G40,"")</f>
        <v>76199.75</v>
      </c>
      <c r="AS40" s="320">
        <f>IFERROR(Tabelle1[[#This Row],[BebFl G5]]*H40,"")</f>
        <v>10220.375000000002</v>
      </c>
      <c r="AT40" s="320">
        <f>IFERROR(Tabelle1[[#This Row],[BebFl G6]]*I40,"")</f>
        <v>11250.642857142859</v>
      </c>
      <c r="AU40" s="320" t="str">
        <f>IFERROR(Tabelle1[[#This Row],[BebFl G11]]*J40,"")</f>
        <v/>
      </c>
      <c r="AV40" s="320">
        <f>SUM(Tabelle1[[#This Row],[BebFl_summe 8]:[BebFl_summe 14]])</f>
        <v>9393731.2464285716</v>
      </c>
      <c r="AW40" s="320">
        <f>IFERROR(Tabelle1[[#This Row],[BebFl_summe 1]]*AW$3,"")</f>
        <v>7654038.5625</v>
      </c>
      <c r="AX40" s="320">
        <f>IFERROR(Tabelle1[[#This Row],[BebFl_summe 2]]*AX$3,"")</f>
        <v>1430338.8</v>
      </c>
      <c r="AY40" s="320">
        <f>IFERROR(Tabelle1[[#This Row],[BebFl_summe 3]]*AY$3,"")</f>
        <v>245278.55000000002</v>
      </c>
      <c r="AZ40" s="320">
        <f>IFERROR(Tabelle1[[#This Row],[BebFl_summe 4]]*AZ$3,"")</f>
        <v>53339.824999999997</v>
      </c>
      <c r="BA40" s="320">
        <f>IFERROR(Tabelle1[[#This Row],[BebFl_summe 5]]*BA$3,"")</f>
        <v>5110.1875000000009</v>
      </c>
      <c r="BB40" s="320">
        <f>IFERROR(Tabelle1[[#This Row],[BebFl_summe 6]]*BB$3,"")</f>
        <v>5625.3214285714294</v>
      </c>
      <c r="BC40" s="320" t="str">
        <f>IFERROR(Tabelle1[[#This Row],[BebFl_summe 7]]*BC$3,"")</f>
        <v/>
      </c>
      <c r="BD40" s="335">
        <v>36063918.179119259</v>
      </c>
      <c r="BE40" s="342">
        <f>Tabelle1[[#This Row],[BebFl_Summe]]/Tabelle1[[#This Row],[bebaut]]</f>
        <v>0.18291720000471987</v>
      </c>
      <c r="BF40" s="332">
        <f>IFERROR(Tabelle1[[#This Row],[bebaut]]*Tabelle1[[#This Row],[BebFl_summe 1]]/Tabelle1[[#This Row],[BebFl_Summe]],"")</f>
        <v>27896186.771218527</v>
      </c>
      <c r="BG40" s="332">
        <f>IFERROR(Tabelle1[[#This Row],[bebaut]]*Tabelle1[[#This Row],[BebFl_summe 2]]/Tabelle1[[#This Row],[BebFl_Summe]],"")</f>
        <v>6516330.8861563811</v>
      </c>
      <c r="BH40" s="332">
        <f>IFERROR(Tabelle1[[#This Row],[bebaut]]*Tabelle1[[#This Row],[BebFl_summe 3]]/Tabelle1[[#This Row],[BebFl_Summe]],"")</f>
        <v>1117438.8830650838</v>
      </c>
      <c r="BI40" s="332">
        <f>IFERROR(Tabelle1[[#This Row],[bebaut]]*Tabelle1[[#This Row],[BebFl_summe 4]]/Tabelle1[[#This Row],[BebFl_Summe]],"")</f>
        <v>416580.56212337496</v>
      </c>
      <c r="BJ40" s="332">
        <f>IFERROR(Tabelle1[[#This Row],[bebaut]]*Tabelle1[[#This Row],[BebFl_summe 5]]/Tabelle1[[#This Row],[BebFl_Summe]],"")</f>
        <v>55874.324556336331</v>
      </c>
      <c r="BK40" s="332">
        <f>IFERROR(Tabelle1[[#This Row],[bebaut]]*Tabelle1[[#This Row],[BebFl_summe 6]]/Tabelle1[[#This Row],[BebFl_Summe]],"")</f>
        <v>61506.751999552558</v>
      </c>
      <c r="BL40" s="332" t="str">
        <f>IFERROR(Tabelle1[[#This Row],[bebaut]]*Tabelle1[[#This Row],[BebFl_summe 7]]/Tabelle1[[#This Row],[BebFl_Summe]],"")</f>
        <v/>
      </c>
      <c r="BM40" s="290">
        <f>IFERROR(Tabelle1[[#This Row],[BGF_insg 1]]/Tabelle1[[#This Row],[GF_1]],"")</f>
        <v>0.16628836364065444</v>
      </c>
      <c r="BN40" s="290">
        <f>IFERROR(Tabelle1[[#This Row],[BGF_insg 2]]/Tabelle1[[#This Row],[GF_2]],"")</f>
        <v>0.33257672728130877</v>
      </c>
      <c r="BO40" s="290">
        <f>IFERROR(Tabelle1[[#This Row],[BGF_insg 3]]/Tabelle1[[#This Row],[GF_3]],"")</f>
        <v>0.49886509092196318</v>
      </c>
      <c r="BP40" s="290">
        <f>IFERROR(Tabelle1[[#This Row],[BGF_insg 4]]/Tabelle1[[#This Row],[GF_4]],"")</f>
        <v>0.66515345456261765</v>
      </c>
      <c r="BQ40" s="290">
        <f>IFERROR(Tabelle1[[#This Row],[BGF_insg 5]]/Tabelle1[[#This Row],[GF_5]],"")</f>
        <v>0.8314418182032719</v>
      </c>
      <c r="BR40" s="290">
        <f>IFERROR(Tabelle1[[#This Row],[BGF_insg 6]]/Tabelle1[[#This Row],[GF_6]],"")</f>
        <v>1.1640185454845808</v>
      </c>
      <c r="BS40" s="290" t="str">
        <f>IFERROR(Tabelle1[[#This Row],[BGF_insg 7]]/Tabelle1[[#This Row],[GF_7]],"")</f>
        <v/>
      </c>
      <c r="BT40" s="332">
        <f>IFERROR(Tabelle1[[#This Row],[bebaut]]*Tabelle1[[#This Row],[BebFl_summe 8]]/Tabelle1[[#This Row],[Gewichtung]],"")</f>
        <v>29384981.666658811</v>
      </c>
      <c r="BU40" s="332">
        <f>IFERROR(Tabelle1[[#This Row],[bebaut]]*Tabelle1[[#This Row],[BebFl_summe 9]]/Tabelle1[[#This Row],[Gewichtung]],"")</f>
        <v>5491281.3767406158</v>
      </c>
      <c r="BV40" s="332">
        <f>IFERROR(Tabelle1[[#This Row],[bebaut]]*Tabelle1[[#This Row],[BebFl_summe 10]]/Tabelle1[[#This Row],[Gewichtung]],"")</f>
        <v>941660.48891978746</v>
      </c>
      <c r="BW40" s="332">
        <f>IFERROR(Tabelle1[[#This Row],[bebaut]]*Tabelle1[[#This Row],[BebFl_summe 11]]/Tabelle1[[#This Row],[Gewichtung]],"")</f>
        <v>204779.44642283596</v>
      </c>
      <c r="BX40" s="332">
        <f>IFERROR(Tabelle1[[#This Row],[bebaut]]*Tabelle1[[#This Row],[BebFl_summe 12]]/Tabelle1[[#This Row],[Gewichtung]],"")</f>
        <v>19618.762666860948</v>
      </c>
      <c r="BY40" s="332">
        <f>IFERROR(Tabelle1[[#This Row],[bebaut]]*Tabelle1[[#This Row],[BebFl_summe 13]]/Tabelle1[[#This Row],[Gewichtung]],"")</f>
        <v>21596.437710348207</v>
      </c>
      <c r="BZ40" s="332" t="str">
        <f>IFERROR(Tabelle1[[#This Row],[bebaut]]*Tabelle1[[#This Row],[BebFl_summe 14]]/Tabelle1[[#This Row],[Gewichtung]],"")</f>
        <v/>
      </c>
      <c r="CA40" s="290">
        <f>IFERROR(Tabelle1[[#This Row],[BGF_insg 1]]/Tabelle1[[#This Row],[GF_12]],"")</f>
        <v>0.15786333653777132</v>
      </c>
      <c r="CB40" s="290">
        <f>IFERROR(Tabelle1[[#This Row],[BGF_insg 2]]/Tabelle1[[#This Row],[GF_23]],"")</f>
        <v>0.39465834134442829</v>
      </c>
      <c r="CC40" s="290">
        <f>IFERROR(Tabelle1[[#This Row],[BGF_insg 3]]/Tabelle1[[#This Row],[GF_34]],"")</f>
        <v>0.59198751201664235</v>
      </c>
      <c r="CD40" s="290">
        <f>IFERROR(Tabelle1[[#This Row],[BGF_insg 4]]/Tabelle1[[#This Row],[GF_45]],"")</f>
        <v>1.3531143131808971</v>
      </c>
      <c r="CE40" s="290">
        <f>IFERROR(Tabelle1[[#This Row],[BGF_insg 5]]/Tabelle1[[#This Row],[GF_56]],"")</f>
        <v>2.3679500480665694</v>
      </c>
      <c r="CF40" s="290">
        <f>IFERROR(Tabelle1[[#This Row],[BGF_insg 6]]/Tabelle1[[#This Row],[GF_67]],"")</f>
        <v>3.3151300672931976</v>
      </c>
      <c r="CG40" s="290" t="str">
        <f>IFERROR(Tabelle1[[#This Row],[BGF_insg 7]]/Tabelle1[[#This Row],[GF_78]],"")</f>
        <v/>
      </c>
      <c r="CI40"/>
    </row>
    <row r="41" spans="1:87" ht="17.399999999999999" customHeight="1" x14ac:dyDescent="0.3">
      <c r="A41" s="15" t="s">
        <v>88</v>
      </c>
      <c r="B41" s="263">
        <v>317</v>
      </c>
      <c r="C41" s="314">
        <f t="shared" si="0"/>
        <v>33760</v>
      </c>
      <c r="D41" s="25">
        <v>16406</v>
      </c>
      <c r="E41" s="25">
        <v>12834</v>
      </c>
      <c r="F41" s="25">
        <v>2914</v>
      </c>
      <c r="G41" s="25">
        <v>1094</v>
      </c>
      <c r="H41" s="25">
        <v>333</v>
      </c>
      <c r="I41" s="25">
        <v>176</v>
      </c>
      <c r="J41" s="25">
        <v>3</v>
      </c>
      <c r="K41" s="24">
        <v>3005787</v>
      </c>
      <c r="L41" s="24">
        <v>3574640</v>
      </c>
      <c r="M41" s="24">
        <v>1699008</v>
      </c>
      <c r="N41" s="24">
        <v>954415</v>
      </c>
      <c r="O41" s="24">
        <v>493894</v>
      </c>
      <c r="P41" s="24">
        <v>390724</v>
      </c>
      <c r="Q41" s="24">
        <v>16081</v>
      </c>
      <c r="R41" s="315">
        <f>IFERROR(Tabelle1[[#This Row],[NGF1]]/NGFzuBGF/D41,"")</f>
        <v>229.01583262221138</v>
      </c>
      <c r="S41" s="315">
        <f>IFERROR(Tabelle1[[#This Row],[NGF2]]/NGFzuBGF/E41,"")</f>
        <v>348.16113448652015</v>
      </c>
      <c r="T41" s="315">
        <f>IFERROR(Tabelle1[[#This Row],[NGF3]]/NGFzuBGF/F41,"")</f>
        <v>728.81262868908721</v>
      </c>
      <c r="U41" s="315">
        <f>IFERROR(Tabelle1[[#This Row],[NGF4]]/NGFzuBGF/G41,"")</f>
        <v>1090.5107404021937</v>
      </c>
      <c r="V41" s="315">
        <f>IFERROR(Tabelle1[[#This Row],[NGF5]]/NGFzuBGF/H41,"")</f>
        <v>1853.9564564564564</v>
      </c>
      <c r="W41" s="315">
        <f>IFERROR(Tabelle1[[#This Row],[NGF6]]/NGFzuBGF/I41,"")</f>
        <v>2775.028409090909</v>
      </c>
      <c r="X41" s="315">
        <f>IFERROR(Tabelle1[[#This Row],[NGF11]]/NGFzuBGF/J41,"")</f>
        <v>6700.416666666667</v>
      </c>
      <c r="Y41" s="329">
        <f>SUM(Tabelle1[[#This Row],[BGF_insg 1]:[BGF_insg 7]])</f>
        <v>12668186.25</v>
      </c>
      <c r="Z41" s="319">
        <f>IFERROR(D41*Tabelle1[[#This Row],[BGF1]],"")</f>
        <v>3757233.75</v>
      </c>
      <c r="AA41" s="319">
        <f>IFERROR(E41*Tabelle1[[#This Row],[BGF2]],"")</f>
        <v>4468300</v>
      </c>
      <c r="AB41" s="319">
        <f>IFERROR(F41*Tabelle1[[#This Row],[BGF3]],"")</f>
        <v>2123760</v>
      </c>
      <c r="AC41" s="319">
        <f>IFERROR(G41*Tabelle1[[#This Row],[BGF4]],"")</f>
        <v>1193018.75</v>
      </c>
      <c r="AD41" s="319">
        <f>IFERROR(H41*Tabelle1[[#This Row],[BGF5]],"")</f>
        <v>617367.5</v>
      </c>
      <c r="AE41" s="319">
        <f>IFERROR(I41*Tabelle1[[#This Row],[BGF6]],"")</f>
        <v>488405</v>
      </c>
      <c r="AF41" s="319">
        <f>IFERROR(J41*Tabelle1[[#This Row],[BGF11]],"")</f>
        <v>20101.25</v>
      </c>
      <c r="AG41" s="316">
        <f>IFERROR(Tabelle1[[#This Row],[BGF1]]/AG$4*$AK$3,"")</f>
        <v>251.91741588443253</v>
      </c>
      <c r="AH41" s="316">
        <f>IFERROR(Tabelle1[[#This Row],[BGF2]]/AH$4*$AK$3,"")</f>
        <v>191.48862396758611</v>
      </c>
      <c r="AI41" s="316">
        <f>IFERROR(Tabelle1[[#This Row],[BGF3]]/AI$4*$AK$3,"")</f>
        <v>267.23129718599864</v>
      </c>
      <c r="AJ41" s="316">
        <f>IFERROR(Tabelle1[[#This Row],[BGF4]]/AJ$4*$AK$3,"")</f>
        <v>299.89045361060329</v>
      </c>
      <c r="AK41" s="316">
        <f>IFERROR(Tabelle1[[#This Row],[BGF5]]/AK$4*$AK$3,"")</f>
        <v>407.87042042042043</v>
      </c>
      <c r="AL41" s="316">
        <f>IFERROR(Tabelle1[[#This Row],[BGF6]]/AL$4*$AK$3,"")</f>
        <v>436.07589285714289</v>
      </c>
      <c r="AM41" s="316">
        <f>IFERROR(Tabelle1[[#This Row],[BGF11]]/AM$4*$AK$3,"")</f>
        <v>614.2048611111112</v>
      </c>
      <c r="AN41" s="330">
        <f>SUM(Tabelle1[[#This Row],[BebFl_summe 1]:[BebFl_summe 7]])</f>
        <v>7911727.1029761899</v>
      </c>
      <c r="AO41" s="320">
        <f>IFERROR(Tabelle1[[#This Row],[BebFl G1]]*D41,"")</f>
        <v>4132957.125</v>
      </c>
      <c r="AP41" s="320">
        <f>IFERROR(Tabelle1[[#This Row],[BebFl G2]]*E41,"")</f>
        <v>2457565</v>
      </c>
      <c r="AQ41" s="320">
        <f>IFERROR(Tabelle1[[#This Row],[BebFl G3]]*F41,"")</f>
        <v>778712</v>
      </c>
      <c r="AR41" s="320">
        <f>IFERROR(Tabelle1[[#This Row],[BebFl G4]]*G41,"")</f>
        <v>328080.15625</v>
      </c>
      <c r="AS41" s="320">
        <f>IFERROR(Tabelle1[[#This Row],[BebFl G5]]*H41,"")</f>
        <v>135820.85</v>
      </c>
      <c r="AT41" s="320">
        <f>IFERROR(Tabelle1[[#This Row],[BebFl G6]]*I41,"")</f>
        <v>76749.357142857145</v>
      </c>
      <c r="AU41" s="320">
        <f>IFERROR(Tabelle1[[#This Row],[BebFl G11]]*J41,"")</f>
        <v>1842.6145833333335</v>
      </c>
      <c r="AV41" s="320">
        <f>SUM(Tabelle1[[#This Row],[BebFl_summe 8]:[BebFl_summe 14]])</f>
        <v>10419830.607738096</v>
      </c>
      <c r="AW41" s="320">
        <f>IFERROR(Tabelle1[[#This Row],[BebFl_summe 1]]*AW$3,"")</f>
        <v>6199435.6875</v>
      </c>
      <c r="AX41" s="320">
        <f>IFERROR(Tabelle1[[#This Row],[BebFl_summe 2]]*AX$3,"")</f>
        <v>2949078</v>
      </c>
      <c r="AY41" s="320">
        <f>IFERROR(Tabelle1[[#This Row],[BebFl_summe 3]]*AY$3,"")</f>
        <v>934454.4</v>
      </c>
      <c r="AZ41" s="320">
        <f>IFERROR(Tabelle1[[#This Row],[BebFl_summe 4]]*AZ$3,"")</f>
        <v>229656.10937499997</v>
      </c>
      <c r="BA41" s="320">
        <f>IFERROR(Tabelle1[[#This Row],[BebFl_summe 5]]*BA$3,"")</f>
        <v>67910.425000000003</v>
      </c>
      <c r="BB41" s="320">
        <f>IFERROR(Tabelle1[[#This Row],[BebFl_summe 6]]*BB$3,"")</f>
        <v>38374.678571428572</v>
      </c>
      <c r="BC41" s="320">
        <f>IFERROR(Tabelle1[[#This Row],[BebFl_summe 7]]*BC$3,"")</f>
        <v>921.30729166666674</v>
      </c>
      <c r="BD41" s="335">
        <v>33015848.811843384</v>
      </c>
      <c r="BE41" s="342">
        <f>Tabelle1[[#This Row],[BebFl_Summe]]/Tabelle1[[#This Row],[bebaut]]</f>
        <v>0.23963421773781898</v>
      </c>
      <c r="BF41" s="332">
        <f>IFERROR(Tabelle1[[#This Row],[bebaut]]*Tabelle1[[#This Row],[BebFl_summe 1]]/Tabelle1[[#This Row],[BebFl_Summe]],"")</f>
        <v>17246940.624822706</v>
      </c>
      <c r="BG41" s="332">
        <f>IFERROR(Tabelle1[[#This Row],[bebaut]]*Tabelle1[[#This Row],[BebFl_summe 2]]/Tabelle1[[#This Row],[BebFl_Summe]],"")</f>
        <v>10255484.476297928</v>
      </c>
      <c r="BH41" s="332">
        <f>IFERROR(Tabelle1[[#This Row],[bebaut]]*Tabelle1[[#This Row],[BebFl_summe 3]]/Tabelle1[[#This Row],[BebFl_Summe]],"")</f>
        <v>3249586.0038318052</v>
      </c>
      <c r="BI41" s="332">
        <f>IFERROR(Tabelle1[[#This Row],[bebaut]]*Tabelle1[[#This Row],[BebFl_summe 4]]/Tabelle1[[#This Row],[BebFl_Summe]],"")</f>
        <v>1369087.267031909</v>
      </c>
      <c r="BJ41" s="332">
        <f>IFERROR(Tabelle1[[#This Row],[bebaut]]*Tabelle1[[#This Row],[BebFl_summe 5]]/Tabelle1[[#This Row],[BebFl_Summe]],"")</f>
        <v>566784.03978433507</v>
      </c>
      <c r="BK41" s="332">
        <f>IFERROR(Tabelle1[[#This Row],[bebaut]]*Tabelle1[[#This Row],[BebFl_summe 6]]/Tabelle1[[#This Row],[BebFl_Summe]],"")</f>
        <v>320277.12013493717</v>
      </c>
      <c r="BL41" s="332">
        <f>IFERROR(Tabelle1[[#This Row],[bebaut]]*Tabelle1[[#This Row],[BebFl_summe 7]]/Tabelle1[[#This Row],[BebFl_Summe]],"")</f>
        <v>7689.2799397676863</v>
      </c>
      <c r="BM41" s="290">
        <f>IFERROR(Tabelle1[[#This Row],[BGF_insg 1]]/Tabelle1[[#This Row],[GF_1]],"")</f>
        <v>0.21784928885256272</v>
      </c>
      <c r="BN41" s="290">
        <f>IFERROR(Tabelle1[[#This Row],[BGF_insg 2]]/Tabelle1[[#This Row],[GF_2]],"")</f>
        <v>0.43569857770512538</v>
      </c>
      <c r="BO41" s="290">
        <f>IFERROR(Tabelle1[[#This Row],[BGF_insg 3]]/Tabelle1[[#This Row],[GF_3]],"")</f>
        <v>0.65354786655768826</v>
      </c>
      <c r="BP41" s="290">
        <f>IFERROR(Tabelle1[[#This Row],[BGF_insg 4]]/Tabelle1[[#This Row],[GF_4]],"")</f>
        <v>0.87139715541025087</v>
      </c>
      <c r="BQ41" s="290">
        <f>IFERROR(Tabelle1[[#This Row],[BGF_insg 5]]/Tabelle1[[#This Row],[GF_5]],"")</f>
        <v>1.0892464442628136</v>
      </c>
      <c r="BR41" s="290">
        <f>IFERROR(Tabelle1[[#This Row],[BGF_insg 6]]/Tabelle1[[#This Row],[GF_6]],"")</f>
        <v>1.524945021967939</v>
      </c>
      <c r="BS41" s="290">
        <f>IFERROR(Tabelle1[[#This Row],[BGF_insg 7]]/Tabelle1[[#This Row],[GF_7]],"")</f>
        <v>2.6141914662307526</v>
      </c>
      <c r="BT41" s="332">
        <f>IFERROR(Tabelle1[[#This Row],[bebaut]]*Tabelle1[[#This Row],[BebFl_summe 8]]/Tabelle1[[#This Row],[Gewichtung]],"")</f>
        <v>19643278.195448279</v>
      </c>
      <c r="BU41" s="332">
        <f>IFERROR(Tabelle1[[#This Row],[bebaut]]*Tabelle1[[#This Row],[BebFl_summe 9]]/Tabelle1[[#This Row],[Gewichtung]],"")</f>
        <v>9344327.8540465105</v>
      </c>
      <c r="BV41" s="332">
        <f>IFERROR(Tabelle1[[#This Row],[bebaut]]*Tabelle1[[#This Row],[BebFl_summe 10]]/Tabelle1[[#This Row],[Gewichtung]],"")</f>
        <v>2960873.9674760448</v>
      </c>
      <c r="BW41" s="332">
        <f>IFERROR(Tabelle1[[#This Row],[bebaut]]*Tabelle1[[#This Row],[BebFl_summe 11]]/Tabelle1[[#This Row],[Gewichtung]],"")</f>
        <v>727678.94904263772</v>
      </c>
      <c r="BX41" s="332">
        <f>IFERROR(Tabelle1[[#This Row],[bebaut]]*Tabelle1[[#This Row],[BebFl_summe 12]]/Tabelle1[[#This Row],[Gewichtung]],"")</f>
        <v>215178.19328876227</v>
      </c>
      <c r="BY41" s="332">
        <f>IFERROR(Tabelle1[[#This Row],[bebaut]]*Tabelle1[[#This Row],[BebFl_summe 13]]/Tabelle1[[#This Row],[Gewichtung]],"")</f>
        <v>121592.4359630643</v>
      </c>
      <c r="BZ41" s="332">
        <f>IFERROR(Tabelle1[[#This Row],[bebaut]]*Tabelle1[[#This Row],[BebFl_summe 14]]/Tabelle1[[#This Row],[Gewichtung]],"")</f>
        <v>2919.2165780820264</v>
      </c>
      <c r="CA41" s="290">
        <f>IFERROR(Tabelle1[[#This Row],[BGF_insg 1]]/Tabelle1[[#This Row],[GF_12]],"")</f>
        <v>0.19127325452584704</v>
      </c>
      <c r="CB41" s="290">
        <f>IFERROR(Tabelle1[[#This Row],[BGF_insg 2]]/Tabelle1[[#This Row],[GF_23]],"")</f>
        <v>0.47818313631461751</v>
      </c>
      <c r="CC41" s="290">
        <f>IFERROR(Tabelle1[[#This Row],[BGF_insg 3]]/Tabelle1[[#This Row],[GF_34]],"")</f>
        <v>0.71727470447192632</v>
      </c>
      <c r="CD41" s="290">
        <f>IFERROR(Tabelle1[[#This Row],[BGF_insg 4]]/Tabelle1[[#This Row],[GF_45]],"")</f>
        <v>1.6394850387929747</v>
      </c>
      <c r="CE41" s="290">
        <f>IFERROR(Tabelle1[[#This Row],[BGF_insg 5]]/Tabelle1[[#This Row],[GF_56]],"")</f>
        <v>2.8690988178877053</v>
      </c>
      <c r="CF41" s="290">
        <f>IFERROR(Tabelle1[[#This Row],[BGF_insg 6]]/Tabelle1[[#This Row],[GF_67]],"")</f>
        <v>4.0167383450427874</v>
      </c>
      <c r="CG41" s="290">
        <f>IFERROR(Tabelle1[[#This Row],[BGF_insg 7]]/Tabelle1[[#This Row],[GF_78]],"")</f>
        <v>6.8858371629304918</v>
      </c>
      <c r="CI41"/>
    </row>
    <row r="42" spans="1:87" ht="17.399999999999999" customHeight="1" x14ac:dyDescent="0.3">
      <c r="A42" s="15" t="s">
        <v>89</v>
      </c>
      <c r="B42" s="263">
        <v>318</v>
      </c>
      <c r="C42" s="314">
        <f t="shared" si="0"/>
        <v>33246</v>
      </c>
      <c r="D42" s="25">
        <v>19476</v>
      </c>
      <c r="E42" s="25">
        <v>11454</v>
      </c>
      <c r="F42" s="25">
        <v>1772</v>
      </c>
      <c r="G42" s="25">
        <v>420</v>
      </c>
      <c r="H42" s="25">
        <v>79</v>
      </c>
      <c r="I42" s="25">
        <v>44</v>
      </c>
      <c r="J42" s="25">
        <v>1</v>
      </c>
      <c r="K42" s="24">
        <v>2794289</v>
      </c>
      <c r="L42" s="24">
        <v>2787553</v>
      </c>
      <c r="M42" s="24">
        <v>1010640</v>
      </c>
      <c r="N42" s="24">
        <v>425637</v>
      </c>
      <c r="O42" s="24">
        <v>85869</v>
      </c>
      <c r="P42" s="24">
        <v>96125</v>
      </c>
      <c r="Q42" s="24">
        <v>3821</v>
      </c>
      <c r="R42" s="315">
        <f>IFERROR(Tabelle1[[#This Row],[NGF1]]/NGFzuBGF/D42,"")</f>
        <v>179.3418181351407</v>
      </c>
      <c r="S42" s="315">
        <f>IFERROR(Tabelle1[[#This Row],[NGF2]]/NGFzuBGF/E42,"")</f>
        <v>304.21173825737736</v>
      </c>
      <c r="T42" s="315">
        <f>IFERROR(Tabelle1[[#This Row],[NGF3]]/NGFzuBGF/F42,"")</f>
        <v>712.92325056433413</v>
      </c>
      <c r="U42" s="315">
        <f>IFERROR(Tabelle1[[#This Row],[NGF4]]/NGFzuBGF/G42,"")</f>
        <v>1266.7767857142858</v>
      </c>
      <c r="V42" s="315">
        <f>IFERROR(Tabelle1[[#This Row],[NGF5]]/NGFzuBGF/H42,"")</f>
        <v>1358.6867088607594</v>
      </c>
      <c r="W42" s="315">
        <f>IFERROR(Tabelle1[[#This Row],[NGF6]]/NGFzuBGF/I42,"")</f>
        <v>2730.8238636363635</v>
      </c>
      <c r="X42" s="315">
        <f>IFERROR(Tabelle1[[#This Row],[NGF11]]/NGFzuBGF/J42,"")</f>
        <v>4776.25</v>
      </c>
      <c r="Y42" s="329">
        <f>SUM(Tabelle1[[#This Row],[BGF_insg 1]:[BGF_insg 7]])</f>
        <v>9004917.5</v>
      </c>
      <c r="Z42" s="319">
        <f>IFERROR(D42*Tabelle1[[#This Row],[BGF1]],"")</f>
        <v>3492861.2500000005</v>
      </c>
      <c r="AA42" s="319">
        <f>IFERROR(E42*Tabelle1[[#This Row],[BGF2]],"")</f>
        <v>3484441.2500000005</v>
      </c>
      <c r="AB42" s="319">
        <f>IFERROR(F42*Tabelle1[[#This Row],[BGF3]],"")</f>
        <v>1263300</v>
      </c>
      <c r="AC42" s="319">
        <f>IFERROR(G42*Tabelle1[[#This Row],[BGF4]],"")</f>
        <v>532046.25</v>
      </c>
      <c r="AD42" s="319">
        <f>IFERROR(H42*Tabelle1[[#This Row],[BGF5]],"")</f>
        <v>107336.24999999999</v>
      </c>
      <c r="AE42" s="319">
        <f>IFERROR(I42*Tabelle1[[#This Row],[BGF6]],"")</f>
        <v>120156.25</v>
      </c>
      <c r="AF42" s="319">
        <f>IFERROR(J42*Tabelle1[[#This Row],[BGF11]],"")</f>
        <v>4776.25</v>
      </c>
      <c r="AG42" s="316">
        <f>IFERROR(Tabelle1[[#This Row],[BGF1]]/AG$4*$AK$3,"")</f>
        <v>197.27599994865477</v>
      </c>
      <c r="AH42" s="316">
        <f>IFERROR(Tabelle1[[#This Row],[BGF2]]/AH$4*$AK$3,"")</f>
        <v>167.31645604155756</v>
      </c>
      <c r="AI42" s="316">
        <f>IFERROR(Tabelle1[[#This Row],[BGF3]]/AI$4*$AK$3,"")</f>
        <v>261.40519187358922</v>
      </c>
      <c r="AJ42" s="316">
        <f>IFERROR(Tabelle1[[#This Row],[BGF4]]/AJ$4*$AK$3,"")</f>
        <v>348.36361607142862</v>
      </c>
      <c r="AK42" s="316">
        <f>IFERROR(Tabelle1[[#This Row],[BGF5]]/AK$4*$AK$3,"")</f>
        <v>298.9110759493671</v>
      </c>
      <c r="AL42" s="316">
        <f>IFERROR(Tabelle1[[#This Row],[BGF6]]/AL$4*$AK$3,"")</f>
        <v>429.12946428571428</v>
      </c>
      <c r="AM42" s="316">
        <f>IFERROR(Tabelle1[[#This Row],[BGF11]]/AM$4*$AK$3,"")</f>
        <v>437.82291666666669</v>
      </c>
      <c r="AN42" s="330">
        <f>SUM(Tabelle1[[#This Row],[BebFl_summe 1]:[BebFl_summe 7]])</f>
        <v>6411046.2755952394</v>
      </c>
      <c r="AO42" s="320">
        <f>IFERROR(Tabelle1[[#This Row],[BebFl G1]]*D42,"")</f>
        <v>3842147.3750000005</v>
      </c>
      <c r="AP42" s="320">
        <f>IFERROR(Tabelle1[[#This Row],[BebFl G2]]*E42,"")</f>
        <v>1916442.6875000002</v>
      </c>
      <c r="AQ42" s="320">
        <f>IFERROR(Tabelle1[[#This Row],[BebFl G3]]*F42,"")</f>
        <v>463210.00000000012</v>
      </c>
      <c r="AR42" s="320">
        <f>IFERROR(Tabelle1[[#This Row],[BebFl G4]]*G42,"")</f>
        <v>146312.71875000003</v>
      </c>
      <c r="AS42" s="320">
        <f>IFERROR(Tabelle1[[#This Row],[BebFl G5]]*H42,"")</f>
        <v>23613.975000000002</v>
      </c>
      <c r="AT42" s="320">
        <f>IFERROR(Tabelle1[[#This Row],[BebFl G6]]*I42,"")</f>
        <v>18881.696428571428</v>
      </c>
      <c r="AU42" s="320">
        <f>IFERROR(Tabelle1[[#This Row],[BebFl G11]]*J42,"")</f>
        <v>437.82291666666669</v>
      </c>
      <c r="AV42" s="320">
        <f>SUM(Tabelle1[[#This Row],[BebFl_summe 8]:[BebFl_summe 14]])</f>
        <v>8742689.9377976209</v>
      </c>
      <c r="AW42" s="320">
        <f>IFERROR(Tabelle1[[#This Row],[BebFl_summe 1]]*AW$3,"")</f>
        <v>5763221.0625000009</v>
      </c>
      <c r="AX42" s="320">
        <f>IFERROR(Tabelle1[[#This Row],[BebFl_summe 2]]*AX$3,"")</f>
        <v>2299731.2250000001</v>
      </c>
      <c r="AY42" s="320">
        <f>IFERROR(Tabelle1[[#This Row],[BebFl_summe 3]]*AY$3,"")</f>
        <v>555852.00000000012</v>
      </c>
      <c r="AZ42" s="320">
        <f>IFERROR(Tabelle1[[#This Row],[BebFl_summe 4]]*AZ$3,"")</f>
        <v>102418.90312500001</v>
      </c>
      <c r="BA42" s="320">
        <f>IFERROR(Tabelle1[[#This Row],[BebFl_summe 5]]*BA$3,"")</f>
        <v>11806.987500000001</v>
      </c>
      <c r="BB42" s="320">
        <f>IFERROR(Tabelle1[[#This Row],[BebFl_summe 6]]*BB$3,"")</f>
        <v>9440.8482142857138</v>
      </c>
      <c r="BC42" s="320">
        <f>IFERROR(Tabelle1[[#This Row],[BebFl_summe 7]]*BC$3,"")</f>
        <v>218.91145833333334</v>
      </c>
      <c r="BD42" s="335">
        <v>32316855.756574534</v>
      </c>
      <c r="BE42" s="342">
        <f>Tabelle1[[#This Row],[BebFl_Summe]]/Tabelle1[[#This Row],[bebaut]]</f>
        <v>0.19838087974542443</v>
      </c>
      <c r="BF42" s="332">
        <f>IFERROR(Tabelle1[[#This Row],[bebaut]]*Tabelle1[[#This Row],[BebFl_summe 1]]/Tabelle1[[#This Row],[BebFl_Summe]],"")</f>
        <v>19367528.664710533</v>
      </c>
      <c r="BG42" s="332">
        <f>IFERROR(Tabelle1[[#This Row],[bebaut]]*Tabelle1[[#This Row],[BebFl_summe 2]]/Tabelle1[[#This Row],[BebFl_Summe]],"")</f>
        <v>9660420.3487720564</v>
      </c>
      <c r="BH42" s="332">
        <f>IFERROR(Tabelle1[[#This Row],[bebaut]]*Tabelle1[[#This Row],[BebFl_summe 3]]/Tabelle1[[#This Row],[BebFl_Summe]],"")</f>
        <v>2334952.847242245</v>
      </c>
      <c r="BI42" s="332">
        <f>IFERROR(Tabelle1[[#This Row],[bebaut]]*Tabelle1[[#This Row],[BebFl_summe 4]]/Tabelle1[[#This Row],[BebFl_Summe]],"")</f>
        <v>737534.37799932261</v>
      </c>
      <c r="BJ42" s="332">
        <f>IFERROR(Tabelle1[[#This Row],[bebaut]]*Tabelle1[[#This Row],[BebFl_summe 5]]/Tabelle1[[#This Row],[BebFl_Summe]],"")</f>
        <v>119033.52293982681</v>
      </c>
      <c r="BK42" s="332">
        <f>IFERROR(Tabelle1[[#This Row],[bebaut]]*Tabelle1[[#This Row],[BebFl_summe 6]]/Tabelle1[[#This Row],[BebFl_Summe]],"")</f>
        <v>95179.013485582298</v>
      </c>
      <c r="BL42" s="332">
        <f>IFERROR(Tabelle1[[#This Row],[bebaut]]*Tabelle1[[#This Row],[BebFl_summe 7]]/Tabelle1[[#This Row],[BebFl_Summe]],"")</f>
        <v>2206.9814249665105</v>
      </c>
      <c r="BM42" s="290">
        <f>IFERROR(Tabelle1[[#This Row],[BGF_insg 1]]/Tabelle1[[#This Row],[GF_1]],"")</f>
        <v>0.18034625431402221</v>
      </c>
      <c r="BN42" s="290">
        <f>IFERROR(Tabelle1[[#This Row],[BGF_insg 2]]/Tabelle1[[#This Row],[GF_2]],"")</f>
        <v>0.36069250862804436</v>
      </c>
      <c r="BO42" s="290">
        <f>IFERROR(Tabelle1[[#This Row],[BGF_insg 3]]/Tabelle1[[#This Row],[GF_3]],"")</f>
        <v>0.54103876294206643</v>
      </c>
      <c r="BP42" s="290">
        <f>IFERROR(Tabelle1[[#This Row],[BGF_insg 4]]/Tabelle1[[#This Row],[GF_4]],"")</f>
        <v>0.72138501725608872</v>
      </c>
      <c r="BQ42" s="290">
        <f>IFERROR(Tabelle1[[#This Row],[BGF_insg 5]]/Tabelle1[[#This Row],[GF_5]],"")</f>
        <v>0.90173127157011079</v>
      </c>
      <c r="BR42" s="290">
        <f>IFERROR(Tabelle1[[#This Row],[BGF_insg 6]]/Tabelle1[[#This Row],[GF_6]],"")</f>
        <v>1.2624237801981553</v>
      </c>
      <c r="BS42" s="290">
        <f>IFERROR(Tabelle1[[#This Row],[BGF_insg 7]]/Tabelle1[[#This Row],[GF_7]],"")</f>
        <v>2.1641550517682662</v>
      </c>
      <c r="BT42" s="332">
        <f>IFERROR(Tabelle1[[#This Row],[bebaut]]*Tabelle1[[#This Row],[BebFl_summe 8]]/Tabelle1[[#This Row],[Gewichtung]],"")</f>
        <v>21303418.638335347</v>
      </c>
      <c r="BU42" s="332">
        <f>IFERROR(Tabelle1[[#This Row],[bebaut]]*Tabelle1[[#This Row],[BebFl_summe 9]]/Tabelle1[[#This Row],[Gewichtung]],"")</f>
        <v>8500825.5818274505</v>
      </c>
      <c r="BV42" s="332">
        <f>IFERROR(Tabelle1[[#This Row],[bebaut]]*Tabelle1[[#This Row],[BebFl_summe 10]]/Tabelle1[[#This Row],[Gewichtung]],"")</f>
        <v>2054675.2811559329</v>
      </c>
      <c r="BW42" s="332">
        <f>IFERROR(Tabelle1[[#This Row],[bebaut]]*Tabelle1[[#This Row],[BebFl_summe 11]]/Tabelle1[[#This Row],[Gewichtung]],"")</f>
        <v>378585.64613249857</v>
      </c>
      <c r="BX42" s="332">
        <f>IFERROR(Tabelle1[[#This Row],[bebaut]]*Tabelle1[[#This Row],[BebFl_summe 12]]/Tabelle1[[#This Row],[Gewichtung]],"")</f>
        <v>43643.857287851948</v>
      </c>
      <c r="BY42" s="332">
        <f>IFERROR(Tabelle1[[#This Row],[bebaut]]*Tabelle1[[#This Row],[BebFl_summe 13]]/Tabelle1[[#This Row],[Gewichtung]],"")</f>
        <v>34897.558089271937</v>
      </c>
      <c r="BZ42" s="332">
        <f>IFERROR(Tabelle1[[#This Row],[bebaut]]*Tabelle1[[#This Row],[BebFl_summe 14]]/Tabelle1[[#This Row],[Gewichtung]],"")</f>
        <v>809.193746175775</v>
      </c>
      <c r="CA42" s="290">
        <f>IFERROR(Tabelle1[[#This Row],[BGF_insg 1]]/Tabelle1[[#This Row],[GF_12]],"")</f>
        <v>0.16395778111005255</v>
      </c>
      <c r="CB42" s="290">
        <f>IFERROR(Tabelle1[[#This Row],[BGF_insg 2]]/Tabelle1[[#This Row],[GF_23]],"")</f>
        <v>0.40989445277513137</v>
      </c>
      <c r="CC42" s="290">
        <f>IFERROR(Tabelle1[[#This Row],[BGF_insg 3]]/Tabelle1[[#This Row],[GF_34]],"")</f>
        <v>0.61484167916269683</v>
      </c>
      <c r="CD42" s="290">
        <f>IFERROR(Tabelle1[[#This Row],[BGF_insg 4]]/Tabelle1[[#This Row],[GF_45]],"")</f>
        <v>1.4053524095147358</v>
      </c>
      <c r="CE42" s="290">
        <f>IFERROR(Tabelle1[[#This Row],[BGF_insg 5]]/Tabelle1[[#This Row],[GF_56]],"")</f>
        <v>2.4593667166507873</v>
      </c>
      <c r="CF42" s="290">
        <f>IFERROR(Tabelle1[[#This Row],[BGF_insg 6]]/Tabelle1[[#This Row],[GF_67]],"")</f>
        <v>3.4431134033111026</v>
      </c>
      <c r="CG42" s="290">
        <f>IFERROR(Tabelle1[[#This Row],[BGF_insg 7]]/Tabelle1[[#This Row],[GF_78]],"")</f>
        <v>5.9024801199618908</v>
      </c>
      <c r="CI42"/>
    </row>
    <row r="43" spans="1:87" ht="17.399999999999999" customHeight="1" x14ac:dyDescent="0.3">
      <c r="A43" s="15" t="s">
        <v>90</v>
      </c>
      <c r="B43" s="263">
        <v>319</v>
      </c>
      <c r="C43" s="314">
        <f t="shared" si="0"/>
        <v>34930</v>
      </c>
      <c r="D43" s="25">
        <v>22313</v>
      </c>
      <c r="E43" s="25">
        <v>11060</v>
      </c>
      <c r="F43" s="25">
        <v>1219</v>
      </c>
      <c r="G43" s="25">
        <v>271</v>
      </c>
      <c r="H43" s="25">
        <v>48</v>
      </c>
      <c r="I43" s="25">
        <v>19</v>
      </c>
      <c r="J43" s="25" t="s">
        <v>54</v>
      </c>
      <c r="K43" s="24">
        <v>3232133</v>
      </c>
      <c r="L43" s="24">
        <v>2780119</v>
      </c>
      <c r="M43" s="24">
        <v>683094</v>
      </c>
      <c r="N43" s="24">
        <v>239013</v>
      </c>
      <c r="O43" s="24">
        <v>42952</v>
      </c>
      <c r="P43" s="24">
        <v>45793</v>
      </c>
      <c r="Q43" s="24" t="s">
        <v>54</v>
      </c>
      <c r="R43" s="315">
        <f>IFERROR(Tabelle1[[#This Row],[NGF1]]/NGFzuBGF/D43,"")</f>
        <v>181.06781920853314</v>
      </c>
      <c r="S43" s="315">
        <f>IFERROR(Tabelle1[[#This Row],[NGF2]]/NGFzuBGF/E43,"")</f>
        <v>314.20874773960219</v>
      </c>
      <c r="T43" s="315">
        <f>IFERROR(Tabelle1[[#This Row],[NGF3]]/NGFzuBGF/F43,"")</f>
        <v>700.46554552912221</v>
      </c>
      <c r="U43" s="315">
        <f>IFERROR(Tabelle1[[#This Row],[NGF4]]/NGFzuBGF/G43,"")</f>
        <v>1102.4584870848707</v>
      </c>
      <c r="V43" s="315">
        <f>IFERROR(Tabelle1[[#This Row],[NGF5]]/NGFzuBGF/H43,"")</f>
        <v>1118.5416666666667</v>
      </c>
      <c r="W43" s="315">
        <f>IFERROR(Tabelle1[[#This Row],[NGF6]]/NGFzuBGF/I43,"")</f>
        <v>3012.6973684210525</v>
      </c>
      <c r="X43" s="315" t="str">
        <f>IFERROR(Tabelle1[[#This Row],[NGF11]]/NGFzuBGF/J43,"")</f>
        <v/>
      </c>
      <c r="Y43" s="329">
        <f>SUM(Tabelle1[[#This Row],[BGF_insg 1]:[BGF_insg 7]])</f>
        <v>8778880</v>
      </c>
      <c r="Z43" s="319">
        <f>IFERROR(D43*Tabelle1[[#This Row],[BGF1]],"")</f>
        <v>4040166.25</v>
      </c>
      <c r="AA43" s="319">
        <f>IFERROR(E43*Tabelle1[[#This Row],[BGF2]],"")</f>
        <v>3475148.75</v>
      </c>
      <c r="AB43" s="319">
        <f>IFERROR(F43*Tabelle1[[#This Row],[BGF3]],"")</f>
        <v>853867.5</v>
      </c>
      <c r="AC43" s="319">
        <f>IFERROR(G43*Tabelle1[[#This Row],[BGF4]],"")</f>
        <v>298766.24999999994</v>
      </c>
      <c r="AD43" s="319">
        <f>IFERROR(H43*Tabelle1[[#This Row],[BGF5]],"")</f>
        <v>53690</v>
      </c>
      <c r="AE43" s="319">
        <f>IFERROR(I43*Tabelle1[[#This Row],[BGF6]],"")</f>
        <v>57241.25</v>
      </c>
      <c r="AF43" s="319" t="str">
        <f>IFERROR(J43*Tabelle1[[#This Row],[BGF11]],"")</f>
        <v/>
      </c>
      <c r="AG43" s="316">
        <f>IFERROR(Tabelle1[[#This Row],[BGF1]]/AG$4*$AK$3,"")</f>
        <v>199.17460112938647</v>
      </c>
      <c r="AH43" s="316">
        <f>IFERROR(Tabelle1[[#This Row],[BGF2]]/AH$4*$AK$3,"")</f>
        <v>172.81481125678121</v>
      </c>
      <c r="AI43" s="316">
        <f>IFERROR(Tabelle1[[#This Row],[BGF3]]/AI$4*$AK$3,"")</f>
        <v>256.83736669401151</v>
      </c>
      <c r="AJ43" s="316">
        <f>IFERROR(Tabelle1[[#This Row],[BGF4]]/AJ$4*$AK$3,"")</f>
        <v>303.17608394833945</v>
      </c>
      <c r="AK43" s="316">
        <f>IFERROR(Tabelle1[[#This Row],[BGF5]]/AK$4*$AK$3,"")</f>
        <v>246.07916666666671</v>
      </c>
      <c r="AL43" s="316">
        <f>IFERROR(Tabelle1[[#This Row],[BGF6]]/AL$4*$AK$3,"")</f>
        <v>473.4238721804511</v>
      </c>
      <c r="AM43" s="316" t="str">
        <f>IFERROR(Tabelle1[[#This Row],[BGF11]]/AM$4*$AK$3,"")</f>
        <v/>
      </c>
      <c r="AN43" s="330">
        <f>SUM(Tabelle1[[#This Row],[BebFl_summe 1]:[BebFl_summe 7]])</f>
        <v>6771567.009821428</v>
      </c>
      <c r="AO43" s="320">
        <f>IFERROR(Tabelle1[[#This Row],[BebFl G1]]*D43,"")</f>
        <v>4444182.875</v>
      </c>
      <c r="AP43" s="320">
        <f>IFERROR(Tabelle1[[#This Row],[BebFl G2]]*E43,"")</f>
        <v>1911331.8125000002</v>
      </c>
      <c r="AQ43" s="320">
        <f>IFERROR(Tabelle1[[#This Row],[BebFl G3]]*F43,"")</f>
        <v>313084.75</v>
      </c>
      <c r="AR43" s="320">
        <f>IFERROR(Tabelle1[[#This Row],[BebFl G4]]*G43,"")</f>
        <v>82160.718749999985</v>
      </c>
      <c r="AS43" s="320">
        <f>IFERROR(Tabelle1[[#This Row],[BebFl G5]]*H43,"")</f>
        <v>11811.800000000003</v>
      </c>
      <c r="AT43" s="320">
        <f>IFERROR(Tabelle1[[#This Row],[BebFl G6]]*I43,"")</f>
        <v>8995.0535714285706</v>
      </c>
      <c r="AU43" s="320" t="str">
        <f>IFERROR(Tabelle1[[#This Row],[BebFl G11]]*J43,"")</f>
        <v/>
      </c>
      <c r="AV43" s="320">
        <f>SUM(Tabelle1[[#This Row],[BebFl_summe 8]:[BebFl_summe 14]])</f>
        <v>9403490.1174107157</v>
      </c>
      <c r="AW43" s="320">
        <f>IFERROR(Tabelle1[[#This Row],[BebFl_summe 1]]*AW$3,"")</f>
        <v>6666274.3125</v>
      </c>
      <c r="AX43" s="320">
        <f>IFERROR(Tabelle1[[#This Row],[BebFl_summe 2]]*AX$3,"")</f>
        <v>2293598.1750000003</v>
      </c>
      <c r="AY43" s="320">
        <f>IFERROR(Tabelle1[[#This Row],[BebFl_summe 3]]*AY$3,"")</f>
        <v>375701.7</v>
      </c>
      <c r="AZ43" s="320">
        <f>IFERROR(Tabelle1[[#This Row],[BebFl_summe 4]]*AZ$3,"")</f>
        <v>57512.503124999988</v>
      </c>
      <c r="BA43" s="320">
        <f>IFERROR(Tabelle1[[#This Row],[BebFl_summe 5]]*BA$3,"")</f>
        <v>5905.9000000000015</v>
      </c>
      <c r="BB43" s="320">
        <f>IFERROR(Tabelle1[[#This Row],[BebFl_summe 6]]*BB$3,"")</f>
        <v>4497.5267857142853</v>
      </c>
      <c r="BC43" s="320" t="str">
        <f>IFERROR(Tabelle1[[#This Row],[BebFl_summe 7]]*BC$3,"")</f>
        <v/>
      </c>
      <c r="BD43" s="335">
        <v>38135811.536143549</v>
      </c>
      <c r="BE43" s="342">
        <f>Tabelle1[[#This Row],[BebFl_Summe]]/Tabelle1[[#This Row],[bebaut]]</f>
        <v>0.1775645184160724</v>
      </c>
      <c r="BF43" s="332">
        <f>IFERROR(Tabelle1[[#This Row],[bebaut]]*Tabelle1[[#This Row],[BebFl_summe 1]]/Tabelle1[[#This Row],[BebFl_Summe]],"")</f>
        <v>25028552.520759296</v>
      </c>
      <c r="BG43" s="332">
        <f>IFERROR(Tabelle1[[#This Row],[bebaut]]*Tabelle1[[#This Row],[BebFl_summe 2]]/Tabelle1[[#This Row],[BebFl_Summe]],"")</f>
        <v>10764153.951192731</v>
      </c>
      <c r="BH43" s="332">
        <f>IFERROR(Tabelle1[[#This Row],[bebaut]]*Tabelle1[[#This Row],[BebFl_summe 3]]/Tabelle1[[#This Row],[BebFl_Summe]],"")</f>
        <v>1763216.8453067527</v>
      </c>
      <c r="BI43" s="332">
        <f>IFERROR(Tabelle1[[#This Row],[bebaut]]*Tabelle1[[#This Row],[BebFl_summe 4]]/Tabelle1[[#This Row],[BebFl_Summe]],"")</f>
        <v>462709.10136156535</v>
      </c>
      <c r="BJ43" s="332">
        <f>IFERROR(Tabelle1[[#This Row],[bebaut]]*Tabelle1[[#This Row],[BebFl_summe 5]]/Tabelle1[[#This Row],[BebFl_Summe]],"")</f>
        <v>66521.172728452308</v>
      </c>
      <c r="BK43" s="332">
        <f>IFERROR(Tabelle1[[#This Row],[bebaut]]*Tabelle1[[#This Row],[BebFl_summe 6]]/Tabelle1[[#This Row],[BebFl_Summe]],"")</f>
        <v>50657.944794754527</v>
      </c>
      <c r="BL43" s="332" t="str">
        <f>IFERROR(Tabelle1[[#This Row],[bebaut]]*Tabelle1[[#This Row],[BebFl_summe 7]]/Tabelle1[[#This Row],[BebFl_Summe]],"")</f>
        <v/>
      </c>
      <c r="BM43" s="290">
        <f>IFERROR(Tabelle1[[#This Row],[BGF_insg 1]]/Tabelle1[[#This Row],[GF_1]],"")</f>
        <v>0.16142228946915677</v>
      </c>
      <c r="BN43" s="290">
        <f>IFERROR(Tabelle1[[#This Row],[BGF_insg 2]]/Tabelle1[[#This Row],[GF_2]],"")</f>
        <v>0.32284457893831342</v>
      </c>
      <c r="BO43" s="290">
        <f>IFERROR(Tabelle1[[#This Row],[BGF_insg 3]]/Tabelle1[[#This Row],[GF_3]],"")</f>
        <v>0.48426686840747024</v>
      </c>
      <c r="BP43" s="290">
        <f>IFERROR(Tabelle1[[#This Row],[BGF_insg 4]]/Tabelle1[[#This Row],[GF_4]],"")</f>
        <v>0.64568915787662695</v>
      </c>
      <c r="BQ43" s="290">
        <f>IFERROR(Tabelle1[[#This Row],[BGF_insg 5]]/Tabelle1[[#This Row],[GF_5]],"")</f>
        <v>0.80711144734578344</v>
      </c>
      <c r="BR43" s="290">
        <f>IFERROR(Tabelle1[[#This Row],[BGF_insg 6]]/Tabelle1[[#This Row],[GF_6]],"")</f>
        <v>1.1299560262840973</v>
      </c>
      <c r="BS43" s="290" t="str">
        <f>IFERROR(Tabelle1[[#This Row],[BGF_insg 7]]/Tabelle1[[#This Row],[GF_7]],"")</f>
        <v/>
      </c>
      <c r="BT43" s="332">
        <f>IFERROR(Tabelle1[[#This Row],[bebaut]]*Tabelle1[[#This Row],[BebFl_summe 8]]/Tabelle1[[#This Row],[Gewichtung]],"")</f>
        <v>27035045.249745667</v>
      </c>
      <c r="BU43" s="332">
        <f>IFERROR(Tabelle1[[#This Row],[bebaut]]*Tabelle1[[#This Row],[BebFl_summe 9]]/Tabelle1[[#This Row],[Gewichtung]],"")</f>
        <v>9301676.9996380322</v>
      </c>
      <c r="BV43" s="332">
        <f>IFERROR(Tabelle1[[#This Row],[bebaut]]*Tabelle1[[#This Row],[BebFl_summe 10]]/Tabelle1[[#This Row],[Gewichtung]],"")</f>
        <v>1523656.5409348167</v>
      </c>
      <c r="BW43" s="332">
        <f>IFERROR(Tabelle1[[#This Row],[bebaut]]*Tabelle1[[#This Row],[BebFl_summe 11]]/Tabelle1[[#This Row],[Gewichtung]],"")</f>
        <v>233241.69566424721</v>
      </c>
      <c r="BX43" s="332">
        <f>IFERROR(Tabelle1[[#This Row],[bebaut]]*Tabelle1[[#This Row],[BebFl_summe 12]]/Tabelle1[[#This Row],[Gewichtung]],"")</f>
        <v>23951.350672906017</v>
      </c>
      <c r="BY43" s="332">
        <f>IFERROR(Tabelle1[[#This Row],[bebaut]]*Tabelle1[[#This Row],[BebFl_summe 13]]/Tabelle1[[#This Row],[Gewichtung]],"")</f>
        <v>18239.699487873255</v>
      </c>
      <c r="BZ43" s="332" t="str">
        <f>IFERROR(Tabelle1[[#This Row],[bebaut]]*Tabelle1[[#This Row],[BebFl_summe 14]]/Tabelle1[[#This Row],[Gewichtung]],"")</f>
        <v/>
      </c>
      <c r="CA43" s="290">
        <f>IFERROR(Tabelle1[[#This Row],[BGF_insg 1]]/Tabelle1[[#This Row],[GF_12]],"")</f>
        <v>0.14944181571281107</v>
      </c>
      <c r="CB43" s="290">
        <f>IFERROR(Tabelle1[[#This Row],[BGF_insg 2]]/Tabelle1[[#This Row],[GF_23]],"")</f>
        <v>0.37360453928202764</v>
      </c>
      <c r="CC43" s="290">
        <f>IFERROR(Tabelle1[[#This Row],[BGF_insg 3]]/Tabelle1[[#This Row],[GF_34]],"")</f>
        <v>0.5604068089230414</v>
      </c>
      <c r="CD43" s="290">
        <f>IFERROR(Tabelle1[[#This Row],[BGF_insg 4]]/Tabelle1[[#This Row],[GF_45]],"")</f>
        <v>1.2809298489669518</v>
      </c>
      <c r="CE43" s="290">
        <f>IFERROR(Tabelle1[[#This Row],[BGF_insg 5]]/Tabelle1[[#This Row],[GF_56]],"")</f>
        <v>2.2416272356921652</v>
      </c>
      <c r="CF43" s="290">
        <f>IFERROR(Tabelle1[[#This Row],[BGF_insg 6]]/Tabelle1[[#This Row],[GF_67]],"")</f>
        <v>3.1382781299690325</v>
      </c>
      <c r="CG43" s="290" t="str">
        <f>IFERROR(Tabelle1[[#This Row],[BGF_insg 7]]/Tabelle1[[#This Row],[GF_78]],"")</f>
        <v/>
      </c>
      <c r="CI43"/>
    </row>
    <row r="44" spans="1:87" ht="17.399999999999999" customHeight="1" x14ac:dyDescent="0.3">
      <c r="A44" s="15" t="s">
        <v>91</v>
      </c>
      <c r="B44" s="263">
        <v>320</v>
      </c>
      <c r="C44" s="314">
        <f t="shared" si="0"/>
        <v>12978</v>
      </c>
      <c r="D44" s="25">
        <v>5855</v>
      </c>
      <c r="E44" s="25">
        <v>6361</v>
      </c>
      <c r="F44" s="25">
        <v>610</v>
      </c>
      <c r="G44" s="25">
        <v>116</v>
      </c>
      <c r="H44" s="25">
        <v>25</v>
      </c>
      <c r="I44" s="25">
        <v>11</v>
      </c>
      <c r="J44" s="25" t="s">
        <v>54</v>
      </c>
      <c r="K44" s="24">
        <v>992071</v>
      </c>
      <c r="L44" s="24">
        <v>1713693</v>
      </c>
      <c r="M44" s="24">
        <v>437707</v>
      </c>
      <c r="N44" s="24">
        <v>154489</v>
      </c>
      <c r="O44" s="24">
        <v>23280</v>
      </c>
      <c r="P44" s="24">
        <v>42254</v>
      </c>
      <c r="Q44" s="24" t="s">
        <v>54</v>
      </c>
      <c r="R44" s="315">
        <f>IFERROR(Tabelle1[[#This Row],[NGF1]]/NGFzuBGF/D44,"")</f>
        <v>211.79995730145174</v>
      </c>
      <c r="S44" s="315">
        <f>IFERROR(Tabelle1[[#This Row],[NGF2]]/NGFzuBGF/E44,"")</f>
        <v>336.75778179531522</v>
      </c>
      <c r="T44" s="315">
        <f>IFERROR(Tabelle1[[#This Row],[NGF3]]/NGFzuBGF/F44,"")</f>
        <v>896.94057377049182</v>
      </c>
      <c r="U44" s="315">
        <f>IFERROR(Tabelle1[[#This Row],[NGF4]]/NGFzuBGF/G44,"")</f>
        <v>1664.7521551724137</v>
      </c>
      <c r="V44" s="315">
        <f>IFERROR(Tabelle1[[#This Row],[NGF5]]/NGFzuBGF/H44,"")</f>
        <v>1164</v>
      </c>
      <c r="W44" s="315">
        <f>IFERROR(Tabelle1[[#This Row],[NGF6]]/NGFzuBGF/I44,"")</f>
        <v>4801.590909090909</v>
      </c>
      <c r="X44" s="315" t="str">
        <f>IFERROR(Tabelle1[[#This Row],[NGF11]]/NGFzuBGF/J44,"")</f>
        <v/>
      </c>
      <c r="Y44" s="329">
        <f>SUM(Tabelle1[[#This Row],[BGF_insg 1]:[BGF_insg 7]])</f>
        <v>4204367.5</v>
      </c>
      <c r="Z44" s="319">
        <f>IFERROR(D44*Tabelle1[[#This Row],[BGF1]],"")</f>
        <v>1240088.75</v>
      </c>
      <c r="AA44" s="319">
        <f>IFERROR(E44*Tabelle1[[#This Row],[BGF2]],"")</f>
        <v>2142116.25</v>
      </c>
      <c r="AB44" s="319">
        <f>IFERROR(F44*Tabelle1[[#This Row],[BGF3]],"")</f>
        <v>547133.75</v>
      </c>
      <c r="AC44" s="319">
        <f>IFERROR(G44*Tabelle1[[#This Row],[BGF4]],"")</f>
        <v>193111.25</v>
      </c>
      <c r="AD44" s="319">
        <f>IFERROR(H44*Tabelle1[[#This Row],[BGF5]],"")</f>
        <v>29100</v>
      </c>
      <c r="AE44" s="319">
        <f>IFERROR(I44*Tabelle1[[#This Row],[BGF6]],"")</f>
        <v>52817.5</v>
      </c>
      <c r="AF44" s="319" t="str">
        <f>IFERROR(J44*Tabelle1[[#This Row],[BGF11]],"")</f>
        <v/>
      </c>
      <c r="AG44" s="316">
        <f>IFERROR(Tabelle1[[#This Row],[BGF1]]/AG$4*$AK$3,"")</f>
        <v>232.97995303159692</v>
      </c>
      <c r="AH44" s="316">
        <f>IFERROR(Tabelle1[[#This Row],[BGF2]]/AH$4*$AK$3,"")</f>
        <v>185.21677998742339</v>
      </c>
      <c r="AI44" s="316">
        <f>IFERROR(Tabelle1[[#This Row],[BGF3]]/AI$4*$AK$3,"")</f>
        <v>328.87821038251371</v>
      </c>
      <c r="AJ44" s="316">
        <f>IFERROR(Tabelle1[[#This Row],[BGF4]]/AJ$4*$AK$3,"")</f>
        <v>457.80684267241384</v>
      </c>
      <c r="AK44" s="316">
        <f>IFERROR(Tabelle1[[#This Row],[BGF5]]/AK$4*$AK$3,"")</f>
        <v>256.08000000000004</v>
      </c>
      <c r="AL44" s="316">
        <f>IFERROR(Tabelle1[[#This Row],[BGF6]]/AL$4*$AK$3,"")</f>
        <v>754.53571428571433</v>
      </c>
      <c r="AM44" s="316" t="str">
        <f>IFERROR(Tabelle1[[#This Row],[BGF11]]/AM$4*$AK$3,"")</f>
        <v/>
      </c>
      <c r="AN44" s="330">
        <f>SUM(Tabelle1[[#This Row],[BebFl_summe 1]:[BebFl_summe 7]])</f>
        <v>2810684.7574404762</v>
      </c>
      <c r="AO44" s="320">
        <f>IFERROR(Tabelle1[[#This Row],[BebFl G1]]*D44,"")</f>
        <v>1364097.625</v>
      </c>
      <c r="AP44" s="320">
        <f>IFERROR(Tabelle1[[#This Row],[BebFl G2]]*E44,"")</f>
        <v>1178163.9375000002</v>
      </c>
      <c r="AQ44" s="320">
        <f>IFERROR(Tabelle1[[#This Row],[BebFl G3]]*F44,"")</f>
        <v>200615.70833333337</v>
      </c>
      <c r="AR44" s="320">
        <f>IFERROR(Tabelle1[[#This Row],[BebFl G4]]*G44,"")</f>
        <v>53105.593750000007</v>
      </c>
      <c r="AS44" s="320">
        <f>IFERROR(Tabelle1[[#This Row],[BebFl G5]]*H44,"")</f>
        <v>6402.0000000000009</v>
      </c>
      <c r="AT44" s="320">
        <f>IFERROR(Tabelle1[[#This Row],[BebFl G6]]*I44,"")</f>
        <v>8299.8928571428569</v>
      </c>
      <c r="AU44" s="320" t="str">
        <f>IFERROR(Tabelle1[[#This Row],[BebFl G11]]*J44,"")</f>
        <v/>
      </c>
      <c r="AV44" s="320">
        <f>SUM(Tabelle1[[#This Row],[BebFl_summe 8]:[BebFl_summe 14]])</f>
        <v>3745206.8745535719</v>
      </c>
      <c r="AW44" s="320">
        <f>IFERROR(Tabelle1[[#This Row],[BebFl_summe 1]]*AW$3,"")</f>
        <v>2046146.4375</v>
      </c>
      <c r="AX44" s="320">
        <f>IFERROR(Tabelle1[[#This Row],[BebFl_summe 2]]*AX$3,"")</f>
        <v>1413796.7250000003</v>
      </c>
      <c r="AY44" s="320">
        <f>IFERROR(Tabelle1[[#This Row],[BebFl_summe 3]]*AY$3,"")</f>
        <v>240738.85000000003</v>
      </c>
      <c r="AZ44" s="320">
        <f>IFERROR(Tabelle1[[#This Row],[BebFl_summe 4]]*AZ$3,"")</f>
        <v>37173.915625000001</v>
      </c>
      <c r="BA44" s="320">
        <f>IFERROR(Tabelle1[[#This Row],[BebFl_summe 5]]*BA$3,"")</f>
        <v>3201.0000000000005</v>
      </c>
      <c r="BB44" s="320">
        <f>IFERROR(Tabelle1[[#This Row],[BebFl_summe 6]]*BB$3,"")</f>
        <v>4149.9464285714284</v>
      </c>
      <c r="BC44" s="320" t="str">
        <f>IFERROR(Tabelle1[[#This Row],[BebFl_summe 7]]*BC$3,"")</f>
        <v/>
      </c>
      <c r="BD44" s="335">
        <v>12606605.659399346</v>
      </c>
      <c r="BE44" s="342">
        <f>Tabelle1[[#This Row],[BebFl_Summe]]/Tabelle1[[#This Row],[bebaut]]</f>
        <v>0.2229533336235405</v>
      </c>
      <c r="BF44" s="332">
        <f>IFERROR(Tabelle1[[#This Row],[bebaut]]*Tabelle1[[#This Row],[BebFl_summe 1]]/Tabelle1[[#This Row],[BebFl_Summe]],"")</f>
        <v>6118310.0643980317</v>
      </c>
      <c r="BG44" s="332">
        <f>IFERROR(Tabelle1[[#This Row],[bebaut]]*Tabelle1[[#This Row],[BebFl_summe 2]]/Tabelle1[[#This Row],[BebFl_Summe]],"")</f>
        <v>5284352.1931335861</v>
      </c>
      <c r="BH44" s="332">
        <f>IFERROR(Tabelle1[[#This Row],[bebaut]]*Tabelle1[[#This Row],[BebFl_summe 3]]/Tabelle1[[#This Row],[BebFl_Summe]],"")</f>
        <v>899810.31040368066</v>
      </c>
      <c r="BI44" s="332">
        <f>IFERROR(Tabelle1[[#This Row],[bebaut]]*Tabelle1[[#This Row],[BebFl_summe 4]]/Tabelle1[[#This Row],[BebFl_Summe]],"")</f>
        <v>238191.52145834008</v>
      </c>
      <c r="BJ44" s="332">
        <f>IFERROR(Tabelle1[[#This Row],[bebaut]]*Tabelle1[[#This Row],[BebFl_summe 5]]/Tabelle1[[#This Row],[BebFl_Summe]],"")</f>
        <v>28714.529161559243</v>
      </c>
      <c r="BK44" s="332">
        <f>IFERROR(Tabelle1[[#This Row],[bebaut]]*Tabelle1[[#This Row],[BebFl_summe 6]]/Tabelle1[[#This Row],[BebFl_Summe]],"")</f>
        <v>37227.040844149611</v>
      </c>
      <c r="BL44" s="332" t="str">
        <f>IFERROR(Tabelle1[[#This Row],[bebaut]]*Tabelle1[[#This Row],[BebFl_summe 7]]/Tabelle1[[#This Row],[BebFl_Summe]],"")</f>
        <v/>
      </c>
      <c r="BM44" s="290">
        <f>IFERROR(Tabelle1[[#This Row],[BGF_insg 1]]/Tabelle1[[#This Row],[GF_1]],"")</f>
        <v>0.20268484874867321</v>
      </c>
      <c r="BN44" s="290">
        <f>IFERROR(Tabelle1[[#This Row],[BGF_insg 2]]/Tabelle1[[#This Row],[GF_2]],"")</f>
        <v>0.40536969749734625</v>
      </c>
      <c r="BO44" s="290">
        <f>IFERROR(Tabelle1[[#This Row],[BGF_insg 3]]/Tabelle1[[#This Row],[GF_3]],"")</f>
        <v>0.60805454624601951</v>
      </c>
      <c r="BP44" s="290">
        <f>IFERROR(Tabelle1[[#This Row],[BGF_insg 4]]/Tabelle1[[#This Row],[GF_4]],"")</f>
        <v>0.81073939499469272</v>
      </c>
      <c r="BQ44" s="290">
        <f>IFERROR(Tabelle1[[#This Row],[BGF_insg 5]]/Tabelle1[[#This Row],[GF_5]],"")</f>
        <v>1.0134242437433658</v>
      </c>
      <c r="BR44" s="290">
        <f>IFERROR(Tabelle1[[#This Row],[BGF_insg 6]]/Tabelle1[[#This Row],[GF_6]],"")</f>
        <v>1.4187939412407122</v>
      </c>
      <c r="BS44" s="290" t="str">
        <f>IFERROR(Tabelle1[[#This Row],[BGF_insg 7]]/Tabelle1[[#This Row],[GF_7]],"")</f>
        <v/>
      </c>
      <c r="BT44" s="332">
        <f>IFERROR(Tabelle1[[#This Row],[bebaut]]*Tabelle1[[#This Row],[BebFl_summe 8]]/Tabelle1[[#This Row],[Gewichtung]],"")</f>
        <v>6887459.6578919459</v>
      </c>
      <c r="BU44" s="332">
        <f>IFERROR(Tabelle1[[#This Row],[bebaut]]*Tabelle1[[#This Row],[BebFl_summe 9]]/Tabelle1[[#This Row],[Gewichtung]],"")</f>
        <v>4758930.1183128329</v>
      </c>
      <c r="BV44" s="332">
        <f>IFERROR(Tabelle1[[#This Row],[bebaut]]*Tabelle1[[#This Row],[BebFl_summe 10]]/Tabelle1[[#This Row],[Gewichtung]],"")</f>
        <v>810342.35237247078</v>
      </c>
      <c r="BW44" s="332">
        <f>IFERROR(Tabelle1[[#This Row],[bebaut]]*Tabelle1[[#This Row],[BebFl_summe 11]]/Tabelle1[[#This Row],[Gewichtung]],"")</f>
        <v>125129.77541621655</v>
      </c>
      <c r="BX44" s="332">
        <f>IFERROR(Tabelle1[[#This Row],[bebaut]]*Tabelle1[[#This Row],[BebFl_summe 12]]/Tabelle1[[#This Row],[Gewichtung]],"")</f>
        <v>10774.770544697207</v>
      </c>
      <c r="BY44" s="332">
        <f>IFERROR(Tabelle1[[#This Row],[bebaut]]*Tabelle1[[#This Row],[BebFl_summe 13]]/Tabelle1[[#This Row],[Gewichtung]],"")</f>
        <v>13968.984861181752</v>
      </c>
      <c r="BZ44" s="332" t="str">
        <f>IFERROR(Tabelle1[[#This Row],[bebaut]]*Tabelle1[[#This Row],[BebFl_summe 14]]/Tabelle1[[#This Row],[Gewichtung]],"")</f>
        <v/>
      </c>
      <c r="CA44" s="290">
        <f>IFERROR(Tabelle1[[#This Row],[BGF_insg 1]]/Tabelle1[[#This Row],[GF_12]],"")</f>
        <v>0.18005023791014924</v>
      </c>
      <c r="CB44" s="290">
        <f>IFERROR(Tabelle1[[#This Row],[BGF_insg 2]]/Tabelle1[[#This Row],[GF_23]],"")</f>
        <v>0.45012559477537295</v>
      </c>
      <c r="CC44" s="290">
        <f>IFERROR(Tabelle1[[#This Row],[BGF_insg 3]]/Tabelle1[[#This Row],[GF_34]],"")</f>
        <v>0.67518839216305959</v>
      </c>
      <c r="CD44" s="290">
        <f>IFERROR(Tabelle1[[#This Row],[BGF_insg 4]]/Tabelle1[[#This Row],[GF_45]],"")</f>
        <v>1.5432877535155649</v>
      </c>
      <c r="CE44" s="290">
        <f>IFERROR(Tabelle1[[#This Row],[BGF_insg 5]]/Tabelle1[[#This Row],[GF_56]],"")</f>
        <v>2.7007535686522379</v>
      </c>
      <c r="CF44" s="290">
        <f>IFERROR(Tabelle1[[#This Row],[BGF_insg 6]]/Tabelle1[[#This Row],[GF_67]],"")</f>
        <v>3.7810549961131339</v>
      </c>
      <c r="CG44" s="290" t="str">
        <f>IFERROR(Tabelle1[[#This Row],[BGF_insg 7]]/Tabelle1[[#This Row],[GF_78]],"")</f>
        <v/>
      </c>
      <c r="CI44"/>
    </row>
    <row r="45" spans="1:87" ht="17.399999999999999" customHeight="1" x14ac:dyDescent="0.3">
      <c r="A45" s="15" t="s">
        <v>92</v>
      </c>
      <c r="B45" s="263">
        <v>321</v>
      </c>
      <c r="C45" s="314">
        <f t="shared" si="0"/>
        <v>29862</v>
      </c>
      <c r="D45" s="25">
        <v>20784</v>
      </c>
      <c r="E45" s="25">
        <v>7700</v>
      </c>
      <c r="F45" s="25">
        <v>1042</v>
      </c>
      <c r="G45" s="25">
        <v>230</v>
      </c>
      <c r="H45" s="25">
        <v>86</v>
      </c>
      <c r="I45" s="25">
        <v>20</v>
      </c>
      <c r="J45" s="25" t="s">
        <v>54</v>
      </c>
      <c r="K45" s="24">
        <v>2773761</v>
      </c>
      <c r="L45" s="24">
        <v>1943530</v>
      </c>
      <c r="M45" s="24">
        <v>510265</v>
      </c>
      <c r="N45" s="24">
        <v>275616</v>
      </c>
      <c r="O45" s="24">
        <v>94566</v>
      </c>
      <c r="P45" s="24">
        <v>33135</v>
      </c>
      <c r="Q45" s="24" t="s">
        <v>54</v>
      </c>
      <c r="R45" s="315">
        <f>IFERROR(Tabelle1[[#This Row],[NGF1]]/NGFzuBGF/D45,"")</f>
        <v>166.82069139722864</v>
      </c>
      <c r="S45" s="315">
        <f>IFERROR(Tabelle1[[#This Row],[NGF2]]/NGFzuBGF/E45,"")</f>
        <v>315.50811688311688</v>
      </c>
      <c r="T45" s="315">
        <f>IFERROR(Tabelle1[[#This Row],[NGF3]]/NGFzuBGF/F45,"")</f>
        <v>612.12212092130517</v>
      </c>
      <c r="U45" s="315">
        <f>IFERROR(Tabelle1[[#This Row],[NGF4]]/NGFzuBGF/G45,"")</f>
        <v>1497.9130434782608</v>
      </c>
      <c r="V45" s="315">
        <f>IFERROR(Tabelle1[[#This Row],[NGF5]]/NGFzuBGF/H45,"")</f>
        <v>1374.5058139534883</v>
      </c>
      <c r="W45" s="315">
        <f>IFERROR(Tabelle1[[#This Row],[NGF6]]/NGFzuBGF/I45,"")</f>
        <v>2070.9375</v>
      </c>
      <c r="X45" s="315" t="str">
        <f>IFERROR(Tabelle1[[#This Row],[NGF11]]/NGFzuBGF/J45,"")</f>
        <v/>
      </c>
      <c r="Y45" s="329">
        <f>SUM(Tabelle1[[#This Row],[BGF_insg 1]:[BGF_insg 7]])</f>
        <v>7038591.25</v>
      </c>
      <c r="Z45" s="319">
        <f>IFERROR(D45*Tabelle1[[#This Row],[BGF1]],"")</f>
        <v>3467201.25</v>
      </c>
      <c r="AA45" s="319">
        <f>IFERROR(E45*Tabelle1[[#This Row],[BGF2]],"")</f>
        <v>2429412.5</v>
      </c>
      <c r="AB45" s="319">
        <f>IFERROR(F45*Tabelle1[[#This Row],[BGF3]],"")</f>
        <v>637831.25</v>
      </c>
      <c r="AC45" s="319">
        <f>IFERROR(G45*Tabelle1[[#This Row],[BGF4]],"")</f>
        <v>344520</v>
      </c>
      <c r="AD45" s="319">
        <f>IFERROR(H45*Tabelle1[[#This Row],[BGF5]],"")</f>
        <v>118207.5</v>
      </c>
      <c r="AE45" s="319">
        <f>IFERROR(I45*Tabelle1[[#This Row],[BGF6]],"")</f>
        <v>41418.75</v>
      </c>
      <c r="AF45" s="319" t="str">
        <f>IFERROR(J45*Tabelle1[[#This Row],[BGF11]],"")</f>
        <v/>
      </c>
      <c r="AG45" s="316">
        <f>IFERROR(Tabelle1[[#This Row],[BGF1]]/AG$4*$AK$3,"")</f>
        <v>183.50276053695151</v>
      </c>
      <c r="AH45" s="316">
        <f>IFERROR(Tabelle1[[#This Row],[BGF2]]/AH$4*$AK$3,"")</f>
        <v>173.52946428571431</v>
      </c>
      <c r="AI45" s="316">
        <f>IFERROR(Tabelle1[[#This Row],[BGF3]]/AI$4*$AK$3,"")</f>
        <v>224.44477767114523</v>
      </c>
      <c r="AJ45" s="316">
        <f>IFERROR(Tabelle1[[#This Row],[BGF4]]/AJ$4*$AK$3,"")</f>
        <v>411.92608695652171</v>
      </c>
      <c r="AK45" s="316">
        <f>IFERROR(Tabelle1[[#This Row],[BGF5]]/AK$4*$AK$3,"")</f>
        <v>302.39127906976745</v>
      </c>
      <c r="AL45" s="316">
        <f>IFERROR(Tabelle1[[#This Row],[BGF6]]/AL$4*$AK$3,"")</f>
        <v>325.43303571428572</v>
      </c>
      <c r="AM45" s="316" t="str">
        <f>IFERROR(Tabelle1[[#This Row],[BGF11]]/AM$4*$AK$3,"")</f>
        <v/>
      </c>
      <c r="AN45" s="330">
        <f>SUM(Tabelle1[[#This Row],[BebFl_summe 1]:[BebFl_summe 7]])</f>
        <v>5511227.0190476198</v>
      </c>
      <c r="AO45" s="320">
        <f>IFERROR(Tabelle1[[#This Row],[BebFl G1]]*D45,"")</f>
        <v>3813921.3750000005</v>
      </c>
      <c r="AP45" s="320">
        <f>IFERROR(Tabelle1[[#This Row],[BebFl G2]]*E45,"")</f>
        <v>1336176.8750000002</v>
      </c>
      <c r="AQ45" s="320">
        <f>IFERROR(Tabelle1[[#This Row],[BebFl G3]]*F45,"")</f>
        <v>233871.45833333334</v>
      </c>
      <c r="AR45" s="320">
        <f>IFERROR(Tabelle1[[#This Row],[BebFl G4]]*G45,"")</f>
        <v>94743</v>
      </c>
      <c r="AS45" s="320">
        <f>IFERROR(Tabelle1[[#This Row],[BebFl G5]]*H45,"")</f>
        <v>26005.65</v>
      </c>
      <c r="AT45" s="320">
        <f>IFERROR(Tabelle1[[#This Row],[BebFl G6]]*I45,"")</f>
        <v>6508.6607142857147</v>
      </c>
      <c r="AU45" s="320" t="str">
        <f>IFERROR(Tabelle1[[#This Row],[BebFl G11]]*J45,"")</f>
        <v/>
      </c>
      <c r="AV45" s="320">
        <f>SUM(Tabelle1[[#This Row],[BebFl_summe 8]:[BebFl_summe 14]])</f>
        <v>7687517.3178571435</v>
      </c>
      <c r="AW45" s="320">
        <f>IFERROR(Tabelle1[[#This Row],[BebFl_summe 1]]*AW$3,"")</f>
        <v>5720882.0625000009</v>
      </c>
      <c r="AX45" s="320">
        <f>IFERROR(Tabelle1[[#This Row],[BebFl_summe 2]]*AX$3,"")</f>
        <v>1603412.2500000002</v>
      </c>
      <c r="AY45" s="320">
        <f>IFERROR(Tabelle1[[#This Row],[BebFl_summe 3]]*AY$3,"")</f>
        <v>280645.75</v>
      </c>
      <c r="AZ45" s="320">
        <f>IFERROR(Tabelle1[[#This Row],[BebFl_summe 4]]*AZ$3,"")</f>
        <v>66320.099999999991</v>
      </c>
      <c r="BA45" s="320">
        <f>IFERROR(Tabelle1[[#This Row],[BebFl_summe 5]]*BA$3,"")</f>
        <v>13002.825000000001</v>
      </c>
      <c r="BB45" s="320">
        <f>IFERROR(Tabelle1[[#This Row],[BebFl_summe 6]]*BB$3,"")</f>
        <v>3254.3303571428573</v>
      </c>
      <c r="BC45" s="320" t="str">
        <f>IFERROR(Tabelle1[[#This Row],[BebFl_summe 7]]*BC$3,"")</f>
        <v/>
      </c>
      <c r="BD45" s="335">
        <v>31795675.450447917</v>
      </c>
      <c r="BE45" s="342">
        <f>Tabelle1[[#This Row],[BebFl_Summe]]/Tabelle1[[#This Row],[bebaut]]</f>
        <v>0.17333259762437225</v>
      </c>
      <c r="BF45" s="332">
        <f>IFERROR(Tabelle1[[#This Row],[bebaut]]*Tabelle1[[#This Row],[BebFl_summe 1]]/Tabelle1[[#This Row],[BebFl_Summe]],"")</f>
        <v>22003485.941317976</v>
      </c>
      <c r="BG45" s="332">
        <f>IFERROR(Tabelle1[[#This Row],[bebaut]]*Tabelle1[[#This Row],[BebFl_summe 2]]/Tabelle1[[#This Row],[BebFl_Summe]],"")</f>
        <v>7708745.4599602716</v>
      </c>
      <c r="BH45" s="332">
        <f>IFERROR(Tabelle1[[#This Row],[bebaut]]*Tabelle1[[#This Row],[BebFl_summe 3]]/Tabelle1[[#This Row],[BebFl_Summe]],"")</f>
        <v>1349264.1403791478</v>
      </c>
      <c r="BI45" s="332">
        <f>IFERROR(Tabelle1[[#This Row],[bebaut]]*Tabelle1[[#This Row],[BebFl_summe 4]]/Tabelle1[[#This Row],[BebFl_Summe]],"")</f>
        <v>546596.55078450299</v>
      </c>
      <c r="BJ45" s="332">
        <f>IFERROR(Tabelle1[[#This Row],[bebaut]]*Tabelle1[[#This Row],[BebFl_summe 5]]/Tabelle1[[#This Row],[BebFl_Summe]],"")</f>
        <v>150033.23296611896</v>
      </c>
      <c r="BK45" s="332">
        <f>IFERROR(Tabelle1[[#This Row],[bebaut]]*Tabelle1[[#This Row],[BebFl_summe 6]]/Tabelle1[[#This Row],[BebFl_Summe]],"")</f>
        <v>37550.125039899205</v>
      </c>
      <c r="BL45" s="332" t="str">
        <f>IFERROR(Tabelle1[[#This Row],[bebaut]]*Tabelle1[[#This Row],[BebFl_summe 7]]/Tabelle1[[#This Row],[BebFl_Summe]],"")</f>
        <v/>
      </c>
      <c r="BM45" s="290">
        <f>IFERROR(Tabelle1[[#This Row],[BGF_insg 1]]/Tabelle1[[#This Row],[GF_1]],"")</f>
        <v>0.1575750887494293</v>
      </c>
      <c r="BN45" s="290">
        <f>IFERROR(Tabelle1[[#This Row],[BGF_insg 2]]/Tabelle1[[#This Row],[GF_2]],"")</f>
        <v>0.3151501774988586</v>
      </c>
      <c r="BO45" s="290">
        <f>IFERROR(Tabelle1[[#This Row],[BGF_insg 3]]/Tabelle1[[#This Row],[GF_3]],"")</f>
        <v>0.47272526624828792</v>
      </c>
      <c r="BP45" s="290">
        <f>IFERROR(Tabelle1[[#This Row],[BGF_insg 4]]/Tabelle1[[#This Row],[GF_4]],"")</f>
        <v>0.63030035499771719</v>
      </c>
      <c r="BQ45" s="290">
        <f>IFERROR(Tabelle1[[#This Row],[BGF_insg 5]]/Tabelle1[[#This Row],[GF_5]],"")</f>
        <v>0.78787544374714658</v>
      </c>
      <c r="BR45" s="290">
        <f>IFERROR(Tabelle1[[#This Row],[BGF_insg 6]]/Tabelle1[[#This Row],[GF_6]],"")</f>
        <v>1.1030256212460052</v>
      </c>
      <c r="BS45" s="290" t="str">
        <f>IFERROR(Tabelle1[[#This Row],[BGF_insg 7]]/Tabelle1[[#This Row],[GF_7]],"")</f>
        <v/>
      </c>
      <c r="BT45" s="332">
        <f>IFERROR(Tabelle1[[#This Row],[bebaut]]*Tabelle1[[#This Row],[BebFl_summe 8]]/Tabelle1[[#This Row],[Gewichtung]],"")</f>
        <v>23661645.473891776</v>
      </c>
      <c r="BU45" s="332">
        <f>IFERROR(Tabelle1[[#This Row],[bebaut]]*Tabelle1[[#This Row],[BebFl_summe 9]]/Tabelle1[[#This Row],[Gewichtung]],"")</f>
        <v>6631734.720889491</v>
      </c>
      <c r="BV45" s="332">
        <f>IFERROR(Tabelle1[[#This Row],[bebaut]]*Tabelle1[[#This Row],[BebFl_summe 10]]/Tabelle1[[#This Row],[Gewichtung]],"")</f>
        <v>1160754.6122621123</v>
      </c>
      <c r="BW45" s="332">
        <f>IFERROR(Tabelle1[[#This Row],[bebaut]]*Tabelle1[[#This Row],[BebFl_summe 11]]/Tabelle1[[#This Row],[Gewichtung]],"")</f>
        <v>274300.82928633166</v>
      </c>
      <c r="BX45" s="332">
        <f>IFERROR(Tabelle1[[#This Row],[bebaut]]*Tabelle1[[#This Row],[BebFl_summe 12]]/Tabelle1[[#This Row],[Gewichtung]],"")</f>
        <v>53779.859809696398</v>
      </c>
      <c r="BY45" s="332">
        <f>IFERROR(Tabelle1[[#This Row],[bebaut]]*Tabelle1[[#This Row],[BebFl_summe 13]]/Tabelle1[[#This Row],[Gewichtung]],"")</f>
        <v>13459.954308512348</v>
      </c>
      <c r="BZ45" s="332" t="str">
        <f>IFERROR(Tabelle1[[#This Row],[bebaut]]*Tabelle1[[#This Row],[BebFl_summe 14]]/Tabelle1[[#This Row],[Gewichtung]],"")</f>
        <v/>
      </c>
      <c r="CA45" s="290">
        <f>IFERROR(Tabelle1[[#This Row],[BGF_insg 1]]/Tabelle1[[#This Row],[GF_12]],"")</f>
        <v>0.14653255006401414</v>
      </c>
      <c r="CB45" s="290">
        <f>IFERROR(Tabelle1[[#This Row],[BGF_insg 2]]/Tabelle1[[#This Row],[GF_23]],"")</f>
        <v>0.36633137516003528</v>
      </c>
      <c r="CC45" s="290">
        <f>IFERROR(Tabelle1[[#This Row],[BGF_insg 3]]/Tabelle1[[#This Row],[GF_34]],"")</f>
        <v>0.54949706274005317</v>
      </c>
      <c r="CD45" s="290">
        <f>IFERROR(Tabelle1[[#This Row],[BGF_insg 4]]/Tabelle1[[#This Row],[GF_45]],"")</f>
        <v>1.2559932862629786</v>
      </c>
      <c r="CE45" s="290">
        <f>IFERROR(Tabelle1[[#This Row],[BGF_insg 5]]/Tabelle1[[#This Row],[GF_56]],"")</f>
        <v>2.1979882509602122</v>
      </c>
      <c r="CF45" s="290">
        <f>IFERROR(Tabelle1[[#This Row],[BGF_insg 6]]/Tabelle1[[#This Row],[GF_67]],"")</f>
        <v>3.0771835513442971</v>
      </c>
      <c r="CG45" s="290" t="str">
        <f>IFERROR(Tabelle1[[#This Row],[BGF_insg 7]]/Tabelle1[[#This Row],[GF_78]],"")</f>
        <v/>
      </c>
      <c r="CI45"/>
    </row>
    <row r="46" spans="1:87" ht="17.399999999999999" customHeight="1" x14ac:dyDescent="0.3">
      <c r="A46" s="15" t="s">
        <v>93</v>
      </c>
      <c r="B46" s="263">
        <v>322</v>
      </c>
      <c r="C46" s="314">
        <f t="shared" si="0"/>
        <v>12637</v>
      </c>
      <c r="D46" s="25">
        <v>9273</v>
      </c>
      <c r="E46" s="25">
        <v>3026</v>
      </c>
      <c r="F46" s="25">
        <v>270</v>
      </c>
      <c r="G46" s="25">
        <v>58</v>
      </c>
      <c r="H46" s="25">
        <v>5</v>
      </c>
      <c r="I46" s="25">
        <v>5</v>
      </c>
      <c r="J46" s="25" t="s">
        <v>54</v>
      </c>
      <c r="K46" s="24">
        <v>1303060</v>
      </c>
      <c r="L46" s="24">
        <v>865891</v>
      </c>
      <c r="M46" s="24">
        <v>247689</v>
      </c>
      <c r="N46" s="24">
        <v>93954</v>
      </c>
      <c r="O46" s="24">
        <v>3101</v>
      </c>
      <c r="P46" s="24">
        <v>38080</v>
      </c>
      <c r="Q46" s="24" t="s">
        <v>54</v>
      </c>
      <c r="R46" s="315">
        <f>IFERROR(Tabelle1[[#This Row],[NGF1]]/NGFzuBGF/D46,"")</f>
        <v>175.65243179122183</v>
      </c>
      <c r="S46" s="315">
        <f>IFERROR(Tabelle1[[#This Row],[NGF2]]/NGFzuBGF/E46,"")</f>
        <v>357.68795439524126</v>
      </c>
      <c r="T46" s="315">
        <f>IFERROR(Tabelle1[[#This Row],[NGF3]]/NGFzuBGF/F46,"")</f>
        <v>1146.7083333333333</v>
      </c>
      <c r="U46" s="315">
        <f>IFERROR(Tabelle1[[#This Row],[NGF4]]/NGFzuBGF/G46,"")</f>
        <v>2024.8706896551723</v>
      </c>
      <c r="V46" s="315">
        <f>IFERROR(Tabelle1[[#This Row],[NGF5]]/NGFzuBGF/H46,"")</f>
        <v>775.25</v>
      </c>
      <c r="W46" s="315">
        <f>IFERROR(Tabelle1[[#This Row],[NGF6]]/NGFzuBGF/I46,"")</f>
        <v>9520</v>
      </c>
      <c r="X46" s="315" t="str">
        <f>IFERROR(Tabelle1[[#This Row],[NGF11]]/NGFzuBGF/J46,"")</f>
        <v/>
      </c>
      <c r="Y46" s="329">
        <f>SUM(Tabelle1[[#This Row],[BGF_insg 1]:[BGF_insg 7]])</f>
        <v>3189718.75</v>
      </c>
      <c r="Z46" s="319">
        <f>IFERROR(D46*Tabelle1[[#This Row],[BGF1]],"")</f>
        <v>1628825</v>
      </c>
      <c r="AA46" s="319">
        <f>IFERROR(E46*Tabelle1[[#This Row],[BGF2]],"")</f>
        <v>1082363.75</v>
      </c>
      <c r="AB46" s="319">
        <f>IFERROR(F46*Tabelle1[[#This Row],[BGF3]],"")</f>
        <v>309611.25</v>
      </c>
      <c r="AC46" s="319">
        <f>IFERROR(G46*Tabelle1[[#This Row],[BGF4]],"")</f>
        <v>117442.5</v>
      </c>
      <c r="AD46" s="319">
        <f>IFERROR(H46*Tabelle1[[#This Row],[BGF5]],"")</f>
        <v>3876.25</v>
      </c>
      <c r="AE46" s="319">
        <f>IFERROR(I46*Tabelle1[[#This Row],[BGF6]],"")</f>
        <v>47600</v>
      </c>
      <c r="AF46" s="319" t="str">
        <f>IFERROR(J46*Tabelle1[[#This Row],[BGF11]],"")</f>
        <v/>
      </c>
      <c r="AG46" s="316">
        <f>IFERROR(Tabelle1[[#This Row],[BGF1]]/AG$4*$AK$3,"")</f>
        <v>193.21767497034404</v>
      </c>
      <c r="AH46" s="316">
        <f>IFERROR(Tabelle1[[#This Row],[BGF2]]/AH$4*$AK$3,"")</f>
        <v>196.72837491738272</v>
      </c>
      <c r="AI46" s="316">
        <f>IFERROR(Tabelle1[[#This Row],[BGF3]]/AI$4*$AK$3,"")</f>
        <v>420.45972222222224</v>
      </c>
      <c r="AJ46" s="316">
        <f>IFERROR(Tabelle1[[#This Row],[BGF4]]/AJ$4*$AK$3,"")</f>
        <v>556.83943965517244</v>
      </c>
      <c r="AK46" s="316">
        <f>IFERROR(Tabelle1[[#This Row],[BGF5]]/AK$4*$AK$3,"")</f>
        <v>170.55500000000004</v>
      </c>
      <c r="AL46" s="316">
        <f>IFERROR(Tabelle1[[#This Row],[BGF6]]/AL$4*$AK$3,"")</f>
        <v>1496.0000000000002</v>
      </c>
      <c r="AM46" s="316" t="str">
        <f>IFERROR(Tabelle1[[#This Row],[BGF11]]/AM$4*$AK$3,"")</f>
        <v/>
      </c>
      <c r="AN46" s="330">
        <f>SUM(Tabelle1[[#This Row],[BebFl_summe 1]:[BebFl_summe 7]])</f>
        <v>2541161.1500000004</v>
      </c>
      <c r="AO46" s="320">
        <f>IFERROR(Tabelle1[[#This Row],[BebFl G1]]*D46,"")</f>
        <v>1791707.5000000002</v>
      </c>
      <c r="AP46" s="320">
        <f>IFERROR(Tabelle1[[#This Row],[BebFl G2]]*E46,"")</f>
        <v>595300.06250000012</v>
      </c>
      <c r="AQ46" s="320">
        <f>IFERROR(Tabelle1[[#This Row],[BebFl G3]]*F46,"")</f>
        <v>113524.125</v>
      </c>
      <c r="AR46" s="320">
        <f>IFERROR(Tabelle1[[#This Row],[BebFl G4]]*G46,"")</f>
        <v>32296.6875</v>
      </c>
      <c r="AS46" s="320">
        <f>IFERROR(Tabelle1[[#This Row],[BebFl G5]]*H46,"")</f>
        <v>852.7750000000002</v>
      </c>
      <c r="AT46" s="320">
        <f>IFERROR(Tabelle1[[#This Row],[BebFl G6]]*I46,"")</f>
        <v>7480.0000000000009</v>
      </c>
      <c r="AU46" s="320" t="str">
        <f>IFERROR(Tabelle1[[#This Row],[BebFl G11]]*J46,"")</f>
        <v/>
      </c>
      <c r="AV46" s="320">
        <f>SUM(Tabelle1[[#This Row],[BebFl_summe 8]:[BebFl_summe 14]])</f>
        <v>3564924.3437500009</v>
      </c>
      <c r="AW46" s="320">
        <f>IFERROR(Tabelle1[[#This Row],[BebFl_summe 1]]*AW$3,"")</f>
        <v>2687561.2500000005</v>
      </c>
      <c r="AX46" s="320">
        <f>IFERROR(Tabelle1[[#This Row],[BebFl_summe 2]]*AX$3,"")</f>
        <v>714360.07500000007</v>
      </c>
      <c r="AY46" s="320">
        <f>IFERROR(Tabelle1[[#This Row],[BebFl_summe 3]]*AY$3,"")</f>
        <v>136228.94999999998</v>
      </c>
      <c r="AZ46" s="320">
        <f>IFERROR(Tabelle1[[#This Row],[BebFl_summe 4]]*AZ$3,"")</f>
        <v>22607.681249999998</v>
      </c>
      <c r="BA46" s="320">
        <f>IFERROR(Tabelle1[[#This Row],[BebFl_summe 5]]*BA$3,"")</f>
        <v>426.3875000000001</v>
      </c>
      <c r="BB46" s="320">
        <f>IFERROR(Tabelle1[[#This Row],[BebFl_summe 6]]*BB$3,"")</f>
        <v>3740.0000000000005</v>
      </c>
      <c r="BC46" s="320" t="str">
        <f>IFERROR(Tabelle1[[#This Row],[BebFl_summe 7]]*BC$3,"")</f>
        <v/>
      </c>
      <c r="BD46" s="335">
        <v>14473069.860273737</v>
      </c>
      <c r="BE46" s="342">
        <f>Tabelle1[[#This Row],[BebFl_Summe]]/Tabelle1[[#This Row],[bebaut]]</f>
        <v>0.17557858661175135</v>
      </c>
      <c r="BF46" s="332">
        <f>IFERROR(Tabelle1[[#This Row],[bebaut]]*Tabelle1[[#This Row],[BebFl_summe 1]]/Tabelle1[[#This Row],[BebFl_Summe]],"")</f>
        <v>10204590.061781956</v>
      </c>
      <c r="BG46" s="332">
        <f>IFERROR(Tabelle1[[#This Row],[bebaut]]*Tabelle1[[#This Row],[BebFl_summe 2]]/Tabelle1[[#This Row],[BebFl_Summe]],"")</f>
        <v>3390504.9242500118</v>
      </c>
      <c r="BH46" s="332">
        <f>IFERROR(Tabelle1[[#This Row],[bebaut]]*Tabelle1[[#This Row],[BebFl_summe 3]]/Tabelle1[[#This Row],[BebFl_Summe]],"")</f>
        <v>646571.5847857378</v>
      </c>
      <c r="BI46" s="332">
        <f>IFERROR(Tabelle1[[#This Row],[bebaut]]*Tabelle1[[#This Row],[BebFl_summe 4]]/Tabelle1[[#This Row],[BebFl_Summe]],"")</f>
        <v>183944.34152392481</v>
      </c>
      <c r="BJ46" s="332">
        <f>IFERROR(Tabelle1[[#This Row],[bebaut]]*Tabelle1[[#This Row],[BebFl_summe 5]]/Tabelle1[[#This Row],[BebFl_Summe]],"")</f>
        <v>4856.9419338458474</v>
      </c>
      <c r="BK46" s="332">
        <f>IFERROR(Tabelle1[[#This Row],[bebaut]]*Tabelle1[[#This Row],[BebFl_summe 6]]/Tabelle1[[#This Row],[BebFl_Summe]],"")</f>
        <v>42602.005998260895</v>
      </c>
      <c r="BL46" s="332" t="str">
        <f>IFERROR(Tabelle1[[#This Row],[bebaut]]*Tabelle1[[#This Row],[BebFl_summe 7]]/Tabelle1[[#This Row],[BebFl_Summe]],"")</f>
        <v/>
      </c>
      <c r="BM46" s="290">
        <f>IFERROR(Tabelle1[[#This Row],[BGF_insg 1]]/Tabelle1[[#This Row],[GF_1]],"")</f>
        <v>0.15961689691977393</v>
      </c>
      <c r="BN46" s="290">
        <f>IFERROR(Tabelle1[[#This Row],[BGF_insg 2]]/Tabelle1[[#This Row],[GF_2]],"")</f>
        <v>0.31923379383954781</v>
      </c>
      <c r="BO46" s="290">
        <f>IFERROR(Tabelle1[[#This Row],[BGF_insg 3]]/Tabelle1[[#This Row],[GF_3]],"")</f>
        <v>0.47885069075932191</v>
      </c>
      <c r="BP46" s="290">
        <f>IFERROR(Tabelle1[[#This Row],[BGF_insg 4]]/Tabelle1[[#This Row],[GF_4]],"")</f>
        <v>0.63846758767909573</v>
      </c>
      <c r="BQ46" s="290">
        <f>IFERROR(Tabelle1[[#This Row],[BGF_insg 5]]/Tabelle1[[#This Row],[GF_5]],"")</f>
        <v>0.7980844845988696</v>
      </c>
      <c r="BR46" s="290">
        <f>IFERROR(Tabelle1[[#This Row],[BGF_insg 6]]/Tabelle1[[#This Row],[GF_6]],"")</f>
        <v>1.1173182784384175</v>
      </c>
      <c r="BS46" s="290" t="str">
        <f>IFERROR(Tabelle1[[#This Row],[BGF_insg 7]]/Tabelle1[[#This Row],[GF_7]],"")</f>
        <v/>
      </c>
      <c r="BT46" s="332">
        <f>IFERROR(Tabelle1[[#This Row],[bebaut]]*Tabelle1[[#This Row],[BebFl_summe 8]]/Tabelle1[[#This Row],[Gewichtung]],"")</f>
        <v>10911104.409048403</v>
      </c>
      <c r="BU46" s="332">
        <f>IFERROR(Tabelle1[[#This Row],[bebaut]]*Tabelle1[[#This Row],[BebFl_summe 9]]/Tabelle1[[#This Row],[Gewichtung]],"")</f>
        <v>2900197.1076866235</v>
      </c>
      <c r="BV46" s="332">
        <f>IFERROR(Tabelle1[[#This Row],[bebaut]]*Tabelle1[[#This Row],[BebFl_summe 10]]/Tabelle1[[#This Row],[Gewichtung]],"")</f>
        <v>553069.55217673047</v>
      </c>
      <c r="BW46" s="332">
        <f>IFERROR(Tabelle1[[#This Row],[bebaut]]*Tabelle1[[#This Row],[BebFl_summe 11]]/Tabelle1[[#This Row],[Gewichtung]],"")</f>
        <v>91783.869322135753</v>
      </c>
      <c r="BX46" s="332">
        <f>IFERROR(Tabelle1[[#This Row],[bebaut]]*Tabelle1[[#This Row],[BebFl_summe 12]]/Tabelle1[[#This Row],[Gewichtung]],"")</f>
        <v>1731.07069884012</v>
      </c>
      <c r="BY46" s="332">
        <f>IFERROR(Tabelle1[[#This Row],[bebaut]]*Tabelle1[[#This Row],[BebFl_summe 13]]/Tabelle1[[#This Row],[Gewichtung]],"")</f>
        <v>15183.851341003307</v>
      </c>
      <c r="BZ46" s="332" t="str">
        <f>IFERROR(Tabelle1[[#This Row],[bebaut]]*Tabelle1[[#This Row],[BebFl_summe 14]]/Tabelle1[[#This Row],[Gewichtung]],"")</f>
        <v/>
      </c>
      <c r="CA46" s="290">
        <f>IFERROR(Tabelle1[[#This Row],[BGF_insg 1]]/Tabelle1[[#This Row],[GF_12]],"")</f>
        <v>0.14928140534053011</v>
      </c>
      <c r="CB46" s="290">
        <f>IFERROR(Tabelle1[[#This Row],[BGF_insg 2]]/Tabelle1[[#This Row],[GF_23]],"")</f>
        <v>0.37320351335132534</v>
      </c>
      <c r="CC46" s="290">
        <f>IFERROR(Tabelle1[[#This Row],[BGF_insg 3]]/Tabelle1[[#This Row],[GF_34]],"")</f>
        <v>0.5598052700269881</v>
      </c>
      <c r="CD46" s="290">
        <f>IFERROR(Tabelle1[[#This Row],[BGF_insg 4]]/Tabelle1[[#This Row],[GF_45]],"")</f>
        <v>1.27955490291883</v>
      </c>
      <c r="CE46" s="290">
        <f>IFERROR(Tabelle1[[#This Row],[BGF_insg 5]]/Tabelle1[[#This Row],[GF_56]],"")</f>
        <v>2.2392210801079515</v>
      </c>
      <c r="CF46" s="290">
        <f>IFERROR(Tabelle1[[#This Row],[BGF_insg 6]]/Tabelle1[[#This Row],[GF_67]],"")</f>
        <v>3.134909512151133</v>
      </c>
      <c r="CG46" s="290" t="str">
        <f>IFERROR(Tabelle1[[#This Row],[BGF_insg 7]]/Tabelle1[[#This Row],[GF_78]],"")</f>
        <v/>
      </c>
      <c r="CI46"/>
    </row>
    <row r="47" spans="1:87" ht="17.399999999999999" customHeight="1" x14ac:dyDescent="0.3">
      <c r="A47" s="15" t="s">
        <v>94</v>
      </c>
      <c r="B47" s="263">
        <v>323</v>
      </c>
      <c r="C47" s="314">
        <f t="shared" si="0"/>
        <v>30220</v>
      </c>
      <c r="D47" s="25">
        <v>20990</v>
      </c>
      <c r="E47" s="25">
        <v>7846</v>
      </c>
      <c r="F47" s="25">
        <v>1119</v>
      </c>
      <c r="G47" s="25">
        <v>205</v>
      </c>
      <c r="H47" s="25">
        <v>44</v>
      </c>
      <c r="I47" s="25">
        <v>16</v>
      </c>
      <c r="J47" s="25" t="s">
        <v>54</v>
      </c>
      <c r="K47" s="24">
        <v>2854812</v>
      </c>
      <c r="L47" s="24">
        <v>1935802</v>
      </c>
      <c r="M47" s="24">
        <v>595831</v>
      </c>
      <c r="N47" s="24">
        <v>208520</v>
      </c>
      <c r="O47" s="24">
        <v>66234</v>
      </c>
      <c r="P47" s="24">
        <v>34813</v>
      </c>
      <c r="Q47" s="24" t="s">
        <v>54</v>
      </c>
      <c r="R47" s="315">
        <f>IFERROR(Tabelle1[[#This Row],[NGF1]]/NGFzuBGF/D47,"")</f>
        <v>170.01024297284422</v>
      </c>
      <c r="S47" s="315">
        <f>IFERROR(Tabelle1[[#This Row],[NGF2]]/NGFzuBGF/E47,"")</f>
        <v>308.40587560540405</v>
      </c>
      <c r="T47" s="315">
        <f>IFERROR(Tabelle1[[#This Row],[NGF3]]/NGFzuBGF/F47,"")</f>
        <v>665.58422698838251</v>
      </c>
      <c r="U47" s="315">
        <f>IFERROR(Tabelle1[[#This Row],[NGF4]]/NGFzuBGF/G47,"")</f>
        <v>1271.4634146341464</v>
      </c>
      <c r="V47" s="315">
        <f>IFERROR(Tabelle1[[#This Row],[NGF5]]/NGFzuBGF/H47,"")</f>
        <v>1881.6477272727273</v>
      </c>
      <c r="W47" s="315">
        <f>IFERROR(Tabelle1[[#This Row],[NGF6]]/NGFzuBGF/I47,"")</f>
        <v>2719.765625</v>
      </c>
      <c r="X47" s="315" t="str">
        <f>IFERROR(Tabelle1[[#This Row],[NGF11]]/NGFzuBGF/J47,"")</f>
        <v/>
      </c>
      <c r="Y47" s="329">
        <f>SUM(Tabelle1[[#This Row],[BGF_insg 1]:[BGF_insg 7]])</f>
        <v>7120015</v>
      </c>
      <c r="Z47" s="319">
        <f>IFERROR(D47*Tabelle1[[#This Row],[BGF1]],"")</f>
        <v>3568515.0000000005</v>
      </c>
      <c r="AA47" s="319">
        <f>IFERROR(E47*Tabelle1[[#This Row],[BGF2]],"")</f>
        <v>2419752.5</v>
      </c>
      <c r="AB47" s="319">
        <f>IFERROR(F47*Tabelle1[[#This Row],[BGF3]],"")</f>
        <v>744788.75</v>
      </c>
      <c r="AC47" s="319">
        <f>IFERROR(G47*Tabelle1[[#This Row],[BGF4]],"")</f>
        <v>260650</v>
      </c>
      <c r="AD47" s="319">
        <f>IFERROR(H47*Tabelle1[[#This Row],[BGF5]],"")</f>
        <v>82792.5</v>
      </c>
      <c r="AE47" s="319">
        <f>IFERROR(I47*Tabelle1[[#This Row],[BGF6]],"")</f>
        <v>43516.25</v>
      </c>
      <c r="AF47" s="319" t="str">
        <f>IFERROR(J47*Tabelle1[[#This Row],[BGF11]],"")</f>
        <v/>
      </c>
      <c r="AG47" s="316">
        <f>IFERROR(Tabelle1[[#This Row],[BGF1]]/AG$4*$AK$3,"")</f>
        <v>187.01126727012866</v>
      </c>
      <c r="AH47" s="316">
        <f>IFERROR(Tabelle1[[#This Row],[BGF2]]/AH$4*$AK$3,"")</f>
        <v>169.62323158297224</v>
      </c>
      <c r="AI47" s="316">
        <f>IFERROR(Tabelle1[[#This Row],[BGF3]]/AI$4*$AK$3,"")</f>
        <v>244.04754989574027</v>
      </c>
      <c r="AJ47" s="316">
        <f>IFERROR(Tabelle1[[#This Row],[BGF4]]/AJ$4*$AK$3,"")</f>
        <v>349.65243902439028</v>
      </c>
      <c r="AK47" s="316">
        <f>IFERROR(Tabelle1[[#This Row],[BGF5]]/AK$4*$AK$3,"")</f>
        <v>413.96250000000003</v>
      </c>
      <c r="AL47" s="316">
        <f>IFERROR(Tabelle1[[#This Row],[BGF6]]/AL$4*$AK$3,"")</f>
        <v>427.39174107142861</v>
      </c>
      <c r="AM47" s="316" t="str">
        <f>IFERROR(Tabelle1[[#This Row],[BGF11]]/AM$4*$AK$3,"")</f>
        <v/>
      </c>
      <c r="AN47" s="330">
        <f>SUM(Tabelle1[[#This Row],[BebFl_summe 1]:[BebFl_summe 7]])</f>
        <v>5626050.9511904763</v>
      </c>
      <c r="AO47" s="320">
        <f>IFERROR(Tabelle1[[#This Row],[BebFl G1]]*D47,"")</f>
        <v>3925366.5000000005</v>
      </c>
      <c r="AP47" s="320">
        <f>IFERROR(Tabelle1[[#This Row],[BebFl G2]]*E47,"")</f>
        <v>1330863.8750000002</v>
      </c>
      <c r="AQ47" s="320">
        <f>IFERROR(Tabelle1[[#This Row],[BebFl G3]]*F47,"")</f>
        <v>273089.20833333337</v>
      </c>
      <c r="AR47" s="320">
        <f>IFERROR(Tabelle1[[#This Row],[BebFl G4]]*G47,"")</f>
        <v>71678.75</v>
      </c>
      <c r="AS47" s="320">
        <f>IFERROR(Tabelle1[[#This Row],[BebFl G5]]*H47,"")</f>
        <v>18214.350000000002</v>
      </c>
      <c r="AT47" s="320">
        <f>IFERROR(Tabelle1[[#This Row],[BebFl G6]]*I47,"")</f>
        <v>6838.2678571428578</v>
      </c>
      <c r="AU47" s="320" t="str">
        <f>IFERROR(Tabelle1[[#This Row],[BebFl G11]]*J47,"")</f>
        <v/>
      </c>
      <c r="AV47" s="320">
        <f>SUM(Tabelle1[[#This Row],[BebFl_summe 8]:[BebFl_summe 14]])</f>
        <v>7875494.8839285728</v>
      </c>
      <c r="AW47" s="320">
        <f>IFERROR(Tabelle1[[#This Row],[BebFl_summe 1]]*AW$3,"")</f>
        <v>5888049.7500000009</v>
      </c>
      <c r="AX47" s="320">
        <f>IFERROR(Tabelle1[[#This Row],[BebFl_summe 2]]*AX$3,"")</f>
        <v>1597036.6500000001</v>
      </c>
      <c r="AY47" s="320">
        <f>IFERROR(Tabelle1[[#This Row],[BebFl_summe 3]]*AY$3,"")</f>
        <v>327707.05000000005</v>
      </c>
      <c r="AZ47" s="320">
        <f>IFERROR(Tabelle1[[#This Row],[BebFl_summe 4]]*AZ$3,"")</f>
        <v>50175.125</v>
      </c>
      <c r="BA47" s="320">
        <f>IFERROR(Tabelle1[[#This Row],[BebFl_summe 5]]*BA$3,"")</f>
        <v>9107.1750000000011</v>
      </c>
      <c r="BB47" s="320">
        <f>IFERROR(Tabelle1[[#This Row],[BebFl_summe 6]]*BB$3,"")</f>
        <v>3419.1339285714289</v>
      </c>
      <c r="BC47" s="320" t="str">
        <f>IFERROR(Tabelle1[[#This Row],[BebFl_summe 7]]*BC$3,"")</f>
        <v/>
      </c>
      <c r="BD47" s="335">
        <v>31225982.767921891</v>
      </c>
      <c r="BE47" s="342">
        <f>Tabelle1[[#This Row],[BebFl_Summe]]/Tabelle1[[#This Row],[bebaut]]</f>
        <v>0.18017210196407515</v>
      </c>
      <c r="BF47" s="332">
        <f>IFERROR(Tabelle1[[#This Row],[bebaut]]*Tabelle1[[#This Row],[BebFl_summe 1]]/Tabelle1[[#This Row],[BebFl_Summe]],"")</f>
        <v>21786760.864801846</v>
      </c>
      <c r="BG47" s="332">
        <f>IFERROR(Tabelle1[[#This Row],[bebaut]]*Tabelle1[[#This Row],[BebFl_summe 2]]/Tabelle1[[#This Row],[BebFl_Summe]],"")</f>
        <v>7386625.6789597962</v>
      </c>
      <c r="BH47" s="332">
        <f>IFERROR(Tabelle1[[#This Row],[bebaut]]*Tabelle1[[#This Row],[BebFl_summe 3]]/Tabelle1[[#This Row],[BebFl_Summe]],"")</f>
        <v>1515713.0618800528</v>
      </c>
      <c r="BI47" s="332">
        <f>IFERROR(Tabelle1[[#This Row],[bebaut]]*Tabelle1[[#This Row],[BebFl_summe 4]]/Tabelle1[[#This Row],[BebFl_Summe]],"")</f>
        <v>397834.89906940289</v>
      </c>
      <c r="BJ47" s="332">
        <f>IFERROR(Tabelle1[[#This Row],[bebaut]]*Tabelle1[[#This Row],[BebFl_summe 5]]/Tabelle1[[#This Row],[BebFl_Summe]],"")</f>
        <v>101094.17496628749</v>
      </c>
      <c r="BK47" s="332">
        <f>IFERROR(Tabelle1[[#This Row],[bebaut]]*Tabelle1[[#This Row],[BebFl_summe 6]]/Tabelle1[[#This Row],[BebFl_Summe]],"")</f>
        <v>37954.088244507206</v>
      </c>
      <c r="BL47" s="332" t="str">
        <f>IFERROR(Tabelle1[[#This Row],[bebaut]]*Tabelle1[[#This Row],[BebFl_summe 7]]/Tabelle1[[#This Row],[BebFl_Summe]],"")</f>
        <v/>
      </c>
      <c r="BM47" s="290">
        <f>IFERROR(Tabelle1[[#This Row],[BGF_insg 1]]/Tabelle1[[#This Row],[GF_1]],"")</f>
        <v>0.16379281996734105</v>
      </c>
      <c r="BN47" s="290">
        <f>IFERROR(Tabelle1[[#This Row],[BGF_insg 2]]/Tabelle1[[#This Row],[GF_2]],"")</f>
        <v>0.32758563993468204</v>
      </c>
      <c r="BO47" s="290">
        <f>IFERROR(Tabelle1[[#This Row],[BGF_insg 3]]/Tabelle1[[#This Row],[GF_3]],"")</f>
        <v>0.491378459902023</v>
      </c>
      <c r="BP47" s="290">
        <f>IFERROR(Tabelle1[[#This Row],[BGF_insg 4]]/Tabelle1[[#This Row],[GF_4]],"")</f>
        <v>0.65517127986936419</v>
      </c>
      <c r="BQ47" s="290">
        <f>IFERROR(Tabelle1[[#This Row],[BGF_insg 5]]/Tabelle1[[#This Row],[GF_5]],"")</f>
        <v>0.81896409983670504</v>
      </c>
      <c r="BR47" s="290">
        <f>IFERROR(Tabelle1[[#This Row],[BGF_insg 6]]/Tabelle1[[#This Row],[GF_6]],"")</f>
        <v>1.1465497397713871</v>
      </c>
      <c r="BS47" s="290" t="str">
        <f>IFERROR(Tabelle1[[#This Row],[BGF_insg 7]]/Tabelle1[[#This Row],[GF_7]],"")</f>
        <v/>
      </c>
      <c r="BT47" s="332">
        <f>IFERROR(Tabelle1[[#This Row],[bebaut]]*Tabelle1[[#This Row],[BebFl_summe 8]]/Tabelle1[[#This Row],[Gewichtung]],"")</f>
        <v>23345852.259439338</v>
      </c>
      <c r="BU47" s="332">
        <f>IFERROR(Tabelle1[[#This Row],[bebaut]]*Tabelle1[[#This Row],[BebFl_summe 9]]/Tabelle1[[#This Row],[Gewichtung]],"")</f>
        <v>6332178.4405456036</v>
      </c>
      <c r="BV47" s="332">
        <f>IFERROR(Tabelle1[[#This Row],[bebaut]]*Tabelle1[[#This Row],[BebFl_summe 10]]/Tabelle1[[#This Row],[Gewichtung]],"")</f>
        <v>1299343.7043694647</v>
      </c>
      <c r="BW47" s="332">
        <f>IFERROR(Tabelle1[[#This Row],[bebaut]]*Tabelle1[[#This Row],[BebFl_summe 11]]/Tabelle1[[#This Row],[Gewichtung]],"")</f>
        <v>198942.112428466</v>
      </c>
      <c r="BX47" s="332">
        <f>IFERROR(Tabelle1[[#This Row],[bebaut]]*Tabelle1[[#This Row],[BebFl_summe 12]]/Tabelle1[[#This Row],[Gewichtung]],"")</f>
        <v>36109.538994785071</v>
      </c>
      <c r="BY47" s="332">
        <f>IFERROR(Tabelle1[[#This Row],[bebaut]]*Tabelle1[[#This Row],[BebFl_summe 13]]/Tabelle1[[#This Row],[Gewichtung]],"")</f>
        <v>13556.712144231626</v>
      </c>
      <c r="BZ47" s="332" t="str">
        <f>IFERROR(Tabelle1[[#This Row],[bebaut]]*Tabelle1[[#This Row],[BebFl_summe 14]]/Tabelle1[[#This Row],[Gewichtung]],"")</f>
        <v/>
      </c>
      <c r="CA47" s="290">
        <f>IFERROR(Tabelle1[[#This Row],[BGF_insg 1]]/Tabelle1[[#This Row],[GF_12]],"")</f>
        <v>0.15285434690254912</v>
      </c>
      <c r="CB47" s="290">
        <f>IFERROR(Tabelle1[[#This Row],[BGF_insg 2]]/Tabelle1[[#This Row],[GF_23]],"")</f>
        <v>0.38213586725637272</v>
      </c>
      <c r="CC47" s="290">
        <f>IFERROR(Tabelle1[[#This Row],[BGF_insg 3]]/Tabelle1[[#This Row],[GF_34]],"")</f>
        <v>0.57320380088455902</v>
      </c>
      <c r="CD47" s="290">
        <f>IFERROR(Tabelle1[[#This Row],[BGF_insg 4]]/Tabelle1[[#This Row],[GF_45]],"")</f>
        <v>1.3101801163075637</v>
      </c>
      <c r="CE47" s="290">
        <f>IFERROR(Tabelle1[[#This Row],[BGF_insg 5]]/Tabelle1[[#This Row],[GF_56]],"")</f>
        <v>2.2928152035382361</v>
      </c>
      <c r="CF47" s="290">
        <f>IFERROR(Tabelle1[[#This Row],[BGF_insg 6]]/Tabelle1[[#This Row],[GF_67]],"")</f>
        <v>3.2099412849535307</v>
      </c>
      <c r="CG47" s="290" t="str">
        <f>IFERROR(Tabelle1[[#This Row],[BGF_insg 7]]/Tabelle1[[#This Row],[GF_78]],"")</f>
        <v/>
      </c>
      <c r="CI47"/>
    </row>
    <row r="48" spans="1:87" ht="17.399999999999999" customHeight="1" x14ac:dyDescent="0.3">
      <c r="A48" s="15" t="s">
        <v>95</v>
      </c>
      <c r="B48" s="263">
        <v>324</v>
      </c>
      <c r="C48" s="314">
        <f t="shared" si="0"/>
        <v>41627</v>
      </c>
      <c r="D48" s="25">
        <v>23816</v>
      </c>
      <c r="E48" s="25">
        <v>13643</v>
      </c>
      <c r="F48" s="25">
        <v>2946</v>
      </c>
      <c r="G48" s="25">
        <v>879</v>
      </c>
      <c r="H48" s="25">
        <v>242</v>
      </c>
      <c r="I48" s="25">
        <v>99</v>
      </c>
      <c r="J48" s="25">
        <v>2</v>
      </c>
      <c r="K48" s="24">
        <v>3312347</v>
      </c>
      <c r="L48" s="24">
        <v>3572396</v>
      </c>
      <c r="M48" s="24">
        <v>1442268</v>
      </c>
      <c r="N48" s="24">
        <v>955215</v>
      </c>
      <c r="O48" s="24">
        <v>324962</v>
      </c>
      <c r="P48" s="24">
        <v>240780</v>
      </c>
      <c r="Q48" s="24">
        <v>12114</v>
      </c>
      <c r="R48" s="315">
        <f>IFERROR(Tabelle1[[#This Row],[NGF1]]/NGFzuBGF/D48,"")</f>
        <v>173.85093004702722</v>
      </c>
      <c r="S48" s="315">
        <f>IFERROR(Tabelle1[[#This Row],[NGF2]]/NGFzuBGF/E48,"")</f>
        <v>327.31034230008061</v>
      </c>
      <c r="T48" s="315">
        <f>IFERROR(Tabelle1[[#This Row],[NGF3]]/NGFzuBGF/F48,"")</f>
        <v>611.96028513238286</v>
      </c>
      <c r="U48" s="315">
        <f>IFERROR(Tabelle1[[#This Row],[NGF4]]/NGFzuBGF/G48,"")</f>
        <v>1358.3831058020478</v>
      </c>
      <c r="V48" s="315">
        <f>IFERROR(Tabelle1[[#This Row],[NGF5]]/NGFzuBGF/H48,"")</f>
        <v>1678.5227272727273</v>
      </c>
      <c r="W48" s="315">
        <f>IFERROR(Tabelle1[[#This Row],[NGF6]]/NGFzuBGF/I48,"")</f>
        <v>3040.151515151515</v>
      </c>
      <c r="X48" s="315">
        <f>IFERROR(Tabelle1[[#This Row],[NGF11]]/NGFzuBGF/J48,"")</f>
        <v>7571.25</v>
      </c>
      <c r="Y48" s="329">
        <f>SUM(Tabelle1[[#This Row],[BGF_insg 1]:[BGF_insg 7]])</f>
        <v>12325102.5</v>
      </c>
      <c r="Z48" s="319">
        <f>IFERROR(D48*Tabelle1[[#This Row],[BGF1]],"")</f>
        <v>4140433.7500000005</v>
      </c>
      <c r="AA48" s="319">
        <f>IFERROR(E48*Tabelle1[[#This Row],[BGF2]],"")</f>
        <v>4465495</v>
      </c>
      <c r="AB48" s="319">
        <f>IFERROR(F48*Tabelle1[[#This Row],[BGF3]],"")</f>
        <v>1802835</v>
      </c>
      <c r="AC48" s="319">
        <f>IFERROR(G48*Tabelle1[[#This Row],[BGF4]],"")</f>
        <v>1194018.75</v>
      </c>
      <c r="AD48" s="319">
        <f>IFERROR(H48*Tabelle1[[#This Row],[BGF5]],"")</f>
        <v>406202.5</v>
      </c>
      <c r="AE48" s="319">
        <f>IFERROR(I48*Tabelle1[[#This Row],[BGF6]],"")</f>
        <v>300975</v>
      </c>
      <c r="AF48" s="319">
        <f>IFERROR(J48*Tabelle1[[#This Row],[BGF11]],"")</f>
        <v>15142.5</v>
      </c>
      <c r="AG48" s="316">
        <f>IFERROR(Tabelle1[[#This Row],[BGF1]]/AG$4*$AK$3,"")</f>
        <v>191.23602305172994</v>
      </c>
      <c r="AH48" s="316">
        <f>IFERROR(Tabelle1[[#This Row],[BGF2]]/AH$4*$AK$3,"")</f>
        <v>180.02068826504436</v>
      </c>
      <c r="AI48" s="316">
        <f>IFERROR(Tabelle1[[#This Row],[BGF3]]/AI$4*$AK$3,"")</f>
        <v>224.38543788187374</v>
      </c>
      <c r="AJ48" s="316">
        <f>IFERROR(Tabelle1[[#This Row],[BGF4]]/AJ$4*$AK$3,"")</f>
        <v>373.55535409556319</v>
      </c>
      <c r="AK48" s="316">
        <f>IFERROR(Tabelle1[[#This Row],[BGF5]]/AK$4*$AK$3,"")</f>
        <v>369.27500000000003</v>
      </c>
      <c r="AL48" s="316">
        <f>IFERROR(Tabelle1[[#This Row],[BGF6]]/AL$4*$AK$3,"")</f>
        <v>477.73809523809524</v>
      </c>
      <c r="AM48" s="316">
        <f>IFERROR(Tabelle1[[#This Row],[BGF11]]/AM$4*$AK$3,"")</f>
        <v>694.03125</v>
      </c>
      <c r="AN48" s="330">
        <f>SUM(Tabelle1[[#This Row],[BebFl_summe 1]:[BebFl_summe 7]])</f>
        <v>8137942.7151785716</v>
      </c>
      <c r="AO48" s="320">
        <f>IFERROR(Tabelle1[[#This Row],[BebFl G1]]*D48,"")</f>
        <v>4554477.125</v>
      </c>
      <c r="AP48" s="320">
        <f>IFERROR(Tabelle1[[#This Row],[BebFl G2]]*E48,"")</f>
        <v>2456022.25</v>
      </c>
      <c r="AQ48" s="320">
        <f>IFERROR(Tabelle1[[#This Row],[BebFl G3]]*F48,"")</f>
        <v>661039.5</v>
      </c>
      <c r="AR48" s="320">
        <f>IFERROR(Tabelle1[[#This Row],[BebFl G4]]*G48,"")</f>
        <v>328355.15625000006</v>
      </c>
      <c r="AS48" s="320">
        <f>IFERROR(Tabelle1[[#This Row],[BebFl G5]]*H48,"")</f>
        <v>89364.55</v>
      </c>
      <c r="AT48" s="320">
        <f>IFERROR(Tabelle1[[#This Row],[BebFl G6]]*I48,"")</f>
        <v>47296.071428571428</v>
      </c>
      <c r="AU48" s="320">
        <f>IFERROR(Tabelle1[[#This Row],[BebFl G11]]*J48,"")</f>
        <v>1388.0625</v>
      </c>
      <c r="AV48" s="320">
        <f>SUM(Tabelle1[[#This Row],[BebFl_summe 8]:[BebFl_summe 14]])</f>
        <v>10871062.738839285</v>
      </c>
      <c r="AW48" s="320">
        <f>IFERROR(Tabelle1[[#This Row],[BebFl_summe 1]]*AW$3,"")</f>
        <v>6831715.6875</v>
      </c>
      <c r="AX48" s="320">
        <f>IFERROR(Tabelle1[[#This Row],[BebFl_summe 2]]*AX$3,"")</f>
        <v>2947226.6999999997</v>
      </c>
      <c r="AY48" s="320">
        <f>IFERROR(Tabelle1[[#This Row],[BebFl_summe 3]]*AY$3,"")</f>
        <v>793247.4</v>
      </c>
      <c r="AZ48" s="320">
        <f>IFERROR(Tabelle1[[#This Row],[BebFl_summe 4]]*AZ$3,"")</f>
        <v>229848.60937500003</v>
      </c>
      <c r="BA48" s="320">
        <f>IFERROR(Tabelle1[[#This Row],[BebFl_summe 5]]*BA$3,"")</f>
        <v>44682.275000000001</v>
      </c>
      <c r="BB48" s="320">
        <f>IFERROR(Tabelle1[[#This Row],[BebFl_summe 6]]*BB$3,"")</f>
        <v>23648.035714285714</v>
      </c>
      <c r="BC48" s="320">
        <f>IFERROR(Tabelle1[[#This Row],[BebFl_summe 7]]*BC$3,"")</f>
        <v>694.03125</v>
      </c>
      <c r="BD48" s="335">
        <v>38867167.970309384</v>
      </c>
      <c r="BE48" s="342">
        <f>Tabelle1[[#This Row],[BebFl_Summe]]/Tabelle1[[#This Row],[bebaut]]</f>
        <v>0.20937832983857077</v>
      </c>
      <c r="BF48" s="332">
        <f>IFERROR(Tabelle1[[#This Row],[bebaut]]*Tabelle1[[#This Row],[BebFl_summe 1]]/Tabelle1[[#This Row],[BebFl_Summe]],"")</f>
        <v>21752380.623684745</v>
      </c>
      <c r="BG48" s="332">
        <f>IFERROR(Tabelle1[[#This Row],[bebaut]]*Tabelle1[[#This Row],[BebFl_summe 2]]/Tabelle1[[#This Row],[BebFl_Summe]],"")</f>
        <v>11730068.970812671</v>
      </c>
      <c r="BH48" s="332">
        <f>IFERROR(Tabelle1[[#This Row],[bebaut]]*Tabelle1[[#This Row],[BebFl_summe 3]]/Tabelle1[[#This Row],[BebFl_Summe]],"")</f>
        <v>3157153.3716486176</v>
      </c>
      <c r="BI48" s="332">
        <f>IFERROR(Tabelle1[[#This Row],[bebaut]]*Tabelle1[[#This Row],[BebFl_summe 4]]/Tabelle1[[#This Row],[BebFl_Summe]],"")</f>
        <v>1568238.4920309547</v>
      </c>
      <c r="BJ48" s="332">
        <f>IFERROR(Tabelle1[[#This Row],[bebaut]]*Tabelle1[[#This Row],[BebFl_summe 5]]/Tabelle1[[#This Row],[BebFl_Summe]],"")</f>
        <v>426808.97334934067</v>
      </c>
      <c r="BK48" s="332">
        <f>IFERROR(Tabelle1[[#This Row],[bebaut]]*Tabelle1[[#This Row],[BebFl_summe 6]]/Tabelle1[[#This Row],[BebFl_Summe]],"")</f>
        <v>225888.09197702724</v>
      </c>
      <c r="BL48" s="332">
        <f>IFERROR(Tabelle1[[#This Row],[bebaut]]*Tabelle1[[#This Row],[BebFl_summe 7]]/Tabelle1[[#This Row],[BebFl_Summe]],"")</f>
        <v>6629.4468060290019</v>
      </c>
      <c r="BM48" s="290">
        <f>IFERROR(Tabelle1[[#This Row],[BGF_insg 1]]/Tabelle1[[#This Row],[GF_1]],"")</f>
        <v>0.19034393621688253</v>
      </c>
      <c r="BN48" s="290">
        <f>IFERROR(Tabelle1[[#This Row],[BGF_insg 2]]/Tabelle1[[#This Row],[GF_2]],"")</f>
        <v>0.38068787243376506</v>
      </c>
      <c r="BO48" s="290">
        <f>IFERROR(Tabelle1[[#This Row],[BGF_insg 3]]/Tabelle1[[#This Row],[GF_3]],"")</f>
        <v>0.57103180865064751</v>
      </c>
      <c r="BP48" s="290">
        <f>IFERROR(Tabelle1[[#This Row],[BGF_insg 4]]/Tabelle1[[#This Row],[GF_4]],"")</f>
        <v>0.7613757448675299</v>
      </c>
      <c r="BQ48" s="290">
        <f>IFERROR(Tabelle1[[#This Row],[BGF_insg 5]]/Tabelle1[[#This Row],[GF_5]],"")</f>
        <v>0.95171968108441252</v>
      </c>
      <c r="BR48" s="290">
        <f>IFERROR(Tabelle1[[#This Row],[BGF_insg 6]]/Tabelle1[[#This Row],[GF_6]],"")</f>
        <v>1.3324075535181779</v>
      </c>
      <c r="BS48" s="290">
        <f>IFERROR(Tabelle1[[#This Row],[BGF_insg 7]]/Tabelle1[[#This Row],[GF_7]],"")</f>
        <v>2.2841272346025905</v>
      </c>
      <c r="BT48" s="332">
        <f>IFERROR(Tabelle1[[#This Row],[bebaut]]*Tabelle1[[#This Row],[BebFl_summe 8]]/Tabelle1[[#This Row],[Gewichtung]],"")</f>
        <v>24425343.458169665</v>
      </c>
      <c r="BU48" s="332">
        <f>IFERROR(Tabelle1[[#This Row],[bebaut]]*Tabelle1[[#This Row],[BebFl_summe 9]]/Tabelle1[[#This Row],[Gewichtung]],"")</f>
        <v>10537180.94977265</v>
      </c>
      <c r="BV48" s="332">
        <f>IFERROR(Tabelle1[[#This Row],[bebaut]]*Tabelle1[[#This Row],[BebFl_summe 10]]/Tabelle1[[#This Row],[Gewichtung]],"")</f>
        <v>2836087.0209735432</v>
      </c>
      <c r="BW48" s="332">
        <f>IFERROR(Tabelle1[[#This Row],[bebaut]]*Tabelle1[[#This Row],[BebFl_summe 11]]/Tabelle1[[#This Row],[Gewichtung]],"")</f>
        <v>821774.71724112227</v>
      </c>
      <c r="BX48" s="332">
        <f>IFERROR(Tabelle1[[#This Row],[bebaut]]*Tabelle1[[#This Row],[BebFl_summe 12]]/Tabelle1[[#This Row],[Gewichtung]],"")</f>
        <v>159751.9515287042</v>
      </c>
      <c r="BY48" s="332">
        <f>IFERROR(Tabelle1[[#This Row],[bebaut]]*Tabelle1[[#This Row],[BebFl_summe 13]]/Tabelle1[[#This Row],[Gewichtung]],"")</f>
        <v>84548.511801998378</v>
      </c>
      <c r="BZ48" s="332">
        <f>IFERROR(Tabelle1[[#This Row],[bebaut]]*Tabelle1[[#This Row],[BebFl_summe 14]]/Tabelle1[[#This Row],[Gewichtung]],"")</f>
        <v>2481.3608216995658</v>
      </c>
      <c r="CA48" s="290">
        <f>IFERROR(Tabelle1[[#This Row],[BGF_insg 1]]/Tabelle1[[#This Row],[GF_12]],"")</f>
        <v>0.16951383947131884</v>
      </c>
      <c r="CB48" s="290">
        <f>IFERROR(Tabelle1[[#This Row],[BGF_insg 2]]/Tabelle1[[#This Row],[GF_23]],"")</f>
        <v>0.4237845986782971</v>
      </c>
      <c r="CC48" s="290">
        <f>IFERROR(Tabelle1[[#This Row],[BGF_insg 3]]/Tabelle1[[#This Row],[GF_34]],"")</f>
        <v>0.63567689801744554</v>
      </c>
      <c r="CD48" s="290">
        <f>IFERROR(Tabelle1[[#This Row],[BGF_insg 4]]/Tabelle1[[#This Row],[GF_45]],"")</f>
        <v>1.4529757668970182</v>
      </c>
      <c r="CE48" s="290">
        <f>IFERROR(Tabelle1[[#This Row],[BGF_insg 5]]/Tabelle1[[#This Row],[GF_56]],"")</f>
        <v>2.5427075920697821</v>
      </c>
      <c r="CF48" s="290">
        <f>IFERROR(Tabelle1[[#This Row],[BGF_insg 6]]/Tabelle1[[#This Row],[GF_67]],"")</f>
        <v>3.5597906288976953</v>
      </c>
      <c r="CG48" s="290">
        <f>IFERROR(Tabelle1[[#This Row],[BGF_insg 7]]/Tabelle1[[#This Row],[GF_78]],"")</f>
        <v>6.1024982209674778</v>
      </c>
      <c r="CI48"/>
    </row>
    <row r="49" spans="1:87" ht="17.399999999999999" customHeight="1" thickBot="1" x14ac:dyDescent="0.35">
      <c r="A49" s="275" t="s">
        <v>96</v>
      </c>
      <c r="B49" s="273">
        <v>325</v>
      </c>
      <c r="C49" s="314">
        <f t="shared" si="0"/>
        <v>17330</v>
      </c>
      <c r="D49" s="25">
        <v>11645</v>
      </c>
      <c r="E49" s="25">
        <v>5229</v>
      </c>
      <c r="F49" s="25">
        <v>387</v>
      </c>
      <c r="G49" s="25">
        <v>59</v>
      </c>
      <c r="H49" s="25">
        <v>8</v>
      </c>
      <c r="I49" s="25">
        <v>2</v>
      </c>
      <c r="J49" s="25" t="s">
        <v>54</v>
      </c>
      <c r="K49" s="24">
        <v>1682041</v>
      </c>
      <c r="L49" s="24">
        <v>1425803</v>
      </c>
      <c r="M49" s="24">
        <v>279496</v>
      </c>
      <c r="N49" s="24">
        <v>69646</v>
      </c>
      <c r="O49" s="24">
        <v>30754</v>
      </c>
      <c r="P49" s="24">
        <v>1959</v>
      </c>
      <c r="Q49" s="24" t="s">
        <v>54</v>
      </c>
      <c r="R49" s="315">
        <f>IFERROR(Tabelle1[[#This Row],[NGF1]]/NGFzuBGF/D49,"")</f>
        <v>180.55399313009875</v>
      </c>
      <c r="S49" s="315">
        <f>IFERROR(Tabelle1[[#This Row],[NGF2]]/NGFzuBGF/E49,"")</f>
        <v>340.84026582520556</v>
      </c>
      <c r="T49" s="315">
        <f>IFERROR(Tabelle1[[#This Row],[NGF3]]/NGFzuBGF/F49,"")</f>
        <v>902.764857881137</v>
      </c>
      <c r="U49" s="315">
        <f>IFERROR(Tabelle1[[#This Row],[NGF4]]/NGFzuBGF/G49,"")</f>
        <v>1475.550847457627</v>
      </c>
      <c r="V49" s="315">
        <f>IFERROR(Tabelle1[[#This Row],[NGF5]]/NGFzuBGF/H49,"")</f>
        <v>4805.3125</v>
      </c>
      <c r="W49" s="315">
        <f>IFERROR(Tabelle1[[#This Row],[NGF6]]/NGFzuBGF/I49,"")</f>
        <v>1224.375</v>
      </c>
      <c r="X49" s="315" t="str">
        <f>IFERROR(Tabelle1[[#This Row],[NGF11]]/NGFzuBGF/J49,"")</f>
        <v/>
      </c>
      <c r="Y49" s="329">
        <f>SUM(Tabelle1[[#This Row],[BGF_insg 1]:[BGF_insg 7]])</f>
        <v>4362123.75</v>
      </c>
      <c r="Z49" s="319">
        <f>IFERROR(D49*Tabelle1[[#This Row],[BGF1]],"")</f>
        <v>2102551.25</v>
      </c>
      <c r="AA49" s="319">
        <f>IFERROR(E49*Tabelle1[[#This Row],[BGF2]],"")</f>
        <v>1782253.75</v>
      </c>
      <c r="AB49" s="319">
        <f>IFERROR(F49*Tabelle1[[#This Row],[BGF3]],"")</f>
        <v>349370</v>
      </c>
      <c r="AC49" s="319">
        <f>IFERROR(G49*Tabelle1[[#This Row],[BGF4]],"")</f>
        <v>87057.5</v>
      </c>
      <c r="AD49" s="319">
        <f>IFERROR(H49*Tabelle1[[#This Row],[BGF5]],"")</f>
        <v>38442.5</v>
      </c>
      <c r="AE49" s="319">
        <f>IFERROR(I49*Tabelle1[[#This Row],[BGF6]],"")</f>
        <v>2448.75</v>
      </c>
      <c r="AF49" s="319" t="str">
        <f>IFERROR(J49*Tabelle1[[#This Row],[BGF11]],"")</f>
        <v/>
      </c>
      <c r="AG49" s="316">
        <f>IFERROR(Tabelle1[[#This Row],[BGF1]]/AG$4*$AK$3,"")</f>
        <v>198.60939244310865</v>
      </c>
      <c r="AH49" s="316">
        <f>IFERROR(Tabelle1[[#This Row],[BGF2]]/AH$4*$AK$3,"")</f>
        <v>187.46214620386309</v>
      </c>
      <c r="AI49" s="316">
        <f>IFERROR(Tabelle1[[#This Row],[BGF3]]/AI$4*$AK$3,"")</f>
        <v>331.01378122308364</v>
      </c>
      <c r="AJ49" s="316">
        <f>IFERROR(Tabelle1[[#This Row],[BGF4]]/AJ$4*$AK$3,"")</f>
        <v>405.77648305084745</v>
      </c>
      <c r="AK49" s="316">
        <f>IFERROR(Tabelle1[[#This Row],[BGF5]]/AK$4*$AK$3,"")</f>
        <v>1057.16875</v>
      </c>
      <c r="AL49" s="316">
        <f>IFERROR(Tabelle1[[#This Row],[BGF6]]/AL$4*$AK$3,"")</f>
        <v>192.40178571428572</v>
      </c>
      <c r="AM49" s="316" t="str">
        <f>IFERROR(Tabelle1[[#This Row],[BGF11]]/AM$4*$AK$3,"")</f>
        <v/>
      </c>
      <c r="AN49" s="330">
        <f>SUM(Tabelle1[[#This Row],[BebFl_summe 1]:[BebFl_summe 7]])</f>
        <v>3453931.2369047622</v>
      </c>
      <c r="AO49" s="320">
        <f>IFERROR(Tabelle1[[#This Row],[BebFl G1]]*D49,"")</f>
        <v>2312806.375</v>
      </c>
      <c r="AP49" s="320">
        <f>IFERROR(Tabelle1[[#This Row],[BebFl G2]]*E49,"")</f>
        <v>980239.56250000012</v>
      </c>
      <c r="AQ49" s="320">
        <f>IFERROR(Tabelle1[[#This Row],[BebFl G3]]*F49,"")</f>
        <v>128102.33333333337</v>
      </c>
      <c r="AR49" s="320">
        <f>IFERROR(Tabelle1[[#This Row],[BebFl G4]]*G49,"")</f>
        <v>23940.8125</v>
      </c>
      <c r="AS49" s="320">
        <f>IFERROR(Tabelle1[[#This Row],[BebFl G5]]*H49,"")</f>
        <v>8457.35</v>
      </c>
      <c r="AT49" s="320">
        <f>IFERROR(Tabelle1[[#This Row],[BebFl G6]]*I49,"")</f>
        <v>384.80357142857144</v>
      </c>
      <c r="AU49" s="320" t="str">
        <f>IFERROR(Tabelle1[[#This Row],[BebFl G11]]*J49,"")</f>
        <v/>
      </c>
      <c r="AV49" s="320">
        <f>SUM(Tabelle1[[#This Row],[BebFl_summe 8]:[BebFl_summe 14]])</f>
        <v>4820399.4830357134</v>
      </c>
      <c r="AW49" s="320">
        <f>IFERROR(Tabelle1[[#This Row],[BebFl_summe 1]]*AW$3,"")</f>
        <v>3469209.5625</v>
      </c>
      <c r="AX49" s="320">
        <f>IFERROR(Tabelle1[[#This Row],[BebFl_summe 2]]*AX$3,"")</f>
        <v>1176287.4750000001</v>
      </c>
      <c r="AY49" s="320">
        <f>IFERROR(Tabelle1[[#This Row],[BebFl_summe 3]]*AY$3,"")</f>
        <v>153722.80000000005</v>
      </c>
      <c r="AZ49" s="320">
        <f>IFERROR(Tabelle1[[#This Row],[BebFl_summe 4]]*AZ$3,"")</f>
        <v>16758.568749999999</v>
      </c>
      <c r="BA49" s="320">
        <f>IFERROR(Tabelle1[[#This Row],[BebFl_summe 5]]*BA$3,"")</f>
        <v>4228.6750000000002</v>
      </c>
      <c r="BB49" s="320">
        <f>IFERROR(Tabelle1[[#This Row],[BebFl_summe 6]]*BB$3,"")</f>
        <v>192.40178571428572</v>
      </c>
      <c r="BC49" s="320" t="str">
        <f>IFERROR(Tabelle1[[#This Row],[BebFl_summe 7]]*BC$3,"")</f>
        <v/>
      </c>
      <c r="BD49" s="336">
        <v>22177340.05819238</v>
      </c>
      <c r="BE49" s="342">
        <f>Tabelle1[[#This Row],[BebFl_Summe]]/Tabelle1[[#This Row],[bebaut]]</f>
        <v>0.15574145627211361</v>
      </c>
      <c r="BF49" s="332">
        <f>IFERROR(Tabelle1[[#This Row],[bebaut]]*Tabelle1[[#This Row],[BebFl_summe 1]]/Tabelle1[[#This Row],[BebFl_Summe]],"")</f>
        <v>14850293.751966931</v>
      </c>
      <c r="BG49" s="332">
        <f>IFERROR(Tabelle1[[#This Row],[bebaut]]*Tabelle1[[#This Row],[BebFl_summe 2]]/Tabelle1[[#This Row],[BebFl_Summe]],"")</f>
        <v>6294018.2143109804</v>
      </c>
      <c r="BH49" s="332">
        <f>IFERROR(Tabelle1[[#This Row],[bebaut]]*Tabelle1[[#This Row],[BebFl_summe 3]]/Tabelle1[[#This Row],[BebFl_Summe]],"")</f>
        <v>822532.0117047783</v>
      </c>
      <c r="BI49" s="332">
        <f>IFERROR(Tabelle1[[#This Row],[bebaut]]*Tabelle1[[#This Row],[BebFl_summe 4]]/Tabelle1[[#This Row],[BebFl_Summe]],"")</f>
        <v>153721.51431645974</v>
      </c>
      <c r="BJ49" s="332">
        <f>IFERROR(Tabelle1[[#This Row],[bebaut]]*Tabelle1[[#This Row],[BebFl_summe 5]]/Tabelle1[[#This Row],[BebFl_Summe]],"")</f>
        <v>54303.781423638429</v>
      </c>
      <c r="BK49" s="332">
        <f>IFERROR(Tabelle1[[#This Row],[bebaut]]*Tabelle1[[#This Row],[BebFl_summe 6]]/Tabelle1[[#This Row],[BebFl_Summe]],"")</f>
        <v>2470.7844695906615</v>
      </c>
      <c r="BL49" s="332" t="str">
        <f>IFERROR(Tabelle1[[#This Row],[bebaut]]*Tabelle1[[#This Row],[BebFl_summe 7]]/Tabelle1[[#This Row],[BebFl_Summe]],"")</f>
        <v/>
      </c>
      <c r="BM49" s="290">
        <f>IFERROR(Tabelle1[[#This Row],[BGF_insg 1]]/Tabelle1[[#This Row],[GF_1]],"")</f>
        <v>0.14158314206555783</v>
      </c>
      <c r="BN49" s="290">
        <f>IFERROR(Tabelle1[[#This Row],[BGF_insg 2]]/Tabelle1[[#This Row],[GF_2]],"")</f>
        <v>0.28316628413111561</v>
      </c>
      <c r="BO49" s="290">
        <f>IFERROR(Tabelle1[[#This Row],[BGF_insg 3]]/Tabelle1[[#This Row],[GF_3]],"")</f>
        <v>0.42474942619667339</v>
      </c>
      <c r="BP49" s="290">
        <f>IFERROR(Tabelle1[[#This Row],[BGF_insg 4]]/Tabelle1[[#This Row],[GF_4]],"")</f>
        <v>0.56633256826223133</v>
      </c>
      <c r="BQ49" s="290">
        <f>IFERROR(Tabelle1[[#This Row],[BGF_insg 5]]/Tabelle1[[#This Row],[GF_5]],"")</f>
        <v>0.7079157103277891</v>
      </c>
      <c r="BR49" s="290">
        <f>IFERROR(Tabelle1[[#This Row],[BGF_insg 6]]/Tabelle1[[#This Row],[GF_6]],"")</f>
        <v>0.99108199445890477</v>
      </c>
      <c r="BS49" s="290" t="str">
        <f>IFERROR(Tabelle1[[#This Row],[BGF_insg 7]]/Tabelle1[[#This Row],[GF_7]],"")</f>
        <v/>
      </c>
      <c r="BT49" s="332">
        <f>IFERROR(Tabelle1[[#This Row],[bebaut]]*Tabelle1[[#This Row],[BebFl_summe 8]]/Tabelle1[[#This Row],[Gewichtung]],"")</f>
        <v>15960884.667642243</v>
      </c>
      <c r="BU49" s="332">
        <f>IFERROR(Tabelle1[[#This Row],[bebaut]]*Tabelle1[[#This Row],[BebFl_summe 9]]/Tabelle1[[#This Row],[Gewichtung]],"")</f>
        <v>5411777.0593649773</v>
      </c>
      <c r="BV49" s="332">
        <f>IFERROR(Tabelle1[[#This Row],[bebaut]]*Tabelle1[[#This Row],[BebFl_summe 10]]/Tabelle1[[#This Row],[Gewichtung]],"")</f>
        <v>707236.57288057986</v>
      </c>
      <c r="BW49" s="332">
        <f>IFERROR(Tabelle1[[#This Row],[bebaut]]*Tabelle1[[#This Row],[BebFl_summe 11]]/Tabelle1[[#This Row],[Gewichtung]],"")</f>
        <v>77101.592796472469</v>
      </c>
      <c r="BX49" s="332">
        <f>IFERROR(Tabelle1[[#This Row],[bebaut]]*Tabelle1[[#This Row],[BebFl_summe 12]]/Tabelle1[[#This Row],[Gewichtung]],"")</f>
        <v>19454.977497324959</v>
      </c>
      <c r="BY49" s="332">
        <f>IFERROR(Tabelle1[[#This Row],[bebaut]]*Tabelle1[[#This Row],[BebFl_summe 13]]/Tabelle1[[#This Row],[Gewichtung]],"")</f>
        <v>885.18801078743752</v>
      </c>
      <c r="BZ49" s="332" t="str">
        <f>IFERROR(Tabelle1[[#This Row],[bebaut]]*Tabelle1[[#This Row],[BebFl_summe 14]]/Tabelle1[[#This Row],[Gewichtung]],"")</f>
        <v/>
      </c>
      <c r="CA49" s="290">
        <f>IFERROR(Tabelle1[[#This Row],[BGF_insg 1]]/Tabelle1[[#This Row],[GF_12]],"")</f>
        <v>0.13173149820840044</v>
      </c>
      <c r="CB49" s="290">
        <f>IFERROR(Tabelle1[[#This Row],[BGF_insg 2]]/Tabelle1[[#This Row],[GF_23]],"")</f>
        <v>0.32932874552100105</v>
      </c>
      <c r="CC49" s="290">
        <f>IFERROR(Tabelle1[[#This Row],[BGF_insg 3]]/Tabelle1[[#This Row],[GF_34]],"")</f>
        <v>0.49399311828150144</v>
      </c>
      <c r="CD49" s="290">
        <f>IFERROR(Tabelle1[[#This Row],[BGF_insg 4]]/Tabelle1[[#This Row],[GF_45]],"")</f>
        <v>1.1291271275005752</v>
      </c>
      <c r="CE49" s="290">
        <f>IFERROR(Tabelle1[[#This Row],[BGF_insg 5]]/Tabelle1[[#This Row],[GF_56]],"")</f>
        <v>1.9759724731260064</v>
      </c>
      <c r="CF49" s="290">
        <f>IFERROR(Tabelle1[[#This Row],[BGF_insg 6]]/Tabelle1[[#This Row],[GF_67]],"")</f>
        <v>2.766361462376409</v>
      </c>
      <c r="CG49" s="290" t="str">
        <f>IFERROR(Tabelle1[[#This Row],[BGF_insg 7]]/Tabelle1[[#This Row],[GF_78]],"")</f>
        <v/>
      </c>
      <c r="CI49"/>
    </row>
    <row r="50" spans="1:87" ht="17.399999999999999" customHeight="1" x14ac:dyDescent="0.3">
      <c r="A50" s="270" t="s">
        <v>97</v>
      </c>
      <c r="B50" s="274">
        <v>401</v>
      </c>
      <c r="C50" s="314">
        <f t="shared" si="0"/>
        <v>23307</v>
      </c>
      <c r="D50" s="25">
        <v>4204</v>
      </c>
      <c r="E50" s="25">
        <v>8561</v>
      </c>
      <c r="F50" s="25">
        <v>4101</v>
      </c>
      <c r="G50" s="25">
        <v>3064</v>
      </c>
      <c r="H50" s="25">
        <v>1801</v>
      </c>
      <c r="I50" s="25">
        <v>1510</v>
      </c>
      <c r="J50" s="25">
        <v>66</v>
      </c>
      <c r="K50" s="24">
        <v>1968479</v>
      </c>
      <c r="L50" s="24">
        <v>3295256</v>
      </c>
      <c r="M50" s="24">
        <v>3207955</v>
      </c>
      <c r="N50" s="24">
        <v>3255073</v>
      </c>
      <c r="O50" s="24">
        <v>2316589</v>
      </c>
      <c r="P50" s="24">
        <v>3241198</v>
      </c>
      <c r="Q50" s="24">
        <v>291122</v>
      </c>
      <c r="R50" s="315">
        <f>IFERROR(Tabelle1[[#This Row],[NGF1]]/NGFzuBGF/D50,"")</f>
        <v>585.2994172216936</v>
      </c>
      <c r="S50" s="315">
        <f>IFERROR(Tabelle1[[#This Row],[NGF2]]/NGFzuBGF/E50,"")</f>
        <v>481.14355799556125</v>
      </c>
      <c r="T50" s="315">
        <f>IFERROR(Tabelle1[[#This Row],[NGF3]]/NGFzuBGF/F50,"")</f>
        <v>977.79657400633994</v>
      </c>
      <c r="U50" s="315">
        <f>IFERROR(Tabelle1[[#This Row],[NGF4]]/NGFzuBGF/G50,"")</f>
        <v>1327.9507996083551</v>
      </c>
      <c r="V50" s="315">
        <f>IFERROR(Tabelle1[[#This Row],[NGF5]]/NGFzuBGF/H50,"")</f>
        <v>1607.8491116046641</v>
      </c>
      <c r="W50" s="315">
        <f>IFERROR(Tabelle1[[#This Row],[NGF6]]/NGFzuBGF/I50,"")</f>
        <v>2683.1109271523178</v>
      </c>
      <c r="X50" s="315">
        <f>IFERROR(Tabelle1[[#This Row],[NGF11]]/NGFzuBGF/J50,"")</f>
        <v>5513.674242424242</v>
      </c>
      <c r="Y50" s="329">
        <f>SUM(Tabelle1[[#This Row],[BGF_insg 1]:[BGF_insg 7]])</f>
        <v>21969590</v>
      </c>
      <c r="Z50" s="319">
        <f>IFERROR(D50*Tabelle1[[#This Row],[BGF1]],"")</f>
        <v>2460598.75</v>
      </c>
      <c r="AA50" s="319">
        <f>IFERROR(E50*Tabelle1[[#This Row],[BGF2]],"")</f>
        <v>4119070</v>
      </c>
      <c r="AB50" s="319">
        <f>IFERROR(F50*Tabelle1[[#This Row],[BGF3]],"")</f>
        <v>4009943.75</v>
      </c>
      <c r="AC50" s="319">
        <f>IFERROR(G50*Tabelle1[[#This Row],[BGF4]],"")</f>
        <v>4068841.25</v>
      </c>
      <c r="AD50" s="319">
        <f>IFERROR(H50*Tabelle1[[#This Row],[BGF5]],"")</f>
        <v>2895736.25</v>
      </c>
      <c r="AE50" s="319">
        <f>IFERROR(I50*Tabelle1[[#This Row],[BGF6]],"")</f>
        <v>4051497.5</v>
      </c>
      <c r="AF50" s="319">
        <f>IFERROR(J50*Tabelle1[[#This Row],[BGF11]],"")</f>
        <v>363902.5</v>
      </c>
      <c r="AG50" s="316">
        <f>IFERROR(Tabelle1[[#This Row],[BGF1]]/AG$4*$AK$3,"")</f>
        <v>643.82935894386299</v>
      </c>
      <c r="AH50" s="316">
        <f>IFERROR(Tabelle1[[#This Row],[BGF2]]/AH$4*$AK$3,"")</f>
        <v>264.62895689755874</v>
      </c>
      <c r="AI50" s="316">
        <f>IFERROR(Tabelle1[[#This Row],[BGF3]]/AI$4*$AK$3,"")</f>
        <v>358.52541046899137</v>
      </c>
      <c r="AJ50" s="316">
        <f>IFERROR(Tabelle1[[#This Row],[BGF4]]/AJ$4*$AK$3,"")</f>
        <v>365.18646989229768</v>
      </c>
      <c r="AK50" s="316">
        <f>IFERROR(Tabelle1[[#This Row],[BGF5]]/AK$4*$AK$3,"")</f>
        <v>353.72680455302611</v>
      </c>
      <c r="AL50" s="316">
        <f>IFERROR(Tabelle1[[#This Row],[BGF6]]/AL$4*$AK$3,"")</f>
        <v>421.63171712393569</v>
      </c>
      <c r="AM50" s="316">
        <f>IFERROR(Tabelle1[[#This Row],[BGF11]]/AM$4*$AK$3,"")</f>
        <v>505.42013888888891</v>
      </c>
      <c r="AN50" s="330">
        <f>SUM(Tabelle1[[#This Row],[BebFl_summe 1]:[BebFl_summe 7]])</f>
        <v>8868474.7741071433</v>
      </c>
      <c r="AO50" s="320">
        <f>IFERROR(Tabelle1[[#This Row],[BebFl G1]]*D50,"")</f>
        <v>2706658.625</v>
      </c>
      <c r="AP50" s="320">
        <f>IFERROR(Tabelle1[[#This Row],[BebFl G2]]*E50,"")</f>
        <v>2265488.5000000005</v>
      </c>
      <c r="AQ50" s="320">
        <f>IFERROR(Tabelle1[[#This Row],[BebFl G3]]*F50,"")</f>
        <v>1470312.7083333335</v>
      </c>
      <c r="AR50" s="320">
        <f>IFERROR(Tabelle1[[#This Row],[BebFl G4]]*G50,"")</f>
        <v>1118931.34375</v>
      </c>
      <c r="AS50" s="320">
        <f>IFERROR(Tabelle1[[#This Row],[BebFl G5]]*H50,"")</f>
        <v>637061.97499999998</v>
      </c>
      <c r="AT50" s="320">
        <f>IFERROR(Tabelle1[[#This Row],[BebFl G6]]*I50,"")</f>
        <v>636663.89285714284</v>
      </c>
      <c r="AU50" s="320">
        <f>IFERROR(Tabelle1[[#This Row],[BebFl G11]]*J50,"")</f>
        <v>33357.729166666672</v>
      </c>
      <c r="AV50" s="320">
        <f>SUM(Tabelle1[[#This Row],[BebFl_summe 8]:[BebFl_summe 14]])</f>
        <v>9979743.1266369075</v>
      </c>
      <c r="AW50" s="320">
        <f>IFERROR(Tabelle1[[#This Row],[BebFl_summe 1]]*AW$3,"")</f>
        <v>4059987.9375</v>
      </c>
      <c r="AX50" s="320">
        <f>IFERROR(Tabelle1[[#This Row],[BebFl_summe 2]]*AX$3,"")</f>
        <v>2718586.2000000007</v>
      </c>
      <c r="AY50" s="320">
        <f>IFERROR(Tabelle1[[#This Row],[BebFl_summe 3]]*AY$3,"")</f>
        <v>1764375.2500000002</v>
      </c>
      <c r="AZ50" s="320">
        <f>IFERROR(Tabelle1[[#This Row],[BebFl_summe 4]]*AZ$3,"")</f>
        <v>783251.94062499993</v>
      </c>
      <c r="BA50" s="320">
        <f>IFERROR(Tabelle1[[#This Row],[BebFl_summe 5]]*BA$3,"")</f>
        <v>318530.98749999999</v>
      </c>
      <c r="BB50" s="320">
        <f>IFERROR(Tabelle1[[#This Row],[BebFl_summe 6]]*BB$3,"")</f>
        <v>318331.94642857142</v>
      </c>
      <c r="BC50" s="320">
        <f>IFERROR(Tabelle1[[#This Row],[BebFl_summe 7]]*BC$3,"")</f>
        <v>16678.864583333336</v>
      </c>
      <c r="BD50" s="334">
        <v>33439999.999999996</v>
      </c>
      <c r="BE50" s="342">
        <f>Tabelle1[[#This Row],[BebFl_Summe]]/Tabelle1[[#This Row],[bebaut]]</f>
        <v>0.26520558535009403</v>
      </c>
      <c r="BF50" s="332">
        <f>IFERROR(Tabelle1[[#This Row],[bebaut]]*Tabelle1[[#This Row],[BebFl_summe 1]]/Tabelle1[[#This Row],[BebFl_Summe]],"")</f>
        <v>10205888.467344981</v>
      </c>
      <c r="BG50" s="332">
        <f>IFERROR(Tabelle1[[#This Row],[bebaut]]*Tabelle1[[#This Row],[BebFl_summe 2]]/Tabelle1[[#This Row],[BebFl_Summe]],"")</f>
        <v>8542386.0776135679</v>
      </c>
      <c r="BH50" s="332">
        <f>IFERROR(Tabelle1[[#This Row],[bebaut]]*Tabelle1[[#This Row],[BebFl_summe 3]]/Tabelle1[[#This Row],[BebFl_Summe]],"")</f>
        <v>5544048.8042225624</v>
      </c>
      <c r="BI50" s="332">
        <f>IFERROR(Tabelle1[[#This Row],[bebaut]]*Tabelle1[[#This Row],[BebFl_summe 4]]/Tabelle1[[#This Row],[BebFl_Summe]],"")</f>
        <v>4219109.2705416251</v>
      </c>
      <c r="BJ50" s="332">
        <f>IFERROR(Tabelle1[[#This Row],[bebaut]]*Tabelle1[[#This Row],[BebFl_summe 5]]/Tabelle1[[#This Row],[BebFl_Summe]],"")</f>
        <v>2402143.8845604393</v>
      </c>
      <c r="BK50" s="332">
        <f>IFERROR(Tabelle1[[#This Row],[bebaut]]*Tabelle1[[#This Row],[BebFl_summe 6]]/Tabelle1[[#This Row],[BebFl_Summe]],"")</f>
        <v>2400642.8522864333</v>
      </c>
      <c r="BL50" s="332">
        <f>IFERROR(Tabelle1[[#This Row],[bebaut]]*Tabelle1[[#This Row],[BebFl_summe 7]]/Tabelle1[[#This Row],[BebFl_Summe]],"")</f>
        <v>125780.64343038484</v>
      </c>
      <c r="BM50" s="290">
        <f>IFERROR(Tabelle1[[#This Row],[BGF_insg 1]]/Tabelle1[[#This Row],[GF_1]],"")</f>
        <v>0.24109598668190368</v>
      </c>
      <c r="BN50" s="290">
        <f>IFERROR(Tabelle1[[#This Row],[BGF_insg 2]]/Tabelle1[[#This Row],[GF_2]],"")</f>
        <v>0.48219197336380731</v>
      </c>
      <c r="BO50" s="290">
        <f>IFERROR(Tabelle1[[#This Row],[BGF_insg 3]]/Tabelle1[[#This Row],[GF_3]],"")</f>
        <v>0.72328796004571094</v>
      </c>
      <c r="BP50" s="290">
        <f>IFERROR(Tabelle1[[#This Row],[BGF_insg 4]]/Tabelle1[[#This Row],[GF_4]],"")</f>
        <v>0.96438394672761474</v>
      </c>
      <c r="BQ50" s="290">
        <f>IFERROR(Tabelle1[[#This Row],[BGF_insg 5]]/Tabelle1[[#This Row],[GF_5]],"")</f>
        <v>1.2054799334095183</v>
      </c>
      <c r="BR50" s="290">
        <f>IFERROR(Tabelle1[[#This Row],[BGF_insg 6]]/Tabelle1[[#This Row],[GF_6]],"")</f>
        <v>1.6876719067733257</v>
      </c>
      <c r="BS50" s="290">
        <f>IFERROR(Tabelle1[[#This Row],[BGF_insg 7]]/Tabelle1[[#This Row],[GF_7]],"")</f>
        <v>2.8931518401828438</v>
      </c>
      <c r="BT50" s="332">
        <f>IFERROR(Tabelle1[[#This Row],[bebaut]]*Tabelle1[[#This Row],[BebFl_summe 8]]/Tabelle1[[#This Row],[Gewichtung]],"")</f>
        <v>13604157.432432033</v>
      </c>
      <c r="BU50" s="332">
        <f>IFERROR(Tabelle1[[#This Row],[bebaut]]*Tabelle1[[#This Row],[BebFl_summe 9]]/Tabelle1[[#This Row],[Gewichtung]],"")</f>
        <v>9109405.0592698753</v>
      </c>
      <c r="BV50" s="332">
        <f>IFERROR(Tabelle1[[#This Row],[bebaut]]*Tabelle1[[#This Row],[BebFl_summe 10]]/Tabelle1[[#This Row],[Gewichtung]],"")</f>
        <v>5912046.7943229275</v>
      </c>
      <c r="BW50" s="332">
        <f>IFERROR(Tabelle1[[#This Row],[bebaut]]*Tabelle1[[#This Row],[BebFl_summe 11]]/Tabelle1[[#This Row],[Gewichtung]],"")</f>
        <v>2624510.9280008562</v>
      </c>
      <c r="BX50" s="332">
        <f>IFERROR(Tabelle1[[#This Row],[bebaut]]*Tabelle1[[#This Row],[BebFl_summe 12]]/Tabelle1[[#This Row],[Gewichtung]],"")</f>
        <v>1067329.6984538245</v>
      </c>
      <c r="BY50" s="332">
        <f>IFERROR(Tabelle1[[#This Row],[bebaut]]*Tabelle1[[#This Row],[BebFl_summe 13]]/Tabelle1[[#This Row],[Gewichtung]],"")</f>
        <v>1066662.754090216</v>
      </c>
      <c r="BZ50" s="332">
        <f>IFERROR(Tabelle1[[#This Row],[bebaut]]*Tabelle1[[#This Row],[BebFl_summe 14]]/Tabelle1[[#This Row],[Gewichtung]],"")</f>
        <v>55887.333430256425</v>
      </c>
      <c r="CA50" s="290">
        <f>IFERROR(Tabelle1[[#This Row],[BGF_insg 1]]/Tabelle1[[#This Row],[GF_12]],"")</f>
        <v>0.18087108754960324</v>
      </c>
      <c r="CB50" s="290">
        <f>IFERROR(Tabelle1[[#This Row],[BGF_insg 2]]/Tabelle1[[#This Row],[GF_23]],"")</f>
        <v>0.45217771887400804</v>
      </c>
      <c r="CC50" s="290">
        <f>IFERROR(Tabelle1[[#This Row],[BGF_insg 3]]/Tabelle1[[#This Row],[GF_34]],"")</f>
        <v>0.67826657831101211</v>
      </c>
      <c r="CD50" s="290">
        <f>IFERROR(Tabelle1[[#This Row],[BGF_insg 4]]/Tabelle1[[#This Row],[GF_45]],"")</f>
        <v>1.5503236075680278</v>
      </c>
      <c r="CE50" s="290">
        <f>IFERROR(Tabelle1[[#This Row],[BGF_insg 5]]/Tabelle1[[#This Row],[GF_56]],"")</f>
        <v>2.7130663132440489</v>
      </c>
      <c r="CF50" s="290">
        <f>IFERROR(Tabelle1[[#This Row],[BGF_insg 6]]/Tabelle1[[#This Row],[GF_67]],"")</f>
        <v>3.7982928385416681</v>
      </c>
      <c r="CG50" s="290">
        <f>IFERROR(Tabelle1[[#This Row],[BGF_insg 7]]/Tabelle1[[#This Row],[GF_78]],"")</f>
        <v>6.511359151785717</v>
      </c>
      <c r="CI50"/>
    </row>
    <row r="51" spans="1:87" ht="17.399999999999999" customHeight="1" x14ac:dyDescent="0.3">
      <c r="A51" s="15" t="s">
        <v>98</v>
      </c>
      <c r="B51" s="263">
        <v>402</v>
      </c>
      <c r="C51" s="314">
        <f t="shared" si="0"/>
        <v>6809</v>
      </c>
      <c r="D51" s="25">
        <v>2032</v>
      </c>
      <c r="E51" s="25">
        <v>2982</v>
      </c>
      <c r="F51" s="25">
        <v>976</v>
      </c>
      <c r="G51" s="25">
        <v>591</v>
      </c>
      <c r="H51" s="25">
        <v>113</v>
      </c>
      <c r="I51" s="25">
        <v>107</v>
      </c>
      <c r="J51" s="25">
        <v>8</v>
      </c>
      <c r="K51" s="24">
        <v>669478</v>
      </c>
      <c r="L51" s="24">
        <v>1154527</v>
      </c>
      <c r="M51" s="24">
        <v>714110</v>
      </c>
      <c r="N51" s="24">
        <v>561278</v>
      </c>
      <c r="O51" s="24">
        <v>162835</v>
      </c>
      <c r="P51" s="24">
        <v>184432</v>
      </c>
      <c r="Q51" s="24">
        <v>32239</v>
      </c>
      <c r="R51" s="315">
        <f>IFERROR(Tabelle1[[#This Row],[NGF1]]/NGFzuBGF/D51,"")</f>
        <v>411.8343996062992</v>
      </c>
      <c r="S51" s="315">
        <f>IFERROR(Tabelle1[[#This Row],[NGF2]]/NGFzuBGF/E51,"")</f>
        <v>483.95665660630448</v>
      </c>
      <c r="T51" s="315">
        <f>IFERROR(Tabelle1[[#This Row],[NGF3]]/NGFzuBGF/F51,"")</f>
        <v>914.58760245901635</v>
      </c>
      <c r="U51" s="315">
        <f>IFERROR(Tabelle1[[#This Row],[NGF4]]/NGFzuBGF/G51,"")</f>
        <v>1187.1362098138748</v>
      </c>
      <c r="V51" s="315">
        <f>IFERROR(Tabelle1[[#This Row],[NGF5]]/NGFzuBGF/H51,"")</f>
        <v>1801.2721238938052</v>
      </c>
      <c r="W51" s="315">
        <f>IFERROR(Tabelle1[[#This Row],[NGF6]]/NGFzuBGF/I51,"")</f>
        <v>2154.5794392523367</v>
      </c>
      <c r="X51" s="315">
        <f>IFERROR(Tabelle1[[#This Row],[NGF11]]/NGFzuBGF/J51,"")</f>
        <v>5037.34375</v>
      </c>
      <c r="Y51" s="329">
        <f>SUM(Tabelle1[[#This Row],[BGF_insg 1]:[BGF_insg 7]])</f>
        <v>4348623.75</v>
      </c>
      <c r="Z51" s="319">
        <f>IFERROR(D51*Tabelle1[[#This Row],[BGF1]],"")</f>
        <v>836847.5</v>
      </c>
      <c r="AA51" s="319">
        <f>IFERROR(E51*Tabelle1[[#This Row],[BGF2]],"")</f>
        <v>1443158.75</v>
      </c>
      <c r="AB51" s="319">
        <f>IFERROR(F51*Tabelle1[[#This Row],[BGF3]],"")</f>
        <v>892637.5</v>
      </c>
      <c r="AC51" s="319">
        <f>IFERROR(G51*Tabelle1[[#This Row],[BGF4]],"")</f>
        <v>701597.5</v>
      </c>
      <c r="AD51" s="319">
        <f>IFERROR(H51*Tabelle1[[#This Row],[BGF5]],"")</f>
        <v>203543.75</v>
      </c>
      <c r="AE51" s="319">
        <f>IFERROR(I51*Tabelle1[[#This Row],[BGF6]],"")</f>
        <v>230540.00000000003</v>
      </c>
      <c r="AF51" s="319">
        <f>IFERROR(J51*Tabelle1[[#This Row],[BGF11]],"")</f>
        <v>40298.75</v>
      </c>
      <c r="AG51" s="316">
        <f>IFERROR(Tabelle1[[#This Row],[BGF1]]/AG$4*$AK$3,"")</f>
        <v>453.01783956692918</v>
      </c>
      <c r="AH51" s="316">
        <f>IFERROR(Tabelle1[[#This Row],[BGF2]]/AH$4*$AK$3,"")</f>
        <v>266.17616113346747</v>
      </c>
      <c r="AI51" s="316">
        <f>IFERROR(Tabelle1[[#This Row],[BGF3]]/AI$4*$AK$3,"")</f>
        <v>335.34878756830602</v>
      </c>
      <c r="AJ51" s="316">
        <f>IFERROR(Tabelle1[[#This Row],[BGF4]]/AJ$4*$AK$3,"")</f>
        <v>326.46245769881557</v>
      </c>
      <c r="AK51" s="316">
        <f>IFERROR(Tabelle1[[#This Row],[BGF5]]/AK$4*$AK$3,"")</f>
        <v>396.2798672566372</v>
      </c>
      <c r="AL51" s="316">
        <f>IFERROR(Tabelle1[[#This Row],[BGF6]]/AL$4*$AK$3,"")</f>
        <v>338.57676902536718</v>
      </c>
      <c r="AM51" s="316">
        <f>IFERROR(Tabelle1[[#This Row],[BGF11]]/AM$4*$AK$3,"")</f>
        <v>461.75651041666669</v>
      </c>
      <c r="AN51" s="330">
        <f>SUM(Tabelle1[[#This Row],[BebFl_summe 1]:[BebFl_summe 7]])</f>
        <v>2319210.6830357146</v>
      </c>
      <c r="AO51" s="320">
        <f>IFERROR(Tabelle1[[#This Row],[BebFl G1]]*D51,"")</f>
        <v>920532.25000000012</v>
      </c>
      <c r="AP51" s="320">
        <f>IFERROR(Tabelle1[[#This Row],[BebFl G2]]*E51,"")</f>
        <v>793737.3125</v>
      </c>
      <c r="AQ51" s="320">
        <f>IFERROR(Tabelle1[[#This Row],[BebFl G3]]*F51,"")</f>
        <v>327300.41666666669</v>
      </c>
      <c r="AR51" s="320">
        <f>IFERROR(Tabelle1[[#This Row],[BebFl G4]]*G51,"")</f>
        <v>192939.3125</v>
      </c>
      <c r="AS51" s="320">
        <f>IFERROR(Tabelle1[[#This Row],[BebFl G5]]*H51,"")</f>
        <v>44779.625000000007</v>
      </c>
      <c r="AT51" s="320">
        <f>IFERROR(Tabelle1[[#This Row],[BebFl G6]]*I51,"")</f>
        <v>36227.71428571429</v>
      </c>
      <c r="AU51" s="320">
        <f>IFERROR(Tabelle1[[#This Row],[BebFl G11]]*J51,"")</f>
        <v>3694.0520833333335</v>
      </c>
      <c r="AV51" s="320">
        <f>SUM(Tabelle1[[#This Row],[BebFl_summe 8]:[BebFl_summe 14]])</f>
        <v>2903451.864434524</v>
      </c>
      <c r="AW51" s="320">
        <f>IFERROR(Tabelle1[[#This Row],[BebFl_summe 1]]*AW$3,"")</f>
        <v>1380798.3750000002</v>
      </c>
      <c r="AX51" s="320">
        <f>IFERROR(Tabelle1[[#This Row],[BebFl_summe 2]]*AX$3,"")</f>
        <v>952484.77499999991</v>
      </c>
      <c r="AY51" s="320">
        <f>IFERROR(Tabelle1[[#This Row],[BebFl_summe 3]]*AY$3,"")</f>
        <v>392760.5</v>
      </c>
      <c r="AZ51" s="320">
        <f>IFERROR(Tabelle1[[#This Row],[BebFl_summe 4]]*AZ$3,"")</f>
        <v>135057.51874999999</v>
      </c>
      <c r="BA51" s="320">
        <f>IFERROR(Tabelle1[[#This Row],[BebFl_summe 5]]*BA$3,"")</f>
        <v>22389.812500000004</v>
      </c>
      <c r="BB51" s="320">
        <f>IFERROR(Tabelle1[[#This Row],[BebFl_summe 6]]*BB$3,"")</f>
        <v>18113.857142857145</v>
      </c>
      <c r="BC51" s="320">
        <f>IFERROR(Tabelle1[[#This Row],[BebFl_summe 7]]*BC$3,"")</f>
        <v>1847.0260416666667</v>
      </c>
      <c r="BD51" s="335">
        <v>7923699.4592403127</v>
      </c>
      <c r="BE51" s="342">
        <f>Tabelle1[[#This Row],[BebFl_Summe]]/Tabelle1[[#This Row],[bebaut]]</f>
        <v>0.29269291382968099</v>
      </c>
      <c r="BF51" s="332">
        <f>IFERROR(Tabelle1[[#This Row],[bebaut]]*Tabelle1[[#This Row],[BebFl_summe 1]]/Tabelle1[[#This Row],[BebFl_Summe]],"")</f>
        <v>3145044.5381662403</v>
      </c>
      <c r="BG51" s="332">
        <f>IFERROR(Tabelle1[[#This Row],[bebaut]]*Tabelle1[[#This Row],[BebFl_summe 2]]/Tabelle1[[#This Row],[BebFl_Summe]],"")</f>
        <v>2711843.2835100289</v>
      </c>
      <c r="BH51" s="332">
        <f>IFERROR(Tabelle1[[#This Row],[bebaut]]*Tabelle1[[#This Row],[BebFl_summe 3]]/Tabelle1[[#This Row],[BebFl_Summe]],"")</f>
        <v>1118238.2668038351</v>
      </c>
      <c r="BI51" s="332">
        <f>IFERROR(Tabelle1[[#This Row],[bebaut]]*Tabelle1[[#This Row],[BebFl_summe 4]]/Tabelle1[[#This Row],[BebFl_Summe]],"")</f>
        <v>659186.82476977236</v>
      </c>
      <c r="BJ51" s="332">
        <f>IFERROR(Tabelle1[[#This Row],[bebaut]]*Tabelle1[[#This Row],[BebFl_summe 5]]/Tabelle1[[#This Row],[BebFl_Summe]],"")</f>
        <v>152991.83165758988</v>
      </c>
      <c r="BK51" s="332">
        <f>IFERROR(Tabelle1[[#This Row],[bebaut]]*Tabelle1[[#This Row],[BebFl_summe 6]]/Tabelle1[[#This Row],[BebFl_Summe]],"")</f>
        <v>123773.80036878967</v>
      </c>
      <c r="BL51" s="332">
        <f>IFERROR(Tabelle1[[#This Row],[bebaut]]*Tabelle1[[#This Row],[BebFl_summe 7]]/Tabelle1[[#This Row],[BebFl_Summe]],"")</f>
        <v>12620.91396405625</v>
      </c>
      <c r="BM51" s="290">
        <f>IFERROR(Tabelle1[[#This Row],[BGF_insg 1]]/Tabelle1[[#This Row],[GF_1]],"")</f>
        <v>0.26608446711789174</v>
      </c>
      <c r="BN51" s="290">
        <f>IFERROR(Tabelle1[[#This Row],[BGF_insg 2]]/Tabelle1[[#This Row],[GF_2]],"")</f>
        <v>0.5321689342357836</v>
      </c>
      <c r="BO51" s="290">
        <f>IFERROR(Tabelle1[[#This Row],[BGF_insg 3]]/Tabelle1[[#This Row],[GF_3]],"")</f>
        <v>0.79825340135367528</v>
      </c>
      <c r="BP51" s="290">
        <f>IFERROR(Tabelle1[[#This Row],[BGF_insg 4]]/Tabelle1[[#This Row],[GF_4]],"")</f>
        <v>1.0643378684715672</v>
      </c>
      <c r="BQ51" s="290">
        <f>IFERROR(Tabelle1[[#This Row],[BGF_insg 5]]/Tabelle1[[#This Row],[GF_5]],"")</f>
        <v>1.3304223355894587</v>
      </c>
      <c r="BR51" s="290">
        <f>IFERROR(Tabelle1[[#This Row],[BGF_insg 6]]/Tabelle1[[#This Row],[GF_6]],"")</f>
        <v>1.8625912698252425</v>
      </c>
      <c r="BS51" s="290">
        <f>IFERROR(Tabelle1[[#This Row],[BGF_insg 7]]/Tabelle1[[#This Row],[GF_7]],"")</f>
        <v>3.1930136054147016</v>
      </c>
      <c r="BT51" s="332">
        <f>IFERROR(Tabelle1[[#This Row],[bebaut]]*Tabelle1[[#This Row],[BebFl_summe 8]]/Tabelle1[[#This Row],[Gewichtung]],"")</f>
        <v>3768284.0453903233</v>
      </c>
      <c r="BU51" s="332">
        <f>IFERROR(Tabelle1[[#This Row],[bebaut]]*Tabelle1[[#This Row],[BebFl_summe 9]]/Tabelle1[[#This Row],[Gewichtung]],"")</f>
        <v>2599389.7777506369</v>
      </c>
      <c r="BV51" s="332">
        <f>IFERROR(Tabelle1[[#This Row],[bebaut]]*Tabelle1[[#This Row],[BebFl_summe 10]]/Tabelle1[[#This Row],[Gewichtung]],"")</f>
        <v>1071867.6619311098</v>
      </c>
      <c r="BW51" s="332">
        <f>IFERROR(Tabelle1[[#This Row],[bebaut]]*Tabelle1[[#This Row],[BebFl_summe 11]]/Tabelle1[[#This Row],[Gewichtung]],"")</f>
        <v>368580.31000770064</v>
      </c>
      <c r="BX51" s="332">
        <f>IFERROR(Tabelle1[[#This Row],[bebaut]]*Tabelle1[[#This Row],[BebFl_summe 12]]/Tabelle1[[#This Row],[Gewichtung]],"")</f>
        <v>61103.18113825332</v>
      </c>
      <c r="BY51" s="332">
        <f>IFERROR(Tabelle1[[#This Row],[bebaut]]*Tabelle1[[#This Row],[BebFl_summe 13]]/Tabelle1[[#This Row],[Gewichtung]],"")</f>
        <v>49433.834879700022</v>
      </c>
      <c r="BZ51" s="332">
        <f>IFERROR(Tabelle1[[#This Row],[bebaut]]*Tabelle1[[#This Row],[BebFl_summe 14]]/Tabelle1[[#This Row],[Gewichtung]],"")</f>
        <v>5040.6481425884795</v>
      </c>
      <c r="CA51" s="290">
        <f>IFERROR(Tabelle1[[#This Row],[BGF_insg 1]]/Tabelle1[[#This Row],[GF_12]],"")</f>
        <v>0.22207654463407583</v>
      </c>
      <c r="CB51" s="290">
        <f>IFERROR(Tabelle1[[#This Row],[BGF_insg 2]]/Tabelle1[[#This Row],[GF_23]],"")</f>
        <v>0.55519136158518978</v>
      </c>
      <c r="CC51" s="290">
        <f>IFERROR(Tabelle1[[#This Row],[BGF_insg 3]]/Tabelle1[[#This Row],[GF_34]],"")</f>
        <v>0.83278704237778456</v>
      </c>
      <c r="CD51" s="290">
        <f>IFERROR(Tabelle1[[#This Row],[BGF_insg 4]]/Tabelle1[[#This Row],[GF_45]],"")</f>
        <v>1.9035132397206507</v>
      </c>
      <c r="CE51" s="290">
        <f>IFERROR(Tabelle1[[#This Row],[BGF_insg 5]]/Tabelle1[[#This Row],[GF_56]],"")</f>
        <v>3.3311481695111373</v>
      </c>
      <c r="CF51" s="290">
        <f>IFERROR(Tabelle1[[#This Row],[BGF_insg 6]]/Tabelle1[[#This Row],[GF_67]],"")</f>
        <v>4.6636074373155934</v>
      </c>
      <c r="CG51" s="290">
        <f>IFERROR(Tabelle1[[#This Row],[BGF_insg 7]]/Tabelle1[[#This Row],[GF_78]],"")</f>
        <v>7.9947556068267325</v>
      </c>
      <c r="CI51"/>
    </row>
    <row r="52" spans="1:87" ht="17.399999999999999" customHeight="1" x14ac:dyDescent="0.3">
      <c r="A52" s="15" t="s">
        <v>99</v>
      </c>
      <c r="B52" s="263">
        <v>403</v>
      </c>
      <c r="C52" s="314">
        <f t="shared" si="0"/>
        <v>10133</v>
      </c>
      <c r="D52" s="25">
        <v>1928</v>
      </c>
      <c r="E52" s="25">
        <v>5780</v>
      </c>
      <c r="F52" s="25">
        <v>1176</v>
      </c>
      <c r="G52" s="25">
        <v>724</v>
      </c>
      <c r="H52" s="25">
        <v>288</v>
      </c>
      <c r="I52" s="25">
        <v>215</v>
      </c>
      <c r="J52" s="25">
        <v>22</v>
      </c>
      <c r="K52" s="24">
        <v>911947</v>
      </c>
      <c r="L52" s="24">
        <v>2145909</v>
      </c>
      <c r="M52" s="24">
        <v>994969</v>
      </c>
      <c r="N52" s="24">
        <v>890046</v>
      </c>
      <c r="O52" s="24">
        <v>429402</v>
      </c>
      <c r="P52" s="24">
        <v>502726</v>
      </c>
      <c r="Q52" s="24">
        <v>115147</v>
      </c>
      <c r="R52" s="315">
        <f>IFERROR(Tabelle1[[#This Row],[NGF1]]/NGFzuBGF/D52,"")</f>
        <v>591.25194502074692</v>
      </c>
      <c r="S52" s="315">
        <f>IFERROR(Tabelle1[[#This Row],[NGF2]]/NGFzuBGF/E52,"")</f>
        <v>464.0806660899654</v>
      </c>
      <c r="T52" s="315">
        <f>IFERROR(Tabelle1[[#This Row],[NGF3]]/NGFzuBGF/F52,"")</f>
        <v>1057.5775935374149</v>
      </c>
      <c r="U52" s="315">
        <f>IFERROR(Tabelle1[[#This Row],[NGF4]]/NGFzuBGF/G52,"")</f>
        <v>1536.6816298342542</v>
      </c>
      <c r="V52" s="315">
        <f>IFERROR(Tabelle1[[#This Row],[NGF5]]/NGFzuBGF/H52,"")</f>
        <v>1863.7239583333333</v>
      </c>
      <c r="W52" s="315">
        <f>IFERROR(Tabelle1[[#This Row],[NGF6]]/NGFzuBGF/I52,"")</f>
        <v>2922.8255813953488</v>
      </c>
      <c r="X52" s="315">
        <f>IFERROR(Tabelle1[[#This Row],[NGF11]]/NGFzuBGF/J52,"")</f>
        <v>6542.443181818182</v>
      </c>
      <c r="Y52" s="329">
        <f>SUM(Tabelle1[[#This Row],[BGF_insg 1]:[BGF_insg 7]])</f>
        <v>7487682.5</v>
      </c>
      <c r="Z52" s="319">
        <f>IFERROR(D52*Tabelle1[[#This Row],[BGF1]],"")</f>
        <v>1139933.75</v>
      </c>
      <c r="AA52" s="319">
        <f>IFERROR(E52*Tabelle1[[#This Row],[BGF2]],"")</f>
        <v>2682386.25</v>
      </c>
      <c r="AB52" s="319">
        <f>IFERROR(F52*Tabelle1[[#This Row],[BGF3]],"")</f>
        <v>1243711.25</v>
      </c>
      <c r="AC52" s="319">
        <f>IFERROR(G52*Tabelle1[[#This Row],[BGF4]],"")</f>
        <v>1112557.5</v>
      </c>
      <c r="AD52" s="319">
        <f>IFERROR(H52*Tabelle1[[#This Row],[BGF5]],"")</f>
        <v>536752.5</v>
      </c>
      <c r="AE52" s="319">
        <f>IFERROR(I52*Tabelle1[[#This Row],[BGF6]],"")</f>
        <v>628407.5</v>
      </c>
      <c r="AF52" s="319">
        <f>IFERROR(J52*Tabelle1[[#This Row],[BGF11]],"")</f>
        <v>143933.75</v>
      </c>
      <c r="AG52" s="316">
        <f>IFERROR(Tabelle1[[#This Row],[BGF1]]/AG$4*$AK$3,"")</f>
        <v>650.37713952282161</v>
      </c>
      <c r="AH52" s="316">
        <f>IFERROR(Tabelle1[[#This Row],[BGF2]]/AH$4*$AK$3,"")</f>
        <v>255.244366349481</v>
      </c>
      <c r="AI52" s="316">
        <f>IFERROR(Tabelle1[[#This Row],[BGF3]]/AI$4*$AK$3,"")</f>
        <v>387.7784509637188</v>
      </c>
      <c r="AJ52" s="316">
        <f>IFERROR(Tabelle1[[#This Row],[BGF4]]/AJ$4*$AK$3,"")</f>
        <v>422.58744820441996</v>
      </c>
      <c r="AK52" s="316">
        <f>IFERROR(Tabelle1[[#This Row],[BGF5]]/AK$4*$AK$3,"")</f>
        <v>410.01927083333334</v>
      </c>
      <c r="AL52" s="316">
        <f>IFERROR(Tabelle1[[#This Row],[BGF6]]/AL$4*$AK$3,"")</f>
        <v>459.30116279069767</v>
      </c>
      <c r="AM52" s="316">
        <f>IFERROR(Tabelle1[[#This Row],[BGF11]]/AM$4*$AK$3,"")</f>
        <v>599.72395833333337</v>
      </c>
      <c r="AN52" s="330">
        <f>SUM(Tabelle1[[#This Row],[BebFl_summe 1]:[BebFl_summe 7]])</f>
        <v>3721249.5604166668</v>
      </c>
      <c r="AO52" s="320">
        <f>IFERROR(Tabelle1[[#This Row],[BebFl G1]]*D52,"")</f>
        <v>1253927.125</v>
      </c>
      <c r="AP52" s="320">
        <f>IFERROR(Tabelle1[[#This Row],[BebFl G2]]*E52,"")</f>
        <v>1475312.4375000002</v>
      </c>
      <c r="AQ52" s="320">
        <f>IFERROR(Tabelle1[[#This Row],[BebFl G3]]*F52,"")</f>
        <v>456027.45833333331</v>
      </c>
      <c r="AR52" s="320">
        <f>IFERROR(Tabelle1[[#This Row],[BebFl G4]]*G52,"")</f>
        <v>305953.31250000006</v>
      </c>
      <c r="AS52" s="320">
        <f>IFERROR(Tabelle1[[#This Row],[BebFl G5]]*H52,"")</f>
        <v>118085.55</v>
      </c>
      <c r="AT52" s="320">
        <f>IFERROR(Tabelle1[[#This Row],[BebFl G6]]*I52,"")</f>
        <v>98749.75</v>
      </c>
      <c r="AU52" s="320">
        <f>IFERROR(Tabelle1[[#This Row],[BebFl G11]]*J52,"")</f>
        <v>13193.927083333334</v>
      </c>
      <c r="AV52" s="320">
        <f>SUM(Tabelle1[[#This Row],[BebFl_summe 8]:[BebFl_summe 14]])</f>
        <v>4527680.494791667</v>
      </c>
      <c r="AW52" s="320">
        <f>IFERROR(Tabelle1[[#This Row],[BebFl_summe 1]]*AW$3,"")</f>
        <v>1880890.6875</v>
      </c>
      <c r="AX52" s="320">
        <f>IFERROR(Tabelle1[[#This Row],[BebFl_summe 2]]*AX$3,"")</f>
        <v>1770374.9250000003</v>
      </c>
      <c r="AY52" s="320">
        <f>IFERROR(Tabelle1[[#This Row],[BebFl_summe 3]]*AY$3,"")</f>
        <v>547232.94999999995</v>
      </c>
      <c r="AZ52" s="320">
        <f>IFERROR(Tabelle1[[#This Row],[BebFl_summe 4]]*AZ$3,"")</f>
        <v>214167.31875000003</v>
      </c>
      <c r="BA52" s="320">
        <f>IFERROR(Tabelle1[[#This Row],[BebFl_summe 5]]*BA$3,"")</f>
        <v>59042.775000000001</v>
      </c>
      <c r="BB52" s="320">
        <f>IFERROR(Tabelle1[[#This Row],[BebFl_summe 6]]*BB$3,"")</f>
        <v>49374.875</v>
      </c>
      <c r="BC52" s="320">
        <f>IFERROR(Tabelle1[[#This Row],[BebFl_summe 7]]*BC$3,"")</f>
        <v>6596.963541666667</v>
      </c>
      <c r="BD52" s="335">
        <v>12131965.897628386</v>
      </c>
      <c r="BE52" s="342">
        <f>Tabelle1[[#This Row],[BebFl_Summe]]/Tabelle1[[#This Row],[bebaut]]</f>
        <v>0.30673096114984255</v>
      </c>
      <c r="BF52" s="332">
        <f>IFERROR(Tabelle1[[#This Row],[bebaut]]*Tabelle1[[#This Row],[BebFl_summe 1]]/Tabelle1[[#This Row],[BebFl_Summe]],"")</f>
        <v>4088035.7180096935</v>
      </c>
      <c r="BG52" s="332">
        <f>IFERROR(Tabelle1[[#This Row],[bebaut]]*Tabelle1[[#This Row],[BebFl_summe 2]]/Tabelle1[[#This Row],[BebFl_Summe]],"")</f>
        <v>4809793.0250324113</v>
      </c>
      <c r="BH52" s="332">
        <f>IFERROR(Tabelle1[[#This Row],[bebaut]]*Tabelle1[[#This Row],[BebFl_summe 3]]/Tabelle1[[#This Row],[BebFl_Summe]],"")</f>
        <v>1486734.3571181172</v>
      </c>
      <c r="BI52" s="332">
        <f>IFERROR(Tabelle1[[#This Row],[bebaut]]*Tabelle1[[#This Row],[BebFl_summe 4]]/Tabelle1[[#This Row],[BebFl_Summe]],"")</f>
        <v>997464.72072161455</v>
      </c>
      <c r="BJ52" s="332">
        <f>IFERROR(Tabelle1[[#This Row],[bebaut]]*Tabelle1[[#This Row],[BebFl_summe 5]]/Tabelle1[[#This Row],[BebFl_Summe]],"")</f>
        <v>384980.8625687235</v>
      </c>
      <c r="BK52" s="332">
        <f>IFERROR(Tabelle1[[#This Row],[bebaut]]*Tabelle1[[#This Row],[BebFl_summe 6]]/Tabelle1[[#This Row],[BebFl_Summe]],"")</f>
        <v>321942.55718371813</v>
      </c>
      <c r="BL52" s="332">
        <f>IFERROR(Tabelle1[[#This Row],[bebaut]]*Tabelle1[[#This Row],[BebFl_summe 7]]/Tabelle1[[#This Row],[BebFl_Summe]],"")</f>
        <v>43014.656994107318</v>
      </c>
      <c r="BM52" s="290">
        <f>IFERROR(Tabelle1[[#This Row],[BGF_insg 1]]/Tabelle1[[#This Row],[GF_1]],"")</f>
        <v>0.27884632831803868</v>
      </c>
      <c r="BN52" s="290">
        <f>IFERROR(Tabelle1[[#This Row],[BGF_insg 2]]/Tabelle1[[#This Row],[GF_2]],"")</f>
        <v>0.55769265663607726</v>
      </c>
      <c r="BO52" s="290">
        <f>IFERROR(Tabelle1[[#This Row],[BGF_insg 3]]/Tabelle1[[#This Row],[GF_3]],"")</f>
        <v>0.83653898495411605</v>
      </c>
      <c r="BP52" s="290">
        <f>IFERROR(Tabelle1[[#This Row],[BGF_insg 4]]/Tabelle1[[#This Row],[GF_4]],"")</f>
        <v>1.1153853132721543</v>
      </c>
      <c r="BQ52" s="290">
        <f>IFERROR(Tabelle1[[#This Row],[BGF_insg 5]]/Tabelle1[[#This Row],[GF_5]],"")</f>
        <v>1.3942316415901934</v>
      </c>
      <c r="BR52" s="290">
        <f>IFERROR(Tabelle1[[#This Row],[BGF_insg 6]]/Tabelle1[[#This Row],[GF_6]],"")</f>
        <v>1.9519242982262706</v>
      </c>
      <c r="BS52" s="290">
        <f>IFERROR(Tabelle1[[#This Row],[BGF_insg 7]]/Tabelle1[[#This Row],[GF_7]],"")</f>
        <v>3.3461559398164638</v>
      </c>
      <c r="BT52" s="332">
        <f>IFERROR(Tabelle1[[#This Row],[bebaut]]*Tabelle1[[#This Row],[BebFl_summe 8]]/Tabelle1[[#This Row],[Gewichtung]],"")</f>
        <v>5039865.7114092102</v>
      </c>
      <c r="BU52" s="332">
        <f>IFERROR(Tabelle1[[#This Row],[bebaut]]*Tabelle1[[#This Row],[BebFl_summe 9]]/Tabelle1[[#This Row],[Gewichtung]],"")</f>
        <v>4743737.6026915722</v>
      </c>
      <c r="BV52" s="332">
        <f>IFERROR(Tabelle1[[#This Row],[bebaut]]*Tabelle1[[#This Row],[BebFl_summe 10]]/Tabelle1[[#This Row],[Gewichtung]],"")</f>
        <v>1466316.2506929636</v>
      </c>
      <c r="BW52" s="332">
        <f>IFERROR(Tabelle1[[#This Row],[bebaut]]*Tabelle1[[#This Row],[BebFl_summe 11]]/Tabelle1[[#This Row],[Gewichtung]],"")</f>
        <v>573863.50703199592</v>
      </c>
      <c r="BX52" s="332">
        <f>IFERROR(Tabelle1[[#This Row],[bebaut]]*Tabelle1[[#This Row],[BebFl_summe 12]]/Tabelle1[[#This Row],[Gewichtung]],"")</f>
        <v>158205.715625326</v>
      </c>
      <c r="BY52" s="332">
        <f>IFERROR(Tabelle1[[#This Row],[bebaut]]*Tabelle1[[#This Row],[BebFl_summe 13]]/Tabelle1[[#This Row],[Gewichtung]],"")</f>
        <v>132300.47932682734</v>
      </c>
      <c r="BZ52" s="332">
        <f>IFERROR(Tabelle1[[#This Row],[bebaut]]*Tabelle1[[#This Row],[BebFl_summe 14]]/Tabelle1[[#This Row],[Gewichtung]],"")</f>
        <v>17676.630850490346</v>
      </c>
      <c r="CA52" s="290">
        <f>IFERROR(Tabelle1[[#This Row],[BGF_insg 1]]/Tabelle1[[#This Row],[GF_12]],"")</f>
        <v>0.22618335790563357</v>
      </c>
      <c r="CB52" s="290">
        <f>IFERROR(Tabelle1[[#This Row],[BGF_insg 2]]/Tabelle1[[#This Row],[GF_23]],"")</f>
        <v>0.56545839476408388</v>
      </c>
      <c r="CC52" s="290">
        <f>IFERROR(Tabelle1[[#This Row],[BGF_insg 3]]/Tabelle1[[#This Row],[GF_34]],"")</f>
        <v>0.84818759214612593</v>
      </c>
      <c r="CD52" s="290">
        <f>IFERROR(Tabelle1[[#This Row],[BGF_insg 4]]/Tabelle1[[#This Row],[GF_45]],"")</f>
        <v>1.9387144963340019</v>
      </c>
      <c r="CE52" s="290">
        <f>IFERROR(Tabelle1[[#This Row],[BGF_insg 5]]/Tabelle1[[#This Row],[GF_56]],"")</f>
        <v>3.3927503685845037</v>
      </c>
      <c r="CF52" s="290">
        <f>IFERROR(Tabelle1[[#This Row],[BGF_insg 6]]/Tabelle1[[#This Row],[GF_67]],"")</f>
        <v>4.7498505160183058</v>
      </c>
      <c r="CG52" s="290">
        <f>IFERROR(Tabelle1[[#This Row],[BGF_insg 7]]/Tabelle1[[#This Row],[GF_78]],"")</f>
        <v>8.1426008846028086</v>
      </c>
      <c r="CI52"/>
    </row>
    <row r="53" spans="1:87" ht="17.399999999999999" customHeight="1" x14ac:dyDescent="0.3">
      <c r="A53" s="15" t="s">
        <v>100</v>
      </c>
      <c r="B53" s="263">
        <v>404</v>
      </c>
      <c r="C53" s="314">
        <f t="shared" si="0"/>
        <v>32189</v>
      </c>
      <c r="D53" s="25">
        <v>8720</v>
      </c>
      <c r="E53" s="25">
        <v>20862</v>
      </c>
      <c r="F53" s="25">
        <v>2151</v>
      </c>
      <c r="G53" s="25">
        <v>350</v>
      </c>
      <c r="H53" s="25">
        <v>62</v>
      </c>
      <c r="I53" s="25">
        <v>37</v>
      </c>
      <c r="J53" s="25">
        <v>7</v>
      </c>
      <c r="K53" s="24">
        <v>1852325</v>
      </c>
      <c r="L53" s="24">
        <v>4424293</v>
      </c>
      <c r="M53" s="24">
        <v>1064440</v>
      </c>
      <c r="N53" s="24">
        <v>270438</v>
      </c>
      <c r="O53" s="24">
        <v>99040</v>
      </c>
      <c r="P53" s="24">
        <v>78396</v>
      </c>
      <c r="Q53" s="24">
        <v>22833</v>
      </c>
      <c r="R53" s="315">
        <f>IFERROR(Tabelle1[[#This Row],[NGF1]]/NGFzuBGF/D53,"")</f>
        <v>265.52823967889907</v>
      </c>
      <c r="S53" s="315">
        <f>IFERROR(Tabelle1[[#This Row],[NGF2]]/NGFzuBGF/E53,"")</f>
        <v>265.09281229028858</v>
      </c>
      <c r="T53" s="315">
        <f>IFERROR(Tabelle1[[#This Row],[NGF3]]/NGFzuBGF/F53,"")</f>
        <v>618.57275685727564</v>
      </c>
      <c r="U53" s="315">
        <f>IFERROR(Tabelle1[[#This Row],[NGF4]]/NGFzuBGF/G53,"")</f>
        <v>965.85</v>
      </c>
      <c r="V53" s="315">
        <f>IFERROR(Tabelle1[[#This Row],[NGF5]]/NGFzuBGF/H53,"")</f>
        <v>1996.7741935483871</v>
      </c>
      <c r="W53" s="315">
        <f>IFERROR(Tabelle1[[#This Row],[NGF6]]/NGFzuBGF/I53,"")</f>
        <v>2648.5135135135133</v>
      </c>
      <c r="X53" s="315">
        <f>IFERROR(Tabelle1[[#This Row],[NGF11]]/NGFzuBGF/J53,"")</f>
        <v>4077.3214285714284</v>
      </c>
      <c r="Y53" s="329">
        <f>SUM(Tabelle1[[#This Row],[BGF_insg 1]:[BGF_insg 7]])</f>
        <v>9764706.25</v>
      </c>
      <c r="Z53" s="319">
        <f>IFERROR(D53*Tabelle1[[#This Row],[BGF1]],"")</f>
        <v>2315406.25</v>
      </c>
      <c r="AA53" s="319">
        <f>IFERROR(E53*Tabelle1[[#This Row],[BGF2]],"")</f>
        <v>5530366.25</v>
      </c>
      <c r="AB53" s="319">
        <f>IFERROR(F53*Tabelle1[[#This Row],[BGF3]],"")</f>
        <v>1330550</v>
      </c>
      <c r="AC53" s="319">
        <f>IFERROR(G53*Tabelle1[[#This Row],[BGF4]],"")</f>
        <v>338047.5</v>
      </c>
      <c r="AD53" s="319">
        <f>IFERROR(H53*Tabelle1[[#This Row],[BGF5]],"")</f>
        <v>123800</v>
      </c>
      <c r="AE53" s="319">
        <f>IFERROR(I53*Tabelle1[[#This Row],[BGF6]],"")</f>
        <v>97995</v>
      </c>
      <c r="AF53" s="319">
        <f>IFERROR(J53*Tabelle1[[#This Row],[BGF11]],"")</f>
        <v>28541.25</v>
      </c>
      <c r="AG53" s="316">
        <f>IFERROR(Tabelle1[[#This Row],[BGF1]]/AG$4*$AK$3,"")</f>
        <v>292.081063646789</v>
      </c>
      <c r="AH53" s="316">
        <f>IFERROR(Tabelle1[[#This Row],[BGF2]]/AH$4*$AK$3,"")</f>
        <v>145.80104675965873</v>
      </c>
      <c r="AI53" s="316">
        <f>IFERROR(Tabelle1[[#This Row],[BGF3]]/AI$4*$AK$3,"")</f>
        <v>226.81001084766777</v>
      </c>
      <c r="AJ53" s="316">
        <f>IFERROR(Tabelle1[[#This Row],[BGF4]]/AJ$4*$AK$3,"")</f>
        <v>265.60875000000004</v>
      </c>
      <c r="AK53" s="316">
        <f>IFERROR(Tabelle1[[#This Row],[BGF5]]/AK$4*$AK$3,"")</f>
        <v>439.29032258064524</v>
      </c>
      <c r="AL53" s="316">
        <f>IFERROR(Tabelle1[[#This Row],[BGF6]]/AL$4*$AK$3,"")</f>
        <v>416.19498069498064</v>
      </c>
      <c r="AM53" s="316">
        <f>IFERROR(Tabelle1[[#This Row],[BGF11]]/AM$4*$AK$3,"")</f>
        <v>373.75446428571433</v>
      </c>
      <c r="AN53" s="330">
        <f>SUM(Tabelle1[[#This Row],[BebFl_summe 1]:[BebFl_summe 7]])</f>
        <v>6214731.2038690476</v>
      </c>
      <c r="AO53" s="320">
        <f>IFERROR(Tabelle1[[#This Row],[BebFl G1]]*D53,"")</f>
        <v>2546946.875</v>
      </c>
      <c r="AP53" s="320">
        <f>IFERROR(Tabelle1[[#This Row],[BebFl G2]]*E53,"")</f>
        <v>3041701.4375000005</v>
      </c>
      <c r="AQ53" s="320">
        <f>IFERROR(Tabelle1[[#This Row],[BebFl G3]]*F53,"")</f>
        <v>487868.33333333337</v>
      </c>
      <c r="AR53" s="320">
        <f>IFERROR(Tabelle1[[#This Row],[BebFl G4]]*G53,"")</f>
        <v>92963.062500000015</v>
      </c>
      <c r="AS53" s="320">
        <f>IFERROR(Tabelle1[[#This Row],[BebFl G5]]*H53,"")</f>
        <v>27236.000000000004</v>
      </c>
      <c r="AT53" s="320">
        <f>IFERROR(Tabelle1[[#This Row],[BebFl G6]]*I53,"")</f>
        <v>15399.214285714284</v>
      </c>
      <c r="AU53" s="320">
        <f>IFERROR(Tabelle1[[#This Row],[BebFl G11]]*J53,"")</f>
        <v>2616.2812500000005</v>
      </c>
      <c r="AV53" s="320">
        <f>SUM(Tabelle1[[#This Row],[BebFl_summe 8]:[BebFl_summe 14]])</f>
        <v>8143603.9290178576</v>
      </c>
      <c r="AW53" s="320">
        <f>IFERROR(Tabelle1[[#This Row],[BebFl_summe 1]]*AW$3,"")</f>
        <v>3820420.3125</v>
      </c>
      <c r="AX53" s="320">
        <f>IFERROR(Tabelle1[[#This Row],[BebFl_summe 2]]*AX$3,"")</f>
        <v>3650041.7250000006</v>
      </c>
      <c r="AY53" s="320">
        <f>IFERROR(Tabelle1[[#This Row],[BebFl_summe 3]]*AY$3,"")</f>
        <v>585442</v>
      </c>
      <c r="AZ53" s="320">
        <f>IFERROR(Tabelle1[[#This Row],[BebFl_summe 4]]*AZ$3,"")</f>
        <v>65074.143750000003</v>
      </c>
      <c r="BA53" s="320">
        <f>IFERROR(Tabelle1[[#This Row],[BebFl_summe 5]]*BA$3,"")</f>
        <v>13618.000000000002</v>
      </c>
      <c r="BB53" s="320">
        <f>IFERROR(Tabelle1[[#This Row],[BebFl_summe 6]]*BB$3,"")</f>
        <v>7699.6071428571422</v>
      </c>
      <c r="BC53" s="320">
        <f>IFERROR(Tabelle1[[#This Row],[BebFl_summe 7]]*BC$3,"")</f>
        <v>1308.1406250000002</v>
      </c>
      <c r="BD53" s="335">
        <v>38709990.465891659</v>
      </c>
      <c r="BE53" s="342">
        <f>Tabelle1[[#This Row],[BebFl_Summe]]/Tabelle1[[#This Row],[bebaut]]</f>
        <v>0.16054592442602131</v>
      </c>
      <c r="BF53" s="332">
        <f>IFERROR(Tabelle1[[#This Row],[bebaut]]*Tabelle1[[#This Row],[BebFl_summe 1]]/Tabelle1[[#This Row],[BebFl_Summe]],"")</f>
        <v>15864288.57727634</v>
      </c>
      <c r="BG53" s="332">
        <f>IFERROR(Tabelle1[[#This Row],[bebaut]]*Tabelle1[[#This Row],[BebFl_summe 2]]/Tabelle1[[#This Row],[BebFl_Summe]],"")</f>
        <v>18945989.743274983</v>
      </c>
      <c r="BH53" s="332">
        <f>IFERROR(Tabelle1[[#This Row],[bebaut]]*Tabelle1[[#This Row],[BebFl_summe 3]]/Tabelle1[[#This Row],[BebFl_Summe]],"")</f>
        <v>3038808.5843819752</v>
      </c>
      <c r="BI53" s="332">
        <f>IFERROR(Tabelle1[[#This Row],[bebaut]]*Tabelle1[[#This Row],[BebFl_summe 4]]/Tabelle1[[#This Row],[BebFl_Summe]],"")</f>
        <v>579043.42842933326</v>
      </c>
      <c r="BJ53" s="332">
        <f>IFERROR(Tabelle1[[#This Row],[bebaut]]*Tabelle1[[#This Row],[BebFl_summe 5]]/Tabelle1[[#This Row],[BebFl_Summe]],"")</f>
        <v>169646.16260034806</v>
      </c>
      <c r="BK53" s="332">
        <f>IFERROR(Tabelle1[[#This Row],[bebaut]]*Tabelle1[[#This Row],[BebFl_summe 6]]/Tabelle1[[#This Row],[BebFl_Summe]],"")</f>
        <v>95917.815047433091</v>
      </c>
      <c r="BL53" s="332">
        <f>IFERROR(Tabelle1[[#This Row],[bebaut]]*Tabelle1[[#This Row],[BebFl_summe 7]]/Tabelle1[[#This Row],[BebFl_Summe]],"")</f>
        <v>16296.154881250621</v>
      </c>
      <c r="BM53" s="290">
        <f>IFERROR(Tabelle1[[#This Row],[BGF_insg 1]]/Tabelle1[[#This Row],[GF_1]],"")</f>
        <v>0.14595084038729209</v>
      </c>
      <c r="BN53" s="290">
        <f>IFERROR(Tabelle1[[#This Row],[BGF_insg 2]]/Tabelle1[[#This Row],[GF_2]],"")</f>
        <v>0.29190168077458417</v>
      </c>
      <c r="BO53" s="290">
        <f>IFERROR(Tabelle1[[#This Row],[BGF_insg 3]]/Tabelle1[[#This Row],[GF_3]],"")</f>
        <v>0.43785252116187623</v>
      </c>
      <c r="BP53" s="290">
        <f>IFERROR(Tabelle1[[#This Row],[BGF_insg 4]]/Tabelle1[[#This Row],[GF_4]],"")</f>
        <v>0.58380336154916834</v>
      </c>
      <c r="BQ53" s="290">
        <f>IFERROR(Tabelle1[[#This Row],[BGF_insg 5]]/Tabelle1[[#This Row],[GF_5]],"")</f>
        <v>0.72975420193646046</v>
      </c>
      <c r="BR53" s="290">
        <f>IFERROR(Tabelle1[[#This Row],[BGF_insg 6]]/Tabelle1[[#This Row],[GF_6]],"")</f>
        <v>1.0216558827110449</v>
      </c>
      <c r="BS53" s="290">
        <f>IFERROR(Tabelle1[[#This Row],[BGF_insg 7]]/Tabelle1[[#This Row],[GF_7]],"")</f>
        <v>1.7514100846475049</v>
      </c>
      <c r="BT53" s="332">
        <f>IFERROR(Tabelle1[[#This Row],[bebaut]]*Tabelle1[[#This Row],[BebFl_summe 8]]/Tabelle1[[#This Row],[Gewichtung]],"")</f>
        <v>18160072.022364382</v>
      </c>
      <c r="BU53" s="332">
        <f>IFERROR(Tabelle1[[#This Row],[bebaut]]*Tabelle1[[#This Row],[BebFl_summe 9]]/Tabelle1[[#This Row],[Gewichtung]],"")</f>
        <v>17350190.604357786</v>
      </c>
      <c r="BV53" s="332">
        <f>IFERROR(Tabelle1[[#This Row],[bebaut]]*Tabelle1[[#This Row],[BebFl_summe 10]]/Tabelle1[[#This Row],[Gewichtung]],"")</f>
        <v>2782853.1981497905</v>
      </c>
      <c r="BW53" s="332">
        <f>IFERROR(Tabelle1[[#This Row],[bebaut]]*Tabelle1[[#This Row],[BebFl_summe 11]]/Tabelle1[[#This Row],[Gewichtung]],"")</f>
        <v>309324.9016154405</v>
      </c>
      <c r="BX53" s="332">
        <f>IFERROR(Tabelle1[[#This Row],[bebaut]]*Tabelle1[[#This Row],[BebFl_summe 12]]/Tabelle1[[#This Row],[Gewichtung]],"")</f>
        <v>64732.108137789655</v>
      </c>
      <c r="BY53" s="332">
        <f>IFERROR(Tabelle1[[#This Row],[bebaut]]*Tabelle1[[#This Row],[BebFl_summe 13]]/Tabelle1[[#This Row],[Gewichtung]],"")</f>
        <v>36599.486135256724</v>
      </c>
      <c r="BZ53" s="332">
        <f>IFERROR(Tabelle1[[#This Row],[bebaut]]*Tabelle1[[#This Row],[BebFl_summe 14]]/Tabelle1[[#This Row],[Gewichtung]],"")</f>
        <v>6218.1451312186628</v>
      </c>
      <c r="CA53" s="290">
        <f>IFERROR(Tabelle1[[#This Row],[BGF_insg 1]]/Tabelle1[[#This Row],[GF_12]],"")</f>
        <v>0.12749983850000951</v>
      </c>
      <c r="CB53" s="290">
        <f>IFERROR(Tabelle1[[#This Row],[BGF_insg 2]]/Tabelle1[[#This Row],[GF_23]],"")</f>
        <v>0.31874959625002375</v>
      </c>
      <c r="CC53" s="290">
        <f>IFERROR(Tabelle1[[#This Row],[BGF_insg 3]]/Tabelle1[[#This Row],[GF_34]],"")</f>
        <v>0.47812439437503579</v>
      </c>
      <c r="CD53" s="290">
        <f>IFERROR(Tabelle1[[#This Row],[BGF_insg 4]]/Tabelle1[[#This Row],[GF_45]],"")</f>
        <v>1.0928557585715102</v>
      </c>
      <c r="CE53" s="290">
        <f>IFERROR(Tabelle1[[#This Row],[BGF_insg 5]]/Tabelle1[[#This Row],[GF_56]],"")</f>
        <v>1.9124975775001429</v>
      </c>
      <c r="CF53" s="290">
        <f>IFERROR(Tabelle1[[#This Row],[BGF_insg 6]]/Tabelle1[[#This Row],[GF_67]],"")</f>
        <v>2.677496608500201</v>
      </c>
      <c r="CG53" s="290">
        <f>IFERROR(Tabelle1[[#This Row],[BGF_insg 7]]/Tabelle1[[#This Row],[GF_78]],"")</f>
        <v>4.589994186000343</v>
      </c>
      <c r="CI53"/>
    </row>
    <row r="54" spans="1:87" ht="17.399999999999999" customHeight="1" x14ac:dyDescent="0.3">
      <c r="A54" s="15" t="s">
        <v>101</v>
      </c>
      <c r="B54" s="263">
        <v>405</v>
      </c>
      <c r="C54" s="314">
        <f t="shared" si="0"/>
        <v>9745</v>
      </c>
      <c r="D54" s="25">
        <v>4021</v>
      </c>
      <c r="E54" s="25">
        <v>5155</v>
      </c>
      <c r="F54" s="25">
        <v>450</v>
      </c>
      <c r="G54" s="25">
        <v>92</v>
      </c>
      <c r="H54" s="25">
        <v>21</v>
      </c>
      <c r="I54" s="25">
        <v>6</v>
      </c>
      <c r="J54" s="25" t="s">
        <v>54</v>
      </c>
      <c r="K54" s="24">
        <v>731296</v>
      </c>
      <c r="L54" s="24">
        <v>1272412</v>
      </c>
      <c r="M54" s="24">
        <v>248287</v>
      </c>
      <c r="N54" s="24">
        <v>88199</v>
      </c>
      <c r="O54" s="24">
        <v>30965</v>
      </c>
      <c r="P54" s="24">
        <v>64177</v>
      </c>
      <c r="Q54" s="24" t="s">
        <v>54</v>
      </c>
      <c r="R54" s="315">
        <f>IFERROR(Tabelle1[[#This Row],[NGF1]]/NGFzuBGF/D54,"")</f>
        <v>227.33648346182542</v>
      </c>
      <c r="S54" s="315">
        <f>IFERROR(Tabelle1[[#This Row],[NGF2]]/NGFzuBGF/E54,"")</f>
        <v>308.53831231813774</v>
      </c>
      <c r="T54" s="315">
        <f>IFERROR(Tabelle1[[#This Row],[NGF3]]/NGFzuBGF/F54,"")</f>
        <v>689.68611111111113</v>
      </c>
      <c r="U54" s="315">
        <f>IFERROR(Tabelle1[[#This Row],[NGF4]]/NGFzuBGF/G54,"")</f>
        <v>1198.3559782608695</v>
      </c>
      <c r="V54" s="315">
        <f>IFERROR(Tabelle1[[#This Row],[NGF5]]/NGFzuBGF/H54,"")</f>
        <v>1843.1547619047619</v>
      </c>
      <c r="W54" s="315">
        <f>IFERROR(Tabelle1[[#This Row],[NGF6]]/NGFzuBGF/I54,"")</f>
        <v>13370.208333333334</v>
      </c>
      <c r="X54" s="315" t="str">
        <f>IFERROR(Tabelle1[[#This Row],[NGF11]]/NGFzuBGF/J54,"")</f>
        <v/>
      </c>
      <c r="Y54" s="329">
        <f>SUM(Tabelle1[[#This Row],[BGF_insg 1]:[BGF_insg 7]])</f>
        <v>3044170</v>
      </c>
      <c r="Z54" s="319">
        <f>IFERROR(D54*Tabelle1[[#This Row],[BGF1]],"")</f>
        <v>914120</v>
      </c>
      <c r="AA54" s="319">
        <f>IFERROR(E54*Tabelle1[[#This Row],[BGF2]],"")</f>
        <v>1590515</v>
      </c>
      <c r="AB54" s="319">
        <f>IFERROR(F54*Tabelle1[[#This Row],[BGF3]],"")</f>
        <v>310358.75</v>
      </c>
      <c r="AC54" s="319">
        <f>IFERROR(G54*Tabelle1[[#This Row],[BGF4]],"")</f>
        <v>110248.75</v>
      </c>
      <c r="AD54" s="319">
        <f>IFERROR(H54*Tabelle1[[#This Row],[BGF5]],"")</f>
        <v>38706.25</v>
      </c>
      <c r="AE54" s="319">
        <f>IFERROR(I54*Tabelle1[[#This Row],[BGF6]],"")</f>
        <v>80221.25</v>
      </c>
      <c r="AF54" s="319" t="str">
        <f>IFERROR(J54*Tabelle1[[#This Row],[BGF11]],"")</f>
        <v/>
      </c>
      <c r="AG54" s="316">
        <f>IFERROR(Tabelle1[[#This Row],[BGF1]]/AG$4*$AK$3,"")</f>
        <v>250.070131808008</v>
      </c>
      <c r="AH54" s="316">
        <f>IFERROR(Tabelle1[[#This Row],[BGF2]]/AH$4*$AK$3,"")</f>
        <v>169.69607177497576</v>
      </c>
      <c r="AI54" s="316">
        <f>IFERROR(Tabelle1[[#This Row],[BGF3]]/AI$4*$AK$3,"")</f>
        <v>252.88490740740744</v>
      </c>
      <c r="AJ54" s="316">
        <f>IFERROR(Tabelle1[[#This Row],[BGF4]]/AJ$4*$AK$3,"")</f>
        <v>329.54789402173913</v>
      </c>
      <c r="AK54" s="316">
        <f>IFERROR(Tabelle1[[#This Row],[BGF5]]/AK$4*$AK$3,"")</f>
        <v>405.49404761904771</v>
      </c>
      <c r="AL54" s="316">
        <f>IFERROR(Tabelle1[[#This Row],[BGF6]]/AL$4*$AK$3,"")</f>
        <v>2101.0327380952381</v>
      </c>
      <c r="AM54" s="316" t="str">
        <f>IFERROR(Tabelle1[[#This Row],[BGF11]]/AM$4*$AK$3,"")</f>
        <v/>
      </c>
      <c r="AN54" s="330">
        <f>SUM(Tabelle1[[#This Row],[BebFl_summe 1]:[BebFl_summe 7]])</f>
        <v>2045553.4360119049</v>
      </c>
      <c r="AO54" s="320">
        <f>IFERROR(Tabelle1[[#This Row],[BebFl G1]]*D54,"")</f>
        <v>1005532.0000000001</v>
      </c>
      <c r="AP54" s="320">
        <f>IFERROR(Tabelle1[[#This Row],[BebFl G2]]*E54,"")</f>
        <v>874783.25000000012</v>
      </c>
      <c r="AQ54" s="320">
        <f>IFERROR(Tabelle1[[#This Row],[BebFl G3]]*F54,"")</f>
        <v>113798.20833333334</v>
      </c>
      <c r="AR54" s="320">
        <f>IFERROR(Tabelle1[[#This Row],[BebFl G4]]*G54,"")</f>
        <v>30318.40625</v>
      </c>
      <c r="AS54" s="320">
        <f>IFERROR(Tabelle1[[#This Row],[BebFl G5]]*H54,"")</f>
        <v>8515.3750000000018</v>
      </c>
      <c r="AT54" s="320">
        <f>IFERROR(Tabelle1[[#This Row],[BebFl G6]]*I54,"")</f>
        <v>12606.196428571428</v>
      </c>
      <c r="AU54" s="320" t="str">
        <f>IFERROR(Tabelle1[[#This Row],[BebFl G11]]*J54,"")</f>
        <v/>
      </c>
      <c r="AV54" s="320">
        <f>SUM(Tabelle1[[#This Row],[BebFl_summe 8]:[BebFl_summe 14]])</f>
        <v>2726379.4200892863</v>
      </c>
      <c r="AW54" s="320">
        <f>IFERROR(Tabelle1[[#This Row],[BebFl_summe 1]]*AW$3,"")</f>
        <v>1508298.0000000002</v>
      </c>
      <c r="AX54" s="320">
        <f>IFERROR(Tabelle1[[#This Row],[BebFl_summe 2]]*AX$3,"")</f>
        <v>1049739.9000000001</v>
      </c>
      <c r="AY54" s="320">
        <f>IFERROR(Tabelle1[[#This Row],[BebFl_summe 3]]*AY$3,"")</f>
        <v>136557.85</v>
      </c>
      <c r="AZ54" s="320">
        <f>IFERROR(Tabelle1[[#This Row],[BebFl_summe 4]]*AZ$3,"")</f>
        <v>21222.884374999998</v>
      </c>
      <c r="BA54" s="320">
        <f>IFERROR(Tabelle1[[#This Row],[BebFl_summe 5]]*BA$3,"")</f>
        <v>4257.6875000000009</v>
      </c>
      <c r="BB54" s="320">
        <f>IFERROR(Tabelle1[[#This Row],[BebFl_summe 6]]*BB$3,"")</f>
        <v>6303.0982142857138</v>
      </c>
      <c r="BC54" s="320" t="str">
        <f>IFERROR(Tabelle1[[#This Row],[BebFl_summe 7]]*BC$3,"")</f>
        <v/>
      </c>
      <c r="BD54" s="335">
        <v>10321086.228408534</v>
      </c>
      <c r="BE54" s="342">
        <f>Tabelle1[[#This Row],[BebFl_Summe]]/Tabelle1[[#This Row],[bebaut]]</f>
        <v>0.19819168164505493</v>
      </c>
      <c r="BF54" s="332">
        <f>IFERROR(Tabelle1[[#This Row],[bebaut]]*Tabelle1[[#This Row],[BebFl_summe 1]]/Tabelle1[[#This Row],[BebFl_Summe]],"")</f>
        <v>5073532.8125467226</v>
      </c>
      <c r="BG54" s="332">
        <f>IFERROR(Tabelle1[[#This Row],[bebaut]]*Tabelle1[[#This Row],[BebFl_summe 2]]/Tabelle1[[#This Row],[BebFl_Summe]],"")</f>
        <v>4413824.2470068205</v>
      </c>
      <c r="BH54" s="332">
        <f>IFERROR(Tabelle1[[#This Row],[bebaut]]*Tabelle1[[#This Row],[BebFl_summe 3]]/Tabelle1[[#This Row],[BebFl_Summe]],"")</f>
        <v>574182.56603290047</v>
      </c>
      <c r="BI54" s="332">
        <f>IFERROR(Tabelle1[[#This Row],[bebaut]]*Tabelle1[[#This Row],[BebFl_summe 4]]/Tabelle1[[#This Row],[BebFl_Summe]],"")</f>
        <v>152975.17029144434</v>
      </c>
      <c r="BJ54" s="332">
        <f>IFERROR(Tabelle1[[#This Row],[bebaut]]*Tabelle1[[#This Row],[BebFl_summe 5]]/Tabelle1[[#This Row],[BebFl_Summe]],"")</f>
        <v>42965.350156573884</v>
      </c>
      <c r="BK54" s="332">
        <f>IFERROR(Tabelle1[[#This Row],[bebaut]]*Tabelle1[[#This Row],[BebFl_summe 6]]/Tabelle1[[#This Row],[BebFl_Summe]],"")</f>
        <v>63606.082374073063</v>
      </c>
      <c r="BL54" s="332" t="str">
        <f>IFERROR(Tabelle1[[#This Row],[bebaut]]*Tabelle1[[#This Row],[BebFl_summe 7]]/Tabelle1[[#This Row],[BebFl_Summe]],"")</f>
        <v/>
      </c>
      <c r="BM54" s="290">
        <f>IFERROR(Tabelle1[[#This Row],[BGF_insg 1]]/Tabelle1[[#This Row],[GF_1]],"")</f>
        <v>0.18017425604095899</v>
      </c>
      <c r="BN54" s="290">
        <f>IFERROR(Tabelle1[[#This Row],[BGF_insg 2]]/Tabelle1[[#This Row],[GF_2]],"")</f>
        <v>0.36034851208191804</v>
      </c>
      <c r="BO54" s="290">
        <f>IFERROR(Tabelle1[[#This Row],[BGF_insg 3]]/Tabelle1[[#This Row],[GF_3]],"")</f>
        <v>0.54052276812287703</v>
      </c>
      <c r="BP54" s="290">
        <f>IFERROR(Tabelle1[[#This Row],[BGF_insg 4]]/Tabelle1[[#This Row],[GF_4]],"")</f>
        <v>0.72069702416383608</v>
      </c>
      <c r="BQ54" s="290">
        <f>IFERROR(Tabelle1[[#This Row],[BGF_insg 5]]/Tabelle1[[#This Row],[GF_5]],"")</f>
        <v>0.9008712802047949</v>
      </c>
      <c r="BR54" s="290">
        <f>IFERROR(Tabelle1[[#This Row],[BGF_insg 6]]/Tabelle1[[#This Row],[GF_6]],"")</f>
        <v>1.2612197922867132</v>
      </c>
      <c r="BS54" s="290" t="str">
        <f>IFERROR(Tabelle1[[#This Row],[BGF_insg 7]]/Tabelle1[[#This Row],[GF_7]],"")</f>
        <v/>
      </c>
      <c r="BT54" s="332">
        <f>IFERROR(Tabelle1[[#This Row],[bebaut]]*Tabelle1[[#This Row],[BebFl_summe 8]]/Tabelle1[[#This Row],[Gewichtung]],"")</f>
        <v>5709870.6076743798</v>
      </c>
      <c r="BU54" s="332">
        <f>IFERROR(Tabelle1[[#This Row],[bebaut]]*Tabelle1[[#This Row],[BebFl_summe 9]]/Tabelle1[[#This Row],[Gewichtung]],"")</f>
        <v>3973935.5224982351</v>
      </c>
      <c r="BV54" s="332">
        <f>IFERROR(Tabelle1[[#This Row],[bebaut]]*Tabelle1[[#This Row],[BebFl_summe 10]]/Tabelle1[[#This Row],[Gewichtung]],"")</f>
        <v>516958.62088407384</v>
      </c>
      <c r="BW54" s="332">
        <f>IFERROR(Tabelle1[[#This Row],[bebaut]]*Tabelle1[[#This Row],[BebFl_summe 11]]/Tabelle1[[#This Row],[Gewichtung]],"")</f>
        <v>80342.162956447821</v>
      </c>
      <c r="BX54" s="332">
        <f>IFERROR(Tabelle1[[#This Row],[bebaut]]*Tabelle1[[#This Row],[BebFl_summe 12]]/Tabelle1[[#This Row],[Gewichtung]],"")</f>
        <v>16118.064674827267</v>
      </c>
      <c r="BY54" s="332">
        <f>IFERROR(Tabelle1[[#This Row],[bebaut]]*Tabelle1[[#This Row],[BebFl_summe 13]]/Tabelle1[[#This Row],[Gewichtung]],"")</f>
        <v>23861.249720569056</v>
      </c>
      <c r="BZ54" s="332" t="str">
        <f>IFERROR(Tabelle1[[#This Row],[bebaut]]*Tabelle1[[#This Row],[BebFl_summe 14]]/Tabelle1[[#This Row],[Gewichtung]],"")</f>
        <v/>
      </c>
      <c r="CA54" s="290">
        <f>IFERROR(Tabelle1[[#This Row],[BGF_insg 1]]/Tabelle1[[#This Row],[GF_12]],"")</f>
        <v>0.16009469615149816</v>
      </c>
      <c r="CB54" s="290">
        <f>IFERROR(Tabelle1[[#This Row],[BGF_insg 2]]/Tabelle1[[#This Row],[GF_23]],"")</f>
        <v>0.4002367403787454</v>
      </c>
      <c r="CC54" s="290">
        <f>IFERROR(Tabelle1[[#This Row],[BGF_insg 3]]/Tabelle1[[#This Row],[GF_34]],"")</f>
        <v>0.60035511056811808</v>
      </c>
      <c r="CD54" s="290">
        <f>IFERROR(Tabelle1[[#This Row],[BGF_insg 4]]/Tabelle1[[#This Row],[GF_45]],"")</f>
        <v>1.3722402527271274</v>
      </c>
      <c r="CE54" s="290">
        <f>IFERROR(Tabelle1[[#This Row],[BGF_insg 5]]/Tabelle1[[#This Row],[GF_56]],"")</f>
        <v>2.4014204422724719</v>
      </c>
      <c r="CF54" s="290">
        <f>IFERROR(Tabelle1[[#This Row],[BGF_insg 6]]/Tabelle1[[#This Row],[GF_67]],"")</f>
        <v>3.3619886191814619</v>
      </c>
      <c r="CG54" s="290" t="str">
        <f>IFERROR(Tabelle1[[#This Row],[BGF_insg 7]]/Tabelle1[[#This Row],[GF_78]],"")</f>
        <v/>
      </c>
      <c r="CI54"/>
    </row>
    <row r="55" spans="1:87" ht="17.399999999999999" customHeight="1" x14ac:dyDescent="0.3">
      <c r="A55" s="15" t="s">
        <v>102</v>
      </c>
      <c r="B55" s="263">
        <v>406</v>
      </c>
      <c r="C55" s="314">
        <f t="shared" si="0"/>
        <v>19480</v>
      </c>
      <c r="D55" s="25">
        <v>7564</v>
      </c>
      <c r="E55" s="25">
        <v>10755</v>
      </c>
      <c r="F55" s="25">
        <v>994</v>
      </c>
      <c r="G55" s="25">
        <v>142</v>
      </c>
      <c r="H55" s="25">
        <v>15</v>
      </c>
      <c r="I55" s="25">
        <v>10</v>
      </c>
      <c r="J55" s="25" t="s">
        <v>54</v>
      </c>
      <c r="K55" s="24">
        <v>1236978</v>
      </c>
      <c r="L55" s="24">
        <v>2645209</v>
      </c>
      <c r="M55" s="24">
        <v>591183</v>
      </c>
      <c r="N55" s="24">
        <v>187721</v>
      </c>
      <c r="O55" s="24">
        <v>17466</v>
      </c>
      <c r="P55" s="24">
        <v>23583</v>
      </c>
      <c r="Q55" s="24" t="s">
        <v>54</v>
      </c>
      <c r="R55" s="315">
        <f>IFERROR(Tabelle1[[#This Row],[NGF1]]/NGFzuBGF/D55,"")</f>
        <v>204.41862771020624</v>
      </c>
      <c r="S55" s="315">
        <f>IFERROR(Tabelle1[[#This Row],[NGF2]]/NGFzuBGF/E55,"")</f>
        <v>307.43944676894466</v>
      </c>
      <c r="T55" s="315">
        <f>IFERROR(Tabelle1[[#This Row],[NGF3]]/NGFzuBGF/F55,"")</f>
        <v>743.43938631790741</v>
      </c>
      <c r="U55" s="315">
        <f>IFERROR(Tabelle1[[#This Row],[NGF4]]/NGFzuBGF/G55,"")</f>
        <v>1652.4735915492959</v>
      </c>
      <c r="V55" s="315">
        <f>IFERROR(Tabelle1[[#This Row],[NGF5]]/NGFzuBGF/H55,"")</f>
        <v>1455.5</v>
      </c>
      <c r="W55" s="315">
        <f>IFERROR(Tabelle1[[#This Row],[NGF6]]/NGFzuBGF/I55,"")</f>
        <v>2947.875</v>
      </c>
      <c r="X55" s="315" t="str">
        <f>IFERROR(Tabelle1[[#This Row],[NGF11]]/NGFzuBGF/J55,"")</f>
        <v/>
      </c>
      <c r="Y55" s="329">
        <f>SUM(Tabelle1[[#This Row],[BGF_insg 1]:[BGF_insg 7]])</f>
        <v>5877675</v>
      </c>
      <c r="Z55" s="319">
        <f>IFERROR(D55*Tabelle1[[#This Row],[BGF1]],"")</f>
        <v>1546222.5</v>
      </c>
      <c r="AA55" s="319">
        <f>IFERROR(E55*Tabelle1[[#This Row],[BGF2]],"")</f>
        <v>3306511.25</v>
      </c>
      <c r="AB55" s="319">
        <f>IFERROR(F55*Tabelle1[[#This Row],[BGF3]],"")</f>
        <v>738978.75</v>
      </c>
      <c r="AC55" s="319">
        <f>IFERROR(G55*Tabelle1[[#This Row],[BGF4]],"")</f>
        <v>234651.25</v>
      </c>
      <c r="AD55" s="319">
        <f>IFERROR(H55*Tabelle1[[#This Row],[BGF5]],"")</f>
        <v>21832.5</v>
      </c>
      <c r="AE55" s="319">
        <f>IFERROR(I55*Tabelle1[[#This Row],[BGF6]],"")</f>
        <v>29478.75</v>
      </c>
      <c r="AF55" s="319" t="str">
        <f>IFERROR(J55*Tabelle1[[#This Row],[BGF11]],"")</f>
        <v/>
      </c>
      <c r="AG55" s="316">
        <f>IFERROR(Tabelle1[[#This Row],[BGF1]]/AG$4*$AK$3,"")</f>
        <v>224.86049048122689</v>
      </c>
      <c r="AH55" s="316">
        <f>IFERROR(Tabelle1[[#This Row],[BGF2]]/AH$4*$AK$3,"")</f>
        <v>169.09169572291958</v>
      </c>
      <c r="AI55" s="316">
        <f>IFERROR(Tabelle1[[#This Row],[BGF3]]/AI$4*$AK$3,"")</f>
        <v>272.59444164989941</v>
      </c>
      <c r="AJ55" s="316">
        <f>IFERROR(Tabelle1[[#This Row],[BGF4]]/AJ$4*$AK$3,"")</f>
        <v>454.43023767605638</v>
      </c>
      <c r="AK55" s="316">
        <f>IFERROR(Tabelle1[[#This Row],[BGF5]]/AK$4*$AK$3,"")</f>
        <v>320.21000000000004</v>
      </c>
      <c r="AL55" s="316">
        <f>IFERROR(Tabelle1[[#This Row],[BGF6]]/AL$4*$AK$3,"")</f>
        <v>463.23750000000001</v>
      </c>
      <c r="AM55" s="316" t="str">
        <f>IFERROR(Tabelle1[[#This Row],[BGF11]]/AM$4*$AK$3,"")</f>
        <v/>
      </c>
      <c r="AN55" s="330">
        <f>SUM(Tabelle1[[#This Row],[BebFl_summe 1]:[BebFl_summe 7]])</f>
        <v>3864349.4312499999</v>
      </c>
      <c r="AO55" s="320">
        <f>IFERROR(Tabelle1[[#This Row],[BebFl G1]]*D55,"")</f>
        <v>1700844.7500000002</v>
      </c>
      <c r="AP55" s="320">
        <f>IFERROR(Tabelle1[[#This Row],[BebFl G2]]*E55,"")</f>
        <v>1818581.1875</v>
      </c>
      <c r="AQ55" s="320">
        <f>IFERROR(Tabelle1[[#This Row],[BebFl G3]]*F55,"")</f>
        <v>270958.875</v>
      </c>
      <c r="AR55" s="320">
        <f>IFERROR(Tabelle1[[#This Row],[BebFl G4]]*G55,"")</f>
        <v>64529.093750000007</v>
      </c>
      <c r="AS55" s="320">
        <f>IFERROR(Tabelle1[[#This Row],[BebFl G5]]*H55,"")</f>
        <v>4803.1500000000005</v>
      </c>
      <c r="AT55" s="320">
        <f>IFERROR(Tabelle1[[#This Row],[BebFl G6]]*I55,"")</f>
        <v>4632.375</v>
      </c>
      <c r="AU55" s="320" t="str">
        <f>IFERROR(Tabelle1[[#This Row],[BebFl G11]]*J55,"")</f>
        <v/>
      </c>
      <c r="AV55" s="320">
        <f>SUM(Tabelle1[[#This Row],[BebFl_summe 8]:[BebFl_summe 14]])</f>
        <v>5108603.3281250009</v>
      </c>
      <c r="AW55" s="320">
        <f>IFERROR(Tabelle1[[#This Row],[BebFl_summe 1]]*AW$3,"")</f>
        <v>2551267.1250000005</v>
      </c>
      <c r="AX55" s="320">
        <f>IFERROR(Tabelle1[[#This Row],[BebFl_summe 2]]*AX$3,"")</f>
        <v>2182297.4249999998</v>
      </c>
      <c r="AY55" s="320">
        <f>IFERROR(Tabelle1[[#This Row],[BebFl_summe 3]]*AY$3,"")</f>
        <v>325150.64999999997</v>
      </c>
      <c r="AZ55" s="320">
        <f>IFERROR(Tabelle1[[#This Row],[BebFl_summe 4]]*AZ$3,"")</f>
        <v>45170.365625000006</v>
      </c>
      <c r="BA55" s="320">
        <f>IFERROR(Tabelle1[[#This Row],[BebFl_summe 5]]*BA$3,"")</f>
        <v>2401.5750000000003</v>
      </c>
      <c r="BB55" s="320">
        <f>IFERROR(Tabelle1[[#This Row],[BebFl_summe 6]]*BB$3,"")</f>
        <v>2316.1875</v>
      </c>
      <c r="BC55" s="320" t="str">
        <f>IFERROR(Tabelle1[[#This Row],[BebFl_summe 7]]*BC$3,"")</f>
        <v/>
      </c>
      <c r="BD55" s="335">
        <v>17588087.335070446</v>
      </c>
      <c r="BE55" s="342">
        <f>Tabelle1[[#This Row],[BebFl_Summe]]/Tabelle1[[#This Row],[bebaut]]</f>
        <v>0.21971402334036239</v>
      </c>
      <c r="BF55" s="332">
        <f>IFERROR(Tabelle1[[#This Row],[bebaut]]*Tabelle1[[#This Row],[BebFl_summe 1]]/Tabelle1[[#This Row],[BebFl_Summe]],"")</f>
        <v>7741175.2064873688</v>
      </c>
      <c r="BG55" s="332">
        <f>IFERROR(Tabelle1[[#This Row],[bebaut]]*Tabelle1[[#This Row],[BebFl_summe 2]]/Tabelle1[[#This Row],[BebFl_Summe]],"")</f>
        <v>8277037.3954820707</v>
      </c>
      <c r="BH55" s="332">
        <f>IFERROR(Tabelle1[[#This Row],[bebaut]]*Tabelle1[[#This Row],[BebFl_summe 3]]/Tabelle1[[#This Row],[BebFl_Summe]],"")</f>
        <v>1233234.3237839374</v>
      </c>
      <c r="BI55" s="332">
        <f>IFERROR(Tabelle1[[#This Row],[bebaut]]*Tabelle1[[#This Row],[BebFl_summe 4]]/Tabelle1[[#This Row],[BebFl_Summe]],"")</f>
        <v>293695.83592776419</v>
      </c>
      <c r="BJ55" s="332">
        <f>IFERROR(Tabelle1[[#This Row],[bebaut]]*Tabelle1[[#This Row],[BebFl_summe 5]]/Tabelle1[[#This Row],[BebFl_Summe]],"")</f>
        <v>21860.916872653899</v>
      </c>
      <c r="BK55" s="332">
        <f>IFERROR(Tabelle1[[#This Row],[bebaut]]*Tabelle1[[#This Row],[BebFl_summe 6]]/Tabelle1[[#This Row],[BebFl_Summe]],"")</f>
        <v>21083.656516652631</v>
      </c>
      <c r="BL55" s="332" t="str">
        <f>IFERROR(Tabelle1[[#This Row],[bebaut]]*Tabelle1[[#This Row],[BebFl_summe 7]]/Tabelle1[[#This Row],[BebFl_Summe]],"")</f>
        <v/>
      </c>
      <c r="BM55" s="290">
        <f>IFERROR(Tabelle1[[#This Row],[BGF_insg 1]]/Tabelle1[[#This Row],[GF_1]],"")</f>
        <v>0.19974002121851123</v>
      </c>
      <c r="BN55" s="290">
        <f>IFERROR(Tabelle1[[#This Row],[BGF_insg 2]]/Tabelle1[[#This Row],[GF_2]],"")</f>
        <v>0.39948004243702251</v>
      </c>
      <c r="BO55" s="290">
        <f>IFERROR(Tabelle1[[#This Row],[BGF_insg 3]]/Tabelle1[[#This Row],[GF_3]],"")</f>
        <v>0.59922006365553371</v>
      </c>
      <c r="BP55" s="290">
        <f>IFERROR(Tabelle1[[#This Row],[BGF_insg 4]]/Tabelle1[[#This Row],[GF_4]],"")</f>
        <v>0.7989600848740448</v>
      </c>
      <c r="BQ55" s="290">
        <f>IFERROR(Tabelle1[[#This Row],[BGF_insg 5]]/Tabelle1[[#This Row],[GF_5]],"")</f>
        <v>0.99870010609255611</v>
      </c>
      <c r="BR55" s="290">
        <f>IFERROR(Tabelle1[[#This Row],[BGF_insg 6]]/Tabelle1[[#This Row],[GF_6]],"")</f>
        <v>1.3981801485295788</v>
      </c>
      <c r="BS55" s="290" t="str">
        <f>IFERROR(Tabelle1[[#This Row],[BGF_insg 7]]/Tabelle1[[#This Row],[GF_7]],"")</f>
        <v/>
      </c>
      <c r="BT55" s="332">
        <f>IFERROR(Tabelle1[[#This Row],[bebaut]]*Tabelle1[[#This Row],[BebFl_summe 8]]/Tabelle1[[#This Row],[Gewichtung]],"")</f>
        <v>8783596.2448983733</v>
      </c>
      <c r="BU55" s="332">
        <f>IFERROR(Tabelle1[[#This Row],[bebaut]]*Tabelle1[[#This Row],[BebFl_summe 9]]/Tabelle1[[#This Row],[Gewichtung]],"")</f>
        <v>7513293.7980696112</v>
      </c>
      <c r="BV55" s="332">
        <f>IFERROR(Tabelle1[[#This Row],[bebaut]]*Tabelle1[[#This Row],[BebFl_summe 10]]/Tabelle1[[#This Row],[Gewichtung]],"")</f>
        <v>1119440.6106597972</v>
      </c>
      <c r="BW55" s="332">
        <f>IFERROR(Tabelle1[[#This Row],[bebaut]]*Tabelle1[[#This Row],[BebFl_summe 11]]/Tabelle1[[#This Row],[Gewichtung]],"")</f>
        <v>155514.1952783312</v>
      </c>
      <c r="BX55" s="332">
        <f>IFERROR(Tabelle1[[#This Row],[bebaut]]*Tabelle1[[#This Row],[BebFl_summe 12]]/Tabelle1[[#This Row],[Gewichtung]],"")</f>
        <v>8268.2306941268689</v>
      </c>
      <c r="BY55" s="332">
        <f>IFERROR(Tabelle1[[#This Row],[bebaut]]*Tabelle1[[#This Row],[BebFl_summe 13]]/Tabelle1[[#This Row],[Gewichtung]],"")</f>
        <v>7974.2554702030857</v>
      </c>
      <c r="BZ55" s="332" t="str">
        <f>IFERROR(Tabelle1[[#This Row],[bebaut]]*Tabelle1[[#This Row],[BebFl_summe 14]]/Tabelle1[[#This Row],[Gewichtung]],"")</f>
        <v/>
      </c>
      <c r="CA55" s="290">
        <f>IFERROR(Tabelle1[[#This Row],[BGF_insg 1]]/Tabelle1[[#This Row],[GF_12]],"")</f>
        <v>0.17603524307006554</v>
      </c>
      <c r="CB55" s="290">
        <f>IFERROR(Tabelle1[[#This Row],[BGF_insg 2]]/Tabelle1[[#This Row],[GF_23]],"")</f>
        <v>0.44008810767516388</v>
      </c>
      <c r="CC55" s="290">
        <f>IFERROR(Tabelle1[[#This Row],[BGF_insg 3]]/Tabelle1[[#This Row],[GF_34]],"")</f>
        <v>0.66013216151274579</v>
      </c>
      <c r="CD55" s="290">
        <f>IFERROR(Tabelle1[[#This Row],[BGF_insg 4]]/Tabelle1[[#This Row],[GF_45]],"")</f>
        <v>1.508873512029133</v>
      </c>
      <c r="CE55" s="290">
        <f>IFERROR(Tabelle1[[#This Row],[BGF_insg 5]]/Tabelle1[[#This Row],[GF_56]],"")</f>
        <v>2.6405286460509831</v>
      </c>
      <c r="CF55" s="290">
        <f>IFERROR(Tabelle1[[#This Row],[BGF_insg 6]]/Tabelle1[[#This Row],[GF_67]],"")</f>
        <v>3.6967401044713766</v>
      </c>
      <c r="CG55" s="290" t="str">
        <f>IFERROR(Tabelle1[[#This Row],[BGF_insg 7]]/Tabelle1[[#This Row],[GF_78]],"")</f>
        <v/>
      </c>
      <c r="CI55"/>
    </row>
    <row r="56" spans="1:87" ht="17.399999999999999" customHeight="1" x14ac:dyDescent="0.3">
      <c r="A56" s="15" t="s">
        <v>103</v>
      </c>
      <c r="B56" s="263">
        <v>407</v>
      </c>
      <c r="C56" s="314">
        <f t="shared" si="0"/>
        <v>30975</v>
      </c>
      <c r="D56" s="25">
        <v>10324</v>
      </c>
      <c r="E56" s="25">
        <v>15985</v>
      </c>
      <c r="F56" s="25">
        <v>3571</v>
      </c>
      <c r="G56" s="25">
        <v>797</v>
      </c>
      <c r="H56" s="25">
        <v>185</v>
      </c>
      <c r="I56" s="25">
        <v>113</v>
      </c>
      <c r="J56" s="25" t="s">
        <v>54</v>
      </c>
      <c r="K56" s="24">
        <v>1804929</v>
      </c>
      <c r="L56" s="24">
        <v>3652725</v>
      </c>
      <c r="M56" s="24">
        <v>1765220</v>
      </c>
      <c r="N56" s="24">
        <v>808070</v>
      </c>
      <c r="O56" s="24">
        <v>234324</v>
      </c>
      <c r="P56" s="24">
        <v>237599</v>
      </c>
      <c r="Q56" s="24" t="s">
        <v>54</v>
      </c>
      <c r="R56" s="315">
        <f>IFERROR(Tabelle1[[#This Row],[NGF1]]/NGFzuBGF/D56,"")</f>
        <v>218.53557245253776</v>
      </c>
      <c r="S56" s="315">
        <f>IFERROR(Tabelle1[[#This Row],[NGF2]]/NGFzuBGF/E56,"")</f>
        <v>285.63692524241475</v>
      </c>
      <c r="T56" s="315">
        <f>IFERROR(Tabelle1[[#This Row],[NGF3]]/NGFzuBGF/F56,"")</f>
        <v>617.90114813777654</v>
      </c>
      <c r="U56" s="315">
        <f>IFERROR(Tabelle1[[#This Row],[NGF4]]/NGFzuBGF/G56,"")</f>
        <v>1267.3619824341279</v>
      </c>
      <c r="V56" s="315">
        <f>IFERROR(Tabelle1[[#This Row],[NGF5]]/NGFzuBGF/H56,"")</f>
        <v>1583.2702702702702</v>
      </c>
      <c r="W56" s="315">
        <f>IFERROR(Tabelle1[[#This Row],[NGF6]]/NGFzuBGF/I56,"")</f>
        <v>2628.3075221238937</v>
      </c>
      <c r="X56" s="315" t="str">
        <f>IFERROR(Tabelle1[[#This Row],[NGF11]]/NGFzuBGF/J56,"")</f>
        <v/>
      </c>
      <c r="Y56" s="329">
        <f>SUM(Tabelle1[[#This Row],[BGF_insg 1]:[BGF_insg 7]])</f>
        <v>10628583.75</v>
      </c>
      <c r="Z56" s="319">
        <f>IFERROR(D56*Tabelle1[[#This Row],[BGF1]],"")</f>
        <v>2256161.25</v>
      </c>
      <c r="AA56" s="319">
        <f>IFERROR(E56*Tabelle1[[#This Row],[BGF2]],"")</f>
        <v>4565906.25</v>
      </c>
      <c r="AB56" s="319">
        <f>IFERROR(F56*Tabelle1[[#This Row],[BGF3]],"")</f>
        <v>2206525</v>
      </c>
      <c r="AC56" s="319">
        <f>IFERROR(G56*Tabelle1[[#This Row],[BGF4]],"")</f>
        <v>1010087.4999999999</v>
      </c>
      <c r="AD56" s="319">
        <f>IFERROR(H56*Tabelle1[[#This Row],[BGF5]],"")</f>
        <v>292905</v>
      </c>
      <c r="AE56" s="319">
        <f>IFERROR(I56*Tabelle1[[#This Row],[BGF6]],"")</f>
        <v>296998.75</v>
      </c>
      <c r="AF56" s="319" t="str">
        <f>IFERROR(J56*Tabelle1[[#This Row],[BGF11]],"")</f>
        <v/>
      </c>
      <c r="AG56" s="316">
        <f>IFERROR(Tabelle1[[#This Row],[BGF1]]/AG$4*$AK$3,"")</f>
        <v>240.38912969779156</v>
      </c>
      <c r="AH56" s="316">
        <f>IFERROR(Tabelle1[[#This Row],[BGF2]]/AH$4*$AK$3,"")</f>
        <v>157.10030888332813</v>
      </c>
      <c r="AI56" s="316">
        <f>IFERROR(Tabelle1[[#This Row],[BGF3]]/AI$4*$AK$3,"")</f>
        <v>226.56375431718473</v>
      </c>
      <c r="AJ56" s="316">
        <f>IFERROR(Tabelle1[[#This Row],[BGF4]]/AJ$4*$AK$3,"")</f>
        <v>348.52454516938519</v>
      </c>
      <c r="AK56" s="316">
        <f>IFERROR(Tabelle1[[#This Row],[BGF5]]/AK$4*$AK$3,"")</f>
        <v>348.31945945945944</v>
      </c>
      <c r="AL56" s="316">
        <f>IFERROR(Tabelle1[[#This Row],[BGF6]]/AL$4*$AK$3,"")</f>
        <v>413.01975347661192</v>
      </c>
      <c r="AM56" s="316" t="str">
        <f>IFERROR(Tabelle1[[#This Row],[BGF11]]/AM$4*$AK$3,"")</f>
        <v/>
      </c>
      <c r="AN56" s="330">
        <f>SUM(Tabelle1[[#This Row],[BebFl_summe 1]:[BebFl_summe 7]])</f>
        <v>6190969.3738095239</v>
      </c>
      <c r="AO56" s="320">
        <f>IFERROR(Tabelle1[[#This Row],[BebFl G1]]*D56,"")</f>
        <v>2481777.375</v>
      </c>
      <c r="AP56" s="320">
        <f>IFERROR(Tabelle1[[#This Row],[BebFl G2]]*E56,"")</f>
        <v>2511248.4375</v>
      </c>
      <c r="AQ56" s="320">
        <f>IFERROR(Tabelle1[[#This Row],[BebFl G3]]*F56,"")</f>
        <v>809059.16666666663</v>
      </c>
      <c r="AR56" s="320">
        <f>IFERROR(Tabelle1[[#This Row],[BebFl G4]]*G56,"")</f>
        <v>277774.0625</v>
      </c>
      <c r="AS56" s="320">
        <f>IFERROR(Tabelle1[[#This Row],[BebFl G5]]*H56,"")</f>
        <v>64439.1</v>
      </c>
      <c r="AT56" s="320">
        <f>IFERROR(Tabelle1[[#This Row],[BebFl G6]]*I56,"")</f>
        <v>46671.232142857145</v>
      </c>
      <c r="AU56" s="320" t="str">
        <f>IFERROR(Tabelle1[[#This Row],[BebFl G11]]*J56,"")</f>
        <v/>
      </c>
      <c r="AV56" s="320">
        <f>SUM(Tabelle1[[#This Row],[BebFl_summe 8]:[BebFl_summe 14]])</f>
        <v>7957032.197321428</v>
      </c>
      <c r="AW56" s="320">
        <f>IFERROR(Tabelle1[[#This Row],[BebFl_summe 1]]*AW$3,"")</f>
        <v>3722666.0625</v>
      </c>
      <c r="AX56" s="320">
        <f>IFERROR(Tabelle1[[#This Row],[BebFl_summe 2]]*AX$3,"")</f>
        <v>3013498.125</v>
      </c>
      <c r="AY56" s="320">
        <f>IFERROR(Tabelle1[[#This Row],[BebFl_summe 3]]*AY$3,"")</f>
        <v>970870.99999999988</v>
      </c>
      <c r="AZ56" s="320">
        <f>IFERROR(Tabelle1[[#This Row],[BebFl_summe 4]]*AZ$3,"")</f>
        <v>194441.84375</v>
      </c>
      <c r="BA56" s="320">
        <f>IFERROR(Tabelle1[[#This Row],[BebFl_summe 5]]*BA$3,"")</f>
        <v>32219.55</v>
      </c>
      <c r="BB56" s="320">
        <f>IFERROR(Tabelle1[[#This Row],[BebFl_summe 6]]*BB$3,"")</f>
        <v>23335.616071428572</v>
      </c>
      <c r="BC56" s="320" t="str">
        <f>IFERROR(Tabelle1[[#This Row],[BebFl_summe 7]]*BC$3,"")</f>
        <v/>
      </c>
      <c r="BD56" s="335">
        <v>34069013.062780157</v>
      </c>
      <c r="BE56" s="342">
        <f>Tabelle1[[#This Row],[BebFl_Summe]]/Tabelle1[[#This Row],[bebaut]]</f>
        <v>0.18171848308024682</v>
      </c>
      <c r="BF56" s="332">
        <f>IFERROR(Tabelle1[[#This Row],[bebaut]]*Tabelle1[[#This Row],[BebFl_summe 1]]/Tabelle1[[#This Row],[BebFl_Summe]],"")</f>
        <v>13657264.428649494</v>
      </c>
      <c r="BG56" s="332">
        <f>IFERROR(Tabelle1[[#This Row],[bebaut]]*Tabelle1[[#This Row],[BebFl_summe 2]]/Tabelle1[[#This Row],[BebFl_Summe]],"")</f>
        <v>13819444.202552767</v>
      </c>
      <c r="BH56" s="332">
        <f>IFERROR(Tabelle1[[#This Row],[bebaut]]*Tabelle1[[#This Row],[BebFl_summe 3]]/Tabelle1[[#This Row],[BebFl_Summe]],"")</f>
        <v>4452266.7862541331</v>
      </c>
      <c r="BI56" s="332">
        <f>IFERROR(Tabelle1[[#This Row],[bebaut]]*Tabelle1[[#This Row],[BebFl_summe 4]]/Tabelle1[[#This Row],[BebFl_Summe]],"")</f>
        <v>1528595.5385030101</v>
      </c>
      <c r="BJ56" s="332">
        <f>IFERROR(Tabelle1[[#This Row],[bebaut]]*Tabelle1[[#This Row],[BebFl_summe 5]]/Tabelle1[[#This Row],[BebFl_Summe]],"")</f>
        <v>354609.49765656865</v>
      </c>
      <c r="BK56" s="332">
        <f>IFERROR(Tabelle1[[#This Row],[bebaut]]*Tabelle1[[#This Row],[BebFl_summe 6]]/Tabelle1[[#This Row],[BebFl_Summe]],"")</f>
        <v>256832.6091641825</v>
      </c>
      <c r="BL56" s="332" t="str">
        <f>IFERROR(Tabelle1[[#This Row],[bebaut]]*Tabelle1[[#This Row],[BebFl_summe 7]]/Tabelle1[[#This Row],[BebFl_Summe]],"")</f>
        <v/>
      </c>
      <c r="BM56" s="290">
        <f>IFERROR(Tabelle1[[#This Row],[BGF_insg 1]]/Tabelle1[[#This Row],[GF_1]],"")</f>
        <v>0.16519862098204258</v>
      </c>
      <c r="BN56" s="290">
        <f>IFERROR(Tabelle1[[#This Row],[BGF_insg 2]]/Tabelle1[[#This Row],[GF_2]],"")</f>
        <v>0.3303972419640851</v>
      </c>
      <c r="BO56" s="290">
        <f>IFERROR(Tabelle1[[#This Row],[BGF_insg 3]]/Tabelle1[[#This Row],[GF_3]],"")</f>
        <v>0.49559586294612773</v>
      </c>
      <c r="BP56" s="290">
        <f>IFERROR(Tabelle1[[#This Row],[BGF_insg 4]]/Tabelle1[[#This Row],[GF_4]],"")</f>
        <v>0.6607944839281702</v>
      </c>
      <c r="BQ56" s="290">
        <f>IFERROR(Tabelle1[[#This Row],[BGF_insg 5]]/Tabelle1[[#This Row],[GF_5]],"")</f>
        <v>0.82599310491021283</v>
      </c>
      <c r="BR56" s="290">
        <f>IFERROR(Tabelle1[[#This Row],[BGF_insg 6]]/Tabelle1[[#This Row],[GF_6]],"")</f>
        <v>1.156390346874298</v>
      </c>
      <c r="BS56" s="290" t="str">
        <f>IFERROR(Tabelle1[[#This Row],[BGF_insg 7]]/Tabelle1[[#This Row],[GF_7]],"")</f>
        <v/>
      </c>
      <c r="BT56" s="332">
        <f>IFERROR(Tabelle1[[#This Row],[bebaut]]*Tabelle1[[#This Row],[BebFl_summe 8]]/Tabelle1[[#This Row],[Gewichtung]],"")</f>
        <v>15939053.100020731</v>
      </c>
      <c r="BU56" s="332">
        <f>IFERROR(Tabelle1[[#This Row],[bebaut]]*Tabelle1[[#This Row],[BebFl_summe 9]]/Tabelle1[[#This Row],[Gewichtung]],"")</f>
        <v>12902663.259280166</v>
      </c>
      <c r="BV56" s="332">
        <f>IFERROR(Tabelle1[[#This Row],[bebaut]]*Tabelle1[[#This Row],[BebFl_summe 10]]/Tabelle1[[#This Row],[Gewichtung]],"")</f>
        <v>4156903.7250356982</v>
      </c>
      <c r="BW56" s="332">
        <f>IFERROR(Tabelle1[[#This Row],[bebaut]]*Tabelle1[[#This Row],[BebFl_summe 11]]/Tabelle1[[#This Row],[Gewichtung]],"")</f>
        <v>832526.69467641355</v>
      </c>
      <c r="BX56" s="332">
        <f>IFERROR(Tabelle1[[#This Row],[bebaut]]*Tabelle1[[#This Row],[BebFl_summe 12]]/Tabelle1[[#This Row],[Gewichtung]],"")</f>
        <v>137951.97035854807</v>
      </c>
      <c r="BY56" s="332">
        <f>IFERROR(Tabelle1[[#This Row],[bebaut]]*Tabelle1[[#This Row],[BebFl_summe 13]]/Tabelle1[[#This Row],[Gewichtung]],"")</f>
        <v>99914.313408603557</v>
      </c>
      <c r="BZ56" s="332" t="str">
        <f>IFERROR(Tabelle1[[#This Row],[bebaut]]*Tabelle1[[#This Row],[BebFl_summe 14]]/Tabelle1[[#This Row],[Gewichtung]],"")</f>
        <v/>
      </c>
      <c r="CA56" s="290">
        <f>IFERROR(Tabelle1[[#This Row],[BGF_insg 1]]/Tabelle1[[#This Row],[GF_12]],"")</f>
        <v>0.14154926493074207</v>
      </c>
      <c r="CB56" s="290">
        <f>IFERROR(Tabelle1[[#This Row],[BGF_insg 2]]/Tabelle1[[#This Row],[GF_23]],"")</f>
        <v>0.35387316232685517</v>
      </c>
      <c r="CC56" s="290">
        <f>IFERROR(Tabelle1[[#This Row],[BGF_insg 3]]/Tabelle1[[#This Row],[GF_34]],"")</f>
        <v>0.53080974349028276</v>
      </c>
      <c r="CD56" s="290">
        <f>IFERROR(Tabelle1[[#This Row],[BGF_insg 4]]/Tabelle1[[#This Row],[GF_45]],"")</f>
        <v>1.2132794136920746</v>
      </c>
      <c r="CE56" s="290">
        <f>IFERROR(Tabelle1[[#This Row],[BGF_insg 5]]/Tabelle1[[#This Row],[GF_56]],"")</f>
        <v>2.123238973961131</v>
      </c>
      <c r="CF56" s="290">
        <f>IFERROR(Tabelle1[[#This Row],[BGF_insg 6]]/Tabelle1[[#This Row],[GF_67]],"")</f>
        <v>2.9725345635455835</v>
      </c>
      <c r="CG56" s="290" t="str">
        <f>IFERROR(Tabelle1[[#This Row],[BGF_insg 7]]/Tabelle1[[#This Row],[GF_78]],"")</f>
        <v/>
      </c>
      <c r="CI56"/>
    </row>
    <row r="57" spans="1:87" ht="17.399999999999999" customHeight="1" x14ac:dyDescent="0.3">
      <c r="A57" s="15" t="s">
        <v>104</v>
      </c>
      <c r="B57" s="263">
        <v>408</v>
      </c>
      <c r="C57" s="314">
        <f t="shared" si="0"/>
        <v>19543</v>
      </c>
      <c r="D57" s="25">
        <v>6187</v>
      </c>
      <c r="E57" s="25">
        <v>11962</v>
      </c>
      <c r="F57" s="25">
        <v>1164</v>
      </c>
      <c r="G57" s="25">
        <v>165</v>
      </c>
      <c r="H57" s="25">
        <v>35</v>
      </c>
      <c r="I57" s="25">
        <v>30</v>
      </c>
      <c r="J57" s="25" t="s">
        <v>54</v>
      </c>
      <c r="K57" s="24">
        <v>1190599</v>
      </c>
      <c r="L57" s="24">
        <v>2944339</v>
      </c>
      <c r="M57" s="24">
        <v>693395</v>
      </c>
      <c r="N57" s="24">
        <v>221453</v>
      </c>
      <c r="O57" s="24">
        <v>60595</v>
      </c>
      <c r="P57" s="24">
        <v>51900</v>
      </c>
      <c r="Q57" s="24" t="s">
        <v>54</v>
      </c>
      <c r="R57" s="315">
        <f>IFERROR(Tabelle1[[#This Row],[NGF1]]/NGFzuBGF/D57,"")</f>
        <v>240.54448844351057</v>
      </c>
      <c r="S57" s="315">
        <f>IFERROR(Tabelle1[[#This Row],[NGF2]]/NGFzuBGF/E57,"")</f>
        <v>307.67628741013209</v>
      </c>
      <c r="T57" s="315">
        <f>IFERROR(Tabelle1[[#This Row],[NGF3]]/NGFzuBGF/F57,"")</f>
        <v>744.62521477663233</v>
      </c>
      <c r="U57" s="315">
        <f>IFERROR(Tabelle1[[#This Row],[NGF4]]/NGFzuBGF/G57,"")</f>
        <v>1677.6742424242425</v>
      </c>
      <c r="V57" s="315">
        <f>IFERROR(Tabelle1[[#This Row],[NGF5]]/NGFzuBGF/H57,"")</f>
        <v>2164.1071428571427</v>
      </c>
      <c r="W57" s="315">
        <f>IFERROR(Tabelle1[[#This Row],[NGF6]]/NGFzuBGF/I57,"")</f>
        <v>2162.5</v>
      </c>
      <c r="X57" s="315" t="str">
        <f>IFERROR(Tabelle1[[#This Row],[NGF11]]/NGFzuBGF/J57,"")</f>
        <v/>
      </c>
      <c r="Y57" s="329">
        <f>SUM(Tabelle1[[#This Row],[BGF_insg 1]:[BGF_insg 7]])</f>
        <v>6452851.25</v>
      </c>
      <c r="Z57" s="319">
        <f>IFERROR(D57*Tabelle1[[#This Row],[BGF1]],"")</f>
        <v>1488248.75</v>
      </c>
      <c r="AA57" s="319">
        <f>IFERROR(E57*Tabelle1[[#This Row],[BGF2]],"")</f>
        <v>3680423.75</v>
      </c>
      <c r="AB57" s="319">
        <f>IFERROR(F57*Tabelle1[[#This Row],[BGF3]],"")</f>
        <v>866743.75</v>
      </c>
      <c r="AC57" s="319">
        <f>IFERROR(G57*Tabelle1[[#This Row],[BGF4]],"")</f>
        <v>276816.25</v>
      </c>
      <c r="AD57" s="319">
        <f>IFERROR(H57*Tabelle1[[#This Row],[BGF5]],"")</f>
        <v>75743.75</v>
      </c>
      <c r="AE57" s="319">
        <f>IFERROR(I57*Tabelle1[[#This Row],[BGF6]],"")</f>
        <v>64875</v>
      </c>
      <c r="AF57" s="319" t="str">
        <f>IFERROR(J57*Tabelle1[[#This Row],[BGF11]],"")</f>
        <v/>
      </c>
      <c r="AG57" s="316">
        <f>IFERROR(Tabelle1[[#This Row],[BGF1]]/AG$4*$AK$3,"")</f>
        <v>264.59893728786165</v>
      </c>
      <c r="AH57" s="316">
        <f>IFERROR(Tabelle1[[#This Row],[BGF2]]/AH$4*$AK$3,"")</f>
        <v>169.22195807557267</v>
      </c>
      <c r="AI57" s="316">
        <f>IFERROR(Tabelle1[[#This Row],[BGF3]]/AI$4*$AK$3,"")</f>
        <v>273.02924541809853</v>
      </c>
      <c r="AJ57" s="316">
        <f>IFERROR(Tabelle1[[#This Row],[BGF4]]/AJ$4*$AK$3,"")</f>
        <v>461.36041666666671</v>
      </c>
      <c r="AK57" s="316">
        <f>IFERROR(Tabelle1[[#This Row],[BGF5]]/AK$4*$AK$3,"")</f>
        <v>476.10357142857146</v>
      </c>
      <c r="AL57" s="316">
        <f>IFERROR(Tabelle1[[#This Row],[BGF6]]/AL$4*$AK$3,"")</f>
        <v>339.82142857142861</v>
      </c>
      <c r="AM57" s="316" t="str">
        <f>IFERROR(Tabelle1[[#This Row],[BGF11]]/AM$4*$AK$3,"")</f>
        <v/>
      </c>
      <c r="AN57" s="330">
        <f>SUM(Tabelle1[[#This Row],[BebFl_summe 1]:[BebFl_summe 7]])</f>
        <v>4082095.4657738092</v>
      </c>
      <c r="AO57" s="320">
        <f>IFERROR(Tabelle1[[#This Row],[BebFl G1]]*D57,"")</f>
        <v>1637073.625</v>
      </c>
      <c r="AP57" s="320">
        <f>IFERROR(Tabelle1[[#This Row],[BebFl G2]]*E57,"")</f>
        <v>2024233.0625000002</v>
      </c>
      <c r="AQ57" s="320">
        <f>IFERROR(Tabelle1[[#This Row],[BebFl G3]]*F57,"")</f>
        <v>317806.04166666669</v>
      </c>
      <c r="AR57" s="320">
        <f>IFERROR(Tabelle1[[#This Row],[BebFl G4]]*G57,"")</f>
        <v>76124.46875</v>
      </c>
      <c r="AS57" s="320">
        <f>IFERROR(Tabelle1[[#This Row],[BebFl G5]]*H57,"")</f>
        <v>16663.625</v>
      </c>
      <c r="AT57" s="320">
        <f>IFERROR(Tabelle1[[#This Row],[BebFl G6]]*I57,"")</f>
        <v>10194.642857142859</v>
      </c>
      <c r="AU57" s="320" t="str">
        <f>IFERROR(Tabelle1[[#This Row],[BebFl G11]]*J57,"")</f>
        <v/>
      </c>
      <c r="AV57" s="320">
        <f>SUM(Tabelle1[[#This Row],[BebFl_summe 8]:[BebFl_summe 14]])</f>
        <v>5332773.6245535724</v>
      </c>
      <c r="AW57" s="320">
        <f>IFERROR(Tabelle1[[#This Row],[BebFl_summe 1]]*AW$3,"")</f>
        <v>2455610.4375</v>
      </c>
      <c r="AX57" s="320">
        <f>IFERROR(Tabelle1[[#This Row],[BebFl_summe 2]]*AX$3,"")</f>
        <v>2429079.6750000003</v>
      </c>
      <c r="AY57" s="320">
        <f>IFERROR(Tabelle1[[#This Row],[BebFl_summe 3]]*AY$3,"")</f>
        <v>381367.25</v>
      </c>
      <c r="AZ57" s="320">
        <f>IFERROR(Tabelle1[[#This Row],[BebFl_summe 4]]*AZ$3,"")</f>
        <v>53287.128124999996</v>
      </c>
      <c r="BA57" s="320">
        <f>IFERROR(Tabelle1[[#This Row],[BebFl_summe 5]]*BA$3,"")</f>
        <v>8331.8125</v>
      </c>
      <c r="BB57" s="320">
        <f>IFERROR(Tabelle1[[#This Row],[BebFl_summe 6]]*BB$3,"")</f>
        <v>5097.3214285714294</v>
      </c>
      <c r="BC57" s="320" t="str">
        <f>IFERROR(Tabelle1[[#This Row],[BebFl_summe 7]]*BC$3,"")</f>
        <v/>
      </c>
      <c r="BD57" s="335">
        <v>23471099.453813646</v>
      </c>
      <c r="BE57" s="342">
        <f>Tabelle1[[#This Row],[BebFl_Summe]]/Tabelle1[[#This Row],[bebaut]]</f>
        <v>0.17392007876778603</v>
      </c>
      <c r="BF57" s="332">
        <f>IFERROR(Tabelle1[[#This Row],[bebaut]]*Tabelle1[[#This Row],[BebFl_summe 1]]/Tabelle1[[#This Row],[BebFl_Summe]],"")</f>
        <v>9412792.5688544679</v>
      </c>
      <c r="BG57" s="332">
        <f>IFERROR(Tabelle1[[#This Row],[bebaut]]*Tabelle1[[#This Row],[BebFl_summe 2]]/Tabelle1[[#This Row],[BebFl_Summe]],"")</f>
        <v>11638869.283187874</v>
      </c>
      <c r="BH57" s="332">
        <f>IFERROR(Tabelle1[[#This Row],[bebaut]]*Tabelle1[[#This Row],[BebFl_summe 3]]/Tabelle1[[#This Row],[BebFl_Summe]],"")</f>
        <v>1827310.8195344931</v>
      </c>
      <c r="BI57" s="332">
        <f>IFERROR(Tabelle1[[#This Row],[bebaut]]*Tabelle1[[#This Row],[BebFl_summe 4]]/Tabelle1[[#This Row],[BebFl_Summe]],"")</f>
        <v>437697.98915304994</v>
      </c>
      <c r="BJ57" s="332">
        <f>IFERROR(Tabelle1[[#This Row],[bebaut]]*Tabelle1[[#This Row],[BebFl_summe 5]]/Tabelle1[[#This Row],[BebFl_Summe]],"")</f>
        <v>95811.967876629569</v>
      </c>
      <c r="BK57" s="332">
        <f>IFERROR(Tabelle1[[#This Row],[bebaut]]*Tabelle1[[#This Row],[BebFl_summe 6]]/Tabelle1[[#This Row],[BebFl_Summe]],"")</f>
        <v>58616.825207137263</v>
      </c>
      <c r="BL57" s="332" t="str">
        <f>IFERROR(Tabelle1[[#This Row],[bebaut]]*Tabelle1[[#This Row],[BebFl_summe 7]]/Tabelle1[[#This Row],[BebFl_Summe]],"")</f>
        <v/>
      </c>
      <c r="BM57" s="290">
        <f>IFERROR(Tabelle1[[#This Row],[BGF_insg 1]]/Tabelle1[[#This Row],[GF_1]],"")</f>
        <v>0.1581091625161691</v>
      </c>
      <c r="BN57" s="290">
        <f>IFERROR(Tabelle1[[#This Row],[BGF_insg 2]]/Tabelle1[[#This Row],[GF_2]],"")</f>
        <v>0.31621832503233821</v>
      </c>
      <c r="BO57" s="290">
        <f>IFERROR(Tabelle1[[#This Row],[BGF_insg 3]]/Tabelle1[[#This Row],[GF_3]],"")</f>
        <v>0.47432748754850734</v>
      </c>
      <c r="BP57" s="290">
        <f>IFERROR(Tabelle1[[#This Row],[BGF_insg 4]]/Tabelle1[[#This Row],[GF_4]],"")</f>
        <v>0.63243665006467642</v>
      </c>
      <c r="BQ57" s="290">
        <f>IFERROR(Tabelle1[[#This Row],[BGF_insg 5]]/Tabelle1[[#This Row],[GF_5]],"")</f>
        <v>0.79054581258084566</v>
      </c>
      <c r="BR57" s="290">
        <f>IFERROR(Tabelle1[[#This Row],[BGF_insg 6]]/Tabelle1[[#This Row],[GF_6]],"")</f>
        <v>1.1067641376131836</v>
      </c>
      <c r="BS57" s="290" t="str">
        <f>IFERROR(Tabelle1[[#This Row],[BGF_insg 7]]/Tabelle1[[#This Row],[GF_7]],"")</f>
        <v/>
      </c>
      <c r="BT57" s="332">
        <f>IFERROR(Tabelle1[[#This Row],[bebaut]]*Tabelle1[[#This Row],[BebFl_summe 8]]/Tabelle1[[#This Row],[Gewichtung]],"")</f>
        <v>10807861.134966191</v>
      </c>
      <c r="BU57" s="332">
        <f>IFERROR(Tabelle1[[#This Row],[bebaut]]*Tabelle1[[#This Row],[BebFl_summe 9]]/Tabelle1[[#This Row],[Gewichtung]],"")</f>
        <v>10691091.474548601</v>
      </c>
      <c r="BV57" s="332">
        <f>IFERROR(Tabelle1[[#This Row],[bebaut]]*Tabelle1[[#This Row],[BebFl_summe 10]]/Tabelle1[[#This Row],[Gewichtung]],"")</f>
        <v>1678509.0242653503</v>
      </c>
      <c r="BW57" s="332">
        <f>IFERROR(Tabelle1[[#This Row],[bebaut]]*Tabelle1[[#This Row],[BebFl_summe 11]]/Tabelle1[[#This Row],[Gewichtung]],"")</f>
        <v>234532.26629973194</v>
      </c>
      <c r="BX57" s="332">
        <f>IFERROR(Tabelle1[[#This Row],[bebaut]]*Tabelle1[[#This Row],[BebFl_summe 12]]/Tabelle1[[#This Row],[Gewichtung]],"")</f>
        <v>36670.748392099347</v>
      </c>
      <c r="BY57" s="332">
        <f>IFERROR(Tabelle1[[#This Row],[bebaut]]*Tabelle1[[#This Row],[BebFl_summe 13]]/Tabelle1[[#This Row],[Gewichtung]],"")</f>
        <v>22434.805341670766</v>
      </c>
      <c r="BZ57" s="332" t="str">
        <f>IFERROR(Tabelle1[[#This Row],[bebaut]]*Tabelle1[[#This Row],[BebFl_summe 14]]/Tabelle1[[#This Row],[Gewichtung]],"")</f>
        <v/>
      </c>
      <c r="CA57" s="290">
        <f>IFERROR(Tabelle1[[#This Row],[BGF_insg 1]]/Tabelle1[[#This Row],[GF_12]],"")</f>
        <v>0.13770058029198165</v>
      </c>
      <c r="CB57" s="290">
        <f>IFERROR(Tabelle1[[#This Row],[BGF_insg 2]]/Tabelle1[[#This Row],[GF_23]],"")</f>
        <v>0.34425145072995411</v>
      </c>
      <c r="CC57" s="290">
        <f>IFERROR(Tabelle1[[#This Row],[BGF_insg 3]]/Tabelle1[[#This Row],[GF_34]],"")</f>
        <v>0.51637717609493128</v>
      </c>
      <c r="CD57" s="290">
        <f>IFERROR(Tabelle1[[#This Row],[BGF_insg 4]]/Tabelle1[[#This Row],[GF_45]],"")</f>
        <v>1.1802906882169859</v>
      </c>
      <c r="CE57" s="290">
        <f>IFERROR(Tabelle1[[#This Row],[BGF_insg 5]]/Tabelle1[[#This Row],[GF_56]],"")</f>
        <v>2.0655087043797247</v>
      </c>
      <c r="CF57" s="290">
        <f>IFERROR(Tabelle1[[#This Row],[BGF_insg 6]]/Tabelle1[[#This Row],[GF_67]],"")</f>
        <v>2.8917121861316146</v>
      </c>
      <c r="CG57" s="290" t="str">
        <f>IFERROR(Tabelle1[[#This Row],[BGF_insg 7]]/Tabelle1[[#This Row],[GF_78]],"")</f>
        <v/>
      </c>
      <c r="CI57"/>
    </row>
    <row r="58" spans="1:87" ht="17.399999999999999" customHeight="1" x14ac:dyDescent="0.3">
      <c r="A58" s="15" t="s">
        <v>105</v>
      </c>
      <c r="B58" s="263">
        <v>409</v>
      </c>
      <c r="C58" s="314">
        <f t="shared" si="0"/>
        <v>17660</v>
      </c>
      <c r="D58" s="25">
        <v>7838</v>
      </c>
      <c r="E58" s="25">
        <v>8515</v>
      </c>
      <c r="F58" s="25">
        <v>1100</v>
      </c>
      <c r="G58" s="25">
        <v>175</v>
      </c>
      <c r="H58" s="25">
        <v>25</v>
      </c>
      <c r="I58" s="25">
        <v>7</v>
      </c>
      <c r="J58" s="25" t="s">
        <v>54</v>
      </c>
      <c r="K58" s="24">
        <v>1485653</v>
      </c>
      <c r="L58" s="24">
        <v>2346778</v>
      </c>
      <c r="M58" s="24">
        <v>752084</v>
      </c>
      <c r="N58" s="24">
        <v>171492</v>
      </c>
      <c r="O58" s="24">
        <v>32294</v>
      </c>
      <c r="P58" s="24">
        <v>11794</v>
      </c>
      <c r="Q58" s="24" t="s">
        <v>54</v>
      </c>
      <c r="R58" s="315">
        <f>IFERROR(Tabelle1[[#This Row],[NGF1]]/NGFzuBGF/D58,"")</f>
        <v>236.93113676958407</v>
      </c>
      <c r="S58" s="315">
        <f>IFERROR(Tabelle1[[#This Row],[NGF2]]/NGFzuBGF/E58,"")</f>
        <v>344.50645918966529</v>
      </c>
      <c r="T58" s="315">
        <f>IFERROR(Tabelle1[[#This Row],[NGF3]]/NGFzuBGF/F58,"")</f>
        <v>854.64090909090908</v>
      </c>
      <c r="U58" s="315">
        <f>IFERROR(Tabelle1[[#This Row],[NGF4]]/NGFzuBGF/G58,"")</f>
        <v>1224.9428571428571</v>
      </c>
      <c r="V58" s="315">
        <f>IFERROR(Tabelle1[[#This Row],[NGF5]]/NGFzuBGF/H58,"")</f>
        <v>1614.7</v>
      </c>
      <c r="W58" s="315">
        <f>IFERROR(Tabelle1[[#This Row],[NGF6]]/NGFzuBGF/I58,"")</f>
        <v>2106.0714285714284</v>
      </c>
      <c r="X58" s="315" t="str">
        <f>IFERROR(Tabelle1[[#This Row],[NGF11]]/NGFzuBGF/J58,"")</f>
        <v/>
      </c>
      <c r="Y58" s="329">
        <f>SUM(Tabelle1[[#This Row],[BGF_insg 1]:[BGF_insg 7]])</f>
        <v>6000118.75</v>
      </c>
      <c r="Z58" s="319">
        <f>IFERROR(D58*Tabelle1[[#This Row],[BGF1]],"")</f>
        <v>1857066.25</v>
      </c>
      <c r="AA58" s="319">
        <f>IFERROR(E58*Tabelle1[[#This Row],[BGF2]],"")</f>
        <v>2933472.5</v>
      </c>
      <c r="AB58" s="319">
        <f>IFERROR(F58*Tabelle1[[#This Row],[BGF3]],"")</f>
        <v>940105</v>
      </c>
      <c r="AC58" s="319">
        <f>IFERROR(G58*Tabelle1[[#This Row],[BGF4]],"")</f>
        <v>214365</v>
      </c>
      <c r="AD58" s="319">
        <f>IFERROR(H58*Tabelle1[[#This Row],[BGF5]],"")</f>
        <v>40367.5</v>
      </c>
      <c r="AE58" s="319">
        <f>IFERROR(I58*Tabelle1[[#This Row],[BGF6]],"")</f>
        <v>14742.5</v>
      </c>
      <c r="AF58" s="319" t="str">
        <f>IFERROR(J58*Tabelle1[[#This Row],[BGF11]],"")</f>
        <v/>
      </c>
      <c r="AG58" s="316">
        <f>IFERROR(Tabelle1[[#This Row],[BGF1]]/AG$4*$AK$3,"")</f>
        <v>260.62425044654248</v>
      </c>
      <c r="AH58" s="316">
        <f>IFERROR(Tabelle1[[#This Row],[BGF2]]/AH$4*$AK$3,"")</f>
        <v>189.47855255431594</v>
      </c>
      <c r="AI58" s="316">
        <f>IFERROR(Tabelle1[[#This Row],[BGF3]]/AI$4*$AK$3,"")</f>
        <v>313.36833333333334</v>
      </c>
      <c r="AJ58" s="316">
        <f>IFERROR(Tabelle1[[#This Row],[BGF4]]/AJ$4*$AK$3,"")</f>
        <v>336.8592857142857</v>
      </c>
      <c r="AK58" s="316">
        <f>IFERROR(Tabelle1[[#This Row],[BGF5]]/AK$4*$AK$3,"")</f>
        <v>355.23400000000004</v>
      </c>
      <c r="AL58" s="316">
        <f>IFERROR(Tabelle1[[#This Row],[BGF6]]/AL$4*$AK$3,"")</f>
        <v>330.95408163265307</v>
      </c>
      <c r="AM58" s="316" t="str">
        <f>IFERROR(Tabelle1[[#This Row],[BGF11]]/AM$4*$AK$3,"")</f>
        <v/>
      </c>
      <c r="AN58" s="330">
        <f>SUM(Tabelle1[[#This Row],[BebFl_summe 1]:[BebFl_summe 7]])</f>
        <v>4071035.8202380952</v>
      </c>
      <c r="AO58" s="320">
        <f>IFERROR(Tabelle1[[#This Row],[BebFl G1]]*D58,"")</f>
        <v>2042772.875</v>
      </c>
      <c r="AP58" s="320">
        <f>IFERROR(Tabelle1[[#This Row],[BebFl G2]]*E58,"")</f>
        <v>1613409.8750000002</v>
      </c>
      <c r="AQ58" s="320">
        <f>IFERROR(Tabelle1[[#This Row],[BebFl G3]]*F58,"")</f>
        <v>344705.16666666669</v>
      </c>
      <c r="AR58" s="320">
        <f>IFERROR(Tabelle1[[#This Row],[BebFl G4]]*G58,"")</f>
        <v>58950.375</v>
      </c>
      <c r="AS58" s="320">
        <f>IFERROR(Tabelle1[[#This Row],[BebFl G5]]*H58,"")</f>
        <v>8880.85</v>
      </c>
      <c r="AT58" s="320">
        <f>IFERROR(Tabelle1[[#This Row],[BebFl G6]]*I58,"")</f>
        <v>2316.6785714285716</v>
      </c>
      <c r="AU58" s="320" t="str">
        <f>IFERROR(Tabelle1[[#This Row],[BebFl G11]]*J58,"")</f>
        <v/>
      </c>
      <c r="AV58" s="320">
        <f>SUM(Tabelle1[[#This Row],[BebFl_summe 8]:[BebFl_summe 14]])</f>
        <v>5460761.3892857144</v>
      </c>
      <c r="AW58" s="320">
        <f>IFERROR(Tabelle1[[#This Row],[BebFl_summe 1]]*AW$3,"")</f>
        <v>3064159.3125</v>
      </c>
      <c r="AX58" s="320">
        <f>IFERROR(Tabelle1[[#This Row],[BebFl_summe 2]]*AX$3,"")</f>
        <v>1936091.85</v>
      </c>
      <c r="AY58" s="320">
        <f>IFERROR(Tabelle1[[#This Row],[BebFl_summe 3]]*AY$3,"")</f>
        <v>413646.2</v>
      </c>
      <c r="AZ58" s="320">
        <f>IFERROR(Tabelle1[[#This Row],[BebFl_summe 4]]*AZ$3,"")</f>
        <v>41265.262499999997</v>
      </c>
      <c r="BA58" s="320">
        <f>IFERROR(Tabelle1[[#This Row],[BebFl_summe 5]]*BA$3,"")</f>
        <v>4440.4250000000002</v>
      </c>
      <c r="BB58" s="320">
        <f>IFERROR(Tabelle1[[#This Row],[BebFl_summe 6]]*BB$3,"")</f>
        <v>1158.3392857142858</v>
      </c>
      <c r="BC58" s="320" t="str">
        <f>IFERROR(Tabelle1[[#This Row],[BebFl_summe 7]]*BC$3,"")</f>
        <v/>
      </c>
      <c r="BD58" s="335">
        <v>17771883.616986141</v>
      </c>
      <c r="BE58" s="342">
        <f>Tabelle1[[#This Row],[BebFl_Summe]]/Tabelle1[[#This Row],[bebaut]]</f>
        <v>0.22907171282322888</v>
      </c>
      <c r="BF58" s="332">
        <f>IFERROR(Tabelle1[[#This Row],[bebaut]]*Tabelle1[[#This Row],[BebFl_summe 1]]/Tabelle1[[#This Row],[BebFl_Summe]],"")</f>
        <v>8917612.9598174207</v>
      </c>
      <c r="BG58" s="332">
        <f>IFERROR(Tabelle1[[#This Row],[bebaut]]*Tabelle1[[#This Row],[BebFl_summe 2]]/Tabelle1[[#This Row],[BebFl_Summe]],"")</f>
        <v>7043252.3296538312</v>
      </c>
      <c r="BH58" s="332">
        <f>IFERROR(Tabelle1[[#This Row],[bebaut]]*Tabelle1[[#This Row],[BebFl_summe 3]]/Tabelle1[[#This Row],[BebFl_Summe]],"")</f>
        <v>1504791.5013962041</v>
      </c>
      <c r="BI58" s="332">
        <f>IFERROR(Tabelle1[[#This Row],[bebaut]]*Tabelle1[[#This Row],[BebFl_summe 4]]/Tabelle1[[#This Row],[BebFl_Summe]],"")</f>
        <v>257344.62921439408</v>
      </c>
      <c r="BJ58" s="332">
        <f>IFERROR(Tabelle1[[#This Row],[bebaut]]*Tabelle1[[#This Row],[BebFl_summe 5]]/Tabelle1[[#This Row],[BebFl_Summe]],"")</f>
        <v>38768.863647748673</v>
      </c>
      <c r="BK58" s="332">
        <f>IFERROR(Tabelle1[[#This Row],[bebaut]]*Tabelle1[[#This Row],[BebFl_summe 6]]/Tabelle1[[#This Row],[BebFl_Summe]],"")</f>
        <v>10113.333256543627</v>
      </c>
      <c r="BL58" s="332" t="str">
        <f>IFERROR(Tabelle1[[#This Row],[bebaut]]*Tabelle1[[#This Row],[BebFl_summe 7]]/Tabelle1[[#This Row],[BebFl_Summe]],"")</f>
        <v/>
      </c>
      <c r="BM58" s="290">
        <f>IFERROR(Tabelle1[[#This Row],[BGF_insg 1]]/Tabelle1[[#This Row],[GF_1]],"")</f>
        <v>0.20824701165748077</v>
      </c>
      <c r="BN58" s="290">
        <f>IFERROR(Tabelle1[[#This Row],[BGF_insg 2]]/Tabelle1[[#This Row],[GF_2]],"")</f>
        <v>0.41649402331496155</v>
      </c>
      <c r="BO58" s="290">
        <f>IFERROR(Tabelle1[[#This Row],[BGF_insg 3]]/Tabelle1[[#This Row],[GF_3]],"")</f>
        <v>0.62474103497244238</v>
      </c>
      <c r="BP58" s="290">
        <f>IFERROR(Tabelle1[[#This Row],[BGF_insg 4]]/Tabelle1[[#This Row],[GF_4]],"")</f>
        <v>0.83298804662992321</v>
      </c>
      <c r="BQ58" s="290">
        <f>IFERROR(Tabelle1[[#This Row],[BGF_insg 5]]/Tabelle1[[#This Row],[GF_5]],"")</f>
        <v>1.0412350582874039</v>
      </c>
      <c r="BR58" s="290">
        <f>IFERROR(Tabelle1[[#This Row],[BGF_insg 6]]/Tabelle1[[#This Row],[GF_6]],"")</f>
        <v>1.4577290816023654</v>
      </c>
      <c r="BS58" s="290" t="str">
        <f>IFERROR(Tabelle1[[#This Row],[BGF_insg 7]]/Tabelle1[[#This Row],[GF_7]],"")</f>
        <v/>
      </c>
      <c r="BT58" s="332">
        <f>IFERROR(Tabelle1[[#This Row],[bebaut]]*Tabelle1[[#This Row],[BebFl_summe 8]]/Tabelle1[[#This Row],[Gewichtung]],"")</f>
        <v>9972214.2762911078</v>
      </c>
      <c r="BU58" s="332">
        <f>IFERROR(Tabelle1[[#This Row],[bebaut]]*Tabelle1[[#This Row],[BebFl_summe 9]]/Tabelle1[[#This Row],[Gewichtung]],"")</f>
        <v>6300952.6652282588</v>
      </c>
      <c r="BV58" s="332">
        <f>IFERROR(Tabelle1[[#This Row],[bebaut]]*Tabelle1[[#This Row],[BebFl_summe 10]]/Tabelle1[[#This Row],[Gewichtung]],"")</f>
        <v>1346199.1105182024</v>
      </c>
      <c r="BW58" s="332">
        <f>IFERROR(Tabelle1[[#This Row],[bebaut]]*Tabelle1[[#This Row],[BebFl_summe 11]]/Tabelle1[[#This Row],[Gewichtung]],"")</f>
        <v>134296.5550579218</v>
      </c>
      <c r="BX58" s="332">
        <f>IFERROR(Tabelle1[[#This Row],[bebaut]]*Tabelle1[[#This Row],[BebFl_summe 12]]/Tabelle1[[#This Row],[Gewichtung]],"")</f>
        <v>14451.229541871266</v>
      </c>
      <c r="BY58" s="332">
        <f>IFERROR(Tabelle1[[#This Row],[bebaut]]*Tabelle1[[#This Row],[BebFl_summe 13]]/Tabelle1[[#This Row],[Gewichtung]],"")</f>
        <v>3769.7803487784045</v>
      </c>
      <c r="BZ58" s="332" t="str">
        <f>IFERROR(Tabelle1[[#This Row],[bebaut]]*Tabelle1[[#This Row],[BebFl_summe 14]]/Tabelle1[[#This Row],[Gewichtung]],"")</f>
        <v/>
      </c>
      <c r="CA58" s="290">
        <f>IFERROR(Tabelle1[[#This Row],[BGF_insg 1]]/Tabelle1[[#This Row],[GF_12]],"")</f>
        <v>0.18622406203356121</v>
      </c>
      <c r="CB58" s="290">
        <f>IFERROR(Tabelle1[[#This Row],[BGF_insg 2]]/Tabelle1[[#This Row],[GF_23]],"")</f>
        <v>0.46556015508390297</v>
      </c>
      <c r="CC58" s="290">
        <f>IFERROR(Tabelle1[[#This Row],[BGF_insg 3]]/Tabelle1[[#This Row],[GF_34]],"")</f>
        <v>0.69834023262585454</v>
      </c>
      <c r="CD58" s="290">
        <f>IFERROR(Tabelle1[[#This Row],[BGF_insg 4]]/Tabelle1[[#This Row],[GF_45]],"")</f>
        <v>1.5962062460019535</v>
      </c>
      <c r="CE58" s="290">
        <f>IFERROR(Tabelle1[[#This Row],[BGF_insg 5]]/Tabelle1[[#This Row],[GF_56]],"")</f>
        <v>2.7933609305034177</v>
      </c>
      <c r="CF58" s="290">
        <f>IFERROR(Tabelle1[[#This Row],[BGF_insg 6]]/Tabelle1[[#This Row],[GF_67]],"")</f>
        <v>3.9107053027047849</v>
      </c>
      <c r="CG58" s="290" t="str">
        <f>IFERROR(Tabelle1[[#This Row],[BGF_insg 7]]/Tabelle1[[#This Row],[GF_78]],"")</f>
        <v/>
      </c>
      <c r="CI58"/>
    </row>
    <row r="59" spans="1:87" ht="17.399999999999999" customHeight="1" x14ac:dyDescent="0.3">
      <c r="A59" s="15" t="s">
        <v>106</v>
      </c>
      <c r="B59" s="263">
        <v>410</v>
      </c>
      <c r="C59" s="314">
        <f t="shared" si="0"/>
        <v>34888</v>
      </c>
      <c r="D59" s="25">
        <v>13966</v>
      </c>
      <c r="E59" s="25">
        <v>16954</v>
      </c>
      <c r="F59" s="25">
        <v>2653</v>
      </c>
      <c r="G59" s="25">
        <v>868</v>
      </c>
      <c r="H59" s="25">
        <v>286</v>
      </c>
      <c r="I59" s="25">
        <v>154</v>
      </c>
      <c r="J59" s="25">
        <v>7</v>
      </c>
      <c r="K59" s="24">
        <v>2748587</v>
      </c>
      <c r="L59" s="24">
        <v>4486241</v>
      </c>
      <c r="M59" s="24">
        <v>1564401</v>
      </c>
      <c r="N59" s="24">
        <v>895295</v>
      </c>
      <c r="O59" s="24">
        <v>363128</v>
      </c>
      <c r="P59" s="24">
        <v>280943</v>
      </c>
      <c r="Q59" s="24">
        <v>33141</v>
      </c>
      <c r="R59" s="315">
        <f>IFERROR(Tabelle1[[#This Row],[NGF1]]/NGFzuBGF/D59,"")</f>
        <v>246.00699914077043</v>
      </c>
      <c r="S59" s="315">
        <f>IFERROR(Tabelle1[[#This Row],[NGF2]]/NGFzuBGF/E59,"")</f>
        <v>330.76567476701661</v>
      </c>
      <c r="T59" s="315">
        <f>IFERROR(Tabelle1[[#This Row],[NGF3]]/NGFzuBGF/F59,"")</f>
        <v>737.09055785902751</v>
      </c>
      <c r="U59" s="315">
        <f>IFERROR(Tabelle1[[#This Row],[NGF4]]/NGFzuBGF/G59,"")</f>
        <v>1289.3073156682028</v>
      </c>
      <c r="V59" s="315">
        <f>IFERROR(Tabelle1[[#This Row],[NGF5]]/NGFzuBGF/H59,"")</f>
        <v>1587.0979020979021</v>
      </c>
      <c r="W59" s="315">
        <f>IFERROR(Tabelle1[[#This Row],[NGF6]]/NGFzuBGF/I59,"")</f>
        <v>2280.3814935064934</v>
      </c>
      <c r="X59" s="315">
        <f>IFERROR(Tabelle1[[#This Row],[NGF11]]/NGFzuBGF/J59,"")</f>
        <v>5918.0357142857147</v>
      </c>
      <c r="Y59" s="329">
        <f>SUM(Tabelle1[[#This Row],[BGF_insg 1]:[BGF_insg 7]])</f>
        <v>12964670</v>
      </c>
      <c r="Z59" s="319">
        <f>IFERROR(D59*Tabelle1[[#This Row],[BGF1]],"")</f>
        <v>3435733.75</v>
      </c>
      <c r="AA59" s="319">
        <f>IFERROR(E59*Tabelle1[[#This Row],[BGF2]],"")</f>
        <v>5607801.2499999991</v>
      </c>
      <c r="AB59" s="319">
        <f>IFERROR(F59*Tabelle1[[#This Row],[BGF3]],"")</f>
        <v>1955501.25</v>
      </c>
      <c r="AC59" s="319">
        <f>IFERROR(G59*Tabelle1[[#This Row],[BGF4]],"")</f>
        <v>1119118.75</v>
      </c>
      <c r="AD59" s="319">
        <f>IFERROR(H59*Tabelle1[[#This Row],[BGF5]],"")</f>
        <v>453910</v>
      </c>
      <c r="AE59" s="319">
        <f>IFERROR(I59*Tabelle1[[#This Row],[BGF6]],"")</f>
        <v>351178.75</v>
      </c>
      <c r="AF59" s="319">
        <f>IFERROR(J59*Tabelle1[[#This Row],[BGF11]],"")</f>
        <v>41426.25</v>
      </c>
      <c r="AG59" s="316">
        <f>IFERROR(Tabelle1[[#This Row],[BGF1]]/AG$4*$AK$3,"")</f>
        <v>270.6076990548475</v>
      </c>
      <c r="AH59" s="316">
        <f>IFERROR(Tabelle1[[#This Row],[BGF2]]/AH$4*$AK$3,"")</f>
        <v>181.92112112185916</v>
      </c>
      <c r="AI59" s="316">
        <f>IFERROR(Tabelle1[[#This Row],[BGF3]]/AI$4*$AK$3,"")</f>
        <v>270.26653788164344</v>
      </c>
      <c r="AJ59" s="316">
        <f>IFERROR(Tabelle1[[#This Row],[BGF4]]/AJ$4*$AK$3,"")</f>
        <v>354.55951180875581</v>
      </c>
      <c r="AK59" s="316">
        <f>IFERROR(Tabelle1[[#This Row],[BGF5]]/AK$4*$AK$3,"")</f>
        <v>349.1615384615385</v>
      </c>
      <c r="AL59" s="316">
        <f>IFERROR(Tabelle1[[#This Row],[BGF6]]/AL$4*$AK$3,"")</f>
        <v>358.34566326530614</v>
      </c>
      <c r="AM59" s="316">
        <f>IFERROR(Tabelle1[[#This Row],[BGF11]]/AM$4*$AK$3,"")</f>
        <v>542.48660714285722</v>
      </c>
      <c r="AN59" s="330">
        <f>SUM(Tabelle1[[#This Row],[BebFl_summe 1]:[BebFl_summe 7]])</f>
        <v>8047215.4321428575</v>
      </c>
      <c r="AO59" s="320">
        <f>IFERROR(Tabelle1[[#This Row],[BebFl G1]]*D59,"")</f>
        <v>3779307.125</v>
      </c>
      <c r="AP59" s="320">
        <f>IFERROR(Tabelle1[[#This Row],[BebFl G2]]*E59,"")</f>
        <v>3084290.6875</v>
      </c>
      <c r="AQ59" s="320">
        <f>IFERROR(Tabelle1[[#This Row],[BebFl G3]]*F59,"")</f>
        <v>717017.125</v>
      </c>
      <c r="AR59" s="320">
        <f>IFERROR(Tabelle1[[#This Row],[BebFl G4]]*G59,"")</f>
        <v>307757.65625000006</v>
      </c>
      <c r="AS59" s="320">
        <f>IFERROR(Tabelle1[[#This Row],[BebFl G5]]*H59,"")</f>
        <v>99860.200000000012</v>
      </c>
      <c r="AT59" s="320">
        <f>IFERROR(Tabelle1[[#This Row],[BebFl G6]]*I59,"")</f>
        <v>55185.232142857145</v>
      </c>
      <c r="AU59" s="320">
        <f>IFERROR(Tabelle1[[#This Row],[BebFl G11]]*J59,"")</f>
        <v>3797.4062500000005</v>
      </c>
      <c r="AV59" s="320">
        <f>SUM(Tabelle1[[#This Row],[BebFl_summe 8]:[BebFl_summe 14]])</f>
        <v>10525381.841071429</v>
      </c>
      <c r="AW59" s="320">
        <f>IFERROR(Tabelle1[[#This Row],[BebFl_summe 1]]*AW$3,"")</f>
        <v>5668960.6875</v>
      </c>
      <c r="AX59" s="320">
        <f>IFERROR(Tabelle1[[#This Row],[BebFl_summe 2]]*AX$3,"")</f>
        <v>3701148.8249999997</v>
      </c>
      <c r="AY59" s="320">
        <f>IFERROR(Tabelle1[[#This Row],[BebFl_summe 3]]*AY$3,"")</f>
        <v>860420.54999999993</v>
      </c>
      <c r="AZ59" s="320">
        <f>IFERROR(Tabelle1[[#This Row],[BebFl_summe 4]]*AZ$3,"")</f>
        <v>215430.35937500003</v>
      </c>
      <c r="BA59" s="320">
        <f>IFERROR(Tabelle1[[#This Row],[BebFl_summe 5]]*BA$3,"")</f>
        <v>49930.100000000006</v>
      </c>
      <c r="BB59" s="320">
        <f>IFERROR(Tabelle1[[#This Row],[BebFl_summe 6]]*BB$3,"")</f>
        <v>27592.616071428572</v>
      </c>
      <c r="BC59" s="320">
        <f>IFERROR(Tabelle1[[#This Row],[BebFl_summe 7]]*BC$3,"")</f>
        <v>1898.7031250000002</v>
      </c>
      <c r="BD59" s="335">
        <v>41473496.428928994</v>
      </c>
      <c r="BE59" s="342">
        <f>Tabelle1[[#This Row],[BebFl_Summe]]/Tabelle1[[#This Row],[bebaut]]</f>
        <v>0.19403272270359356</v>
      </c>
      <c r="BF59" s="332">
        <f>IFERROR(Tabelle1[[#This Row],[bebaut]]*Tabelle1[[#This Row],[BebFl_summe 1]]/Tabelle1[[#This Row],[BebFl_Summe]],"")</f>
        <v>19477679.189057764</v>
      </c>
      <c r="BG59" s="332">
        <f>IFERROR(Tabelle1[[#This Row],[bebaut]]*Tabelle1[[#This Row],[BebFl_summe 2]]/Tabelle1[[#This Row],[BebFl_Summe]],"")</f>
        <v>15895724.414544215</v>
      </c>
      <c r="BH59" s="332">
        <f>IFERROR(Tabelle1[[#This Row],[bebaut]]*Tabelle1[[#This Row],[BebFl_summe 3]]/Tabelle1[[#This Row],[BebFl_Summe]],"")</f>
        <v>3695341.2548630931</v>
      </c>
      <c r="BI59" s="332">
        <f>IFERROR(Tabelle1[[#This Row],[bebaut]]*Tabelle1[[#This Row],[BebFl_summe 4]]/Tabelle1[[#This Row],[BebFl_Summe]],"")</f>
        <v>1586112.1359418014</v>
      </c>
      <c r="BJ59" s="332">
        <f>IFERROR(Tabelle1[[#This Row],[bebaut]]*Tabelle1[[#This Row],[BebFl_summe 5]]/Tabelle1[[#This Row],[BebFl_Summe]],"")</f>
        <v>514656.48993931559</v>
      </c>
      <c r="BK59" s="332">
        <f>IFERROR(Tabelle1[[#This Row],[bebaut]]*Tabelle1[[#This Row],[BebFl_summe 6]]/Tabelle1[[#This Row],[BebFl_Summe]],"")</f>
        <v>284411.98666865425</v>
      </c>
      <c r="BL59" s="332">
        <f>IFERROR(Tabelle1[[#This Row],[bebaut]]*Tabelle1[[#This Row],[BebFl_summe 7]]/Tabelle1[[#This Row],[BebFl_Summe]],"")</f>
        <v>19570.957914150171</v>
      </c>
      <c r="BM59" s="290">
        <f>IFERROR(Tabelle1[[#This Row],[BGF_insg 1]]/Tabelle1[[#This Row],[GF_1]],"")</f>
        <v>0.17639338427599413</v>
      </c>
      <c r="BN59" s="290">
        <f>IFERROR(Tabelle1[[#This Row],[BGF_insg 2]]/Tabelle1[[#This Row],[GF_2]],"")</f>
        <v>0.35278676855198826</v>
      </c>
      <c r="BO59" s="290">
        <f>IFERROR(Tabelle1[[#This Row],[BGF_insg 3]]/Tabelle1[[#This Row],[GF_3]],"")</f>
        <v>0.52918015282798248</v>
      </c>
      <c r="BP59" s="290">
        <f>IFERROR(Tabelle1[[#This Row],[BGF_insg 4]]/Tabelle1[[#This Row],[GF_4]],"")</f>
        <v>0.70557353710397652</v>
      </c>
      <c r="BQ59" s="290">
        <f>IFERROR(Tabelle1[[#This Row],[BGF_insg 5]]/Tabelle1[[#This Row],[GF_5]],"")</f>
        <v>0.88196692137997068</v>
      </c>
      <c r="BR59" s="290">
        <f>IFERROR(Tabelle1[[#This Row],[BGF_insg 6]]/Tabelle1[[#This Row],[GF_6]],"")</f>
        <v>1.2347536899319591</v>
      </c>
      <c r="BS59" s="290">
        <f>IFERROR(Tabelle1[[#This Row],[BGF_insg 7]]/Tabelle1[[#This Row],[GF_7]],"")</f>
        <v>2.1167206113119299</v>
      </c>
      <c r="BT59" s="332">
        <f>IFERROR(Tabelle1[[#This Row],[bebaut]]*Tabelle1[[#This Row],[BebFl_summe 8]]/Tabelle1[[#This Row],[Gewichtung]],"")</f>
        <v>22337585.88323452</v>
      </c>
      <c r="BU59" s="332">
        <f>IFERROR(Tabelle1[[#This Row],[bebaut]]*Tabelle1[[#This Row],[BebFl_summe 9]]/Tabelle1[[#This Row],[Gewichtung]],"")</f>
        <v>14583754.289806057</v>
      </c>
      <c r="BV59" s="332">
        <f>IFERROR(Tabelle1[[#This Row],[bebaut]]*Tabelle1[[#This Row],[BebFl_summe 10]]/Tabelle1[[#This Row],[Gewichtung]],"")</f>
        <v>3390342.4262059461</v>
      </c>
      <c r="BW59" s="332">
        <f>IFERROR(Tabelle1[[#This Row],[bebaut]]*Tabelle1[[#This Row],[BebFl_summe 11]]/Tabelle1[[#This Row],[Gewichtung]],"")</f>
        <v>848867.08863689576</v>
      </c>
      <c r="BX59" s="332">
        <f>IFERROR(Tabelle1[[#This Row],[bebaut]]*Tabelle1[[#This Row],[BebFl_summe 12]]/Tabelle1[[#This Row],[Gewichtung]],"")</f>
        <v>196741.15916304599</v>
      </c>
      <c r="BY59" s="332">
        <f>IFERROR(Tabelle1[[#This Row],[bebaut]]*Tabelle1[[#This Row],[BebFl_summe 13]]/Tabelle1[[#This Row],[Gewichtung]],"")</f>
        <v>108724.06164285168</v>
      </c>
      <c r="BZ59" s="332">
        <f>IFERROR(Tabelle1[[#This Row],[bebaut]]*Tabelle1[[#This Row],[BebFl_summe 14]]/Tabelle1[[#This Row],[Gewichtung]],"")</f>
        <v>7481.520239675021</v>
      </c>
      <c r="CA59" s="290">
        <f>IFERROR(Tabelle1[[#This Row],[BGF_insg 1]]/Tabelle1[[#This Row],[GF_12]],"")</f>
        <v>0.15380953734032157</v>
      </c>
      <c r="CB59" s="290">
        <f>IFERROR(Tabelle1[[#This Row],[BGF_insg 2]]/Tabelle1[[#This Row],[GF_23]],"")</f>
        <v>0.38452384335080392</v>
      </c>
      <c r="CC59" s="290">
        <f>IFERROR(Tabelle1[[#This Row],[BGF_insg 3]]/Tabelle1[[#This Row],[GF_34]],"")</f>
        <v>0.57678576502620604</v>
      </c>
      <c r="CD59" s="290">
        <f>IFERROR(Tabelle1[[#This Row],[BGF_insg 4]]/Tabelle1[[#This Row],[GF_45]],"")</f>
        <v>1.3183674629170419</v>
      </c>
      <c r="CE59" s="290">
        <f>IFERROR(Tabelle1[[#This Row],[BGF_insg 5]]/Tabelle1[[#This Row],[GF_56]],"")</f>
        <v>2.3071430601048233</v>
      </c>
      <c r="CF59" s="290">
        <f>IFERROR(Tabelle1[[#This Row],[BGF_insg 6]]/Tabelle1[[#This Row],[GF_67]],"")</f>
        <v>3.2300002841467528</v>
      </c>
      <c r="CG59" s="290">
        <f>IFERROR(Tabelle1[[#This Row],[BGF_insg 7]]/Tabelle1[[#This Row],[GF_78]],"")</f>
        <v>5.5371433442515761</v>
      </c>
      <c r="CI59"/>
    </row>
    <row r="60" spans="1:87" ht="17.399999999999999" customHeight="1" x14ac:dyDescent="0.3">
      <c r="A60" s="15" t="s">
        <v>107</v>
      </c>
      <c r="B60" s="263">
        <v>411</v>
      </c>
      <c r="C60" s="314">
        <f t="shared" si="0"/>
        <v>18593</v>
      </c>
      <c r="D60" s="25">
        <v>7543</v>
      </c>
      <c r="E60" s="25">
        <v>9914</v>
      </c>
      <c r="F60" s="25">
        <v>888</v>
      </c>
      <c r="G60" s="25">
        <v>201</v>
      </c>
      <c r="H60" s="25">
        <v>36</v>
      </c>
      <c r="I60" s="25">
        <v>10</v>
      </c>
      <c r="J60" s="25">
        <v>1</v>
      </c>
      <c r="K60" s="24">
        <v>1331463</v>
      </c>
      <c r="L60" s="24">
        <v>2685427</v>
      </c>
      <c r="M60" s="24">
        <v>580032</v>
      </c>
      <c r="N60" s="24">
        <v>172498</v>
      </c>
      <c r="O60" s="24">
        <v>49035</v>
      </c>
      <c r="P60" s="24">
        <v>38721</v>
      </c>
      <c r="Q60" s="24">
        <v>2654</v>
      </c>
      <c r="R60" s="315">
        <f>IFERROR(Tabelle1[[#This Row],[NGF1]]/NGFzuBGF/D60,"")</f>
        <v>220.64546599496222</v>
      </c>
      <c r="S60" s="315">
        <f>IFERROR(Tabelle1[[#This Row],[NGF2]]/NGFzuBGF/E60,"")</f>
        <v>338.59025115997576</v>
      </c>
      <c r="T60" s="315">
        <f>IFERROR(Tabelle1[[#This Row],[NGF3]]/NGFzuBGF/F60,"")</f>
        <v>816.48648648648646</v>
      </c>
      <c r="U60" s="315">
        <f>IFERROR(Tabelle1[[#This Row],[NGF4]]/NGFzuBGF/G60,"")</f>
        <v>1072.7487562189056</v>
      </c>
      <c r="V60" s="315">
        <f>IFERROR(Tabelle1[[#This Row],[NGF5]]/NGFzuBGF/H60,"")</f>
        <v>1702.6041666666667</v>
      </c>
      <c r="W60" s="315">
        <f>IFERROR(Tabelle1[[#This Row],[NGF6]]/NGFzuBGF/I60,"")</f>
        <v>4840.125</v>
      </c>
      <c r="X60" s="315">
        <f>IFERROR(Tabelle1[[#This Row],[NGF11]]/NGFzuBGF/J60,"")</f>
        <v>3317.5</v>
      </c>
      <c r="Y60" s="329">
        <f>SUM(Tabelle1[[#This Row],[BGF_insg 1]:[BGF_insg 7]])</f>
        <v>6074787.5</v>
      </c>
      <c r="Z60" s="319">
        <f>IFERROR(D60*Tabelle1[[#This Row],[BGF1]],"")</f>
        <v>1664328.75</v>
      </c>
      <c r="AA60" s="319">
        <f>IFERROR(E60*Tabelle1[[#This Row],[BGF2]],"")</f>
        <v>3356783.7499999995</v>
      </c>
      <c r="AB60" s="319">
        <f>IFERROR(F60*Tabelle1[[#This Row],[BGF3]],"")</f>
        <v>725040</v>
      </c>
      <c r="AC60" s="319">
        <f>IFERROR(G60*Tabelle1[[#This Row],[BGF4]],"")</f>
        <v>215622.50000000003</v>
      </c>
      <c r="AD60" s="319">
        <f>IFERROR(H60*Tabelle1[[#This Row],[BGF5]],"")</f>
        <v>61293.75</v>
      </c>
      <c r="AE60" s="319">
        <f>IFERROR(I60*Tabelle1[[#This Row],[BGF6]],"")</f>
        <v>48401.25</v>
      </c>
      <c r="AF60" s="319">
        <f>IFERROR(J60*Tabelle1[[#This Row],[BGF11]],"")</f>
        <v>3317.5</v>
      </c>
      <c r="AG60" s="316">
        <f>IFERROR(Tabelle1[[#This Row],[BGF1]]/AG$4*$AK$3,"")</f>
        <v>242.71001259445848</v>
      </c>
      <c r="AH60" s="316">
        <f>IFERROR(Tabelle1[[#This Row],[BGF2]]/AH$4*$AK$3,"")</f>
        <v>186.22463813798669</v>
      </c>
      <c r="AI60" s="316">
        <f>IFERROR(Tabelle1[[#This Row],[BGF3]]/AI$4*$AK$3,"")</f>
        <v>299.37837837837839</v>
      </c>
      <c r="AJ60" s="316">
        <f>IFERROR(Tabelle1[[#This Row],[BGF4]]/AJ$4*$AK$3,"")</f>
        <v>295.00590796019907</v>
      </c>
      <c r="AK60" s="316">
        <f>IFERROR(Tabelle1[[#This Row],[BGF5]]/AK$4*$AK$3,"")</f>
        <v>374.57291666666674</v>
      </c>
      <c r="AL60" s="316">
        <f>IFERROR(Tabelle1[[#This Row],[BGF6]]/AL$4*$AK$3,"")</f>
        <v>760.59107142857147</v>
      </c>
      <c r="AM60" s="316">
        <f>IFERROR(Tabelle1[[#This Row],[BGF11]]/AM$4*$AK$3,"")</f>
        <v>304.10416666666669</v>
      </c>
      <c r="AN60" s="330">
        <f>SUM(Tabelle1[[#This Row],[BebFl_summe 1]:[BebFl_summe 7]])</f>
        <v>4023531.5148809524</v>
      </c>
      <c r="AO60" s="320">
        <f>IFERROR(Tabelle1[[#This Row],[BebFl G1]]*D60,"")</f>
        <v>1830761.6250000002</v>
      </c>
      <c r="AP60" s="320">
        <f>IFERROR(Tabelle1[[#This Row],[BebFl G2]]*E60,"")</f>
        <v>1846231.0625</v>
      </c>
      <c r="AQ60" s="320">
        <f>IFERROR(Tabelle1[[#This Row],[BebFl G3]]*F60,"")</f>
        <v>265848</v>
      </c>
      <c r="AR60" s="320">
        <f>IFERROR(Tabelle1[[#This Row],[BebFl G4]]*G60,"")</f>
        <v>59296.187500000015</v>
      </c>
      <c r="AS60" s="320">
        <f>IFERROR(Tabelle1[[#This Row],[BebFl G5]]*H60,"")</f>
        <v>13484.625000000004</v>
      </c>
      <c r="AT60" s="320">
        <f>IFERROR(Tabelle1[[#This Row],[BebFl G6]]*I60,"")</f>
        <v>7605.9107142857147</v>
      </c>
      <c r="AU60" s="320">
        <f>IFERROR(Tabelle1[[#This Row],[BebFl G11]]*J60,"")</f>
        <v>304.10416666666669</v>
      </c>
      <c r="AV60" s="320">
        <f>SUM(Tabelle1[[#This Row],[BebFl_summe 8]:[BebFl_summe 14]])</f>
        <v>5332841.9636904756</v>
      </c>
      <c r="AW60" s="320">
        <f>IFERROR(Tabelle1[[#This Row],[BebFl_summe 1]]*AW$3,"")</f>
        <v>2746142.4375000005</v>
      </c>
      <c r="AX60" s="320">
        <f>IFERROR(Tabelle1[[#This Row],[BebFl_summe 2]]*AX$3,"")</f>
        <v>2215477.2749999999</v>
      </c>
      <c r="AY60" s="320">
        <f>IFERROR(Tabelle1[[#This Row],[BebFl_summe 3]]*AY$3,"")</f>
        <v>319017.59999999998</v>
      </c>
      <c r="AZ60" s="320">
        <f>IFERROR(Tabelle1[[#This Row],[BebFl_summe 4]]*AZ$3,"")</f>
        <v>41507.33125000001</v>
      </c>
      <c r="BA60" s="320">
        <f>IFERROR(Tabelle1[[#This Row],[BebFl_summe 5]]*BA$3,"")</f>
        <v>6742.3125000000018</v>
      </c>
      <c r="BB60" s="320">
        <f>IFERROR(Tabelle1[[#This Row],[BebFl_summe 6]]*BB$3,"")</f>
        <v>3802.9553571428573</v>
      </c>
      <c r="BC60" s="320">
        <f>IFERROR(Tabelle1[[#This Row],[BebFl_summe 7]]*BC$3,"")</f>
        <v>152.05208333333334</v>
      </c>
      <c r="BD60" s="335">
        <v>17872493.766472772</v>
      </c>
      <c r="BE60" s="342">
        <f>Tabelle1[[#This Row],[BebFl_Summe]]/Tabelle1[[#This Row],[bebaut]]</f>
        <v>0.2251242365756895</v>
      </c>
      <c r="BF60" s="332">
        <f>IFERROR(Tabelle1[[#This Row],[bebaut]]*Tabelle1[[#This Row],[BebFl_summe 1]]/Tabelle1[[#This Row],[BebFl_Summe]],"")</f>
        <v>8132228.0215017004</v>
      </c>
      <c r="BG60" s="332">
        <f>IFERROR(Tabelle1[[#This Row],[bebaut]]*Tabelle1[[#This Row],[BebFl_summe 2]]/Tabelle1[[#This Row],[BebFl_Summe]],"")</f>
        <v>8200943.1351442896</v>
      </c>
      <c r="BH60" s="332">
        <f>IFERROR(Tabelle1[[#This Row],[bebaut]]*Tabelle1[[#This Row],[BebFl_summe 3]]/Tabelle1[[#This Row],[BebFl_Summe]],"")</f>
        <v>1180894.6208713457</v>
      </c>
      <c r="BI60" s="332">
        <f>IFERROR(Tabelle1[[#This Row],[bebaut]]*Tabelle1[[#This Row],[BebFl_summe 4]]/Tabelle1[[#This Row],[BebFl_Summe]],"")</f>
        <v>263393.17526153568</v>
      </c>
      <c r="BJ60" s="332">
        <f>IFERROR(Tabelle1[[#This Row],[bebaut]]*Tabelle1[[#This Row],[BebFl_summe 5]]/Tabelle1[[#This Row],[BebFl_Summe]],"")</f>
        <v>59898.592906349768</v>
      </c>
      <c r="BK60" s="332">
        <f>IFERROR(Tabelle1[[#This Row],[bebaut]]*Tabelle1[[#This Row],[BebFl_summe 6]]/Tabelle1[[#This Row],[BebFl_Summe]],"")</f>
        <v>33785.392590231015</v>
      </c>
      <c r="BL60" s="332">
        <f>IFERROR(Tabelle1[[#This Row],[bebaut]]*Tabelle1[[#This Row],[BebFl_summe 7]]/Tabelle1[[#This Row],[BebFl_Summe]],"")</f>
        <v>1350.8281973203857</v>
      </c>
      <c r="BM60" s="290">
        <f>IFERROR(Tabelle1[[#This Row],[BGF_insg 1]]/Tabelle1[[#This Row],[GF_1]],"")</f>
        <v>0.20465839688699045</v>
      </c>
      <c r="BN60" s="290">
        <f>IFERROR(Tabelle1[[#This Row],[BGF_insg 2]]/Tabelle1[[#This Row],[GF_2]],"")</f>
        <v>0.40931679377398089</v>
      </c>
      <c r="BO60" s="290">
        <f>IFERROR(Tabelle1[[#This Row],[BGF_insg 3]]/Tabelle1[[#This Row],[GF_3]],"")</f>
        <v>0.61397519066097139</v>
      </c>
      <c r="BP60" s="290">
        <f>IFERROR(Tabelle1[[#This Row],[BGF_insg 4]]/Tabelle1[[#This Row],[GF_4]],"")</f>
        <v>0.81863358754796189</v>
      </c>
      <c r="BQ60" s="290">
        <f>IFERROR(Tabelle1[[#This Row],[BGF_insg 5]]/Tabelle1[[#This Row],[GF_5]],"")</f>
        <v>1.0232919844349522</v>
      </c>
      <c r="BR60" s="290">
        <f>IFERROR(Tabelle1[[#This Row],[BGF_insg 6]]/Tabelle1[[#This Row],[GF_6]],"")</f>
        <v>1.4326087782089332</v>
      </c>
      <c r="BS60" s="290">
        <f>IFERROR(Tabelle1[[#This Row],[BGF_insg 7]]/Tabelle1[[#This Row],[GF_7]],"")</f>
        <v>2.4559007626438851</v>
      </c>
      <c r="BT60" s="332">
        <f>IFERROR(Tabelle1[[#This Row],[bebaut]]*Tabelle1[[#This Row],[BebFl_summe 8]]/Tabelle1[[#This Row],[Gewichtung]],"")</f>
        <v>9203425.4774915706</v>
      </c>
      <c r="BU60" s="332">
        <f>IFERROR(Tabelle1[[#This Row],[bebaut]]*Tabelle1[[#This Row],[BebFl_summe 9]]/Tabelle1[[#This Row],[Gewichtung]],"")</f>
        <v>7424953.5344936354</v>
      </c>
      <c r="BV60" s="332">
        <f>IFERROR(Tabelle1[[#This Row],[bebaut]]*Tabelle1[[#This Row],[BebFl_summe 10]]/Tabelle1[[#This Row],[Gewichtung]],"")</f>
        <v>1069156.0159134003</v>
      </c>
      <c r="BW60" s="332">
        <f>IFERROR(Tabelle1[[#This Row],[bebaut]]*Tabelle1[[#This Row],[BebFl_summe 11]]/Tabelle1[[#This Row],[Gewichtung]],"")</f>
        <v>139107.72606416635</v>
      </c>
      <c r="BX60" s="332">
        <f>IFERROR(Tabelle1[[#This Row],[bebaut]]*Tabelle1[[#This Row],[BebFl_summe 12]]/Tabelle1[[#This Row],[Gewichtung]],"")</f>
        <v>22596.195227295048</v>
      </c>
      <c r="BY60" s="332">
        <f>IFERROR(Tabelle1[[#This Row],[bebaut]]*Tabelle1[[#This Row],[BebFl_summe 13]]/Tabelle1[[#This Row],[Gewichtung]],"")</f>
        <v>12745.229725066518</v>
      </c>
      <c r="BZ60" s="332">
        <f>IFERROR(Tabelle1[[#This Row],[bebaut]]*Tabelle1[[#This Row],[BebFl_summe 14]]/Tabelle1[[#This Row],[Gewichtung]],"")</f>
        <v>509.58755763945015</v>
      </c>
      <c r="CA60" s="290">
        <f>IFERROR(Tabelle1[[#This Row],[BGF_insg 1]]/Tabelle1[[#This Row],[GF_12]],"")</f>
        <v>0.18083796669733226</v>
      </c>
      <c r="CB60" s="290">
        <f>IFERROR(Tabelle1[[#This Row],[BGF_insg 2]]/Tabelle1[[#This Row],[GF_23]],"")</f>
        <v>0.45209491674333074</v>
      </c>
      <c r="CC60" s="290">
        <f>IFERROR(Tabelle1[[#This Row],[BGF_insg 3]]/Tabelle1[[#This Row],[GF_34]],"")</f>
        <v>0.6781423751149962</v>
      </c>
      <c r="CD60" s="290">
        <f>IFERROR(Tabelle1[[#This Row],[BGF_insg 4]]/Tabelle1[[#This Row],[GF_45]],"")</f>
        <v>1.5500397145485625</v>
      </c>
      <c r="CE60" s="290">
        <f>IFERROR(Tabelle1[[#This Row],[BGF_insg 5]]/Tabelle1[[#This Row],[GF_56]],"")</f>
        <v>2.7125695004599839</v>
      </c>
      <c r="CF60" s="290">
        <f>IFERROR(Tabelle1[[#This Row],[BGF_insg 6]]/Tabelle1[[#This Row],[GF_67]],"")</f>
        <v>3.7975973006439783</v>
      </c>
      <c r="CG60" s="290">
        <f>IFERROR(Tabelle1[[#This Row],[BGF_insg 7]]/Tabelle1[[#This Row],[GF_78]],"")</f>
        <v>6.5101668011039617</v>
      </c>
      <c r="CI60"/>
    </row>
    <row r="61" spans="1:87" ht="17.399999999999999" customHeight="1" x14ac:dyDescent="0.3">
      <c r="A61" s="15" t="s">
        <v>108</v>
      </c>
      <c r="B61" s="263">
        <v>412</v>
      </c>
      <c r="C61" s="314">
        <f t="shared" si="0"/>
        <v>18546</v>
      </c>
      <c r="D61" s="25">
        <v>5315</v>
      </c>
      <c r="E61" s="25">
        <v>11736</v>
      </c>
      <c r="F61" s="25">
        <v>1189</v>
      </c>
      <c r="G61" s="25">
        <v>250</v>
      </c>
      <c r="H61" s="25">
        <v>42</v>
      </c>
      <c r="I61" s="25">
        <v>14</v>
      </c>
      <c r="J61" s="25" t="s">
        <v>54</v>
      </c>
      <c r="K61" s="24">
        <v>1260615</v>
      </c>
      <c r="L61" s="24">
        <v>2651160</v>
      </c>
      <c r="M61" s="24">
        <v>715836</v>
      </c>
      <c r="N61" s="24">
        <v>265831</v>
      </c>
      <c r="O61" s="24">
        <v>57535</v>
      </c>
      <c r="P61" s="24">
        <v>41997</v>
      </c>
      <c r="Q61" s="24" t="s">
        <v>54</v>
      </c>
      <c r="R61" s="315">
        <f>IFERROR(Tabelle1[[#This Row],[NGF1]]/NGFzuBGF/D61,"")</f>
        <v>296.47577610536217</v>
      </c>
      <c r="S61" s="315">
        <f>IFERROR(Tabelle1[[#This Row],[NGF2]]/NGFzuBGF/E61,"")</f>
        <v>282.3747443762781</v>
      </c>
      <c r="T61" s="315">
        <f>IFERROR(Tabelle1[[#This Row],[NGF3]]/NGFzuBGF/F61,"")</f>
        <v>752.56097560975604</v>
      </c>
      <c r="U61" s="315">
        <f>IFERROR(Tabelle1[[#This Row],[NGF4]]/NGFzuBGF/G61,"")</f>
        <v>1329.155</v>
      </c>
      <c r="V61" s="315">
        <f>IFERROR(Tabelle1[[#This Row],[NGF5]]/NGFzuBGF/H61,"")</f>
        <v>1712.3511904761904</v>
      </c>
      <c r="W61" s="315">
        <f>IFERROR(Tabelle1[[#This Row],[NGF6]]/NGFzuBGF/I61,"")</f>
        <v>3749.7321428571427</v>
      </c>
      <c r="X61" s="315" t="str">
        <f>IFERROR(Tabelle1[[#This Row],[NGF11]]/NGFzuBGF/J61,"")</f>
        <v/>
      </c>
      <c r="Y61" s="329">
        <f>SUM(Tabelle1[[#This Row],[BGF_insg 1]:[BGF_insg 7]])</f>
        <v>6241217.5</v>
      </c>
      <c r="Z61" s="319">
        <f>IFERROR(D61*Tabelle1[[#This Row],[BGF1]],"")</f>
        <v>1575768.75</v>
      </c>
      <c r="AA61" s="319">
        <f>IFERROR(E61*Tabelle1[[#This Row],[BGF2]],"")</f>
        <v>3313950</v>
      </c>
      <c r="AB61" s="319">
        <f>IFERROR(F61*Tabelle1[[#This Row],[BGF3]],"")</f>
        <v>894794.99999999988</v>
      </c>
      <c r="AC61" s="319">
        <f>IFERROR(G61*Tabelle1[[#This Row],[BGF4]],"")</f>
        <v>332288.75</v>
      </c>
      <c r="AD61" s="319">
        <f>IFERROR(H61*Tabelle1[[#This Row],[BGF5]],"")</f>
        <v>71918.75</v>
      </c>
      <c r="AE61" s="319">
        <f>IFERROR(I61*Tabelle1[[#This Row],[BGF6]],"")</f>
        <v>52496.25</v>
      </c>
      <c r="AF61" s="319" t="str">
        <f>IFERROR(J61*Tabelle1[[#This Row],[BGF11]],"")</f>
        <v/>
      </c>
      <c r="AG61" s="316">
        <f>IFERROR(Tabelle1[[#This Row],[BGF1]]/AG$4*$AK$3,"")</f>
        <v>326.12335371589842</v>
      </c>
      <c r="AH61" s="316">
        <f>IFERROR(Tabelle1[[#This Row],[BGF2]]/AH$4*$AK$3,"")</f>
        <v>155.30610940695297</v>
      </c>
      <c r="AI61" s="316">
        <f>IFERROR(Tabelle1[[#This Row],[BGF3]]/AI$4*$AK$3,"")</f>
        <v>275.9390243902439</v>
      </c>
      <c r="AJ61" s="316">
        <f>IFERROR(Tabelle1[[#This Row],[BGF4]]/AJ$4*$AK$3,"")</f>
        <v>365.51762500000001</v>
      </c>
      <c r="AK61" s="316">
        <f>IFERROR(Tabelle1[[#This Row],[BGF5]]/AK$4*$AK$3,"")</f>
        <v>376.71726190476193</v>
      </c>
      <c r="AL61" s="316">
        <f>IFERROR(Tabelle1[[#This Row],[BGF6]]/AL$4*$AK$3,"")</f>
        <v>589.24362244897964</v>
      </c>
      <c r="AM61" s="316" t="str">
        <f>IFERROR(Tabelle1[[#This Row],[BGF11]]/AM$4*$AK$3,"")</f>
        <v/>
      </c>
      <c r="AN61" s="330">
        <f>SUM(Tabelle1[[#This Row],[BebFl_summe 1]:[BebFl_summe 7]])</f>
        <v>3999560.5669642859</v>
      </c>
      <c r="AO61" s="320">
        <f>IFERROR(Tabelle1[[#This Row],[BebFl G1]]*D61,"")</f>
        <v>1733345.625</v>
      </c>
      <c r="AP61" s="320">
        <f>IFERROR(Tabelle1[[#This Row],[BebFl G2]]*E61,"")</f>
        <v>1822672.5</v>
      </c>
      <c r="AQ61" s="320">
        <f>IFERROR(Tabelle1[[#This Row],[BebFl G3]]*F61,"")</f>
        <v>328091.5</v>
      </c>
      <c r="AR61" s="320">
        <f>IFERROR(Tabelle1[[#This Row],[BebFl G4]]*G61,"")</f>
        <v>91379.40625</v>
      </c>
      <c r="AS61" s="320">
        <f>IFERROR(Tabelle1[[#This Row],[BebFl G5]]*H61,"")</f>
        <v>15822.125</v>
      </c>
      <c r="AT61" s="320">
        <f>IFERROR(Tabelle1[[#This Row],[BebFl G6]]*I61,"")</f>
        <v>8249.4107142857156</v>
      </c>
      <c r="AU61" s="320" t="str">
        <f>IFERROR(Tabelle1[[#This Row],[BebFl G11]]*J61,"")</f>
        <v/>
      </c>
      <c r="AV61" s="320">
        <f>SUM(Tabelle1[[#This Row],[BebFl_summe 8]:[BebFl_summe 14]])</f>
        <v>5256936.5897321422</v>
      </c>
      <c r="AW61" s="320">
        <f>IFERROR(Tabelle1[[#This Row],[BebFl_summe 1]]*AW$3,"")</f>
        <v>2600018.4375</v>
      </c>
      <c r="AX61" s="320">
        <f>IFERROR(Tabelle1[[#This Row],[BebFl_summe 2]]*AX$3,"")</f>
        <v>2187207</v>
      </c>
      <c r="AY61" s="320">
        <f>IFERROR(Tabelle1[[#This Row],[BebFl_summe 3]]*AY$3,"")</f>
        <v>393709.8</v>
      </c>
      <c r="AZ61" s="320">
        <f>IFERROR(Tabelle1[[#This Row],[BebFl_summe 4]]*AZ$3,"")</f>
        <v>63965.584374999999</v>
      </c>
      <c r="BA61" s="320">
        <f>IFERROR(Tabelle1[[#This Row],[BebFl_summe 5]]*BA$3,"")</f>
        <v>7911.0625</v>
      </c>
      <c r="BB61" s="320">
        <f>IFERROR(Tabelle1[[#This Row],[BebFl_summe 6]]*BB$3,"")</f>
        <v>4124.7053571428578</v>
      </c>
      <c r="BC61" s="320" t="str">
        <f>IFERROR(Tabelle1[[#This Row],[BebFl_summe 7]]*BC$3,"")</f>
        <v/>
      </c>
      <c r="BD61" s="335">
        <v>22815543.20093938</v>
      </c>
      <c r="BE61" s="342">
        <f>Tabelle1[[#This Row],[BebFl_Summe]]/Tabelle1[[#This Row],[bebaut]]</f>
        <v>0.17529981783644813</v>
      </c>
      <c r="BF61" s="332">
        <f>IFERROR(Tabelle1[[#This Row],[bebaut]]*Tabelle1[[#This Row],[BebFl_summe 1]]/Tabelle1[[#This Row],[BebFl_Summe]],"")</f>
        <v>9887891.7639103495</v>
      </c>
      <c r="BG61" s="332">
        <f>IFERROR(Tabelle1[[#This Row],[bebaut]]*Tabelle1[[#This Row],[BebFl_summe 2]]/Tabelle1[[#This Row],[BebFl_Summe]],"")</f>
        <v>10397458.037865868</v>
      </c>
      <c r="BH61" s="332">
        <f>IFERROR(Tabelle1[[#This Row],[bebaut]]*Tabelle1[[#This Row],[BebFl_summe 3]]/Tabelle1[[#This Row],[BebFl_Summe]],"")</f>
        <v>1871602.0589713564</v>
      </c>
      <c r="BI61" s="332">
        <f>IFERROR(Tabelle1[[#This Row],[bebaut]]*Tabelle1[[#This Row],[BebFl_summe 4]]/Tabelle1[[#This Row],[BebFl_Summe]],"")</f>
        <v>521274.96410324564</v>
      </c>
      <c r="BJ61" s="332">
        <f>IFERROR(Tabelle1[[#This Row],[bebaut]]*Tabelle1[[#This Row],[BebFl_summe 5]]/Tabelle1[[#This Row],[BebFl_Summe]],"")</f>
        <v>90257.509649906104</v>
      </c>
      <c r="BK61" s="332">
        <f>IFERROR(Tabelle1[[#This Row],[bebaut]]*Tabelle1[[#This Row],[BebFl_summe 6]]/Tabelle1[[#This Row],[BebFl_Summe]],"")</f>
        <v>47058.866438653589</v>
      </c>
      <c r="BL61" s="332" t="str">
        <f>IFERROR(Tabelle1[[#This Row],[bebaut]]*Tabelle1[[#This Row],[BebFl_summe 7]]/Tabelle1[[#This Row],[BebFl_Summe]],"")</f>
        <v/>
      </c>
      <c r="BM61" s="290">
        <f>IFERROR(Tabelle1[[#This Row],[BGF_insg 1]]/Tabelle1[[#This Row],[GF_1]],"")</f>
        <v>0.15936347076040738</v>
      </c>
      <c r="BN61" s="290">
        <f>IFERROR(Tabelle1[[#This Row],[BGF_insg 2]]/Tabelle1[[#This Row],[GF_2]],"")</f>
        <v>0.31872694152081477</v>
      </c>
      <c r="BO61" s="290">
        <f>IFERROR(Tabelle1[[#This Row],[BGF_insg 3]]/Tabelle1[[#This Row],[GF_3]],"")</f>
        <v>0.47809041228122207</v>
      </c>
      <c r="BP61" s="290">
        <f>IFERROR(Tabelle1[[#This Row],[BGF_insg 4]]/Tabelle1[[#This Row],[GF_4]],"")</f>
        <v>0.63745388304162953</v>
      </c>
      <c r="BQ61" s="290">
        <f>IFERROR(Tabelle1[[#This Row],[BGF_insg 5]]/Tabelle1[[#This Row],[GF_5]],"")</f>
        <v>0.796817353802037</v>
      </c>
      <c r="BR61" s="290">
        <f>IFERROR(Tabelle1[[#This Row],[BGF_insg 6]]/Tabelle1[[#This Row],[GF_6]],"")</f>
        <v>1.1155442953228514</v>
      </c>
      <c r="BS61" s="290" t="str">
        <f>IFERROR(Tabelle1[[#This Row],[BGF_insg 7]]/Tabelle1[[#This Row],[GF_7]],"")</f>
        <v/>
      </c>
      <c r="BT61" s="332">
        <f>IFERROR(Tabelle1[[#This Row],[bebaut]]*Tabelle1[[#This Row],[BebFl_summe 8]]/Tabelle1[[#This Row],[Gewichtung]],"")</f>
        <v>11284296.84692901</v>
      </c>
      <c r="BU61" s="332">
        <f>IFERROR(Tabelle1[[#This Row],[bebaut]]*Tabelle1[[#This Row],[BebFl_summe 9]]/Tabelle1[[#This Row],[Gewichtung]],"")</f>
        <v>9492660.7818261124</v>
      </c>
      <c r="BV61" s="332">
        <f>IFERROR(Tabelle1[[#This Row],[bebaut]]*Tabelle1[[#This Row],[BebFl_summe 10]]/Tabelle1[[#This Row],[Gewichtung]],"")</f>
        <v>1708733.365374472</v>
      </c>
      <c r="BW61" s="332">
        <f>IFERROR(Tabelle1[[#This Row],[bebaut]]*Tabelle1[[#This Row],[BebFl_summe 11]]/Tabelle1[[#This Row],[Gewichtung]],"")</f>
        <v>277615.97058858705</v>
      </c>
      <c r="BX61" s="332">
        <f>IFERROR(Tabelle1[[#This Row],[bebaut]]*Tabelle1[[#This Row],[BebFl_summe 12]]/Tabelle1[[#This Row],[Gewichtung]],"")</f>
        <v>34334.670991966123</v>
      </c>
      <c r="BY61" s="332">
        <f>IFERROR(Tabelle1[[#This Row],[bebaut]]*Tabelle1[[#This Row],[BebFl_summe 13]]/Tabelle1[[#This Row],[Gewichtung]],"")</f>
        <v>17901.565229234398</v>
      </c>
      <c r="BZ61" s="332" t="str">
        <f>IFERROR(Tabelle1[[#This Row],[bebaut]]*Tabelle1[[#This Row],[BebFl_summe 14]]/Tabelle1[[#This Row],[Gewichtung]],"")</f>
        <v/>
      </c>
      <c r="CA61" s="290">
        <f>IFERROR(Tabelle1[[#This Row],[BGF_insg 1]]/Tabelle1[[#This Row],[GF_12]],"")</f>
        <v>0.13964261764602914</v>
      </c>
      <c r="CB61" s="290">
        <f>IFERROR(Tabelle1[[#This Row],[BGF_insg 2]]/Tabelle1[[#This Row],[GF_23]],"")</f>
        <v>0.34910654411507291</v>
      </c>
      <c r="CC61" s="290">
        <f>IFERROR(Tabelle1[[#This Row],[BGF_insg 3]]/Tabelle1[[#This Row],[GF_34]],"")</f>
        <v>0.52365981617260926</v>
      </c>
      <c r="CD61" s="290">
        <f>IFERROR(Tabelle1[[#This Row],[BGF_insg 4]]/Tabelle1[[#This Row],[GF_45]],"")</f>
        <v>1.1969367226802499</v>
      </c>
      <c r="CE61" s="290">
        <f>IFERROR(Tabelle1[[#This Row],[BGF_insg 5]]/Tabelle1[[#This Row],[GF_56]],"")</f>
        <v>2.094639264690437</v>
      </c>
      <c r="CF61" s="290">
        <f>IFERROR(Tabelle1[[#This Row],[BGF_insg 6]]/Tabelle1[[#This Row],[GF_67]],"")</f>
        <v>2.9324949705666112</v>
      </c>
      <c r="CG61" s="290" t="str">
        <f>IFERROR(Tabelle1[[#This Row],[BGF_insg 7]]/Tabelle1[[#This Row],[GF_78]],"")</f>
        <v/>
      </c>
      <c r="CI61"/>
    </row>
    <row r="62" spans="1:87" ht="17.399999999999999" customHeight="1" x14ac:dyDescent="0.3">
      <c r="A62" s="15" t="s">
        <v>109</v>
      </c>
      <c r="B62" s="263">
        <v>413</v>
      </c>
      <c r="C62" s="314">
        <f t="shared" si="0"/>
        <v>18245</v>
      </c>
      <c r="D62" s="25">
        <v>6970</v>
      </c>
      <c r="E62" s="25">
        <v>10199</v>
      </c>
      <c r="F62" s="25">
        <v>946</v>
      </c>
      <c r="G62" s="25">
        <v>110</v>
      </c>
      <c r="H62" s="25">
        <v>16</v>
      </c>
      <c r="I62" s="25">
        <v>4</v>
      </c>
      <c r="J62" s="25" t="s">
        <v>54</v>
      </c>
      <c r="K62" s="24">
        <v>1135454</v>
      </c>
      <c r="L62" s="24">
        <v>2633357</v>
      </c>
      <c r="M62" s="24">
        <v>592748</v>
      </c>
      <c r="N62" s="24">
        <v>128948</v>
      </c>
      <c r="O62" s="24">
        <v>23859</v>
      </c>
      <c r="P62" s="24">
        <v>12279</v>
      </c>
      <c r="Q62" s="24" t="s">
        <v>54</v>
      </c>
      <c r="R62" s="315">
        <f>IFERROR(Tabelle1[[#This Row],[NGF1]]/NGFzuBGF/D62,"")</f>
        <v>203.63235294117646</v>
      </c>
      <c r="S62" s="315">
        <f>IFERROR(Tabelle1[[#This Row],[NGF2]]/NGFzuBGF/E62,"")</f>
        <v>322.74696048632217</v>
      </c>
      <c r="T62" s="315">
        <f>IFERROR(Tabelle1[[#This Row],[NGF3]]/NGFzuBGF/F62,"")</f>
        <v>783.22938689217756</v>
      </c>
      <c r="U62" s="315">
        <f>IFERROR(Tabelle1[[#This Row],[NGF4]]/NGFzuBGF/G62,"")</f>
        <v>1465.3181818181818</v>
      </c>
      <c r="V62" s="315">
        <f>IFERROR(Tabelle1[[#This Row],[NGF5]]/NGFzuBGF/H62,"")</f>
        <v>1863.984375</v>
      </c>
      <c r="W62" s="315">
        <f>IFERROR(Tabelle1[[#This Row],[NGF6]]/NGFzuBGF/I62,"")</f>
        <v>3837.1875</v>
      </c>
      <c r="X62" s="315" t="str">
        <f>IFERROR(Tabelle1[[#This Row],[NGF11]]/NGFzuBGF/J62,"")</f>
        <v/>
      </c>
      <c r="Y62" s="329">
        <f>SUM(Tabelle1[[#This Row],[BGF_insg 1]:[BGF_insg 7]])</f>
        <v>5658306.25</v>
      </c>
      <c r="Z62" s="319">
        <f>IFERROR(D62*Tabelle1[[#This Row],[BGF1]],"")</f>
        <v>1419317.5</v>
      </c>
      <c r="AA62" s="319">
        <f>IFERROR(E62*Tabelle1[[#This Row],[BGF2]],"")</f>
        <v>3291696.25</v>
      </c>
      <c r="AB62" s="319">
        <f>IFERROR(F62*Tabelle1[[#This Row],[BGF3]],"")</f>
        <v>740935</v>
      </c>
      <c r="AC62" s="319">
        <f>IFERROR(G62*Tabelle1[[#This Row],[BGF4]],"")</f>
        <v>161185</v>
      </c>
      <c r="AD62" s="319">
        <f>IFERROR(H62*Tabelle1[[#This Row],[BGF5]],"")</f>
        <v>29823.75</v>
      </c>
      <c r="AE62" s="319">
        <f>IFERROR(I62*Tabelle1[[#This Row],[BGF6]],"")</f>
        <v>15348.75</v>
      </c>
      <c r="AF62" s="319" t="str">
        <f>IFERROR(J62*Tabelle1[[#This Row],[BGF11]],"")</f>
        <v/>
      </c>
      <c r="AG62" s="316">
        <f>IFERROR(Tabelle1[[#This Row],[BGF1]]/AG$4*$AK$3,"")</f>
        <v>223.99558823529412</v>
      </c>
      <c r="AH62" s="316">
        <f>IFERROR(Tabelle1[[#This Row],[BGF2]]/AH$4*$AK$3,"")</f>
        <v>177.51082826747719</v>
      </c>
      <c r="AI62" s="316">
        <f>IFERROR(Tabelle1[[#This Row],[BGF3]]/AI$4*$AK$3,"")</f>
        <v>287.1841085271318</v>
      </c>
      <c r="AJ62" s="316">
        <f>IFERROR(Tabelle1[[#This Row],[BGF4]]/AJ$4*$AK$3,"")</f>
        <v>402.96250000000003</v>
      </c>
      <c r="AK62" s="316">
        <f>IFERROR(Tabelle1[[#This Row],[BGF5]]/AK$4*$AK$3,"")</f>
        <v>410.07656250000002</v>
      </c>
      <c r="AL62" s="316">
        <f>IFERROR(Tabelle1[[#This Row],[BGF6]]/AL$4*$AK$3,"")</f>
        <v>602.98660714285722</v>
      </c>
      <c r="AM62" s="316" t="str">
        <f>IFERROR(Tabelle1[[#This Row],[BGF11]]/AM$4*$AK$3,"")</f>
        <v/>
      </c>
      <c r="AN62" s="330">
        <f>SUM(Tabelle1[[#This Row],[BebFl_summe 1]:[BebFl_summe 7]])</f>
        <v>3696657.400595238</v>
      </c>
      <c r="AO62" s="320">
        <f>IFERROR(Tabelle1[[#This Row],[BebFl G1]]*D62,"")</f>
        <v>1561249.25</v>
      </c>
      <c r="AP62" s="320">
        <f>IFERROR(Tabelle1[[#This Row],[BebFl G2]]*E62,"")</f>
        <v>1810432.9375</v>
      </c>
      <c r="AQ62" s="320">
        <f>IFERROR(Tabelle1[[#This Row],[BebFl G3]]*F62,"")</f>
        <v>271676.16666666669</v>
      </c>
      <c r="AR62" s="320">
        <f>IFERROR(Tabelle1[[#This Row],[BebFl G4]]*G62,"")</f>
        <v>44325.875000000007</v>
      </c>
      <c r="AS62" s="320">
        <f>IFERROR(Tabelle1[[#This Row],[BebFl G5]]*H62,"")</f>
        <v>6561.2250000000004</v>
      </c>
      <c r="AT62" s="320">
        <f>IFERROR(Tabelle1[[#This Row],[BebFl G6]]*I62,"")</f>
        <v>2411.9464285714289</v>
      </c>
      <c r="AU62" s="320" t="str">
        <f>IFERROR(Tabelle1[[#This Row],[BebFl G11]]*J62,"")</f>
        <v/>
      </c>
      <c r="AV62" s="320">
        <f>SUM(Tabelle1[[#This Row],[BebFl_summe 8]:[BebFl_summe 14]])</f>
        <v>4875919.4982142858</v>
      </c>
      <c r="AW62" s="320">
        <f>IFERROR(Tabelle1[[#This Row],[BebFl_summe 1]]*AW$3,"")</f>
        <v>2341873.875</v>
      </c>
      <c r="AX62" s="320">
        <f>IFERROR(Tabelle1[[#This Row],[BebFl_summe 2]]*AX$3,"")</f>
        <v>2172519.5249999999</v>
      </c>
      <c r="AY62" s="320">
        <f>IFERROR(Tabelle1[[#This Row],[BebFl_summe 3]]*AY$3,"")</f>
        <v>326011.40000000002</v>
      </c>
      <c r="AZ62" s="320">
        <f>IFERROR(Tabelle1[[#This Row],[BebFl_summe 4]]*AZ$3,"")</f>
        <v>31028.112500000003</v>
      </c>
      <c r="BA62" s="320">
        <f>IFERROR(Tabelle1[[#This Row],[BebFl_summe 5]]*BA$3,"")</f>
        <v>3280.6125000000002</v>
      </c>
      <c r="BB62" s="320">
        <f>IFERROR(Tabelle1[[#This Row],[BebFl_summe 6]]*BB$3,"")</f>
        <v>1205.9732142857144</v>
      </c>
      <c r="BC62" s="320" t="str">
        <f>IFERROR(Tabelle1[[#This Row],[BebFl_summe 7]]*BC$3,"")</f>
        <v/>
      </c>
      <c r="BD62" s="335">
        <v>20668868.820114214</v>
      </c>
      <c r="BE62" s="342">
        <f>Tabelle1[[#This Row],[BebFl_Summe]]/Tabelle1[[#This Row],[bebaut]]</f>
        <v>0.1788514617209134</v>
      </c>
      <c r="BF62" s="332">
        <f>IFERROR(Tabelle1[[#This Row],[bebaut]]*Tabelle1[[#This Row],[BebFl_summe 1]]/Tabelle1[[#This Row],[BebFl_Summe]],"")</f>
        <v>8729306.6267259959</v>
      </c>
      <c r="BG62" s="332">
        <f>IFERROR(Tabelle1[[#This Row],[bebaut]]*Tabelle1[[#This Row],[BebFl_summe 2]]/Tabelle1[[#This Row],[BebFl_Summe]],"")</f>
        <v>10122550.411833191</v>
      </c>
      <c r="BH62" s="332">
        <f>IFERROR(Tabelle1[[#This Row],[bebaut]]*Tabelle1[[#This Row],[BebFl_summe 3]]/Tabelle1[[#This Row],[BebFl_Summe]],"")</f>
        <v>1519004.4523684154</v>
      </c>
      <c r="BI62" s="332">
        <f>IFERROR(Tabelle1[[#This Row],[bebaut]]*Tabelle1[[#This Row],[BebFl_summe 4]]/Tabelle1[[#This Row],[BebFl_Summe]],"")</f>
        <v>247836.24675747845</v>
      </c>
      <c r="BJ62" s="332">
        <f>IFERROR(Tabelle1[[#This Row],[bebaut]]*Tabelle1[[#This Row],[BebFl_summe 5]]/Tabelle1[[#This Row],[BebFl_Summe]],"")</f>
        <v>36685.330591473634</v>
      </c>
      <c r="BK62" s="332">
        <f>IFERROR(Tabelle1[[#This Row],[bebaut]]*Tabelle1[[#This Row],[BebFl_summe 6]]/Tabelle1[[#This Row],[BebFl_Summe]],"")</f>
        <v>13485.751837662481</v>
      </c>
      <c r="BL62" s="332" t="str">
        <f>IFERROR(Tabelle1[[#This Row],[bebaut]]*Tabelle1[[#This Row],[BebFl_summe 7]]/Tabelle1[[#This Row],[BebFl_Summe]],"")</f>
        <v/>
      </c>
      <c r="BM62" s="290">
        <f>IFERROR(Tabelle1[[#This Row],[BGF_insg 1]]/Tabelle1[[#This Row],[GF_1]],"")</f>
        <v>0.16259223792810307</v>
      </c>
      <c r="BN62" s="290">
        <f>IFERROR(Tabelle1[[#This Row],[BGF_insg 2]]/Tabelle1[[#This Row],[GF_2]],"")</f>
        <v>0.32518447585620613</v>
      </c>
      <c r="BO62" s="290">
        <f>IFERROR(Tabelle1[[#This Row],[BGF_insg 3]]/Tabelle1[[#This Row],[GF_3]],"")</f>
        <v>0.48777671378430926</v>
      </c>
      <c r="BP62" s="290">
        <f>IFERROR(Tabelle1[[#This Row],[BGF_insg 4]]/Tabelle1[[#This Row],[GF_4]],"")</f>
        <v>0.65036895171241227</v>
      </c>
      <c r="BQ62" s="290">
        <f>IFERROR(Tabelle1[[#This Row],[BGF_insg 5]]/Tabelle1[[#This Row],[GF_5]],"")</f>
        <v>0.81296118964051545</v>
      </c>
      <c r="BR62" s="290">
        <f>IFERROR(Tabelle1[[#This Row],[BGF_insg 6]]/Tabelle1[[#This Row],[GF_6]],"")</f>
        <v>1.1381456654967215</v>
      </c>
      <c r="BS62" s="290" t="str">
        <f>IFERROR(Tabelle1[[#This Row],[BGF_insg 7]]/Tabelle1[[#This Row],[GF_7]],"")</f>
        <v/>
      </c>
      <c r="BT62" s="332">
        <f>IFERROR(Tabelle1[[#This Row],[bebaut]]*Tabelle1[[#This Row],[BebFl_summe 8]]/Tabelle1[[#This Row],[Gewichtung]],"")</f>
        <v>9927129.423148714</v>
      </c>
      <c r="BU62" s="332">
        <f>IFERROR(Tabelle1[[#This Row],[bebaut]]*Tabelle1[[#This Row],[BebFl_summe 9]]/Tabelle1[[#This Row],[Gewichtung]],"")</f>
        <v>9209241.6800168492</v>
      </c>
      <c r="BV62" s="332">
        <f>IFERROR(Tabelle1[[#This Row],[bebaut]]*Tabelle1[[#This Row],[BebFl_summe 10]]/Tabelle1[[#This Row],[Gewichtung]],"")</f>
        <v>1381952.0324175891</v>
      </c>
      <c r="BW62" s="332">
        <f>IFERROR(Tabelle1[[#This Row],[bebaut]]*Tabelle1[[#This Row],[BebFl_summe 11]]/Tabelle1[[#This Row],[Gewichtung]],"")</f>
        <v>131527.18932974921</v>
      </c>
      <c r="BX62" s="332">
        <f>IFERROR(Tabelle1[[#This Row],[bebaut]]*Tabelle1[[#This Row],[BebFl_summe 12]]/Tabelle1[[#This Row],[Gewichtung]],"")</f>
        <v>13906.412818538089</v>
      </c>
      <c r="BY62" s="332">
        <f>IFERROR(Tabelle1[[#This Row],[bebaut]]*Tabelle1[[#This Row],[BebFl_summe 13]]/Tabelle1[[#This Row],[Gewichtung]],"")</f>
        <v>5112.082382773473</v>
      </c>
      <c r="BZ62" s="332" t="str">
        <f>IFERROR(Tabelle1[[#This Row],[bebaut]]*Tabelle1[[#This Row],[BebFl_summe 14]]/Tabelle1[[#This Row],[Gewichtung]],"")</f>
        <v/>
      </c>
      <c r="CA62" s="290">
        <f>IFERROR(Tabelle1[[#This Row],[BGF_insg 1]]/Tabelle1[[#This Row],[GF_12]],"")</f>
        <v>0.14297360692108485</v>
      </c>
      <c r="CB62" s="290">
        <f>IFERROR(Tabelle1[[#This Row],[BGF_insg 2]]/Tabelle1[[#This Row],[GF_23]],"")</f>
        <v>0.35743401730271213</v>
      </c>
      <c r="CC62" s="290">
        <f>IFERROR(Tabelle1[[#This Row],[BGF_insg 3]]/Tabelle1[[#This Row],[GF_34]],"")</f>
        <v>0.53615102595406816</v>
      </c>
      <c r="CD62" s="290">
        <f>IFERROR(Tabelle1[[#This Row],[BGF_insg 4]]/Tabelle1[[#This Row],[GF_45]],"")</f>
        <v>1.2254880593235844</v>
      </c>
      <c r="CE62" s="290">
        <f>IFERROR(Tabelle1[[#This Row],[BGF_insg 5]]/Tabelle1[[#This Row],[GF_56]],"")</f>
        <v>2.1446041038162722</v>
      </c>
      <c r="CF62" s="290">
        <f>IFERROR(Tabelle1[[#This Row],[BGF_insg 6]]/Tabelle1[[#This Row],[GF_67]],"")</f>
        <v>3.0024457453427811</v>
      </c>
      <c r="CG62" s="290" t="str">
        <f>IFERROR(Tabelle1[[#This Row],[BGF_insg 7]]/Tabelle1[[#This Row],[GF_78]],"")</f>
        <v/>
      </c>
      <c r="CI62"/>
    </row>
    <row r="63" spans="1:87" ht="17.399999999999999" customHeight="1" x14ac:dyDescent="0.3">
      <c r="A63" s="15" t="s">
        <v>110</v>
      </c>
      <c r="B63" s="263">
        <v>414</v>
      </c>
      <c r="C63" s="314">
        <f t="shared" si="0"/>
        <v>17746</v>
      </c>
      <c r="D63" s="25">
        <v>5971</v>
      </c>
      <c r="E63" s="25">
        <v>10475</v>
      </c>
      <c r="F63" s="25">
        <v>1092</v>
      </c>
      <c r="G63" s="25">
        <v>171</v>
      </c>
      <c r="H63" s="25">
        <v>27</v>
      </c>
      <c r="I63" s="25">
        <v>10</v>
      </c>
      <c r="J63" s="25" t="s">
        <v>54</v>
      </c>
      <c r="K63" s="24">
        <v>1074002</v>
      </c>
      <c r="L63" s="24">
        <v>2267425</v>
      </c>
      <c r="M63" s="24">
        <v>494667</v>
      </c>
      <c r="N63" s="24">
        <v>160910</v>
      </c>
      <c r="O63" s="24">
        <v>37468</v>
      </c>
      <c r="P63" s="24">
        <v>19986</v>
      </c>
      <c r="Q63" s="24" t="s">
        <v>54</v>
      </c>
      <c r="R63" s="315">
        <f>IFERROR(Tabelle1[[#This Row],[NGF1]]/NGFzuBGF/D63,"")</f>
        <v>224.83712945905208</v>
      </c>
      <c r="S63" s="315">
        <f>IFERROR(Tabelle1[[#This Row],[NGF2]]/NGFzuBGF/E63,"")</f>
        <v>270.57577565632459</v>
      </c>
      <c r="T63" s="315">
        <f>IFERROR(Tabelle1[[#This Row],[NGF3]]/NGFzuBGF/F63,"")</f>
        <v>566.23969780219784</v>
      </c>
      <c r="U63" s="315">
        <f>IFERROR(Tabelle1[[#This Row],[NGF4]]/NGFzuBGF/G63,"")</f>
        <v>1176.2426900584796</v>
      </c>
      <c r="V63" s="315">
        <f>IFERROR(Tabelle1[[#This Row],[NGF5]]/NGFzuBGF/H63,"")</f>
        <v>1734.6296296296296</v>
      </c>
      <c r="W63" s="315">
        <f>IFERROR(Tabelle1[[#This Row],[NGF6]]/NGFzuBGF/I63,"")</f>
        <v>2498.25</v>
      </c>
      <c r="X63" s="315" t="str">
        <f>IFERROR(Tabelle1[[#This Row],[NGF11]]/NGFzuBGF/J63,"")</f>
        <v/>
      </c>
      <c r="Y63" s="329">
        <f>SUM(Tabelle1[[#This Row],[BGF_insg 1]:[BGF_insg 7]])</f>
        <v>5068072.5</v>
      </c>
      <c r="Z63" s="319">
        <f>IFERROR(D63*Tabelle1[[#This Row],[BGF1]],"")</f>
        <v>1342502.5</v>
      </c>
      <c r="AA63" s="319">
        <f>IFERROR(E63*Tabelle1[[#This Row],[BGF2]],"")</f>
        <v>2834281.25</v>
      </c>
      <c r="AB63" s="319">
        <f>IFERROR(F63*Tabelle1[[#This Row],[BGF3]],"")</f>
        <v>618333.75</v>
      </c>
      <c r="AC63" s="319">
        <f>IFERROR(G63*Tabelle1[[#This Row],[BGF4]],"")</f>
        <v>201137.50000000003</v>
      </c>
      <c r="AD63" s="319">
        <f>IFERROR(H63*Tabelle1[[#This Row],[BGF5]],"")</f>
        <v>46835</v>
      </c>
      <c r="AE63" s="319">
        <f>IFERROR(I63*Tabelle1[[#This Row],[BGF6]],"")</f>
        <v>24982.5</v>
      </c>
      <c r="AF63" s="319" t="str">
        <f>IFERROR(J63*Tabelle1[[#This Row],[BGF11]],"")</f>
        <v/>
      </c>
      <c r="AG63" s="316">
        <f>IFERROR(Tabelle1[[#This Row],[BGF1]]/AG$4*$AK$3,"")</f>
        <v>247.32084240495732</v>
      </c>
      <c r="AH63" s="316">
        <f>IFERROR(Tabelle1[[#This Row],[BGF2]]/AH$4*$AK$3,"")</f>
        <v>148.81667661097853</v>
      </c>
      <c r="AI63" s="316">
        <f>IFERROR(Tabelle1[[#This Row],[BGF3]]/AI$4*$AK$3,"")</f>
        <v>207.62122252747255</v>
      </c>
      <c r="AJ63" s="316">
        <f>IFERROR(Tabelle1[[#This Row],[BGF4]]/AJ$4*$AK$3,"")</f>
        <v>323.4667397660819</v>
      </c>
      <c r="AK63" s="316">
        <f>IFERROR(Tabelle1[[#This Row],[BGF5]]/AK$4*$AK$3,"")</f>
        <v>381.61851851851856</v>
      </c>
      <c r="AL63" s="316">
        <f>IFERROR(Tabelle1[[#This Row],[BGF6]]/AL$4*$AK$3,"")</f>
        <v>392.58214285714291</v>
      </c>
      <c r="AM63" s="316" t="str">
        <f>IFERROR(Tabelle1[[#This Row],[BGF11]]/AM$4*$AK$3,"")</f>
        <v/>
      </c>
      <c r="AN63" s="330">
        <f>SUM(Tabelle1[[#This Row],[BebFl_summe 1]:[BebFl_summe 7]])</f>
        <v>3331872.146428572</v>
      </c>
      <c r="AO63" s="320">
        <f>IFERROR(Tabelle1[[#This Row],[BebFl G1]]*D63,"")</f>
        <v>1476752.7500000002</v>
      </c>
      <c r="AP63" s="320">
        <f>IFERROR(Tabelle1[[#This Row],[BebFl G2]]*E63,"")</f>
        <v>1558854.6875000002</v>
      </c>
      <c r="AQ63" s="320">
        <f>IFERROR(Tabelle1[[#This Row],[BebFl G3]]*F63,"")</f>
        <v>226722.37500000003</v>
      </c>
      <c r="AR63" s="320">
        <f>IFERROR(Tabelle1[[#This Row],[BebFl G4]]*G63,"")</f>
        <v>55312.812500000007</v>
      </c>
      <c r="AS63" s="320">
        <f>IFERROR(Tabelle1[[#This Row],[BebFl G5]]*H63,"")</f>
        <v>10303.700000000001</v>
      </c>
      <c r="AT63" s="320">
        <f>IFERROR(Tabelle1[[#This Row],[BebFl G6]]*I63,"")</f>
        <v>3925.8214285714294</v>
      </c>
      <c r="AU63" s="320" t="str">
        <f>IFERROR(Tabelle1[[#This Row],[BebFl G11]]*J63,"")</f>
        <v/>
      </c>
      <c r="AV63" s="320">
        <f>SUM(Tabelle1[[#This Row],[BebFl_summe 8]:[BebFl_summe 14]])</f>
        <v>4403655.3294642856</v>
      </c>
      <c r="AW63" s="320">
        <f>IFERROR(Tabelle1[[#This Row],[BebFl_summe 1]]*AW$3,"")</f>
        <v>2215129.1250000005</v>
      </c>
      <c r="AX63" s="320">
        <f>IFERROR(Tabelle1[[#This Row],[BebFl_summe 2]]*AX$3,"")</f>
        <v>1870625.6250000002</v>
      </c>
      <c r="AY63" s="320">
        <f>IFERROR(Tabelle1[[#This Row],[BebFl_summe 3]]*AY$3,"")</f>
        <v>272066.85000000003</v>
      </c>
      <c r="AZ63" s="320">
        <f>IFERROR(Tabelle1[[#This Row],[BebFl_summe 4]]*AZ$3,"")</f>
        <v>38718.96875</v>
      </c>
      <c r="BA63" s="320">
        <f>IFERROR(Tabelle1[[#This Row],[BebFl_summe 5]]*BA$3,"")</f>
        <v>5151.8500000000004</v>
      </c>
      <c r="BB63" s="320">
        <f>IFERROR(Tabelle1[[#This Row],[BebFl_summe 6]]*BB$3,"")</f>
        <v>1962.9107142857147</v>
      </c>
      <c r="BC63" s="320" t="str">
        <f>IFERROR(Tabelle1[[#This Row],[BebFl_summe 7]]*BC$3,"")</f>
        <v/>
      </c>
      <c r="BD63" s="335">
        <v>20967519.71251126</v>
      </c>
      <c r="BE63" s="342">
        <f>Tabelle1[[#This Row],[BebFl_Summe]]/Tabelle1[[#This Row],[bebaut]]</f>
        <v>0.15890635574032408</v>
      </c>
      <c r="BF63" s="332">
        <f>IFERROR(Tabelle1[[#This Row],[bebaut]]*Tabelle1[[#This Row],[BebFl_summe 1]]/Tabelle1[[#This Row],[BebFl_Summe]],"")</f>
        <v>9293226.4610814396</v>
      </c>
      <c r="BG63" s="332">
        <f>IFERROR(Tabelle1[[#This Row],[bebaut]]*Tabelle1[[#This Row],[BebFl_summe 2]]/Tabelle1[[#This Row],[BebFl_Summe]],"")</f>
        <v>9809895.143825423</v>
      </c>
      <c r="BH63" s="332">
        <f>IFERROR(Tabelle1[[#This Row],[bebaut]]*Tabelle1[[#This Row],[BebFl_summe 3]]/Tabelle1[[#This Row],[BebFl_Summe]],"")</f>
        <v>1426767.1921851705</v>
      </c>
      <c r="BI63" s="332">
        <f>IFERROR(Tabelle1[[#This Row],[bebaut]]*Tabelle1[[#This Row],[BebFl_summe 4]]/Tabelle1[[#This Row],[BebFl_Summe]],"")</f>
        <v>348084.33081423835</v>
      </c>
      <c r="BJ63" s="332">
        <f>IFERROR(Tabelle1[[#This Row],[bebaut]]*Tabelle1[[#This Row],[BebFl_summe 5]]/Tabelle1[[#This Row],[BebFl_Summe]],"")</f>
        <v>64841.333450738326</v>
      </c>
      <c r="BK63" s="332">
        <f>IFERROR(Tabelle1[[#This Row],[bebaut]]*Tabelle1[[#This Row],[BebFl_summe 6]]/Tabelle1[[#This Row],[BebFl_Summe]],"")</f>
        <v>24705.251154250796</v>
      </c>
      <c r="BL63" s="332" t="str">
        <f>IFERROR(Tabelle1[[#This Row],[bebaut]]*Tabelle1[[#This Row],[BebFl_summe 7]]/Tabelle1[[#This Row],[BebFl_Summe]],"")</f>
        <v/>
      </c>
      <c r="BM63" s="290">
        <f>IFERROR(Tabelle1[[#This Row],[BGF_insg 1]]/Tabelle1[[#This Row],[GF_1]],"")</f>
        <v>0.1444603234002946</v>
      </c>
      <c r="BN63" s="290">
        <f>IFERROR(Tabelle1[[#This Row],[BGF_insg 2]]/Tabelle1[[#This Row],[GF_2]],"")</f>
        <v>0.28892064680058915</v>
      </c>
      <c r="BO63" s="290">
        <f>IFERROR(Tabelle1[[#This Row],[BGF_insg 3]]/Tabelle1[[#This Row],[GF_3]],"")</f>
        <v>0.43338097020088379</v>
      </c>
      <c r="BP63" s="290">
        <f>IFERROR(Tabelle1[[#This Row],[BGF_insg 4]]/Tabelle1[[#This Row],[GF_4]],"")</f>
        <v>0.57784129360117842</v>
      </c>
      <c r="BQ63" s="290">
        <f>IFERROR(Tabelle1[[#This Row],[BGF_insg 5]]/Tabelle1[[#This Row],[GF_5]],"")</f>
        <v>0.72230161700147311</v>
      </c>
      <c r="BR63" s="290">
        <f>IFERROR(Tabelle1[[#This Row],[BGF_insg 6]]/Tabelle1[[#This Row],[GF_6]],"")</f>
        <v>1.0112222638020623</v>
      </c>
      <c r="BS63" s="290" t="str">
        <f>IFERROR(Tabelle1[[#This Row],[BGF_insg 7]]/Tabelle1[[#This Row],[GF_7]],"")</f>
        <v/>
      </c>
      <c r="BT63" s="332">
        <f>IFERROR(Tabelle1[[#This Row],[bebaut]]*Tabelle1[[#This Row],[BebFl_summe 8]]/Tabelle1[[#This Row],[Gewichtung]],"")</f>
        <v>10547093.293935327</v>
      </c>
      <c r="BU63" s="332">
        <f>IFERROR(Tabelle1[[#This Row],[bebaut]]*Tabelle1[[#This Row],[BebFl_summe 9]]/Tabelle1[[#This Row],[Gewichtung]],"")</f>
        <v>8906777.8316991236</v>
      </c>
      <c r="BV63" s="332">
        <f>IFERROR(Tabelle1[[#This Row],[bebaut]]*Tabelle1[[#This Row],[BebFl_summe 10]]/Tabelle1[[#This Row],[Gewichtung]],"")</f>
        <v>1295416.3334099578</v>
      </c>
      <c r="BW63" s="332">
        <f>IFERROR(Tabelle1[[#This Row],[bebaut]]*Tabelle1[[#This Row],[BebFl_summe 11]]/Tabelle1[[#This Row],[Gewichtung]],"")</f>
        <v>184356.10413962498</v>
      </c>
      <c r="BX63" s="332">
        <f>IFERROR(Tabelle1[[#This Row],[bebaut]]*Tabelle1[[#This Row],[BebFl_summe 12]]/Tabelle1[[#This Row],[Gewichtung]],"")</f>
        <v>24529.966209694754</v>
      </c>
      <c r="BY63" s="332">
        <f>IFERROR(Tabelle1[[#This Row],[bebaut]]*Tabelle1[[#This Row],[BebFl_summe 13]]/Tabelle1[[#This Row],[Gewichtung]],"")</f>
        <v>9346.1831175357147</v>
      </c>
      <c r="BZ63" s="332" t="str">
        <f>IFERROR(Tabelle1[[#This Row],[bebaut]]*Tabelle1[[#This Row],[BebFl_summe 14]]/Tabelle1[[#This Row],[Gewichtung]],"")</f>
        <v/>
      </c>
      <c r="CA63" s="290">
        <f>IFERROR(Tabelle1[[#This Row],[BGF_insg 1]]/Tabelle1[[#This Row],[GF_12]],"")</f>
        <v>0.1272864914138904</v>
      </c>
      <c r="CB63" s="290">
        <f>IFERROR(Tabelle1[[#This Row],[BGF_insg 2]]/Tabelle1[[#This Row],[GF_23]],"")</f>
        <v>0.31821622853472603</v>
      </c>
      <c r="CC63" s="290">
        <f>IFERROR(Tabelle1[[#This Row],[BGF_insg 3]]/Tabelle1[[#This Row],[GF_34]],"")</f>
        <v>0.47732434280208907</v>
      </c>
      <c r="CD63" s="290">
        <f>IFERROR(Tabelle1[[#This Row],[BGF_insg 4]]/Tabelle1[[#This Row],[GF_45]],"")</f>
        <v>1.0910270692619182</v>
      </c>
      <c r="CE63" s="290">
        <f>IFERROR(Tabelle1[[#This Row],[BGF_insg 5]]/Tabelle1[[#This Row],[GF_56]],"")</f>
        <v>1.9092973712083563</v>
      </c>
      <c r="CF63" s="290">
        <f>IFERROR(Tabelle1[[#This Row],[BGF_insg 6]]/Tabelle1[[#This Row],[GF_67]],"")</f>
        <v>2.6730163196916985</v>
      </c>
      <c r="CG63" s="290" t="str">
        <f>IFERROR(Tabelle1[[#This Row],[BGF_insg 7]]/Tabelle1[[#This Row],[GF_78]],"")</f>
        <v/>
      </c>
      <c r="CI63"/>
    </row>
    <row r="64" spans="1:87" ht="17.399999999999999" customHeight="1" x14ac:dyDescent="0.3">
      <c r="A64" s="15" t="s">
        <v>111</v>
      </c>
      <c r="B64" s="263">
        <v>415</v>
      </c>
      <c r="C64" s="314">
        <f t="shared" si="0"/>
        <v>18342</v>
      </c>
      <c r="D64" s="25">
        <v>7900</v>
      </c>
      <c r="E64" s="25">
        <v>9203</v>
      </c>
      <c r="F64" s="25">
        <v>1052</v>
      </c>
      <c r="G64" s="25">
        <v>158</v>
      </c>
      <c r="H64" s="25">
        <v>23</v>
      </c>
      <c r="I64" s="25">
        <v>6</v>
      </c>
      <c r="J64" s="25" t="s">
        <v>54</v>
      </c>
      <c r="K64" s="24">
        <v>1237284</v>
      </c>
      <c r="L64" s="24">
        <v>2540970</v>
      </c>
      <c r="M64" s="24">
        <v>618562</v>
      </c>
      <c r="N64" s="24">
        <v>176428</v>
      </c>
      <c r="O64" s="24">
        <v>45873</v>
      </c>
      <c r="P64" s="24">
        <v>15256</v>
      </c>
      <c r="Q64" s="24" t="s">
        <v>54</v>
      </c>
      <c r="R64" s="315">
        <f>IFERROR(Tabelle1[[#This Row],[NGF1]]/NGFzuBGF/D64,"")</f>
        <v>195.77278481012658</v>
      </c>
      <c r="S64" s="315">
        <f>IFERROR(Tabelle1[[#This Row],[NGF2]]/NGFzuBGF/E64,"")</f>
        <v>345.12794740845379</v>
      </c>
      <c r="T64" s="315">
        <f>IFERROR(Tabelle1[[#This Row],[NGF3]]/NGFzuBGF/F64,"")</f>
        <v>734.98336501901144</v>
      </c>
      <c r="U64" s="315">
        <f>IFERROR(Tabelle1[[#This Row],[NGF4]]/NGFzuBGF/G64,"")</f>
        <v>1395.7911392405063</v>
      </c>
      <c r="V64" s="315">
        <f>IFERROR(Tabelle1[[#This Row],[NGF5]]/NGFzuBGF/H64,"")</f>
        <v>2493.0978260869565</v>
      </c>
      <c r="W64" s="315">
        <f>IFERROR(Tabelle1[[#This Row],[NGF6]]/NGFzuBGF/I64,"")</f>
        <v>3178.3333333333335</v>
      </c>
      <c r="X64" s="315" t="str">
        <f>IFERROR(Tabelle1[[#This Row],[NGF11]]/NGFzuBGF/J64,"")</f>
        <v/>
      </c>
      <c r="Y64" s="329">
        <f>SUM(Tabelle1[[#This Row],[BGF_insg 1]:[BGF_insg 7]])</f>
        <v>5792966.25</v>
      </c>
      <c r="Z64" s="319">
        <f>IFERROR(D64*Tabelle1[[#This Row],[BGF1]],"")</f>
        <v>1546605</v>
      </c>
      <c r="AA64" s="319">
        <f>IFERROR(E64*Tabelle1[[#This Row],[BGF2]],"")</f>
        <v>3176212.5000000005</v>
      </c>
      <c r="AB64" s="319">
        <f>IFERROR(F64*Tabelle1[[#This Row],[BGF3]],"")</f>
        <v>773202.5</v>
      </c>
      <c r="AC64" s="319">
        <f>IFERROR(G64*Tabelle1[[#This Row],[BGF4]],"")</f>
        <v>220535</v>
      </c>
      <c r="AD64" s="319">
        <f>IFERROR(H64*Tabelle1[[#This Row],[BGF5]],"")</f>
        <v>57341.25</v>
      </c>
      <c r="AE64" s="319">
        <f>IFERROR(I64*Tabelle1[[#This Row],[BGF6]],"")</f>
        <v>19070</v>
      </c>
      <c r="AF64" s="319" t="str">
        <f>IFERROR(J64*Tabelle1[[#This Row],[BGF11]],"")</f>
        <v/>
      </c>
      <c r="AG64" s="316">
        <f>IFERROR(Tabelle1[[#This Row],[BGF1]]/AG$4*$AK$3,"")</f>
        <v>215.35006329113926</v>
      </c>
      <c r="AH64" s="316">
        <f>IFERROR(Tabelle1[[#This Row],[BGF2]]/AH$4*$AK$3,"")</f>
        <v>189.82037107464961</v>
      </c>
      <c r="AI64" s="316">
        <f>IFERROR(Tabelle1[[#This Row],[BGF3]]/AI$4*$AK$3,"")</f>
        <v>269.49390050697087</v>
      </c>
      <c r="AJ64" s="316">
        <f>IFERROR(Tabelle1[[#This Row],[BGF4]]/AJ$4*$AK$3,"")</f>
        <v>383.84256329113924</v>
      </c>
      <c r="AK64" s="316">
        <f>IFERROR(Tabelle1[[#This Row],[BGF5]]/AK$4*$AK$3,"")</f>
        <v>548.48152173913047</v>
      </c>
      <c r="AL64" s="316">
        <f>IFERROR(Tabelle1[[#This Row],[BGF6]]/AL$4*$AK$3,"")</f>
        <v>499.45238095238102</v>
      </c>
      <c r="AM64" s="316" t="str">
        <f>IFERROR(Tabelle1[[#This Row],[BGF11]]/AM$4*$AK$3,"")</f>
        <v/>
      </c>
      <c r="AN64" s="330">
        <f>SUM(Tabelle1[[#This Row],[BebFl_summe 1]:[BebFl_summe 7]])</f>
        <v>3807948.8726190487</v>
      </c>
      <c r="AO64" s="320">
        <f>IFERROR(Tabelle1[[#This Row],[BebFl G1]]*D64,"")</f>
        <v>1701265.5000000002</v>
      </c>
      <c r="AP64" s="320">
        <f>IFERROR(Tabelle1[[#This Row],[BebFl G2]]*E64,"")</f>
        <v>1746916.8750000005</v>
      </c>
      <c r="AQ64" s="320">
        <f>IFERROR(Tabelle1[[#This Row],[BebFl G3]]*F64,"")</f>
        <v>283507.58333333337</v>
      </c>
      <c r="AR64" s="320">
        <f>IFERROR(Tabelle1[[#This Row],[BebFl G4]]*G64,"")</f>
        <v>60647.125</v>
      </c>
      <c r="AS64" s="320">
        <f>IFERROR(Tabelle1[[#This Row],[BebFl G5]]*H64,"")</f>
        <v>12615.075000000001</v>
      </c>
      <c r="AT64" s="320">
        <f>IFERROR(Tabelle1[[#This Row],[BebFl G6]]*I64,"")</f>
        <v>2996.7142857142862</v>
      </c>
      <c r="AU64" s="320" t="str">
        <f>IFERROR(Tabelle1[[#This Row],[BebFl G11]]*J64,"")</f>
        <v/>
      </c>
      <c r="AV64" s="320">
        <f>SUM(Tabelle1[[#This Row],[BebFl_summe 8]:[BebFl_summe 14]])</f>
        <v>5038666.4821428573</v>
      </c>
      <c r="AW64" s="320">
        <f>IFERROR(Tabelle1[[#This Row],[BebFl_summe 1]]*AW$3,"")</f>
        <v>2551898.2500000005</v>
      </c>
      <c r="AX64" s="320">
        <f>IFERROR(Tabelle1[[#This Row],[BebFl_summe 2]]*AX$3,"")</f>
        <v>2096300.2500000005</v>
      </c>
      <c r="AY64" s="320">
        <f>IFERROR(Tabelle1[[#This Row],[BebFl_summe 3]]*AY$3,"")</f>
        <v>340209.10000000003</v>
      </c>
      <c r="AZ64" s="320">
        <f>IFERROR(Tabelle1[[#This Row],[BebFl_summe 4]]*AZ$3,"")</f>
        <v>42452.987499999996</v>
      </c>
      <c r="BA64" s="320">
        <f>IFERROR(Tabelle1[[#This Row],[BebFl_summe 5]]*BA$3,"")</f>
        <v>6307.5375000000004</v>
      </c>
      <c r="BB64" s="320">
        <f>IFERROR(Tabelle1[[#This Row],[BebFl_summe 6]]*BB$3,"")</f>
        <v>1498.3571428571431</v>
      </c>
      <c r="BC64" s="320" t="str">
        <f>IFERROR(Tabelle1[[#This Row],[BebFl_summe 7]]*BC$3,"")</f>
        <v/>
      </c>
      <c r="BD64" s="335">
        <v>18962744.120209012</v>
      </c>
      <c r="BE64" s="342">
        <f>Tabelle1[[#This Row],[BebFl_Summe]]/Tabelle1[[#This Row],[bebaut]]</f>
        <v>0.2008121213090058</v>
      </c>
      <c r="BF64" s="332">
        <f>IFERROR(Tabelle1[[#This Row],[bebaut]]*Tabelle1[[#This Row],[BebFl_summe 1]]/Tabelle1[[#This Row],[BebFl_Summe]],"")</f>
        <v>8471926.3404529542</v>
      </c>
      <c r="BG64" s="332">
        <f>IFERROR(Tabelle1[[#This Row],[bebaut]]*Tabelle1[[#This Row],[BebFl_summe 2]]/Tabelle1[[#This Row],[BebFl_Summe]],"")</f>
        <v>8699260.1024909168</v>
      </c>
      <c r="BH64" s="332">
        <f>IFERROR(Tabelle1[[#This Row],[bebaut]]*Tabelle1[[#This Row],[BebFl_summe 3]]/Tabelle1[[#This Row],[BebFl_Summe]],"")</f>
        <v>1411805.1315093543</v>
      </c>
      <c r="BI64" s="332">
        <f>IFERROR(Tabelle1[[#This Row],[bebaut]]*Tabelle1[[#This Row],[BebFl_summe 4]]/Tabelle1[[#This Row],[BebFl_Summe]],"")</f>
        <v>302009.28412422567</v>
      </c>
      <c r="BJ64" s="332">
        <f>IFERROR(Tabelle1[[#This Row],[bebaut]]*Tabelle1[[#This Row],[BebFl_summe 5]]/Tabelle1[[#This Row],[BebFl_Summe]],"")</f>
        <v>62820.286533342121</v>
      </c>
      <c r="BK64" s="332">
        <f>IFERROR(Tabelle1[[#This Row],[bebaut]]*Tabelle1[[#This Row],[BebFl_summe 6]]/Tabelle1[[#This Row],[BebFl_Summe]],"")</f>
        <v>14922.97509821631</v>
      </c>
      <c r="BL64" s="332" t="str">
        <f>IFERROR(Tabelle1[[#This Row],[bebaut]]*Tabelle1[[#This Row],[BebFl_summe 7]]/Tabelle1[[#This Row],[BebFl_Summe]],"")</f>
        <v/>
      </c>
      <c r="BM64" s="290">
        <f>IFERROR(Tabelle1[[#This Row],[BGF_insg 1]]/Tabelle1[[#This Row],[GF_1]],"")</f>
        <v>0.18255647391727797</v>
      </c>
      <c r="BN64" s="290">
        <f>IFERROR(Tabelle1[[#This Row],[BGF_insg 2]]/Tabelle1[[#This Row],[GF_2]],"")</f>
        <v>0.365112947834556</v>
      </c>
      <c r="BO64" s="290">
        <f>IFERROR(Tabelle1[[#This Row],[BGF_insg 3]]/Tabelle1[[#This Row],[GF_3]],"")</f>
        <v>0.54766942175183397</v>
      </c>
      <c r="BP64" s="290">
        <f>IFERROR(Tabelle1[[#This Row],[BGF_insg 4]]/Tabelle1[[#This Row],[GF_4]],"")</f>
        <v>0.73022589566911189</v>
      </c>
      <c r="BQ64" s="290">
        <f>IFERROR(Tabelle1[[#This Row],[BGF_insg 5]]/Tabelle1[[#This Row],[GF_5]],"")</f>
        <v>0.91278236958638992</v>
      </c>
      <c r="BR64" s="290">
        <f>IFERROR(Tabelle1[[#This Row],[BGF_insg 6]]/Tabelle1[[#This Row],[GF_6]],"")</f>
        <v>1.2778953174209458</v>
      </c>
      <c r="BS64" s="290" t="str">
        <f>IFERROR(Tabelle1[[#This Row],[BGF_insg 7]]/Tabelle1[[#This Row],[GF_7]],"")</f>
        <v/>
      </c>
      <c r="BT64" s="332">
        <f>IFERROR(Tabelle1[[#This Row],[bebaut]]*Tabelle1[[#This Row],[BebFl_summe 8]]/Tabelle1[[#This Row],[Gewichtung]],"")</f>
        <v>9603928.6797524504</v>
      </c>
      <c r="BU64" s="332">
        <f>IFERROR(Tabelle1[[#This Row],[bebaut]]*Tabelle1[[#This Row],[BebFl_summe 9]]/Tabelle1[[#This Row],[Gewichtung]],"")</f>
        <v>7889310.6699482361</v>
      </c>
      <c r="BV64" s="332">
        <f>IFERROR(Tabelle1[[#This Row],[bebaut]]*Tabelle1[[#This Row],[BebFl_summe 10]]/Tabelle1[[#This Row],[Gewichtung]],"")</f>
        <v>1280358.2323875057</v>
      </c>
      <c r="BW64" s="332">
        <f>IFERROR(Tabelle1[[#This Row],[bebaut]]*Tabelle1[[#This Row],[BebFl_summe 11]]/Tabelle1[[#This Row],[Gewichtung]],"")</f>
        <v>159769.48304754007</v>
      </c>
      <c r="BX64" s="332">
        <f>IFERROR(Tabelle1[[#This Row],[bebaut]]*Tabelle1[[#This Row],[BebFl_summe 12]]/Tabelle1[[#This Row],[Gewichtung]],"")</f>
        <v>23738.070393231417</v>
      </c>
      <c r="BY64" s="332">
        <f>IFERROR(Tabelle1[[#This Row],[bebaut]]*Tabelle1[[#This Row],[BebFl_summe 13]]/Tabelle1[[#This Row],[Gewichtung]],"")</f>
        <v>5638.9846800504893</v>
      </c>
      <c r="BZ64" s="332" t="str">
        <f>IFERROR(Tabelle1[[#This Row],[bebaut]]*Tabelle1[[#This Row],[BebFl_summe 14]]/Tabelle1[[#This Row],[Gewichtung]],"")</f>
        <v/>
      </c>
      <c r="CA64" s="290">
        <f>IFERROR(Tabelle1[[#This Row],[BGF_insg 1]]/Tabelle1[[#This Row],[GF_12]],"")</f>
        <v>0.16103878439462391</v>
      </c>
      <c r="CB64" s="290">
        <f>IFERROR(Tabelle1[[#This Row],[BGF_insg 2]]/Tabelle1[[#This Row],[GF_23]],"")</f>
        <v>0.40259696098655984</v>
      </c>
      <c r="CC64" s="290">
        <f>IFERROR(Tabelle1[[#This Row],[BGF_insg 3]]/Tabelle1[[#This Row],[GF_34]],"")</f>
        <v>0.60389544147983976</v>
      </c>
      <c r="CD64" s="290">
        <f>IFERROR(Tabelle1[[#This Row],[BGF_insg 4]]/Tabelle1[[#This Row],[GF_45]],"")</f>
        <v>1.3803324376682053</v>
      </c>
      <c r="CE64" s="290">
        <f>IFERROR(Tabelle1[[#This Row],[BGF_insg 5]]/Tabelle1[[#This Row],[GF_56]],"")</f>
        <v>2.415581765919359</v>
      </c>
      <c r="CF64" s="290">
        <f>IFERROR(Tabelle1[[#This Row],[BGF_insg 6]]/Tabelle1[[#This Row],[GF_67]],"")</f>
        <v>3.3818144722871022</v>
      </c>
      <c r="CG64" s="290" t="str">
        <f>IFERROR(Tabelle1[[#This Row],[BGF_insg 7]]/Tabelle1[[#This Row],[GF_78]],"")</f>
        <v/>
      </c>
      <c r="CI64"/>
    </row>
    <row r="65" spans="1:87" ht="17.399999999999999" customHeight="1" x14ac:dyDescent="0.3">
      <c r="A65" s="15" t="s">
        <v>112</v>
      </c>
      <c r="B65" s="263">
        <v>416</v>
      </c>
      <c r="C65" s="314">
        <f t="shared" si="0"/>
        <v>25124</v>
      </c>
      <c r="D65" s="25">
        <v>10742</v>
      </c>
      <c r="E65" s="25">
        <v>12616</v>
      </c>
      <c r="F65" s="25">
        <v>1459</v>
      </c>
      <c r="G65" s="25">
        <v>261</v>
      </c>
      <c r="H65" s="25">
        <v>37</v>
      </c>
      <c r="I65" s="25">
        <v>9</v>
      </c>
      <c r="J65" s="25" t="s">
        <v>54</v>
      </c>
      <c r="K65" s="24">
        <v>1553674</v>
      </c>
      <c r="L65" s="24">
        <v>2936963</v>
      </c>
      <c r="M65" s="24">
        <v>754388</v>
      </c>
      <c r="N65" s="24">
        <v>207622</v>
      </c>
      <c r="O65" s="24">
        <v>49463</v>
      </c>
      <c r="P65" s="24">
        <v>12827</v>
      </c>
      <c r="Q65" s="24" t="s">
        <v>54</v>
      </c>
      <c r="R65" s="315">
        <f>IFERROR(Tabelle1[[#This Row],[NGF1]]/NGFzuBGF/D65,"")</f>
        <v>180.7943120461739</v>
      </c>
      <c r="S65" s="315">
        <f>IFERROR(Tabelle1[[#This Row],[NGF2]]/NGFzuBGF/E65,"")</f>
        <v>290.99585843373495</v>
      </c>
      <c r="T65" s="315">
        <f>IFERROR(Tabelle1[[#This Row],[NGF3]]/NGFzuBGF/F65,"")</f>
        <v>646.32282385195344</v>
      </c>
      <c r="U65" s="315">
        <f>IFERROR(Tabelle1[[#This Row],[NGF4]]/NGFzuBGF/G65,"")</f>
        <v>994.35823754789271</v>
      </c>
      <c r="V65" s="315">
        <f>IFERROR(Tabelle1[[#This Row],[NGF5]]/NGFzuBGF/H65,"")</f>
        <v>1671.0472972972973</v>
      </c>
      <c r="W65" s="315">
        <f>IFERROR(Tabelle1[[#This Row],[NGF6]]/NGFzuBGF/I65,"")</f>
        <v>1781.5277777777778</v>
      </c>
      <c r="X65" s="315" t="str">
        <f>IFERROR(Tabelle1[[#This Row],[NGF11]]/NGFzuBGF/J65,"")</f>
        <v/>
      </c>
      <c r="Y65" s="329">
        <f>SUM(Tabelle1[[#This Row],[BGF_insg 1]:[BGF_insg 7]])</f>
        <v>6893671.25</v>
      </c>
      <c r="Z65" s="319">
        <f>IFERROR(D65*Tabelle1[[#This Row],[BGF1]],"")</f>
        <v>1942092.5</v>
      </c>
      <c r="AA65" s="319">
        <f>IFERROR(E65*Tabelle1[[#This Row],[BGF2]],"")</f>
        <v>3671203.75</v>
      </c>
      <c r="AB65" s="319">
        <f>IFERROR(F65*Tabelle1[[#This Row],[BGF3]],"")</f>
        <v>942985.00000000012</v>
      </c>
      <c r="AC65" s="319">
        <f>IFERROR(G65*Tabelle1[[#This Row],[BGF4]],"")</f>
        <v>259527.5</v>
      </c>
      <c r="AD65" s="319">
        <f>IFERROR(H65*Tabelle1[[#This Row],[BGF5]],"")</f>
        <v>61828.75</v>
      </c>
      <c r="AE65" s="319">
        <f>IFERROR(I65*Tabelle1[[#This Row],[BGF6]],"")</f>
        <v>16033.75</v>
      </c>
      <c r="AF65" s="319" t="str">
        <f>IFERROR(J65*Tabelle1[[#This Row],[BGF11]],"")</f>
        <v/>
      </c>
      <c r="AG65" s="316">
        <f>IFERROR(Tabelle1[[#This Row],[BGF1]]/AG$4*$AK$3,"")</f>
        <v>198.87374325079131</v>
      </c>
      <c r="AH65" s="316">
        <f>IFERROR(Tabelle1[[#This Row],[BGF2]]/AH$4*$AK$3,"")</f>
        <v>160.04772213855424</v>
      </c>
      <c r="AI65" s="316">
        <f>IFERROR(Tabelle1[[#This Row],[BGF3]]/AI$4*$AK$3,"")</f>
        <v>236.98503541238293</v>
      </c>
      <c r="AJ65" s="316">
        <f>IFERROR(Tabelle1[[#This Row],[BGF4]]/AJ$4*$AK$3,"")</f>
        <v>273.44851532567054</v>
      </c>
      <c r="AK65" s="316">
        <f>IFERROR(Tabelle1[[#This Row],[BGF5]]/AK$4*$AK$3,"")</f>
        <v>367.63040540540544</v>
      </c>
      <c r="AL65" s="316">
        <f>IFERROR(Tabelle1[[#This Row],[BGF6]]/AL$4*$AK$3,"")</f>
        <v>279.95436507936512</v>
      </c>
      <c r="AM65" s="316" t="str">
        <f>IFERROR(Tabelle1[[#This Row],[BGF11]]/AM$4*$AK$3,"")</f>
        <v/>
      </c>
      <c r="AN65" s="330">
        <f>SUM(Tabelle1[[#This Row],[BebFl_summe 1]:[BebFl_summe 7]])</f>
        <v>4588716.9559523817</v>
      </c>
      <c r="AO65" s="320">
        <f>IFERROR(Tabelle1[[#This Row],[BebFl G1]]*D65,"")</f>
        <v>2136301.75</v>
      </c>
      <c r="AP65" s="320">
        <f>IFERROR(Tabelle1[[#This Row],[BebFl G2]]*E65,"")</f>
        <v>2019162.0625000002</v>
      </c>
      <c r="AQ65" s="320">
        <f>IFERROR(Tabelle1[[#This Row],[BebFl G3]]*F65,"")</f>
        <v>345761.16666666669</v>
      </c>
      <c r="AR65" s="320">
        <f>IFERROR(Tabelle1[[#This Row],[BebFl G4]]*G65,"")</f>
        <v>71370.062500000015</v>
      </c>
      <c r="AS65" s="320">
        <f>IFERROR(Tabelle1[[#This Row],[BebFl G5]]*H65,"")</f>
        <v>13602.325000000001</v>
      </c>
      <c r="AT65" s="320">
        <f>IFERROR(Tabelle1[[#This Row],[BebFl G6]]*I65,"")</f>
        <v>2519.5892857142862</v>
      </c>
      <c r="AU65" s="320" t="str">
        <f>IFERROR(Tabelle1[[#This Row],[BebFl G11]]*J65,"")</f>
        <v/>
      </c>
      <c r="AV65" s="320">
        <f>SUM(Tabelle1[[#This Row],[BebFl_summe 8]:[BebFl_summe 14]])</f>
        <v>6100380.5008928571</v>
      </c>
      <c r="AW65" s="320">
        <f>IFERROR(Tabelle1[[#This Row],[BebFl_summe 1]]*AW$3,"")</f>
        <v>3204452.625</v>
      </c>
      <c r="AX65" s="320">
        <f>IFERROR(Tabelle1[[#This Row],[BebFl_summe 2]]*AX$3,"")</f>
        <v>2422994.4750000001</v>
      </c>
      <c r="AY65" s="320">
        <f>IFERROR(Tabelle1[[#This Row],[BebFl_summe 3]]*AY$3,"")</f>
        <v>414913.4</v>
      </c>
      <c r="AZ65" s="320">
        <f>IFERROR(Tabelle1[[#This Row],[BebFl_summe 4]]*AZ$3,"")</f>
        <v>49959.043750000004</v>
      </c>
      <c r="BA65" s="320">
        <f>IFERROR(Tabelle1[[#This Row],[BebFl_summe 5]]*BA$3,"")</f>
        <v>6801.1625000000004</v>
      </c>
      <c r="BB65" s="320">
        <f>IFERROR(Tabelle1[[#This Row],[BebFl_summe 6]]*BB$3,"")</f>
        <v>1259.7946428571431</v>
      </c>
      <c r="BC65" s="320" t="str">
        <f>IFERROR(Tabelle1[[#This Row],[BebFl_summe 7]]*BC$3,"")</f>
        <v/>
      </c>
      <c r="BD65" s="335">
        <v>23026941.135065518</v>
      </c>
      <c r="BE65" s="342">
        <f>Tabelle1[[#This Row],[BebFl_Summe]]/Tabelle1[[#This Row],[bebaut]]</f>
        <v>0.19927601017595278</v>
      </c>
      <c r="BF65" s="332">
        <f>IFERROR(Tabelle1[[#This Row],[bebaut]]*Tabelle1[[#This Row],[BebFl_summe 1]]/Tabelle1[[#This Row],[BebFl_Summe]],"")</f>
        <v>10720315.74755903</v>
      </c>
      <c r="BG65" s="332">
        <f>IFERROR(Tabelle1[[#This Row],[bebaut]]*Tabelle1[[#This Row],[BebFl_summe 2]]/Tabelle1[[#This Row],[BebFl_Summe]],"")</f>
        <v>10132489.40862054</v>
      </c>
      <c r="BH65" s="332">
        <f>IFERROR(Tabelle1[[#This Row],[bebaut]]*Tabelle1[[#This Row],[BebFl_summe 3]]/Tabelle1[[#This Row],[BebFl_Summe]],"")</f>
        <v>1735086.7591205454</v>
      </c>
      <c r="BI65" s="332">
        <f>IFERROR(Tabelle1[[#This Row],[bebaut]]*Tabelle1[[#This Row],[BebFl_summe 4]]/Tabelle1[[#This Row],[BebFl_Summe]],"")</f>
        <v>358146.78564159875</v>
      </c>
      <c r="BJ65" s="332">
        <f>IFERROR(Tabelle1[[#This Row],[bebaut]]*Tabelle1[[#This Row],[BebFl_summe 5]]/Tabelle1[[#This Row],[BebFl_Summe]],"")</f>
        <v>68258.71808648562</v>
      </c>
      <c r="BK65" s="332">
        <f>IFERROR(Tabelle1[[#This Row],[bebaut]]*Tabelle1[[#This Row],[BebFl_summe 6]]/Tabelle1[[#This Row],[BebFl_Summe]],"")</f>
        <v>12643.716037317234</v>
      </c>
      <c r="BL65" s="332" t="str">
        <f>IFERROR(Tabelle1[[#This Row],[bebaut]]*Tabelle1[[#This Row],[BebFl_summe 7]]/Tabelle1[[#This Row],[BebFl_Summe]],"")</f>
        <v/>
      </c>
      <c r="BM65" s="290">
        <f>IFERROR(Tabelle1[[#This Row],[BGF_insg 1]]/Tabelle1[[#This Row],[GF_1]],"")</f>
        <v>0.18116000925086617</v>
      </c>
      <c r="BN65" s="290">
        <f>IFERROR(Tabelle1[[#This Row],[BGF_insg 2]]/Tabelle1[[#This Row],[GF_2]],"")</f>
        <v>0.36232001850173223</v>
      </c>
      <c r="BO65" s="290">
        <f>IFERROR(Tabelle1[[#This Row],[BGF_insg 3]]/Tabelle1[[#This Row],[GF_3]],"")</f>
        <v>0.54348002775259852</v>
      </c>
      <c r="BP65" s="290">
        <f>IFERROR(Tabelle1[[#This Row],[BGF_insg 4]]/Tabelle1[[#This Row],[GF_4]],"")</f>
        <v>0.72464003700346458</v>
      </c>
      <c r="BQ65" s="290">
        <f>IFERROR(Tabelle1[[#This Row],[BGF_insg 5]]/Tabelle1[[#This Row],[GF_5]],"")</f>
        <v>0.90580004625433075</v>
      </c>
      <c r="BR65" s="290">
        <f>IFERROR(Tabelle1[[#This Row],[BGF_insg 6]]/Tabelle1[[#This Row],[GF_6]],"")</f>
        <v>1.2681200647560629</v>
      </c>
      <c r="BS65" s="290" t="str">
        <f>IFERROR(Tabelle1[[#This Row],[BGF_insg 7]]/Tabelle1[[#This Row],[GF_7]],"")</f>
        <v/>
      </c>
      <c r="BT65" s="332">
        <f>IFERROR(Tabelle1[[#This Row],[bebaut]]*Tabelle1[[#This Row],[BebFl_summe 8]]/Tabelle1[[#This Row],[Gewichtung]],"")</f>
        <v>12095760.576767532</v>
      </c>
      <c r="BU65" s="332">
        <f>IFERROR(Tabelle1[[#This Row],[bebaut]]*Tabelle1[[#This Row],[BebFl_summe 9]]/Tabelle1[[#This Row],[Gewichtung]],"")</f>
        <v>9146011.6525924746</v>
      </c>
      <c r="BV65" s="332">
        <f>IFERROR(Tabelle1[[#This Row],[bebaut]]*Tabelle1[[#This Row],[BebFl_summe 10]]/Tabelle1[[#This Row],[Gewichtung]],"")</f>
        <v>1566162.3789780876</v>
      </c>
      <c r="BW65" s="332">
        <f>IFERROR(Tabelle1[[#This Row],[bebaut]]*Tabelle1[[#This Row],[BebFl_summe 11]]/Tabelle1[[#This Row],[Gewichtung]],"")</f>
        <v>188579.05001614883</v>
      </c>
      <c r="BX65" s="332">
        <f>IFERROR(Tabelle1[[#This Row],[bebaut]]*Tabelle1[[#This Row],[BebFl_summe 12]]/Tabelle1[[#This Row],[Gewichtung]],"")</f>
        <v>25672.163976426302</v>
      </c>
      <c r="BY65" s="332">
        <f>IFERROR(Tabelle1[[#This Row],[bebaut]]*Tabelle1[[#This Row],[BebFl_summe 13]]/Tabelle1[[#This Row],[Gewichtung]],"")</f>
        <v>4755.3127348526059</v>
      </c>
      <c r="BZ65" s="332" t="str">
        <f>IFERROR(Tabelle1[[#This Row],[bebaut]]*Tabelle1[[#This Row],[BebFl_summe 14]]/Tabelle1[[#This Row],[Gewichtung]],"")</f>
        <v/>
      </c>
      <c r="CA65" s="290">
        <f>IFERROR(Tabelle1[[#This Row],[BGF_insg 1]]/Tabelle1[[#This Row],[GF_12]],"")</f>
        <v>0.16055976700879807</v>
      </c>
      <c r="CB65" s="290">
        <f>IFERROR(Tabelle1[[#This Row],[BGF_insg 2]]/Tabelle1[[#This Row],[GF_23]],"")</f>
        <v>0.40139941752199521</v>
      </c>
      <c r="CC65" s="290">
        <f>IFERROR(Tabelle1[[#This Row],[BGF_insg 3]]/Tabelle1[[#This Row],[GF_34]],"")</f>
        <v>0.60209912628299289</v>
      </c>
      <c r="CD65" s="290">
        <f>IFERROR(Tabelle1[[#This Row],[BGF_insg 4]]/Tabelle1[[#This Row],[GF_45]],"")</f>
        <v>1.3762265743611262</v>
      </c>
      <c r="CE65" s="290">
        <f>IFERROR(Tabelle1[[#This Row],[BGF_insg 5]]/Tabelle1[[#This Row],[GF_56]],"")</f>
        <v>2.4083965051319716</v>
      </c>
      <c r="CF65" s="290">
        <f>IFERROR(Tabelle1[[#This Row],[BGF_insg 6]]/Tabelle1[[#This Row],[GF_67]],"")</f>
        <v>3.3717551071847596</v>
      </c>
      <c r="CG65" s="290" t="str">
        <f>IFERROR(Tabelle1[[#This Row],[BGF_insg 7]]/Tabelle1[[#This Row],[GF_78]],"")</f>
        <v/>
      </c>
      <c r="CI65"/>
    </row>
    <row r="66" spans="1:87" ht="17.399999999999999" customHeight="1" x14ac:dyDescent="0.3">
      <c r="A66" s="15" t="s">
        <v>113</v>
      </c>
      <c r="B66" s="263">
        <v>417</v>
      </c>
      <c r="C66" s="314">
        <f t="shared" si="0"/>
        <v>40907</v>
      </c>
      <c r="D66" s="25">
        <v>12297</v>
      </c>
      <c r="E66" s="25">
        <v>24556</v>
      </c>
      <c r="F66" s="25">
        <v>3226</v>
      </c>
      <c r="G66" s="25">
        <v>659</v>
      </c>
      <c r="H66" s="25">
        <v>104</v>
      </c>
      <c r="I66" s="25">
        <v>60</v>
      </c>
      <c r="J66" s="25">
        <v>5</v>
      </c>
      <c r="K66" s="24">
        <v>2427868</v>
      </c>
      <c r="L66" s="24">
        <v>5601861</v>
      </c>
      <c r="M66" s="24">
        <v>1771841</v>
      </c>
      <c r="N66" s="24">
        <v>709374</v>
      </c>
      <c r="O66" s="24">
        <v>177292</v>
      </c>
      <c r="P66" s="24">
        <v>131211</v>
      </c>
      <c r="Q66" s="24">
        <v>22113</v>
      </c>
      <c r="R66" s="315">
        <f>IFERROR(Tabelle1[[#This Row],[NGF1]]/NGFzuBGF/D66,"")</f>
        <v>246.79474668618363</v>
      </c>
      <c r="S66" s="315">
        <f>IFERROR(Tabelle1[[#This Row],[NGF2]]/NGFzuBGF/E66,"")</f>
        <v>285.15744624531681</v>
      </c>
      <c r="T66" s="315">
        <f>IFERROR(Tabelle1[[#This Row],[NGF3]]/NGFzuBGF/F66,"")</f>
        <v>686.54719466831989</v>
      </c>
      <c r="U66" s="315">
        <f>IFERROR(Tabelle1[[#This Row],[NGF4]]/NGFzuBGF/G66,"")</f>
        <v>1345.5500758725341</v>
      </c>
      <c r="V66" s="315">
        <f>IFERROR(Tabelle1[[#This Row],[NGF5]]/NGFzuBGF/H66,"")</f>
        <v>2130.9134615384614</v>
      </c>
      <c r="W66" s="315">
        <f>IFERROR(Tabelle1[[#This Row],[NGF6]]/NGFzuBGF/I66,"")</f>
        <v>2733.5625</v>
      </c>
      <c r="X66" s="315">
        <f>IFERROR(Tabelle1[[#This Row],[NGF11]]/NGFzuBGF/J66,"")</f>
        <v>5528.25</v>
      </c>
      <c r="Y66" s="329">
        <f>SUM(Tabelle1[[#This Row],[BGF_insg 1]:[BGF_insg 7]])</f>
        <v>13551950</v>
      </c>
      <c r="Z66" s="319">
        <f>IFERROR(D66*Tabelle1[[#This Row],[BGF1]],"")</f>
        <v>3034835</v>
      </c>
      <c r="AA66" s="319">
        <f>IFERROR(E66*Tabelle1[[#This Row],[BGF2]],"")</f>
        <v>7002326.2499999991</v>
      </c>
      <c r="AB66" s="319">
        <f>IFERROR(F66*Tabelle1[[#This Row],[BGF3]],"")</f>
        <v>2214801.25</v>
      </c>
      <c r="AC66" s="319">
        <f>IFERROR(G66*Tabelle1[[#This Row],[BGF4]],"")</f>
        <v>886717.5</v>
      </c>
      <c r="AD66" s="319">
        <f>IFERROR(H66*Tabelle1[[#This Row],[BGF5]],"")</f>
        <v>221615</v>
      </c>
      <c r="AE66" s="319">
        <f>IFERROR(I66*Tabelle1[[#This Row],[BGF6]],"")</f>
        <v>164013.75</v>
      </c>
      <c r="AF66" s="319">
        <f>IFERROR(J66*Tabelle1[[#This Row],[BGF11]],"")</f>
        <v>27641.25</v>
      </c>
      <c r="AG66" s="316">
        <f>IFERROR(Tabelle1[[#This Row],[BGF1]]/AG$4*$AK$3,"")</f>
        <v>271.47422135480201</v>
      </c>
      <c r="AH66" s="316">
        <f>IFERROR(Tabelle1[[#This Row],[BGF2]]/AH$4*$AK$3,"")</f>
        <v>156.83659543492425</v>
      </c>
      <c r="AI66" s="316">
        <f>IFERROR(Tabelle1[[#This Row],[BGF3]]/AI$4*$AK$3,"")</f>
        <v>251.73397137838398</v>
      </c>
      <c r="AJ66" s="316">
        <f>IFERROR(Tabelle1[[#This Row],[BGF4]]/AJ$4*$AK$3,"")</f>
        <v>370.02627086494692</v>
      </c>
      <c r="AK66" s="316">
        <f>IFERROR(Tabelle1[[#This Row],[BGF5]]/AK$4*$AK$3,"")</f>
        <v>468.80096153846154</v>
      </c>
      <c r="AL66" s="316">
        <f>IFERROR(Tabelle1[[#This Row],[BGF6]]/AL$4*$AK$3,"")</f>
        <v>429.55982142857147</v>
      </c>
      <c r="AM66" s="316">
        <f>IFERROR(Tabelle1[[#This Row],[BGF11]]/AM$4*$AK$3,"")</f>
        <v>506.75625000000002</v>
      </c>
      <c r="AN66" s="330">
        <f>SUM(Tabelle1[[#This Row],[BebFl_summe 1]:[BebFl_summe 7]])</f>
        <v>8322601.7122023813</v>
      </c>
      <c r="AO66" s="320">
        <f>IFERROR(Tabelle1[[#This Row],[BebFl G1]]*D66,"")</f>
        <v>3338318.5000000005</v>
      </c>
      <c r="AP66" s="320">
        <f>IFERROR(Tabelle1[[#This Row],[BebFl G2]]*E66,"")</f>
        <v>3851279.4375</v>
      </c>
      <c r="AQ66" s="320">
        <f>IFERROR(Tabelle1[[#This Row],[BebFl G3]]*F66,"")</f>
        <v>812093.79166666674</v>
      </c>
      <c r="AR66" s="320">
        <f>IFERROR(Tabelle1[[#This Row],[BebFl G4]]*G66,"")</f>
        <v>243847.31250000003</v>
      </c>
      <c r="AS66" s="320">
        <f>IFERROR(Tabelle1[[#This Row],[BebFl G5]]*H66,"")</f>
        <v>48755.3</v>
      </c>
      <c r="AT66" s="320">
        <f>IFERROR(Tabelle1[[#This Row],[BebFl G6]]*I66,"")</f>
        <v>25773.58928571429</v>
      </c>
      <c r="AU66" s="320">
        <f>IFERROR(Tabelle1[[#This Row],[BebFl G11]]*J66,"")</f>
        <v>2533.78125</v>
      </c>
      <c r="AV66" s="320">
        <f>SUM(Tabelle1[[#This Row],[BebFl_summe 8]:[BebFl_summe 14]])</f>
        <v>10812750.079017859</v>
      </c>
      <c r="AW66" s="320">
        <f>IFERROR(Tabelle1[[#This Row],[BebFl_summe 1]]*AW$3,"")</f>
        <v>5007477.7500000009</v>
      </c>
      <c r="AX66" s="320">
        <f>IFERROR(Tabelle1[[#This Row],[BebFl_summe 2]]*AX$3,"")</f>
        <v>4621535.3250000002</v>
      </c>
      <c r="AY66" s="320">
        <f>IFERROR(Tabelle1[[#This Row],[BebFl_summe 3]]*AY$3,"")</f>
        <v>974512.55</v>
      </c>
      <c r="AZ66" s="320">
        <f>IFERROR(Tabelle1[[#This Row],[BebFl_summe 4]]*AZ$3,"")</f>
        <v>170693.11875000002</v>
      </c>
      <c r="BA66" s="320">
        <f>IFERROR(Tabelle1[[#This Row],[BebFl_summe 5]]*BA$3,"")</f>
        <v>24377.65</v>
      </c>
      <c r="BB66" s="320">
        <f>IFERROR(Tabelle1[[#This Row],[BebFl_summe 6]]*BB$3,"")</f>
        <v>12886.794642857145</v>
      </c>
      <c r="BC66" s="320">
        <f>IFERROR(Tabelle1[[#This Row],[BebFl_summe 7]]*BC$3,"")</f>
        <v>1266.890625</v>
      </c>
      <c r="BD66" s="335">
        <v>47859748.090744212</v>
      </c>
      <c r="BE66" s="342">
        <f>Tabelle1[[#This Row],[BebFl_Summe]]/Tabelle1[[#This Row],[bebaut]]</f>
        <v>0.17389564392236997</v>
      </c>
      <c r="BF66" s="332">
        <f>IFERROR(Tabelle1[[#This Row],[bebaut]]*Tabelle1[[#This Row],[BebFl_summe 1]]/Tabelle1[[#This Row],[BebFl_Summe]],"")</f>
        <v>19197252.011041079</v>
      </c>
      <c r="BG66" s="332">
        <f>IFERROR(Tabelle1[[#This Row],[bebaut]]*Tabelle1[[#This Row],[BebFl_summe 2]]/Tabelle1[[#This Row],[BebFl_Summe]],"")</f>
        <v>22147072.523675624</v>
      </c>
      <c r="BH66" s="332">
        <f>IFERROR(Tabelle1[[#This Row],[bebaut]]*Tabelle1[[#This Row],[BebFl_summe 3]]/Tabelle1[[#This Row],[BebFl_Summe]],"")</f>
        <v>4670006.5243106354</v>
      </c>
      <c r="BI66" s="332">
        <f>IFERROR(Tabelle1[[#This Row],[bebaut]]*Tabelle1[[#This Row],[BebFl_summe 4]]/Tabelle1[[#This Row],[BebFl_Summe]],"")</f>
        <v>1402262.339641226</v>
      </c>
      <c r="BJ66" s="332">
        <f>IFERROR(Tabelle1[[#This Row],[bebaut]]*Tabelle1[[#This Row],[BebFl_summe 5]]/Tabelle1[[#This Row],[BebFl_Summe]],"")</f>
        <v>280371.02540512872</v>
      </c>
      <c r="BK66" s="332">
        <f>IFERROR(Tabelle1[[#This Row],[bebaut]]*Tabelle1[[#This Row],[BebFl_summe 6]]/Tabelle1[[#This Row],[BebFl_Summe]],"")</f>
        <v>148212.96672169701</v>
      </c>
      <c r="BL66" s="332">
        <f>IFERROR(Tabelle1[[#This Row],[bebaut]]*Tabelle1[[#This Row],[BebFl_summe 7]]/Tabelle1[[#This Row],[BebFl_Summe]],"")</f>
        <v>14570.699948821743</v>
      </c>
      <c r="BM66" s="290">
        <f>IFERROR(Tabelle1[[#This Row],[BGF_insg 1]]/Tabelle1[[#This Row],[GF_1]],"")</f>
        <v>0.15808694902033632</v>
      </c>
      <c r="BN66" s="290">
        <f>IFERROR(Tabelle1[[#This Row],[BGF_insg 2]]/Tabelle1[[#This Row],[GF_2]],"")</f>
        <v>0.31617389804067264</v>
      </c>
      <c r="BO66" s="290">
        <f>IFERROR(Tabelle1[[#This Row],[BGF_insg 3]]/Tabelle1[[#This Row],[GF_3]],"")</f>
        <v>0.47426084706100891</v>
      </c>
      <c r="BP66" s="290">
        <f>IFERROR(Tabelle1[[#This Row],[BGF_insg 4]]/Tabelle1[[#This Row],[GF_4]],"")</f>
        <v>0.63234779608134517</v>
      </c>
      <c r="BQ66" s="290">
        <f>IFERROR(Tabelle1[[#This Row],[BGF_insg 5]]/Tabelle1[[#This Row],[GF_5]],"")</f>
        <v>0.79043474510168155</v>
      </c>
      <c r="BR66" s="290">
        <f>IFERROR(Tabelle1[[#This Row],[BGF_insg 6]]/Tabelle1[[#This Row],[GF_6]],"")</f>
        <v>1.1066086431423541</v>
      </c>
      <c r="BS66" s="290">
        <f>IFERROR(Tabelle1[[#This Row],[BGF_insg 7]]/Tabelle1[[#This Row],[GF_7]],"")</f>
        <v>1.8970433882440361</v>
      </c>
      <c r="BT66" s="332">
        <f>IFERROR(Tabelle1[[#This Row],[bebaut]]*Tabelle1[[#This Row],[BebFl_summe 8]]/Tabelle1[[#This Row],[Gewichtung]],"")</f>
        <v>22164261.814398199</v>
      </c>
      <c r="BU66" s="332">
        <f>IFERROR(Tabelle1[[#This Row],[bebaut]]*Tabelle1[[#This Row],[BebFl_summe 9]]/Tabelle1[[#This Row],[Gewichtung]],"")</f>
        <v>20455990.828474447</v>
      </c>
      <c r="BV66" s="332">
        <f>IFERROR(Tabelle1[[#This Row],[bebaut]]*Tabelle1[[#This Row],[BebFl_summe 10]]/Tabelle1[[#This Row],[Gewichtung]],"")</f>
        <v>4313419.3256508857</v>
      </c>
      <c r="BW66" s="332">
        <f>IFERROR(Tabelle1[[#This Row],[bebaut]]*Tabelle1[[#This Row],[BebFl_summe 11]]/Tabelle1[[#This Row],[Gewichtung]],"")</f>
        <v>755527.46567693935</v>
      </c>
      <c r="BX66" s="332">
        <f>IFERROR(Tabelle1[[#This Row],[bebaut]]*Tabelle1[[#This Row],[BebFl_summe 12]]/Tabelle1[[#This Row],[Gewichtung]],"")</f>
        <v>107901.15183632405</v>
      </c>
      <c r="BY66" s="332">
        <f>IFERROR(Tabelle1[[#This Row],[bebaut]]*Tabelle1[[#This Row],[BebFl_summe 13]]/Tabelle1[[#This Row],[Gewichtung]],"")</f>
        <v>57039.951982346778</v>
      </c>
      <c r="BZ66" s="332">
        <f>IFERROR(Tabelle1[[#This Row],[bebaut]]*Tabelle1[[#This Row],[BebFl_summe 14]]/Tabelle1[[#This Row],[Gewichtung]],"")</f>
        <v>5607.552725063345</v>
      </c>
      <c r="CA66" s="290">
        <f>IFERROR(Tabelle1[[#This Row],[BGF_insg 1]]/Tabelle1[[#This Row],[GF_12]],"")</f>
        <v>0.13692470452720112</v>
      </c>
      <c r="CB66" s="290">
        <f>IFERROR(Tabelle1[[#This Row],[BGF_insg 2]]/Tabelle1[[#This Row],[GF_23]],"")</f>
        <v>0.34231176131800278</v>
      </c>
      <c r="CC66" s="290">
        <f>IFERROR(Tabelle1[[#This Row],[BGF_insg 3]]/Tabelle1[[#This Row],[GF_34]],"")</f>
        <v>0.51346764197700423</v>
      </c>
      <c r="CD66" s="290">
        <f>IFERROR(Tabelle1[[#This Row],[BGF_insg 4]]/Tabelle1[[#This Row],[GF_45]],"")</f>
        <v>1.1736403245188667</v>
      </c>
      <c r="CE66" s="290">
        <f>IFERROR(Tabelle1[[#This Row],[BGF_insg 5]]/Tabelle1[[#This Row],[GF_56]],"")</f>
        <v>2.0538705679080165</v>
      </c>
      <c r="CF66" s="290">
        <f>IFERROR(Tabelle1[[#This Row],[BGF_insg 6]]/Tabelle1[[#This Row],[GF_67]],"")</f>
        <v>2.8754187950712233</v>
      </c>
      <c r="CG66" s="290">
        <f>IFERROR(Tabelle1[[#This Row],[BGF_insg 7]]/Tabelle1[[#This Row],[GF_78]],"")</f>
        <v>4.9292893629792403</v>
      </c>
      <c r="CI66"/>
    </row>
    <row r="67" spans="1:87" ht="17.399999999999999" customHeight="1" thickBot="1" x14ac:dyDescent="0.35">
      <c r="A67" s="275" t="s">
        <v>114</v>
      </c>
      <c r="B67" s="273">
        <v>418</v>
      </c>
      <c r="C67" s="314">
        <f t="shared" si="0"/>
        <v>21197</v>
      </c>
      <c r="D67" s="25">
        <v>9349</v>
      </c>
      <c r="E67" s="25">
        <v>10598</v>
      </c>
      <c r="F67" s="25">
        <v>1022</v>
      </c>
      <c r="G67" s="25">
        <v>194</v>
      </c>
      <c r="H67" s="25">
        <v>20</v>
      </c>
      <c r="I67" s="25">
        <v>14</v>
      </c>
      <c r="J67" s="25" t="s">
        <v>54</v>
      </c>
      <c r="K67" s="24">
        <v>1731532</v>
      </c>
      <c r="L67" s="24">
        <v>2650803</v>
      </c>
      <c r="M67" s="24">
        <v>582945</v>
      </c>
      <c r="N67" s="24">
        <v>178579</v>
      </c>
      <c r="O67" s="24">
        <v>55015</v>
      </c>
      <c r="P67" s="24">
        <v>80327</v>
      </c>
      <c r="Q67" s="24" t="s">
        <v>54</v>
      </c>
      <c r="R67" s="315">
        <f>IFERROR(Tabelle1[[#This Row],[NGF1]]/NGFzuBGF/D67,"")</f>
        <v>231.51299604235746</v>
      </c>
      <c r="S67" s="315">
        <f>IFERROR(Tabelle1[[#This Row],[NGF2]]/NGFzuBGF/E67,"")</f>
        <v>312.65368465748253</v>
      </c>
      <c r="T67" s="315">
        <f>IFERROR(Tabelle1[[#This Row],[NGF3]]/NGFzuBGF/F67,"")</f>
        <v>712.99535225048919</v>
      </c>
      <c r="U67" s="315">
        <f>IFERROR(Tabelle1[[#This Row],[NGF4]]/NGFzuBGF/G67,"")</f>
        <v>1150.6378865979382</v>
      </c>
      <c r="V67" s="315">
        <f>IFERROR(Tabelle1[[#This Row],[NGF5]]/NGFzuBGF/H67,"")</f>
        <v>3438.4375</v>
      </c>
      <c r="W67" s="315">
        <f>IFERROR(Tabelle1[[#This Row],[NGF6]]/NGFzuBGF/I67,"")</f>
        <v>7172.0535714285716</v>
      </c>
      <c r="X67" s="315" t="str">
        <f>IFERROR(Tabelle1[[#This Row],[NGF11]]/NGFzuBGF/J67,"")</f>
        <v/>
      </c>
      <c r="Y67" s="329">
        <f>SUM(Tabelle1[[#This Row],[BGF_insg 1]:[BGF_insg 7]])</f>
        <v>6599001.25</v>
      </c>
      <c r="Z67" s="319">
        <f>IFERROR(D67*Tabelle1[[#This Row],[BGF1]],"")</f>
        <v>2164415</v>
      </c>
      <c r="AA67" s="319">
        <f>IFERROR(E67*Tabelle1[[#This Row],[BGF2]],"")</f>
        <v>3313503.75</v>
      </c>
      <c r="AB67" s="319">
        <f>IFERROR(F67*Tabelle1[[#This Row],[BGF3]],"")</f>
        <v>728681.25</v>
      </c>
      <c r="AC67" s="319">
        <f>IFERROR(G67*Tabelle1[[#This Row],[BGF4]],"")</f>
        <v>223223.75</v>
      </c>
      <c r="AD67" s="319">
        <f>IFERROR(H67*Tabelle1[[#This Row],[BGF5]],"")</f>
        <v>68768.75</v>
      </c>
      <c r="AE67" s="319">
        <f>IFERROR(I67*Tabelle1[[#This Row],[BGF6]],"")</f>
        <v>100408.75</v>
      </c>
      <c r="AF67" s="319" t="str">
        <f>IFERROR(J67*Tabelle1[[#This Row],[BGF11]],"")</f>
        <v/>
      </c>
      <c r="AG67" s="316">
        <f>IFERROR(Tabelle1[[#This Row],[BGF1]]/AG$4*$AK$3,"")</f>
        <v>254.66429564659322</v>
      </c>
      <c r="AH67" s="316">
        <f>IFERROR(Tabelle1[[#This Row],[BGF2]]/AH$4*$AK$3,"")</f>
        <v>171.95952656161541</v>
      </c>
      <c r="AI67" s="316">
        <f>IFERROR(Tabelle1[[#This Row],[BGF3]]/AI$4*$AK$3,"")</f>
        <v>261.43162915851275</v>
      </c>
      <c r="AJ67" s="316">
        <f>IFERROR(Tabelle1[[#This Row],[BGF4]]/AJ$4*$AK$3,"")</f>
        <v>316.42541881443304</v>
      </c>
      <c r="AK67" s="316">
        <f>IFERROR(Tabelle1[[#This Row],[BGF5]]/AK$4*$AK$3,"")</f>
        <v>756.45625000000007</v>
      </c>
      <c r="AL67" s="316">
        <f>IFERROR(Tabelle1[[#This Row],[BGF6]]/AL$4*$AK$3,"")</f>
        <v>1127.0369897959183</v>
      </c>
      <c r="AM67" s="316" t="str">
        <f>IFERROR(Tabelle1[[#This Row],[BGF11]]/AM$4*$AK$3,"")</f>
        <v/>
      </c>
      <c r="AN67" s="330">
        <f>SUM(Tabelle1[[#This Row],[BebFl_summe 1]:[BebFl_summe 7]])</f>
        <v>4562760.8616071427</v>
      </c>
      <c r="AO67" s="320">
        <f>IFERROR(Tabelle1[[#This Row],[BebFl G1]]*D67,"")</f>
        <v>2380856.5</v>
      </c>
      <c r="AP67" s="320">
        <f>IFERROR(Tabelle1[[#This Row],[BebFl G2]]*E67,"")</f>
        <v>1822427.0625</v>
      </c>
      <c r="AQ67" s="320">
        <f>IFERROR(Tabelle1[[#This Row],[BebFl G3]]*F67,"")</f>
        <v>267183.12500000006</v>
      </c>
      <c r="AR67" s="320">
        <f>IFERROR(Tabelle1[[#This Row],[BebFl G4]]*G67,"")</f>
        <v>61386.531250000007</v>
      </c>
      <c r="AS67" s="320">
        <f>IFERROR(Tabelle1[[#This Row],[BebFl G5]]*H67,"")</f>
        <v>15129.125000000002</v>
      </c>
      <c r="AT67" s="320">
        <f>IFERROR(Tabelle1[[#This Row],[BebFl G6]]*I67,"")</f>
        <v>15778.517857142857</v>
      </c>
      <c r="AU67" s="320" t="str">
        <f>IFERROR(Tabelle1[[#This Row],[BebFl G11]]*J67,"")</f>
        <v/>
      </c>
      <c r="AV67" s="320">
        <f>SUM(Tabelle1[[#This Row],[BebFl_summe 8]:[BebFl_summe 14]])</f>
        <v>6137241.3683035718</v>
      </c>
      <c r="AW67" s="320">
        <f>IFERROR(Tabelle1[[#This Row],[BebFl_summe 1]]*AW$3,"")</f>
        <v>3571284.75</v>
      </c>
      <c r="AX67" s="320">
        <f>IFERROR(Tabelle1[[#This Row],[BebFl_summe 2]]*AX$3,"")</f>
        <v>2186912.4750000001</v>
      </c>
      <c r="AY67" s="320">
        <f>IFERROR(Tabelle1[[#This Row],[BebFl_summe 3]]*AY$3,"")</f>
        <v>320619.75000000006</v>
      </c>
      <c r="AZ67" s="320">
        <f>IFERROR(Tabelle1[[#This Row],[BebFl_summe 4]]*AZ$3,"")</f>
        <v>42970.571875000001</v>
      </c>
      <c r="BA67" s="320">
        <f>IFERROR(Tabelle1[[#This Row],[BebFl_summe 5]]*BA$3,"")</f>
        <v>7564.5625000000009</v>
      </c>
      <c r="BB67" s="320">
        <f>IFERROR(Tabelle1[[#This Row],[BebFl_summe 6]]*BB$3,"")</f>
        <v>7889.2589285714284</v>
      </c>
      <c r="BC67" s="320" t="str">
        <f>IFERROR(Tabelle1[[#This Row],[BebFl_summe 7]]*BC$3,"")</f>
        <v/>
      </c>
      <c r="BD67" s="336">
        <v>24279024.005849864</v>
      </c>
      <c r="BE67" s="342">
        <f>Tabelle1[[#This Row],[BebFl_Summe]]/Tabelle1[[#This Row],[bebaut]]</f>
        <v>0.18793015981646449</v>
      </c>
      <c r="BF67" s="332">
        <f>IFERROR(Tabelle1[[#This Row],[bebaut]]*Tabelle1[[#This Row],[BebFl_summe 1]]/Tabelle1[[#This Row],[BebFl_Summe]],"")</f>
        <v>12668836.669564808</v>
      </c>
      <c r="BG67" s="332">
        <f>IFERROR(Tabelle1[[#This Row],[bebaut]]*Tabelle1[[#This Row],[BebFl_summe 2]]/Tabelle1[[#This Row],[BebFl_Summe]],"")</f>
        <v>9697363.4475690909</v>
      </c>
      <c r="BH67" s="332">
        <f>IFERROR(Tabelle1[[#This Row],[bebaut]]*Tabelle1[[#This Row],[BebFl_summe 3]]/Tabelle1[[#This Row],[BebFl_Summe]],"")</f>
        <v>1421714.9884879321</v>
      </c>
      <c r="BI67" s="332">
        <f>IFERROR(Tabelle1[[#This Row],[bebaut]]*Tabelle1[[#This Row],[BebFl_summe 4]]/Tabelle1[[#This Row],[BebFl_Summe]],"")</f>
        <v>326645.44802149397</v>
      </c>
      <c r="BJ67" s="332">
        <f>IFERROR(Tabelle1[[#This Row],[bebaut]]*Tabelle1[[#This Row],[BebFl_summe 5]]/Tabelle1[[#This Row],[BebFl_Summe]],"")</f>
        <v>80503.975598037796</v>
      </c>
      <c r="BK67" s="332">
        <f>IFERROR(Tabelle1[[#This Row],[bebaut]]*Tabelle1[[#This Row],[BebFl_summe 6]]/Tabelle1[[#This Row],[BebFl_Summe]],"")</f>
        <v>83959.476608503945</v>
      </c>
      <c r="BL67" s="332" t="str">
        <f>IFERROR(Tabelle1[[#This Row],[bebaut]]*Tabelle1[[#This Row],[BebFl_summe 7]]/Tabelle1[[#This Row],[BebFl_Summe]],"")</f>
        <v/>
      </c>
      <c r="BM67" s="290">
        <f>IFERROR(Tabelle1[[#This Row],[BGF_insg 1]]/Tabelle1[[#This Row],[GF_1]],"")</f>
        <v>0.17084559983314954</v>
      </c>
      <c r="BN67" s="290">
        <f>IFERROR(Tabelle1[[#This Row],[BGF_insg 2]]/Tabelle1[[#This Row],[GF_2]],"")</f>
        <v>0.34169119966629902</v>
      </c>
      <c r="BO67" s="290">
        <f>IFERROR(Tabelle1[[#This Row],[BGF_insg 3]]/Tabelle1[[#This Row],[GF_3]],"")</f>
        <v>0.51253679949944853</v>
      </c>
      <c r="BP67" s="290">
        <f>IFERROR(Tabelle1[[#This Row],[BGF_insg 4]]/Tabelle1[[#This Row],[GF_4]],"")</f>
        <v>0.68338239933259803</v>
      </c>
      <c r="BQ67" s="290">
        <f>IFERROR(Tabelle1[[#This Row],[BGF_insg 5]]/Tabelle1[[#This Row],[GF_5]],"")</f>
        <v>0.85422799916574765</v>
      </c>
      <c r="BR67" s="290">
        <f>IFERROR(Tabelle1[[#This Row],[BGF_insg 6]]/Tabelle1[[#This Row],[GF_6]],"")</f>
        <v>1.1959191988320466</v>
      </c>
      <c r="BS67" s="290" t="str">
        <f>IFERROR(Tabelle1[[#This Row],[BGF_insg 7]]/Tabelle1[[#This Row],[GF_7]],"")</f>
        <v/>
      </c>
      <c r="BT67" s="332">
        <f>IFERROR(Tabelle1[[#This Row],[bebaut]]*Tabelle1[[#This Row],[BebFl_summe 8]]/Tabelle1[[#This Row],[Gewichtung]],"")</f>
        <v>14128059.004618026</v>
      </c>
      <c r="BU67" s="332">
        <f>IFERROR(Tabelle1[[#This Row],[bebaut]]*Tabelle1[[#This Row],[BebFl_summe 9]]/Tabelle1[[#This Row],[Gewichtung]],"")</f>
        <v>8651460.3700349703</v>
      </c>
      <c r="BV67" s="332">
        <f>IFERROR(Tabelle1[[#This Row],[bebaut]]*Tabelle1[[#This Row],[BebFl_summe 10]]/Tabelle1[[#This Row],[Gewichtung]],"")</f>
        <v>1268376.8064268415</v>
      </c>
      <c r="BW67" s="332">
        <f>IFERROR(Tabelle1[[#This Row],[bebaut]]*Tabelle1[[#This Row],[BebFl_summe 11]]/Tabelle1[[#This Row],[Gewichtung]],"")</f>
        <v>169992.26256382381</v>
      </c>
      <c r="BX67" s="332">
        <f>IFERROR(Tabelle1[[#This Row],[bebaut]]*Tabelle1[[#This Row],[BebFl_summe 12]]/Tabelle1[[#This Row],[Gewichtung]],"")</f>
        <v>29925.528997406564</v>
      </c>
      <c r="BY67" s="332">
        <f>IFERROR(Tabelle1[[#This Row],[bebaut]]*Tabelle1[[#This Row],[BebFl_summe 13]]/Tabelle1[[#This Row],[Gewichtung]],"")</f>
        <v>31210.033208796001</v>
      </c>
      <c r="BZ67" s="332" t="str">
        <f>IFERROR(Tabelle1[[#This Row],[bebaut]]*Tabelle1[[#This Row],[BebFl_summe 14]]/Tabelle1[[#This Row],[Gewichtung]],"")</f>
        <v/>
      </c>
      <c r="CA67" s="290">
        <f>IFERROR(Tabelle1[[#This Row],[BGF_insg 1]]/Tabelle1[[#This Row],[GF_12]],"")</f>
        <v>0.15319974239154294</v>
      </c>
      <c r="CB67" s="290">
        <f>IFERROR(Tabelle1[[#This Row],[BGF_insg 2]]/Tabelle1[[#This Row],[GF_23]],"")</f>
        <v>0.38299935597885731</v>
      </c>
      <c r="CC67" s="290">
        <f>IFERROR(Tabelle1[[#This Row],[BGF_insg 3]]/Tabelle1[[#This Row],[GF_34]],"")</f>
        <v>0.57449903396828583</v>
      </c>
      <c r="CD67" s="290">
        <f>IFERROR(Tabelle1[[#This Row],[BGF_insg 4]]/Tabelle1[[#This Row],[GF_45]],"")</f>
        <v>1.3131406490703679</v>
      </c>
      <c r="CE67" s="290">
        <f>IFERROR(Tabelle1[[#This Row],[BGF_insg 5]]/Tabelle1[[#This Row],[GF_56]],"")</f>
        <v>2.2979961358731438</v>
      </c>
      <c r="CF67" s="290">
        <f>IFERROR(Tabelle1[[#This Row],[BGF_insg 6]]/Tabelle1[[#This Row],[GF_67]],"")</f>
        <v>3.2171945902224017</v>
      </c>
      <c r="CG67" s="290" t="str">
        <f>IFERROR(Tabelle1[[#This Row],[BGF_insg 7]]/Tabelle1[[#This Row],[GF_78]],"")</f>
        <v/>
      </c>
      <c r="CI67"/>
    </row>
    <row r="68" spans="1:87" ht="17.399999999999999" customHeight="1" x14ac:dyDescent="0.3">
      <c r="A68" s="270" t="s">
        <v>115</v>
      </c>
      <c r="B68" s="274">
        <v>501</v>
      </c>
      <c r="C68" s="314">
        <f t="shared" si="0"/>
        <v>21171</v>
      </c>
      <c r="D68" s="25">
        <v>3007</v>
      </c>
      <c r="E68" s="25">
        <v>9748</v>
      </c>
      <c r="F68" s="25">
        <v>4347</v>
      </c>
      <c r="G68" s="25">
        <v>1961</v>
      </c>
      <c r="H68" s="25">
        <v>1130</v>
      </c>
      <c r="I68" s="25">
        <v>968</v>
      </c>
      <c r="J68" s="25">
        <v>10</v>
      </c>
      <c r="K68" s="24">
        <v>701650</v>
      </c>
      <c r="L68" s="24">
        <v>2707458</v>
      </c>
      <c r="M68" s="24">
        <v>2863401</v>
      </c>
      <c r="N68" s="24">
        <v>2054133</v>
      </c>
      <c r="O68" s="24">
        <v>1315022</v>
      </c>
      <c r="P68" s="24">
        <v>1670415</v>
      </c>
      <c r="Q68" s="24">
        <v>52028</v>
      </c>
      <c r="R68" s="315">
        <f>IFERROR(Tabelle1[[#This Row],[NGF1]]/NGFzuBGF/D68,"")</f>
        <v>291.67359494512806</v>
      </c>
      <c r="S68" s="315">
        <f>IFERROR(Tabelle1[[#This Row],[NGF2]]/NGFzuBGF/E68,"")</f>
        <v>347.18121665982767</v>
      </c>
      <c r="T68" s="315">
        <f>IFERROR(Tabelle1[[#This Row],[NGF3]]/NGFzuBGF/F68,"")</f>
        <v>823.38423050379572</v>
      </c>
      <c r="U68" s="315">
        <f>IFERROR(Tabelle1[[#This Row],[NGF4]]/NGFzuBGF/G68,"")</f>
        <v>1309.3657572667007</v>
      </c>
      <c r="V68" s="315">
        <f>IFERROR(Tabelle1[[#This Row],[NGF5]]/NGFzuBGF/H68,"")</f>
        <v>1454.6703539823009</v>
      </c>
      <c r="W68" s="315">
        <f>IFERROR(Tabelle1[[#This Row],[NGF6]]/NGFzuBGF/I68,"")</f>
        <v>2157.0441632231405</v>
      </c>
      <c r="X68" s="315">
        <f>IFERROR(Tabelle1[[#This Row],[NGF11]]/NGFzuBGF/J68,"")</f>
        <v>6503.5</v>
      </c>
      <c r="Y68" s="329">
        <f>SUM(Tabelle1[[#This Row],[BGF_insg 1]:[BGF_insg 7]])</f>
        <v>14205133.75</v>
      </c>
      <c r="Z68" s="319">
        <f>IFERROR(D68*Tabelle1[[#This Row],[BGF1]],"")</f>
        <v>877062.50000000012</v>
      </c>
      <c r="AA68" s="319">
        <f>IFERROR(E68*Tabelle1[[#This Row],[BGF2]],"")</f>
        <v>3384322.5</v>
      </c>
      <c r="AB68" s="319">
        <f>IFERROR(F68*Tabelle1[[#This Row],[BGF3]],"")</f>
        <v>3579251.25</v>
      </c>
      <c r="AC68" s="319">
        <f>IFERROR(G68*Tabelle1[[#This Row],[BGF4]],"")</f>
        <v>2567666.25</v>
      </c>
      <c r="AD68" s="319">
        <f>IFERROR(H68*Tabelle1[[#This Row],[BGF5]],"")</f>
        <v>1643777.5</v>
      </c>
      <c r="AE68" s="319">
        <f>IFERROR(I68*Tabelle1[[#This Row],[BGF6]],"")</f>
        <v>2088018.75</v>
      </c>
      <c r="AF68" s="319">
        <f>IFERROR(J68*Tabelle1[[#This Row],[BGF11]],"")</f>
        <v>65035</v>
      </c>
      <c r="AG68" s="316">
        <f>IFERROR(Tabelle1[[#This Row],[BGF1]]/AG$4*$AK$3,"")</f>
        <v>320.84095443964088</v>
      </c>
      <c r="AH68" s="316">
        <f>IFERROR(Tabelle1[[#This Row],[BGF2]]/AH$4*$AK$3,"")</f>
        <v>190.94966916290522</v>
      </c>
      <c r="AI68" s="316">
        <f>IFERROR(Tabelle1[[#This Row],[BGF3]]/AI$4*$AK$3,"")</f>
        <v>301.90755118472509</v>
      </c>
      <c r="AJ68" s="316">
        <f>IFERROR(Tabelle1[[#This Row],[BGF4]]/AJ$4*$AK$3,"")</f>
        <v>360.07558324834275</v>
      </c>
      <c r="AK68" s="316">
        <f>IFERROR(Tabelle1[[#This Row],[BGF5]]/AK$4*$AK$3,"")</f>
        <v>320.02747787610622</v>
      </c>
      <c r="AL68" s="316">
        <f>IFERROR(Tabelle1[[#This Row],[BGF6]]/AL$4*$AK$3,"")</f>
        <v>338.96408279220782</v>
      </c>
      <c r="AM68" s="316">
        <f>IFERROR(Tabelle1[[#This Row],[BGF11]]/AM$4*$AK$3,"")</f>
        <v>596.15416666666681</v>
      </c>
      <c r="AN68" s="330">
        <f>SUM(Tabelle1[[#This Row],[BebFl_summe 1]:[BebFl_summe 7]])</f>
        <v>5540356.292559525</v>
      </c>
      <c r="AO68" s="320">
        <f>IFERROR(Tabelle1[[#This Row],[BebFl G1]]*D68,"")</f>
        <v>964768.75000000012</v>
      </c>
      <c r="AP68" s="320">
        <f>IFERROR(Tabelle1[[#This Row],[BebFl G2]]*E68,"")</f>
        <v>1861377.3750000002</v>
      </c>
      <c r="AQ68" s="320">
        <f>IFERROR(Tabelle1[[#This Row],[BebFl G3]]*F68,"")</f>
        <v>1312392.125</v>
      </c>
      <c r="AR68" s="320">
        <f>IFERROR(Tabelle1[[#This Row],[BebFl G4]]*G68,"")</f>
        <v>706108.21875000012</v>
      </c>
      <c r="AS68" s="320">
        <f>IFERROR(Tabelle1[[#This Row],[BebFl G5]]*H68,"")</f>
        <v>361631.05000000005</v>
      </c>
      <c r="AT68" s="320">
        <f>IFERROR(Tabelle1[[#This Row],[BebFl G6]]*I68,"")</f>
        <v>328117.23214285716</v>
      </c>
      <c r="AU68" s="320">
        <f>IFERROR(Tabelle1[[#This Row],[BebFl G11]]*J68,"")</f>
        <v>5961.5416666666679</v>
      </c>
      <c r="AV68" s="320">
        <f>SUM(Tabelle1[[#This Row],[BebFl_summe 8]:[BebFl_summe 14]])</f>
        <v>6097807.1900297618</v>
      </c>
      <c r="AW68" s="320">
        <f>IFERROR(Tabelle1[[#This Row],[BebFl_summe 1]]*AW$3,"")</f>
        <v>1447153.1250000002</v>
      </c>
      <c r="AX68" s="320">
        <f>IFERROR(Tabelle1[[#This Row],[BebFl_summe 2]]*AX$3,"")</f>
        <v>2233652.85</v>
      </c>
      <c r="AY68" s="320">
        <f>IFERROR(Tabelle1[[#This Row],[BebFl_summe 3]]*AY$3,"")</f>
        <v>1574870.55</v>
      </c>
      <c r="AZ68" s="320">
        <f>IFERROR(Tabelle1[[#This Row],[BebFl_summe 4]]*AZ$3,"")</f>
        <v>494275.75312500005</v>
      </c>
      <c r="BA68" s="320">
        <f>IFERROR(Tabelle1[[#This Row],[BebFl_summe 5]]*BA$3,"")</f>
        <v>180815.52500000002</v>
      </c>
      <c r="BB68" s="320">
        <f>IFERROR(Tabelle1[[#This Row],[BebFl_summe 6]]*BB$3,"")</f>
        <v>164058.61607142858</v>
      </c>
      <c r="BC68" s="320">
        <f>IFERROR(Tabelle1[[#This Row],[BebFl_summe 7]]*BC$3,"")</f>
        <v>2980.7708333333339</v>
      </c>
      <c r="BD68" s="334">
        <v>18900000</v>
      </c>
      <c r="BE68" s="342">
        <f>Tabelle1[[#This Row],[BebFl_Summe]]/Tabelle1[[#This Row],[bebaut]]</f>
        <v>0.29314054457986904</v>
      </c>
      <c r="BF68" s="332">
        <f>IFERROR(Tabelle1[[#This Row],[bebaut]]*Tabelle1[[#This Row],[BebFl_summe 1]]/Tabelle1[[#This Row],[BebFl_Summe]],"")</f>
        <v>3291147.4302632315</v>
      </c>
      <c r="BG68" s="332">
        <f>IFERROR(Tabelle1[[#This Row],[bebaut]]*Tabelle1[[#This Row],[BebFl_summe 2]]/Tabelle1[[#This Row],[BebFl_Summe]],"")</f>
        <v>6349777.9799370244</v>
      </c>
      <c r="BH68" s="332">
        <f>IFERROR(Tabelle1[[#This Row],[bebaut]]*Tabelle1[[#This Row],[BebFl_summe 3]]/Tabelle1[[#This Row],[BebFl_Summe]],"")</f>
        <v>4477006.5051251408</v>
      </c>
      <c r="BI68" s="332">
        <f>IFERROR(Tabelle1[[#This Row],[bebaut]]*Tabelle1[[#This Row],[BebFl_summe 4]]/Tabelle1[[#This Row],[BebFl_Summe]],"")</f>
        <v>2408770.2360040266</v>
      </c>
      <c r="BJ68" s="332">
        <f>IFERROR(Tabelle1[[#This Row],[bebaut]]*Tabelle1[[#This Row],[BebFl_summe 5]]/Tabelle1[[#This Row],[BebFl_Summe]],"")</f>
        <v>1233643.9182041229</v>
      </c>
      <c r="BK68" s="332">
        <f>IFERROR(Tabelle1[[#This Row],[bebaut]]*Tabelle1[[#This Row],[BebFl_summe 6]]/Tabelle1[[#This Row],[BebFl_Summe]],"")</f>
        <v>1119317.1269198428</v>
      </c>
      <c r="BL68" s="332">
        <f>IFERROR(Tabelle1[[#This Row],[bebaut]]*Tabelle1[[#This Row],[BebFl_summe 7]]/Tabelle1[[#This Row],[BebFl_Summe]],"")</f>
        <v>20336.803546608637</v>
      </c>
      <c r="BM68" s="290">
        <f>IFERROR(Tabelle1[[#This Row],[BGF_insg 1]]/Tabelle1[[#This Row],[GF_1]],"")</f>
        <v>0.2664914041635173</v>
      </c>
      <c r="BN68" s="290">
        <f>IFERROR(Tabelle1[[#This Row],[BGF_insg 2]]/Tabelle1[[#This Row],[GF_2]],"")</f>
        <v>0.5329828083270346</v>
      </c>
      <c r="BO68" s="290">
        <f>IFERROR(Tabelle1[[#This Row],[BGF_insg 3]]/Tabelle1[[#This Row],[GF_3]],"")</f>
        <v>0.79947421249055195</v>
      </c>
      <c r="BP68" s="290">
        <f>IFERROR(Tabelle1[[#This Row],[BGF_insg 4]]/Tabelle1[[#This Row],[GF_4]],"")</f>
        <v>1.0659656166540692</v>
      </c>
      <c r="BQ68" s="290">
        <f>IFERROR(Tabelle1[[#This Row],[BGF_insg 5]]/Tabelle1[[#This Row],[GF_5]],"")</f>
        <v>1.3324570208175865</v>
      </c>
      <c r="BR68" s="290">
        <f>IFERROR(Tabelle1[[#This Row],[BGF_insg 6]]/Tabelle1[[#This Row],[GF_6]],"")</f>
        <v>1.8654398291446213</v>
      </c>
      <c r="BS68" s="290">
        <f>IFERROR(Tabelle1[[#This Row],[BGF_insg 7]]/Tabelle1[[#This Row],[GF_7]],"")</f>
        <v>3.1978968499622069</v>
      </c>
      <c r="BT68" s="332">
        <f>IFERROR(Tabelle1[[#This Row],[bebaut]]*Tabelle1[[#This Row],[BebFl_summe 8]]/Tabelle1[[#This Row],[Gewichtung]],"")</f>
        <v>4485414.7089499086</v>
      </c>
      <c r="BU68" s="332">
        <f>IFERROR(Tabelle1[[#This Row],[bebaut]]*Tabelle1[[#This Row],[BebFl_summe 9]]/Tabelle1[[#This Row],[Gewichtung]],"")</f>
        <v>6923150.8228114303</v>
      </c>
      <c r="BV68" s="332">
        <f>IFERROR(Tabelle1[[#This Row],[bebaut]]*Tabelle1[[#This Row],[BebFl_summe 10]]/Tabelle1[[#This Row],[Gewichtung]],"")</f>
        <v>4881271.6551070102</v>
      </c>
      <c r="BW68" s="332">
        <f>IFERROR(Tabelle1[[#This Row],[bebaut]]*Tabelle1[[#This Row],[BebFl_summe 11]]/Tabelle1[[#This Row],[Gewichtung]],"")</f>
        <v>1531995.2636969003</v>
      </c>
      <c r="BX68" s="332">
        <f>IFERROR(Tabelle1[[#This Row],[bebaut]]*Tabelle1[[#This Row],[BebFl_summe 12]]/Tabelle1[[#This Row],[Gewichtung]],"")</f>
        <v>560433.17146656464</v>
      </c>
      <c r="BY68" s="332">
        <f>IFERROR(Tabelle1[[#This Row],[bebaut]]*Tabelle1[[#This Row],[BebFl_summe 13]]/Tabelle1[[#This Row],[Gewichtung]],"")</f>
        <v>508495.55374919396</v>
      </c>
      <c r="BZ68" s="332">
        <f>IFERROR(Tabelle1[[#This Row],[bebaut]]*Tabelle1[[#This Row],[BebFl_summe 14]]/Tabelle1[[#This Row],[Gewichtung]],"")</f>
        <v>9238.8242189935572</v>
      </c>
      <c r="CA68" s="290">
        <f>IFERROR(Tabelle1[[#This Row],[BGF_insg 1]]/Tabelle1[[#This Row],[GF_12]],"")</f>
        <v>0.1955365460968338</v>
      </c>
      <c r="CB68" s="290">
        <f>IFERROR(Tabelle1[[#This Row],[BGF_insg 2]]/Tabelle1[[#This Row],[GF_23]],"")</f>
        <v>0.48884136524208449</v>
      </c>
      <c r="CC68" s="290">
        <f>IFERROR(Tabelle1[[#This Row],[BGF_insg 3]]/Tabelle1[[#This Row],[GF_34]],"")</f>
        <v>0.73326204786312665</v>
      </c>
      <c r="CD68" s="290">
        <f>IFERROR(Tabelle1[[#This Row],[BGF_insg 4]]/Tabelle1[[#This Row],[GF_45]],"")</f>
        <v>1.6760275379728611</v>
      </c>
      <c r="CE68" s="290">
        <f>IFERROR(Tabelle1[[#This Row],[BGF_insg 5]]/Tabelle1[[#This Row],[GF_56]],"")</f>
        <v>2.9330481914525066</v>
      </c>
      <c r="CF68" s="290">
        <f>IFERROR(Tabelle1[[#This Row],[BGF_insg 6]]/Tabelle1[[#This Row],[GF_67]],"")</f>
        <v>4.1062674680335096</v>
      </c>
      <c r="CG68" s="290">
        <f>IFERROR(Tabelle1[[#This Row],[BGF_insg 7]]/Tabelle1[[#This Row],[GF_78]],"")</f>
        <v>7.0393156594860153</v>
      </c>
      <c r="CI68"/>
    </row>
    <row r="69" spans="1:87" ht="17.399999999999999" customHeight="1" x14ac:dyDescent="0.3">
      <c r="A69" s="15" t="s">
        <v>116</v>
      </c>
      <c r="B69" s="263">
        <v>502</v>
      </c>
      <c r="C69" s="314">
        <f t="shared" si="0"/>
        <v>14749</v>
      </c>
      <c r="D69" s="25">
        <v>2814</v>
      </c>
      <c r="E69" s="25">
        <v>9235</v>
      </c>
      <c r="F69" s="25">
        <v>2099</v>
      </c>
      <c r="G69" s="25">
        <v>436</v>
      </c>
      <c r="H69" s="25">
        <v>109</v>
      </c>
      <c r="I69" s="25">
        <v>54</v>
      </c>
      <c r="J69" s="25">
        <v>2</v>
      </c>
      <c r="K69" s="24">
        <v>534989</v>
      </c>
      <c r="L69" s="24">
        <v>1903889</v>
      </c>
      <c r="M69" s="24">
        <v>1091390</v>
      </c>
      <c r="N69" s="24">
        <v>430685</v>
      </c>
      <c r="O69" s="24">
        <v>135179</v>
      </c>
      <c r="P69" s="24">
        <v>140333</v>
      </c>
      <c r="Q69" s="24">
        <v>2732</v>
      </c>
      <c r="R69" s="315">
        <f>IFERROR(Tabelle1[[#This Row],[NGF1]]/NGFzuBGF/D69,"")</f>
        <v>237.64614427860695</v>
      </c>
      <c r="S69" s="315">
        <f>IFERROR(Tabelle1[[#This Row],[NGF2]]/NGFzuBGF/E69,"")</f>
        <v>257.70018949648079</v>
      </c>
      <c r="T69" s="315">
        <f>IFERROR(Tabelle1[[#This Row],[NGF3]]/NGFzuBGF/F69,"")</f>
        <v>649.94640304907102</v>
      </c>
      <c r="U69" s="315">
        <f>IFERROR(Tabelle1[[#This Row],[NGF4]]/NGFzuBGF/G69,"")</f>
        <v>1234.7620412844037</v>
      </c>
      <c r="V69" s="315">
        <f>IFERROR(Tabelle1[[#This Row],[NGF5]]/NGFzuBGF/H69,"")</f>
        <v>1550.2178899082569</v>
      </c>
      <c r="W69" s="315">
        <f>IFERROR(Tabelle1[[#This Row],[NGF6]]/NGFzuBGF/I69,"")</f>
        <v>3248.4490740740739</v>
      </c>
      <c r="X69" s="315">
        <f>IFERROR(Tabelle1[[#This Row],[NGF11]]/NGFzuBGF/J69,"")</f>
        <v>1707.5</v>
      </c>
      <c r="Y69" s="329">
        <f>SUM(Tabelle1[[#This Row],[BGF_insg 1]:[BGF_insg 7]])</f>
        <v>5298996.25</v>
      </c>
      <c r="Z69" s="319">
        <f>IFERROR(D69*Tabelle1[[#This Row],[BGF1]],"")</f>
        <v>668736.25</v>
      </c>
      <c r="AA69" s="319">
        <f>IFERROR(E69*Tabelle1[[#This Row],[BGF2]],"")</f>
        <v>2379861.25</v>
      </c>
      <c r="AB69" s="319">
        <f>IFERROR(F69*Tabelle1[[#This Row],[BGF3]],"")</f>
        <v>1364237.5</v>
      </c>
      <c r="AC69" s="319">
        <f>IFERROR(G69*Tabelle1[[#This Row],[BGF4]],"")</f>
        <v>538356.25</v>
      </c>
      <c r="AD69" s="319">
        <f>IFERROR(H69*Tabelle1[[#This Row],[BGF5]],"")</f>
        <v>168973.75</v>
      </c>
      <c r="AE69" s="319">
        <f>IFERROR(I69*Tabelle1[[#This Row],[BGF6]],"")</f>
        <v>175416.25</v>
      </c>
      <c r="AF69" s="319">
        <f>IFERROR(J69*Tabelle1[[#This Row],[BGF11]],"")</f>
        <v>3415</v>
      </c>
      <c r="AG69" s="316">
        <f>IFERROR(Tabelle1[[#This Row],[BGF1]]/AG$4*$AK$3,"")</f>
        <v>261.41075870646767</v>
      </c>
      <c r="AH69" s="316">
        <f>IFERROR(Tabelle1[[#This Row],[BGF2]]/AH$4*$AK$3,"")</f>
        <v>141.73510422306444</v>
      </c>
      <c r="AI69" s="316">
        <f>IFERROR(Tabelle1[[#This Row],[BGF3]]/AI$4*$AK$3,"")</f>
        <v>238.31368111799273</v>
      </c>
      <c r="AJ69" s="316">
        <f>IFERROR(Tabelle1[[#This Row],[BGF4]]/AJ$4*$AK$3,"")</f>
        <v>339.55956135321105</v>
      </c>
      <c r="AK69" s="316">
        <f>IFERROR(Tabelle1[[#This Row],[BGF5]]/AK$4*$AK$3,"")</f>
        <v>341.04793577981656</v>
      </c>
      <c r="AL69" s="316">
        <f>IFERROR(Tabelle1[[#This Row],[BGF6]]/AL$4*$AK$3,"")</f>
        <v>510.47056878306881</v>
      </c>
      <c r="AM69" s="316">
        <f>IFERROR(Tabelle1[[#This Row],[BGF11]]/AM$4*$AK$3,"")</f>
        <v>156.52083333333334</v>
      </c>
      <c r="AN69" s="330">
        <f>SUM(Tabelle1[[#This Row],[BebFl_summe 1]:[BebFl_summe 7]])</f>
        <v>2757854.6252976195</v>
      </c>
      <c r="AO69" s="320">
        <f>IFERROR(Tabelle1[[#This Row],[BebFl G1]]*D69,"")</f>
        <v>735609.875</v>
      </c>
      <c r="AP69" s="320">
        <f>IFERROR(Tabelle1[[#This Row],[BebFl G2]]*E69,"")</f>
        <v>1308923.6875</v>
      </c>
      <c r="AQ69" s="320">
        <f>IFERROR(Tabelle1[[#This Row],[BebFl G3]]*F69,"")</f>
        <v>500220.41666666674</v>
      </c>
      <c r="AR69" s="320">
        <f>IFERROR(Tabelle1[[#This Row],[BebFl G4]]*G69,"")</f>
        <v>148047.96875000003</v>
      </c>
      <c r="AS69" s="320">
        <f>IFERROR(Tabelle1[[#This Row],[BebFl G5]]*H69,"")</f>
        <v>37174.225000000006</v>
      </c>
      <c r="AT69" s="320">
        <f>IFERROR(Tabelle1[[#This Row],[BebFl G6]]*I69,"")</f>
        <v>27565.410714285717</v>
      </c>
      <c r="AU69" s="320">
        <f>IFERROR(Tabelle1[[#This Row],[BebFl G11]]*J69,"")</f>
        <v>313.04166666666669</v>
      </c>
      <c r="AV69" s="320">
        <f>SUM(Tabelle1[[#This Row],[BebFl_summe 8]:[BebFl_summe 14]])</f>
        <v>3410547.6543154758</v>
      </c>
      <c r="AW69" s="320">
        <f>IFERROR(Tabelle1[[#This Row],[BebFl_summe 1]]*AW$3,"")</f>
        <v>1103414.8125</v>
      </c>
      <c r="AX69" s="320">
        <f>IFERROR(Tabelle1[[#This Row],[BebFl_summe 2]]*AX$3,"")</f>
        <v>1570708.425</v>
      </c>
      <c r="AY69" s="320">
        <f>IFERROR(Tabelle1[[#This Row],[BebFl_summe 3]]*AY$3,"")</f>
        <v>600264.50000000012</v>
      </c>
      <c r="AZ69" s="320">
        <f>IFERROR(Tabelle1[[#This Row],[BebFl_summe 4]]*AZ$3,"")</f>
        <v>103633.57812500001</v>
      </c>
      <c r="BA69" s="320">
        <f>IFERROR(Tabelle1[[#This Row],[BebFl_summe 5]]*BA$3,"")</f>
        <v>18587.112500000003</v>
      </c>
      <c r="BB69" s="320">
        <f>IFERROR(Tabelle1[[#This Row],[BebFl_summe 6]]*BB$3,"")</f>
        <v>13782.705357142859</v>
      </c>
      <c r="BC69" s="320">
        <f>IFERROR(Tabelle1[[#This Row],[BebFl_summe 7]]*BC$3,"")</f>
        <v>156.52083333333334</v>
      </c>
      <c r="BD69" s="335">
        <v>10858132.558886349</v>
      </c>
      <c r="BE69" s="342">
        <f>Tabelle1[[#This Row],[BebFl_Summe]]/Tabelle1[[#This Row],[bebaut]]</f>
        <v>0.25398977313466098</v>
      </c>
      <c r="BF69" s="332">
        <f>IFERROR(Tabelle1[[#This Row],[bebaut]]*Tabelle1[[#This Row],[BebFl_summe 1]]/Tabelle1[[#This Row],[BebFl_Summe]],"")</f>
        <v>2896218.48124567</v>
      </c>
      <c r="BG69" s="332">
        <f>IFERROR(Tabelle1[[#This Row],[bebaut]]*Tabelle1[[#This Row],[BebFl_summe 2]]/Tabelle1[[#This Row],[BebFl_Summe]],"")</f>
        <v>5153450.3588301232</v>
      </c>
      <c r="BH69" s="332">
        <f>IFERROR(Tabelle1[[#This Row],[bebaut]]*Tabelle1[[#This Row],[BebFl_summe 3]]/Tabelle1[[#This Row],[BebFl_Summe]],"")</f>
        <v>1969451.0156574636</v>
      </c>
      <c r="BI69" s="332">
        <f>IFERROR(Tabelle1[[#This Row],[bebaut]]*Tabelle1[[#This Row],[BebFl_summe 4]]/Tabelle1[[#This Row],[BebFl_Summe]],"")</f>
        <v>582889.48772558477</v>
      </c>
      <c r="BJ69" s="332">
        <f>IFERROR(Tabelle1[[#This Row],[bebaut]]*Tabelle1[[#This Row],[BebFl_summe 5]]/Tabelle1[[#This Row],[BebFl_Summe]],"")</f>
        <v>146361.1095092828</v>
      </c>
      <c r="BK69" s="332">
        <f>IFERROR(Tabelle1[[#This Row],[bebaut]]*Tabelle1[[#This Row],[BebFl_summe 6]]/Tabelle1[[#This Row],[BebFl_Summe]],"")</f>
        <v>108529.60878732316</v>
      </c>
      <c r="BL69" s="332">
        <f>IFERROR(Tabelle1[[#This Row],[bebaut]]*Tabelle1[[#This Row],[BebFl_summe 7]]/Tabelle1[[#This Row],[BebFl_Summe]],"")</f>
        <v>1232.4971309010048</v>
      </c>
      <c r="BM69" s="290">
        <f>IFERROR(Tabelle1[[#This Row],[BGF_insg 1]]/Tabelle1[[#This Row],[GF_1]],"")</f>
        <v>0.23089979375878267</v>
      </c>
      <c r="BN69" s="290">
        <f>IFERROR(Tabelle1[[#This Row],[BGF_insg 2]]/Tabelle1[[#This Row],[GF_2]],"")</f>
        <v>0.46179958751756534</v>
      </c>
      <c r="BO69" s="290">
        <f>IFERROR(Tabelle1[[#This Row],[BGF_insg 3]]/Tabelle1[[#This Row],[GF_3]],"")</f>
        <v>0.69269938127634789</v>
      </c>
      <c r="BP69" s="290">
        <f>IFERROR(Tabelle1[[#This Row],[BGF_insg 4]]/Tabelle1[[#This Row],[GF_4]],"")</f>
        <v>0.92359917503513067</v>
      </c>
      <c r="BQ69" s="290">
        <f>IFERROR(Tabelle1[[#This Row],[BGF_insg 5]]/Tabelle1[[#This Row],[GF_5]],"")</f>
        <v>1.1544989687939131</v>
      </c>
      <c r="BR69" s="290">
        <f>IFERROR(Tabelle1[[#This Row],[BGF_insg 6]]/Tabelle1[[#This Row],[GF_6]],"")</f>
        <v>1.6162985563114787</v>
      </c>
      <c r="BS69" s="290">
        <f>IFERROR(Tabelle1[[#This Row],[BGF_insg 7]]/Tabelle1[[#This Row],[GF_7]],"")</f>
        <v>2.7707975251053916</v>
      </c>
      <c r="BT69" s="332">
        <f>IFERROR(Tabelle1[[#This Row],[bebaut]]*Tabelle1[[#This Row],[BebFl_summe 8]]/Tabelle1[[#This Row],[Gewichtung]],"")</f>
        <v>3512932.6770742377</v>
      </c>
      <c r="BU69" s="332">
        <f>IFERROR(Tabelle1[[#This Row],[bebaut]]*Tabelle1[[#This Row],[BebFl_summe 9]]/Tabelle1[[#This Row],[Gewichtung]],"")</f>
        <v>5000651.5136738839</v>
      </c>
      <c r="BV69" s="332">
        <f>IFERROR(Tabelle1[[#This Row],[bebaut]]*Tabelle1[[#This Row],[BebFl_summe 10]]/Tabelle1[[#This Row],[Gewichtung]],"")</f>
        <v>1911057.1591475976</v>
      </c>
      <c r="BW69" s="332">
        <f>IFERROR(Tabelle1[[#This Row],[bebaut]]*Tabelle1[[#This Row],[BebFl_summe 11]]/Tabelle1[[#This Row],[Gewichtung]],"")</f>
        <v>329937.37161511817</v>
      </c>
      <c r="BX69" s="332">
        <f>IFERROR(Tabelle1[[#This Row],[bebaut]]*Tabelle1[[#This Row],[BebFl_summe 12]]/Tabelle1[[#This Row],[Gewichtung]],"")</f>
        <v>59175.637424846544</v>
      </c>
      <c r="BY69" s="332">
        <f>IFERROR(Tabelle1[[#This Row],[bebaut]]*Tabelle1[[#This Row],[BebFl_summe 13]]/Tabelle1[[#This Row],[Gewichtung]],"")</f>
        <v>43879.885858966838</v>
      </c>
      <c r="BZ69" s="332">
        <f>IFERROR(Tabelle1[[#This Row],[bebaut]]*Tabelle1[[#This Row],[BebFl_summe 14]]/Tabelle1[[#This Row],[Gewichtung]],"")</f>
        <v>498.31409170026643</v>
      </c>
      <c r="CA69" s="290">
        <f>IFERROR(Tabelle1[[#This Row],[BGF_insg 1]]/Tabelle1[[#This Row],[GF_12]],"")</f>
        <v>0.19036409503781326</v>
      </c>
      <c r="CB69" s="290">
        <f>IFERROR(Tabelle1[[#This Row],[BGF_insg 2]]/Tabelle1[[#This Row],[GF_23]],"")</f>
        <v>0.47591023759453316</v>
      </c>
      <c r="CC69" s="290">
        <f>IFERROR(Tabelle1[[#This Row],[BGF_insg 3]]/Tabelle1[[#This Row],[GF_34]],"")</f>
        <v>0.71386535639179971</v>
      </c>
      <c r="CD69" s="290">
        <f>IFERROR(Tabelle1[[#This Row],[BGF_insg 4]]/Tabelle1[[#This Row],[GF_45]],"")</f>
        <v>1.6316922431812566</v>
      </c>
      <c r="CE69" s="290">
        <f>IFERROR(Tabelle1[[#This Row],[BGF_insg 5]]/Tabelle1[[#This Row],[GF_56]],"")</f>
        <v>2.8554614255671988</v>
      </c>
      <c r="CF69" s="290">
        <f>IFERROR(Tabelle1[[#This Row],[BGF_insg 6]]/Tabelle1[[#This Row],[GF_67]],"")</f>
        <v>3.9976459957940786</v>
      </c>
      <c r="CG69" s="290">
        <f>IFERROR(Tabelle1[[#This Row],[BGF_insg 7]]/Tabelle1[[#This Row],[GF_78]],"")</f>
        <v>6.853107421361277</v>
      </c>
      <c r="CI69"/>
    </row>
    <row r="70" spans="1:87" ht="17.399999999999999" customHeight="1" x14ac:dyDescent="0.3">
      <c r="A70" s="15" t="s">
        <v>117</v>
      </c>
      <c r="B70" s="263">
        <v>503</v>
      </c>
      <c r="C70" s="314">
        <f t="shared" si="0"/>
        <v>40853</v>
      </c>
      <c r="D70" s="25">
        <v>10511</v>
      </c>
      <c r="E70" s="25">
        <v>24447</v>
      </c>
      <c r="F70" s="25">
        <v>4982</v>
      </c>
      <c r="G70" s="25">
        <v>786</v>
      </c>
      <c r="H70" s="25">
        <v>104</v>
      </c>
      <c r="I70" s="25">
        <v>23</v>
      </c>
      <c r="J70" s="25" t="s">
        <v>54</v>
      </c>
      <c r="K70" s="24">
        <v>1791463</v>
      </c>
      <c r="L70" s="24">
        <v>5422989</v>
      </c>
      <c r="M70" s="24">
        <v>2518136</v>
      </c>
      <c r="N70" s="24">
        <v>694503</v>
      </c>
      <c r="O70" s="24">
        <v>123744</v>
      </c>
      <c r="P70" s="24">
        <v>30201</v>
      </c>
      <c r="Q70" s="24" t="s">
        <v>54</v>
      </c>
      <c r="R70" s="315">
        <f>IFERROR(Tabelle1[[#This Row],[NGF1]]/NGFzuBGF/D70,"")</f>
        <v>213.04621349062887</v>
      </c>
      <c r="S70" s="315">
        <f>IFERROR(Tabelle1[[#This Row],[NGF2]]/NGFzuBGF/E70,"")</f>
        <v>277.28294882807705</v>
      </c>
      <c r="T70" s="315">
        <f>IFERROR(Tabelle1[[#This Row],[NGF3]]/NGFzuBGF/F70,"")</f>
        <v>631.80851063829789</v>
      </c>
      <c r="U70" s="315">
        <f>IFERROR(Tabelle1[[#This Row],[NGF4]]/NGFzuBGF/G70,"")</f>
        <v>1104.4895038167938</v>
      </c>
      <c r="V70" s="315">
        <f>IFERROR(Tabelle1[[#This Row],[NGF5]]/NGFzuBGF/H70,"")</f>
        <v>1487.3076923076924</v>
      </c>
      <c r="W70" s="315">
        <f>IFERROR(Tabelle1[[#This Row],[NGF6]]/NGFzuBGF/I70,"")</f>
        <v>1641.358695652174</v>
      </c>
      <c r="X70" s="315" t="str">
        <f>IFERROR(Tabelle1[[#This Row],[NGF11]]/NGFzuBGF/J70,"")</f>
        <v/>
      </c>
      <c r="Y70" s="329">
        <f>SUM(Tabelle1[[#This Row],[BGF_insg 1]:[BGF_insg 7]])</f>
        <v>13226295</v>
      </c>
      <c r="Z70" s="319">
        <f>IFERROR(D70*Tabelle1[[#This Row],[BGF1]],"")</f>
        <v>2239328.75</v>
      </c>
      <c r="AA70" s="319">
        <f>IFERROR(E70*Tabelle1[[#This Row],[BGF2]],"")</f>
        <v>6778736.25</v>
      </c>
      <c r="AB70" s="319">
        <f>IFERROR(F70*Tabelle1[[#This Row],[BGF3]],"")</f>
        <v>3147670</v>
      </c>
      <c r="AC70" s="319">
        <f>IFERROR(G70*Tabelle1[[#This Row],[BGF4]],"")</f>
        <v>868128.74999999988</v>
      </c>
      <c r="AD70" s="319">
        <f>IFERROR(H70*Tabelle1[[#This Row],[BGF5]],"")</f>
        <v>154680</v>
      </c>
      <c r="AE70" s="319">
        <f>IFERROR(I70*Tabelle1[[#This Row],[BGF6]],"")</f>
        <v>37751.25</v>
      </c>
      <c r="AF70" s="319" t="str">
        <f>IFERROR(J70*Tabelle1[[#This Row],[BGF11]],"")</f>
        <v/>
      </c>
      <c r="AG70" s="316">
        <f>IFERROR(Tabelle1[[#This Row],[BGF1]]/AG$4*$AK$3,"")</f>
        <v>234.35083483969177</v>
      </c>
      <c r="AH70" s="316">
        <f>IFERROR(Tabelle1[[#This Row],[BGF2]]/AH$4*$AK$3,"")</f>
        <v>152.5056218554424</v>
      </c>
      <c r="AI70" s="316">
        <f>IFERROR(Tabelle1[[#This Row],[BGF3]]/AI$4*$AK$3,"")</f>
        <v>231.6631205673759</v>
      </c>
      <c r="AJ70" s="316">
        <f>IFERROR(Tabelle1[[#This Row],[BGF4]]/AJ$4*$AK$3,"")</f>
        <v>303.7346135496183</v>
      </c>
      <c r="AK70" s="316">
        <f>IFERROR(Tabelle1[[#This Row],[BGF5]]/AK$4*$AK$3,"")</f>
        <v>327.2076923076923</v>
      </c>
      <c r="AL70" s="316">
        <f>IFERROR(Tabelle1[[#This Row],[BGF6]]/AL$4*$AK$3,"")</f>
        <v>257.92779503105595</v>
      </c>
      <c r="AM70" s="316" t="str">
        <f>IFERROR(Tabelle1[[#This Row],[BGF11]]/AM$4*$AK$3,"")</f>
        <v/>
      </c>
      <c r="AN70" s="330">
        <f>SUM(Tabelle1[[#This Row],[BebFl_summe 1]:[BebFl_summe 7]])</f>
        <v>7624409.5747023812</v>
      </c>
      <c r="AO70" s="320">
        <f>IFERROR(Tabelle1[[#This Row],[BebFl G1]]*D70,"")</f>
        <v>2463261.625</v>
      </c>
      <c r="AP70" s="320">
        <f>IFERROR(Tabelle1[[#This Row],[BebFl G2]]*E70,"")</f>
        <v>3728304.9375000005</v>
      </c>
      <c r="AQ70" s="320">
        <f>IFERROR(Tabelle1[[#This Row],[BebFl G3]]*F70,"")</f>
        <v>1154145.6666666667</v>
      </c>
      <c r="AR70" s="320">
        <f>IFERROR(Tabelle1[[#This Row],[BebFl G4]]*G70,"")</f>
        <v>238735.40625</v>
      </c>
      <c r="AS70" s="320">
        <f>IFERROR(Tabelle1[[#This Row],[BebFl G5]]*H70,"")</f>
        <v>34029.599999999999</v>
      </c>
      <c r="AT70" s="320">
        <f>IFERROR(Tabelle1[[#This Row],[BebFl G6]]*I70,"")</f>
        <v>5932.3392857142871</v>
      </c>
      <c r="AU70" s="320" t="str">
        <f>IFERROR(Tabelle1[[#This Row],[BebFl G11]]*J70,"")</f>
        <v/>
      </c>
      <c r="AV70" s="320">
        <f>SUM(Tabelle1[[#This Row],[BebFl_summe 8]:[BebFl_summe 14]])</f>
        <v>9740928.9165178593</v>
      </c>
      <c r="AW70" s="320">
        <f>IFERROR(Tabelle1[[#This Row],[BebFl_summe 1]]*AW$3,"")</f>
        <v>3694892.4375</v>
      </c>
      <c r="AX70" s="320">
        <f>IFERROR(Tabelle1[[#This Row],[BebFl_summe 2]]*AX$3,"")</f>
        <v>4473965.9250000007</v>
      </c>
      <c r="AY70" s="320">
        <f>IFERROR(Tabelle1[[#This Row],[BebFl_summe 3]]*AY$3,"")</f>
        <v>1384974.8</v>
      </c>
      <c r="AZ70" s="320">
        <f>IFERROR(Tabelle1[[#This Row],[BebFl_summe 4]]*AZ$3,"")</f>
        <v>167114.78437499999</v>
      </c>
      <c r="BA70" s="320">
        <f>IFERROR(Tabelle1[[#This Row],[BebFl_summe 5]]*BA$3,"")</f>
        <v>17014.8</v>
      </c>
      <c r="BB70" s="320">
        <f>IFERROR(Tabelle1[[#This Row],[BebFl_summe 6]]*BB$3,"")</f>
        <v>2966.1696428571436</v>
      </c>
      <c r="BC70" s="320" t="str">
        <f>IFERROR(Tabelle1[[#This Row],[BebFl_summe 7]]*BC$3,"")</f>
        <v/>
      </c>
      <c r="BD70" s="335">
        <v>34755049.586572602</v>
      </c>
      <c r="BE70" s="342">
        <f>Tabelle1[[#This Row],[BebFl_Summe]]/Tabelle1[[#This Row],[bebaut]]</f>
        <v>0.21937559190386033</v>
      </c>
      <c r="BF70" s="332">
        <f>IFERROR(Tabelle1[[#This Row],[bebaut]]*Tabelle1[[#This Row],[BebFl_summe 1]]/Tabelle1[[#This Row],[BebFl_Summe]],"")</f>
        <v>11228512.723874521</v>
      </c>
      <c r="BG70" s="332">
        <f>IFERROR(Tabelle1[[#This Row],[bebaut]]*Tabelle1[[#This Row],[BebFl_summe 2]]/Tabelle1[[#This Row],[BebFl_Summe]],"")</f>
        <v>16995076.367173526</v>
      </c>
      <c r="BH70" s="332">
        <f>IFERROR(Tabelle1[[#This Row],[bebaut]]*Tabelle1[[#This Row],[BebFl_summe 3]]/Tabelle1[[#This Row],[BebFl_Summe]],"")</f>
        <v>5261048.6729647769</v>
      </c>
      <c r="BI70" s="332">
        <f>IFERROR(Tabelle1[[#This Row],[bebaut]]*Tabelle1[[#This Row],[BebFl_summe 4]]/Tabelle1[[#This Row],[BebFl_Summe]],"")</f>
        <v>1088249.6278557004</v>
      </c>
      <c r="BJ70" s="332">
        <f>IFERROR(Tabelle1[[#This Row],[bebaut]]*Tabelle1[[#This Row],[BebFl_summe 5]]/Tabelle1[[#This Row],[BebFl_Summe]],"")</f>
        <v>155120.26522491712</v>
      </c>
      <c r="BK70" s="332">
        <f>IFERROR(Tabelle1[[#This Row],[bebaut]]*Tabelle1[[#This Row],[BebFl_summe 6]]/Tabelle1[[#This Row],[BebFl_Summe]],"")</f>
        <v>27041.929479165072</v>
      </c>
      <c r="BL70" s="332" t="str">
        <f>IFERROR(Tabelle1[[#This Row],[bebaut]]*Tabelle1[[#This Row],[BebFl_summe 7]]/Tabelle1[[#This Row],[BebFl_Summe]],"")</f>
        <v/>
      </c>
      <c r="BM70" s="290">
        <f>IFERROR(Tabelle1[[#This Row],[BGF_insg 1]]/Tabelle1[[#This Row],[GF_1]],"")</f>
        <v>0.19943235627623668</v>
      </c>
      <c r="BN70" s="290">
        <f>IFERROR(Tabelle1[[#This Row],[BGF_insg 2]]/Tabelle1[[#This Row],[GF_2]],"")</f>
        <v>0.39886471255247324</v>
      </c>
      <c r="BO70" s="290">
        <f>IFERROR(Tabelle1[[#This Row],[BGF_insg 3]]/Tabelle1[[#This Row],[GF_3]],"")</f>
        <v>0.59829706882870992</v>
      </c>
      <c r="BP70" s="290">
        <f>IFERROR(Tabelle1[[#This Row],[BGF_insg 4]]/Tabelle1[[#This Row],[GF_4]],"")</f>
        <v>0.79772942510494649</v>
      </c>
      <c r="BQ70" s="290">
        <f>IFERROR(Tabelle1[[#This Row],[BGF_insg 5]]/Tabelle1[[#This Row],[GF_5]],"")</f>
        <v>0.99716178138118339</v>
      </c>
      <c r="BR70" s="290">
        <f>IFERROR(Tabelle1[[#This Row],[BGF_insg 6]]/Tabelle1[[#This Row],[GF_6]],"")</f>
        <v>1.3960264939336564</v>
      </c>
      <c r="BS70" s="290" t="str">
        <f>IFERROR(Tabelle1[[#This Row],[BGF_insg 7]]/Tabelle1[[#This Row],[GF_7]],"")</f>
        <v/>
      </c>
      <c r="BT70" s="332">
        <f>IFERROR(Tabelle1[[#This Row],[bebaut]]*Tabelle1[[#This Row],[BebFl_summe 8]]/Tabelle1[[#This Row],[Gewichtung]],"")</f>
        <v>13183154.397585955</v>
      </c>
      <c r="BU70" s="332">
        <f>IFERROR(Tabelle1[[#This Row],[bebaut]]*Tabelle1[[#This Row],[BebFl_summe 9]]/Tabelle1[[#This Row],[Gewichtung]],"")</f>
        <v>15962841.8300373</v>
      </c>
      <c r="BV70" s="332">
        <f>IFERROR(Tabelle1[[#This Row],[bebaut]]*Tabelle1[[#This Row],[BebFl_summe 10]]/Tabelle1[[#This Row],[Gewichtung]],"")</f>
        <v>4941506.9407323524</v>
      </c>
      <c r="BW70" s="332">
        <f>IFERROR(Tabelle1[[#This Row],[bebaut]]*Tabelle1[[#This Row],[BebFl_summe 11]]/Tabelle1[[#This Row],[Gewichtung]],"")</f>
        <v>596255.51807011419</v>
      </c>
      <c r="BX70" s="332">
        <f>IFERROR(Tabelle1[[#This Row],[bebaut]]*Tabelle1[[#This Row],[BebFl_summe 12]]/Tabelle1[[#This Row],[Gewichtung]],"")</f>
        <v>60707.784932384922</v>
      </c>
      <c r="BY70" s="332">
        <f>IFERROR(Tabelle1[[#This Row],[bebaut]]*Tabelle1[[#This Row],[BebFl_summe 13]]/Tabelle1[[#This Row],[Gewichtung]],"")</f>
        <v>10583.115214492118</v>
      </c>
      <c r="BZ70" s="332" t="str">
        <f>IFERROR(Tabelle1[[#This Row],[bebaut]]*Tabelle1[[#This Row],[BebFl_summe 14]]/Tabelle1[[#This Row],[Gewichtung]],"")</f>
        <v/>
      </c>
      <c r="CA70" s="290">
        <f>IFERROR(Tabelle1[[#This Row],[BGF_insg 1]]/Tabelle1[[#This Row],[GF_12]],"")</f>
        <v>0.16986289339143723</v>
      </c>
      <c r="CB70" s="290">
        <f>IFERROR(Tabelle1[[#This Row],[BGF_insg 2]]/Tabelle1[[#This Row],[GF_23]],"")</f>
        <v>0.42465723347859297</v>
      </c>
      <c r="CC70" s="290">
        <f>IFERROR(Tabelle1[[#This Row],[BGF_insg 3]]/Tabelle1[[#This Row],[GF_34]],"")</f>
        <v>0.63698585021788956</v>
      </c>
      <c r="CD70" s="290">
        <f>IFERROR(Tabelle1[[#This Row],[BGF_insg 4]]/Tabelle1[[#This Row],[GF_45]],"")</f>
        <v>1.4559676576408906</v>
      </c>
      <c r="CE70" s="290">
        <f>IFERROR(Tabelle1[[#This Row],[BGF_insg 5]]/Tabelle1[[#This Row],[GF_56]],"")</f>
        <v>2.5479434008715587</v>
      </c>
      <c r="CF70" s="290">
        <f>IFERROR(Tabelle1[[#This Row],[BGF_insg 6]]/Tabelle1[[#This Row],[GF_67]],"")</f>
        <v>3.5671207612201807</v>
      </c>
      <c r="CG70" s="290" t="str">
        <f>IFERROR(Tabelle1[[#This Row],[BGF_insg 7]]/Tabelle1[[#This Row],[GF_78]],"")</f>
        <v/>
      </c>
      <c r="CI70"/>
    </row>
    <row r="71" spans="1:87" ht="17.399999999999999" customHeight="1" x14ac:dyDescent="0.3">
      <c r="A71" s="15" t="s">
        <v>118</v>
      </c>
      <c r="B71" s="263">
        <v>504</v>
      </c>
      <c r="C71" s="314">
        <f t="shared" ref="C71:C119" si="1">SUM(D71:J71)</f>
        <v>20373</v>
      </c>
      <c r="D71" s="25">
        <v>3540</v>
      </c>
      <c r="E71" s="25">
        <v>12017</v>
      </c>
      <c r="F71" s="25">
        <v>3610</v>
      </c>
      <c r="G71" s="25">
        <v>841</v>
      </c>
      <c r="H71" s="25">
        <v>260</v>
      </c>
      <c r="I71" s="25">
        <v>105</v>
      </c>
      <c r="J71" s="25" t="s">
        <v>54</v>
      </c>
      <c r="K71" s="24">
        <v>798554</v>
      </c>
      <c r="L71" s="24">
        <v>2689564</v>
      </c>
      <c r="M71" s="24">
        <v>1925414</v>
      </c>
      <c r="N71" s="24">
        <v>890141</v>
      </c>
      <c r="O71" s="24">
        <v>367109</v>
      </c>
      <c r="P71" s="24">
        <v>240401</v>
      </c>
      <c r="Q71" s="24" t="s">
        <v>54</v>
      </c>
      <c r="R71" s="315">
        <f>IFERROR(Tabelle1[[#This Row],[NGF1]]/NGFzuBGF/D71,"")</f>
        <v>281.97528248587571</v>
      </c>
      <c r="S71" s="315">
        <f>IFERROR(Tabelle1[[#This Row],[NGF2]]/NGFzuBGF/E71,"")</f>
        <v>279.76658067737372</v>
      </c>
      <c r="T71" s="315">
        <f>IFERROR(Tabelle1[[#This Row],[NGF3]]/NGFzuBGF/F71,"")</f>
        <v>666.69459833795008</v>
      </c>
      <c r="U71" s="315">
        <f>IFERROR(Tabelle1[[#This Row],[NGF4]]/NGFzuBGF/G71,"")</f>
        <v>1323.0395362663496</v>
      </c>
      <c r="V71" s="315">
        <f>IFERROR(Tabelle1[[#This Row],[NGF5]]/NGFzuBGF/H71,"")</f>
        <v>1764.9471153846155</v>
      </c>
      <c r="W71" s="315">
        <f>IFERROR(Tabelle1[[#This Row],[NGF6]]/NGFzuBGF/I71,"")</f>
        <v>2861.9166666666665</v>
      </c>
      <c r="X71" s="315" t="str">
        <f>IFERROR(Tabelle1[[#This Row],[NGF11]]/NGFzuBGF/J71,"")</f>
        <v/>
      </c>
      <c r="Y71" s="329">
        <f>SUM(Tabelle1[[#This Row],[BGF_insg 1]:[BGF_insg 7]])</f>
        <v>8638978.75</v>
      </c>
      <c r="Z71" s="319">
        <f>IFERROR(D71*Tabelle1[[#This Row],[BGF1]],"")</f>
        <v>998192.5</v>
      </c>
      <c r="AA71" s="319">
        <f>IFERROR(E71*Tabelle1[[#This Row],[BGF2]],"")</f>
        <v>3361955</v>
      </c>
      <c r="AB71" s="319">
        <f>IFERROR(F71*Tabelle1[[#This Row],[BGF3]],"")</f>
        <v>2406767.5</v>
      </c>
      <c r="AC71" s="319">
        <f>IFERROR(G71*Tabelle1[[#This Row],[BGF4]],"")</f>
        <v>1112676.25</v>
      </c>
      <c r="AD71" s="319">
        <f>IFERROR(H71*Tabelle1[[#This Row],[BGF5]],"")</f>
        <v>458886.25</v>
      </c>
      <c r="AE71" s="319">
        <f>IFERROR(I71*Tabelle1[[#This Row],[BGF6]],"")</f>
        <v>300501.25</v>
      </c>
      <c r="AF71" s="319" t="str">
        <f>IFERROR(J71*Tabelle1[[#This Row],[BGF11]],"")</f>
        <v/>
      </c>
      <c r="AG71" s="316">
        <f>IFERROR(Tabelle1[[#This Row],[BGF1]]/AG$4*$AK$3,"")</f>
        <v>310.17281073446333</v>
      </c>
      <c r="AH71" s="316">
        <f>IFERROR(Tabelle1[[#This Row],[BGF2]]/AH$4*$AK$3,"")</f>
        <v>153.87161937255556</v>
      </c>
      <c r="AI71" s="316">
        <f>IFERROR(Tabelle1[[#This Row],[BGF3]]/AI$4*$AK$3,"")</f>
        <v>244.45468605724838</v>
      </c>
      <c r="AJ71" s="316">
        <f>IFERROR(Tabelle1[[#This Row],[BGF4]]/AJ$4*$AK$3,"")</f>
        <v>363.83587247324618</v>
      </c>
      <c r="AK71" s="316">
        <f>IFERROR(Tabelle1[[#This Row],[BGF5]]/AK$4*$AK$3,"")</f>
        <v>388.28836538461547</v>
      </c>
      <c r="AL71" s="316">
        <f>IFERROR(Tabelle1[[#This Row],[BGF6]]/AL$4*$AK$3,"")</f>
        <v>449.72976190476192</v>
      </c>
      <c r="AM71" s="316" t="str">
        <f>IFERROR(Tabelle1[[#This Row],[BGF11]]/AM$4*$AK$3,"")</f>
        <v/>
      </c>
      <c r="AN71" s="330">
        <f>SUM(Tabelle1[[#This Row],[BebFl_summe 1]:[BebFl_summe 7]])</f>
        <v>4283730.9854166666</v>
      </c>
      <c r="AO71" s="320">
        <f>IFERROR(Tabelle1[[#This Row],[BebFl G1]]*D71,"")</f>
        <v>1098011.7500000002</v>
      </c>
      <c r="AP71" s="320">
        <f>IFERROR(Tabelle1[[#This Row],[BebFl G2]]*E71,"")</f>
        <v>1849075.2500000002</v>
      </c>
      <c r="AQ71" s="320">
        <f>IFERROR(Tabelle1[[#This Row],[BebFl G3]]*F71,"")</f>
        <v>882481.41666666663</v>
      </c>
      <c r="AR71" s="320">
        <f>IFERROR(Tabelle1[[#This Row],[BebFl G4]]*G71,"")</f>
        <v>305985.96875000006</v>
      </c>
      <c r="AS71" s="320">
        <f>IFERROR(Tabelle1[[#This Row],[BebFl G5]]*H71,"")</f>
        <v>100954.97500000002</v>
      </c>
      <c r="AT71" s="320">
        <f>IFERROR(Tabelle1[[#This Row],[BebFl G6]]*I71,"")</f>
        <v>47221.625</v>
      </c>
      <c r="AU71" s="320" t="str">
        <f>IFERROR(Tabelle1[[#This Row],[BebFl G11]]*J71,"")</f>
        <v/>
      </c>
      <c r="AV71" s="320">
        <f>SUM(Tabelle1[[#This Row],[BebFl_summe 8]:[BebFl_summe 14]])</f>
        <v>5213164.1031250004</v>
      </c>
      <c r="AW71" s="320">
        <f>IFERROR(Tabelle1[[#This Row],[BebFl_summe 1]]*AW$3,"")</f>
        <v>1647017.6250000005</v>
      </c>
      <c r="AX71" s="320">
        <f>IFERROR(Tabelle1[[#This Row],[BebFl_summe 2]]*AX$3,"")</f>
        <v>2218890.3000000003</v>
      </c>
      <c r="AY71" s="320">
        <f>IFERROR(Tabelle1[[#This Row],[BebFl_summe 3]]*AY$3,"")</f>
        <v>1058977.7</v>
      </c>
      <c r="AZ71" s="320">
        <f>IFERROR(Tabelle1[[#This Row],[BebFl_summe 4]]*AZ$3,"")</f>
        <v>214190.17812500003</v>
      </c>
      <c r="BA71" s="320">
        <f>IFERROR(Tabelle1[[#This Row],[BebFl_summe 5]]*BA$3,"")</f>
        <v>50477.48750000001</v>
      </c>
      <c r="BB71" s="320">
        <f>IFERROR(Tabelle1[[#This Row],[BebFl_summe 6]]*BB$3,"")</f>
        <v>23610.8125</v>
      </c>
      <c r="BC71" s="320" t="str">
        <f>IFERROR(Tabelle1[[#This Row],[BebFl_summe 7]]*BC$3,"")</f>
        <v/>
      </c>
      <c r="BD71" s="335">
        <v>15980251.743424542</v>
      </c>
      <c r="BE71" s="342">
        <f>Tabelle1[[#This Row],[BebFl_Summe]]/Tabelle1[[#This Row],[bebaut]]</f>
        <v>0.26806404893961139</v>
      </c>
      <c r="BF71" s="332">
        <f>IFERROR(Tabelle1[[#This Row],[bebaut]]*Tabelle1[[#This Row],[BebFl_summe 1]]/Tabelle1[[#This Row],[BebFl_Summe]],"")</f>
        <v>4096079.8523466191</v>
      </c>
      <c r="BG71" s="332">
        <f>IFERROR(Tabelle1[[#This Row],[bebaut]]*Tabelle1[[#This Row],[BebFl_summe 2]]/Tabelle1[[#This Row],[BebFl_Summe]],"")</f>
        <v>6897885.9989410741</v>
      </c>
      <c r="BH71" s="332">
        <f>IFERROR(Tabelle1[[#This Row],[bebaut]]*Tabelle1[[#This Row],[BebFl_summe 3]]/Tabelle1[[#This Row],[BebFl_Summe]],"")</f>
        <v>3292054.3435702161</v>
      </c>
      <c r="BI71" s="332">
        <f>IFERROR(Tabelle1[[#This Row],[bebaut]]*Tabelle1[[#This Row],[BebFl_summe 4]]/Tabelle1[[#This Row],[BebFl_Summe]],"")</f>
        <v>1141465.8920522819</v>
      </c>
      <c r="BJ71" s="332">
        <f>IFERROR(Tabelle1[[#This Row],[bebaut]]*Tabelle1[[#This Row],[BebFl_summe 5]]/Tabelle1[[#This Row],[BebFl_Summe]],"")</f>
        <v>376607.6629796144</v>
      </c>
      <c r="BK71" s="332">
        <f>IFERROR(Tabelle1[[#This Row],[bebaut]]*Tabelle1[[#This Row],[BebFl_summe 6]]/Tabelle1[[#This Row],[BebFl_Summe]],"")</f>
        <v>176157.99353473893</v>
      </c>
      <c r="BL71" s="332" t="str">
        <f>IFERROR(Tabelle1[[#This Row],[bebaut]]*Tabelle1[[#This Row],[BebFl_summe 7]]/Tabelle1[[#This Row],[BebFl_Summe]],"")</f>
        <v/>
      </c>
      <c r="BM71" s="290">
        <f>IFERROR(Tabelle1[[#This Row],[BGF_insg 1]]/Tabelle1[[#This Row],[GF_1]],"")</f>
        <v>0.24369458994510121</v>
      </c>
      <c r="BN71" s="290">
        <f>IFERROR(Tabelle1[[#This Row],[BGF_insg 2]]/Tabelle1[[#This Row],[GF_2]],"")</f>
        <v>0.48738917989020247</v>
      </c>
      <c r="BO71" s="290">
        <f>IFERROR(Tabelle1[[#This Row],[BGF_insg 3]]/Tabelle1[[#This Row],[GF_3]],"")</f>
        <v>0.73108376983530377</v>
      </c>
      <c r="BP71" s="290">
        <f>IFERROR(Tabelle1[[#This Row],[BGF_insg 4]]/Tabelle1[[#This Row],[GF_4]],"")</f>
        <v>0.97477835978040483</v>
      </c>
      <c r="BQ71" s="290">
        <f>IFERROR(Tabelle1[[#This Row],[BGF_insg 5]]/Tabelle1[[#This Row],[GF_5]],"")</f>
        <v>1.218472949725506</v>
      </c>
      <c r="BR71" s="290">
        <f>IFERROR(Tabelle1[[#This Row],[BGF_insg 6]]/Tabelle1[[#This Row],[GF_6]],"")</f>
        <v>1.7058621296157088</v>
      </c>
      <c r="BS71" s="290" t="str">
        <f>IFERROR(Tabelle1[[#This Row],[BGF_insg 7]]/Tabelle1[[#This Row],[GF_7]],"")</f>
        <v/>
      </c>
      <c r="BT71" s="332">
        <f>IFERROR(Tabelle1[[#This Row],[bebaut]]*Tabelle1[[#This Row],[BebFl_summe 8]]/Tabelle1[[#This Row],[Gewichtung]],"")</f>
        <v>5048710.4861287568</v>
      </c>
      <c r="BU71" s="332">
        <f>IFERROR(Tabelle1[[#This Row],[bebaut]]*Tabelle1[[#This Row],[BebFl_summe 9]]/Tabelle1[[#This Row],[Gewichtung]],"")</f>
        <v>6801709.0741086528</v>
      </c>
      <c r="BV71" s="332">
        <f>IFERROR(Tabelle1[[#This Row],[bebaut]]*Tabelle1[[#This Row],[BebFl_summe 10]]/Tabelle1[[#This Row],[Gewichtung]],"")</f>
        <v>3246153.3728678292</v>
      </c>
      <c r="BW71" s="332">
        <f>IFERROR(Tabelle1[[#This Row],[bebaut]]*Tabelle1[[#This Row],[BebFl_summe 11]]/Tabelle1[[#This Row],[Gewichtung]],"")</f>
        <v>656571.11491170211</v>
      </c>
      <c r="BX71" s="332">
        <f>IFERROR(Tabelle1[[#This Row],[bebaut]]*Tabelle1[[#This Row],[BebFl_summe 12]]/Tabelle1[[#This Row],[Gewichtung]],"")</f>
        <v>154731.93278953724</v>
      </c>
      <c r="BY71" s="332">
        <f>IFERROR(Tabelle1[[#This Row],[bebaut]]*Tabelle1[[#This Row],[BebFl_summe 13]]/Tabelle1[[#This Row],[Gewichtung]],"")</f>
        <v>72375.762618065433</v>
      </c>
      <c r="BZ71" s="332" t="str">
        <f>IFERROR(Tabelle1[[#This Row],[bebaut]]*Tabelle1[[#This Row],[BebFl_summe 14]]/Tabelle1[[#This Row],[Gewichtung]],"")</f>
        <v/>
      </c>
      <c r="CA71" s="290">
        <f>IFERROR(Tabelle1[[#This Row],[BGF_insg 1]]/Tabelle1[[#This Row],[GF_12]],"")</f>
        <v>0.19771236689893712</v>
      </c>
      <c r="CB71" s="290">
        <f>IFERROR(Tabelle1[[#This Row],[BGF_insg 2]]/Tabelle1[[#This Row],[GF_23]],"")</f>
        <v>0.49428091724734285</v>
      </c>
      <c r="CC71" s="290">
        <f>IFERROR(Tabelle1[[#This Row],[BGF_insg 3]]/Tabelle1[[#This Row],[GF_34]],"")</f>
        <v>0.74142137587101442</v>
      </c>
      <c r="CD71" s="290">
        <f>IFERROR(Tabelle1[[#This Row],[BGF_insg 4]]/Tabelle1[[#This Row],[GF_45]],"")</f>
        <v>1.6946774305623185</v>
      </c>
      <c r="CE71" s="290">
        <f>IFERROR(Tabelle1[[#This Row],[BGF_insg 5]]/Tabelle1[[#This Row],[GF_56]],"")</f>
        <v>2.9656855034840568</v>
      </c>
      <c r="CF71" s="290">
        <f>IFERROR(Tabelle1[[#This Row],[BGF_insg 6]]/Tabelle1[[#This Row],[GF_67]],"")</f>
        <v>4.1519597048776804</v>
      </c>
      <c r="CG71" s="290" t="str">
        <f>IFERROR(Tabelle1[[#This Row],[BGF_insg 7]]/Tabelle1[[#This Row],[GF_78]],"")</f>
        <v/>
      </c>
      <c r="CI71"/>
    </row>
    <row r="72" spans="1:87" ht="17.399999999999999" customHeight="1" x14ac:dyDescent="0.3">
      <c r="A72" s="15" t="s">
        <v>119</v>
      </c>
      <c r="B72" s="263">
        <v>505</v>
      </c>
      <c r="C72" s="314">
        <f t="shared" si="1"/>
        <v>6531</v>
      </c>
      <c r="D72" s="25">
        <v>2585</v>
      </c>
      <c r="E72" s="25">
        <v>3225</v>
      </c>
      <c r="F72" s="25">
        <v>595</v>
      </c>
      <c r="G72" s="25">
        <v>108</v>
      </c>
      <c r="H72" s="25">
        <v>13</v>
      </c>
      <c r="I72" s="25">
        <v>5</v>
      </c>
      <c r="J72" s="25" t="s">
        <v>54</v>
      </c>
      <c r="K72" s="24">
        <v>381599</v>
      </c>
      <c r="L72" s="24">
        <v>701579</v>
      </c>
      <c r="M72" s="24">
        <v>382461</v>
      </c>
      <c r="N72" s="24">
        <v>147062</v>
      </c>
      <c r="O72" s="24">
        <v>12167</v>
      </c>
      <c r="P72" s="24">
        <v>19202</v>
      </c>
      <c r="Q72" s="24" t="s">
        <v>54</v>
      </c>
      <c r="R72" s="315">
        <f>IFERROR(Tabelle1[[#This Row],[NGF1]]/NGFzuBGF/D72,"")</f>
        <v>184.52562862669245</v>
      </c>
      <c r="S72" s="315">
        <f>IFERROR(Tabelle1[[#This Row],[NGF2]]/NGFzuBGF/E72,"")</f>
        <v>271.92984496124029</v>
      </c>
      <c r="T72" s="315">
        <f>IFERROR(Tabelle1[[#This Row],[NGF3]]/NGFzuBGF/F72,"")</f>
        <v>803.48949579831935</v>
      </c>
      <c r="U72" s="315">
        <f>IFERROR(Tabelle1[[#This Row],[NGF4]]/NGFzuBGF/G72,"")</f>
        <v>1702.1064814814815</v>
      </c>
      <c r="V72" s="315">
        <f>IFERROR(Tabelle1[[#This Row],[NGF5]]/NGFzuBGF/H72,"")</f>
        <v>1169.9038461538462</v>
      </c>
      <c r="W72" s="315">
        <f>IFERROR(Tabelle1[[#This Row],[NGF6]]/NGFzuBGF/I72,"")</f>
        <v>4800.5</v>
      </c>
      <c r="X72" s="315" t="str">
        <f>IFERROR(Tabelle1[[#This Row],[NGF11]]/NGFzuBGF/J72,"")</f>
        <v/>
      </c>
      <c r="Y72" s="329">
        <f>SUM(Tabelle1[[#This Row],[BGF_insg 1]:[BGF_insg 7]])</f>
        <v>2055087.5</v>
      </c>
      <c r="Z72" s="319">
        <f>IFERROR(D72*Tabelle1[[#This Row],[BGF1]],"")</f>
        <v>476998.75</v>
      </c>
      <c r="AA72" s="319">
        <f>IFERROR(E72*Tabelle1[[#This Row],[BGF2]],"")</f>
        <v>876973.74999999988</v>
      </c>
      <c r="AB72" s="319">
        <f>IFERROR(F72*Tabelle1[[#This Row],[BGF3]],"")</f>
        <v>478076.25</v>
      </c>
      <c r="AC72" s="319">
        <f>IFERROR(G72*Tabelle1[[#This Row],[BGF4]],"")</f>
        <v>183827.5</v>
      </c>
      <c r="AD72" s="319">
        <f>IFERROR(H72*Tabelle1[[#This Row],[BGF5]],"")</f>
        <v>15208.75</v>
      </c>
      <c r="AE72" s="319">
        <f>IFERROR(I72*Tabelle1[[#This Row],[BGF6]],"")</f>
        <v>24002.5</v>
      </c>
      <c r="AF72" s="319" t="str">
        <f>IFERROR(J72*Tabelle1[[#This Row],[BGF11]],"")</f>
        <v/>
      </c>
      <c r="AG72" s="316">
        <f>IFERROR(Tabelle1[[#This Row],[BGF1]]/AG$4*$AK$3,"")</f>
        <v>202.97819148936171</v>
      </c>
      <c r="AH72" s="316">
        <f>IFERROR(Tabelle1[[#This Row],[BGF2]]/AH$4*$AK$3,"")</f>
        <v>149.56141472868217</v>
      </c>
      <c r="AI72" s="316">
        <f>IFERROR(Tabelle1[[#This Row],[BGF3]]/AI$4*$AK$3,"")</f>
        <v>294.61281512605046</v>
      </c>
      <c r="AJ72" s="316">
        <f>IFERROR(Tabelle1[[#This Row],[BGF4]]/AJ$4*$AK$3,"")</f>
        <v>468.07928240740745</v>
      </c>
      <c r="AK72" s="316">
        <f>IFERROR(Tabelle1[[#This Row],[BGF5]]/AK$4*$AK$3,"")</f>
        <v>257.37884615384615</v>
      </c>
      <c r="AL72" s="316">
        <f>IFERROR(Tabelle1[[#This Row],[BGF6]]/AL$4*$AK$3,"")</f>
        <v>754.36428571428587</v>
      </c>
      <c r="AM72" s="316" t="str">
        <f>IFERROR(Tabelle1[[#This Row],[BGF11]]/AM$4*$AK$3,"")</f>
        <v/>
      </c>
      <c r="AN72" s="330">
        <f>SUM(Tabelle1[[#This Row],[BebFl_summe 1]:[BebFl_summe 7]])</f>
        <v>1239999.1214285714</v>
      </c>
      <c r="AO72" s="320">
        <f>IFERROR(Tabelle1[[#This Row],[BebFl G1]]*D72,"")</f>
        <v>524698.625</v>
      </c>
      <c r="AP72" s="320">
        <f>IFERROR(Tabelle1[[#This Row],[BebFl G2]]*E72,"")</f>
        <v>482335.5625</v>
      </c>
      <c r="AQ72" s="320">
        <f>IFERROR(Tabelle1[[#This Row],[BebFl G3]]*F72,"")</f>
        <v>175294.62500000003</v>
      </c>
      <c r="AR72" s="320">
        <f>IFERROR(Tabelle1[[#This Row],[BebFl G4]]*G72,"")</f>
        <v>50552.562500000007</v>
      </c>
      <c r="AS72" s="320">
        <f>IFERROR(Tabelle1[[#This Row],[BebFl G5]]*H72,"")</f>
        <v>3345.9250000000002</v>
      </c>
      <c r="AT72" s="320">
        <f>IFERROR(Tabelle1[[#This Row],[BebFl G6]]*I72,"")</f>
        <v>3771.8214285714294</v>
      </c>
      <c r="AU72" s="320" t="str">
        <f>IFERROR(Tabelle1[[#This Row],[BebFl G11]]*J72,"")</f>
        <v/>
      </c>
      <c r="AV72" s="320">
        <f>SUM(Tabelle1[[#This Row],[BebFl_summe 8]:[BebFl_summe 14]])</f>
        <v>1615149.8294642854</v>
      </c>
      <c r="AW72" s="320">
        <f>IFERROR(Tabelle1[[#This Row],[BebFl_summe 1]]*AW$3,"")</f>
        <v>787047.9375</v>
      </c>
      <c r="AX72" s="320">
        <f>IFERROR(Tabelle1[[#This Row],[BebFl_summe 2]]*AX$3,"")</f>
        <v>578802.67499999993</v>
      </c>
      <c r="AY72" s="320">
        <f>IFERROR(Tabelle1[[#This Row],[BebFl_summe 3]]*AY$3,"")</f>
        <v>210353.55000000002</v>
      </c>
      <c r="AZ72" s="320">
        <f>IFERROR(Tabelle1[[#This Row],[BebFl_summe 4]]*AZ$3,"")</f>
        <v>35386.793750000004</v>
      </c>
      <c r="BA72" s="320">
        <f>IFERROR(Tabelle1[[#This Row],[BebFl_summe 5]]*BA$3,"")</f>
        <v>1672.9625000000001</v>
      </c>
      <c r="BB72" s="320">
        <f>IFERROR(Tabelle1[[#This Row],[BebFl_summe 6]]*BB$3,"")</f>
        <v>1885.9107142857147</v>
      </c>
      <c r="BC72" s="320" t="str">
        <f>IFERROR(Tabelle1[[#This Row],[BebFl_summe 7]]*BC$3,"")</f>
        <v/>
      </c>
      <c r="BD72" s="335">
        <v>5995687.018139408</v>
      </c>
      <c r="BE72" s="342">
        <f>Tabelle1[[#This Row],[BebFl_Summe]]/Tabelle1[[#This Row],[bebaut]]</f>
        <v>0.20681518526185014</v>
      </c>
      <c r="BF72" s="332">
        <f>IFERROR(Tabelle1[[#This Row],[bebaut]]*Tabelle1[[#This Row],[BebFl_summe 1]]/Tabelle1[[#This Row],[BebFl_Summe]],"")</f>
        <v>2537041.0994515489</v>
      </c>
      <c r="BG72" s="332">
        <f>IFERROR(Tabelle1[[#This Row],[bebaut]]*Tabelle1[[#This Row],[BebFl_summe 2]]/Tabelle1[[#This Row],[BebFl_Summe]],"")</f>
        <v>2332205.7415141528</v>
      </c>
      <c r="BH72" s="332">
        <f>IFERROR(Tabelle1[[#This Row],[bebaut]]*Tabelle1[[#This Row],[BebFl_summe 3]]/Tabelle1[[#This Row],[BebFl_Summe]],"")</f>
        <v>847590.6872024812</v>
      </c>
      <c r="BI72" s="332">
        <f>IFERROR(Tabelle1[[#This Row],[bebaut]]*Tabelle1[[#This Row],[BebFl_summe 4]]/Tabelle1[[#This Row],[BebFl_Summe]],"")</f>
        <v>244433.51408647804</v>
      </c>
      <c r="BJ72" s="332">
        <f>IFERROR(Tabelle1[[#This Row],[bebaut]]*Tabelle1[[#This Row],[BebFl_summe 5]]/Tabelle1[[#This Row],[BebFl_Summe]],"")</f>
        <v>16178.333306443148</v>
      </c>
      <c r="BK72" s="332">
        <f>IFERROR(Tabelle1[[#This Row],[bebaut]]*Tabelle1[[#This Row],[BebFl_summe 6]]/Tabelle1[[#This Row],[BebFl_Summe]],"")</f>
        <v>18237.642578304396</v>
      </c>
      <c r="BL72" s="332" t="str">
        <f>IFERROR(Tabelle1[[#This Row],[bebaut]]*Tabelle1[[#This Row],[BebFl_summe 7]]/Tabelle1[[#This Row],[BebFl_Summe]],"")</f>
        <v/>
      </c>
      <c r="BM72" s="290">
        <f>IFERROR(Tabelle1[[#This Row],[BGF_insg 1]]/Tabelle1[[#This Row],[GF_1]],"")</f>
        <v>0.1880138047835001</v>
      </c>
      <c r="BN72" s="290">
        <f>IFERROR(Tabelle1[[#This Row],[BGF_insg 2]]/Tabelle1[[#This Row],[GF_2]],"")</f>
        <v>0.3760276095670001</v>
      </c>
      <c r="BO72" s="290">
        <f>IFERROR(Tabelle1[[#This Row],[BGF_insg 3]]/Tabelle1[[#This Row],[GF_3]],"")</f>
        <v>0.56404141435050026</v>
      </c>
      <c r="BP72" s="290">
        <f>IFERROR(Tabelle1[[#This Row],[BGF_insg 4]]/Tabelle1[[#This Row],[GF_4]],"")</f>
        <v>0.75205521913400031</v>
      </c>
      <c r="BQ72" s="290">
        <f>IFERROR(Tabelle1[[#This Row],[BGF_insg 5]]/Tabelle1[[#This Row],[GF_5]],"")</f>
        <v>0.94006902391750058</v>
      </c>
      <c r="BR72" s="290">
        <f>IFERROR(Tabelle1[[#This Row],[BGF_insg 6]]/Tabelle1[[#This Row],[GF_6]],"")</f>
        <v>1.3160966334845003</v>
      </c>
      <c r="BS72" s="290" t="str">
        <f>IFERROR(Tabelle1[[#This Row],[BGF_insg 7]]/Tabelle1[[#This Row],[GF_7]],"")</f>
        <v/>
      </c>
      <c r="BT72" s="332">
        <f>IFERROR(Tabelle1[[#This Row],[bebaut]]*Tabelle1[[#This Row],[BebFl_summe 8]]/Tabelle1[[#This Row],[Gewichtung]],"")</f>
        <v>2921644.1815105872</v>
      </c>
      <c r="BU72" s="332">
        <f>IFERROR(Tabelle1[[#This Row],[bebaut]]*Tabelle1[[#This Row],[BebFl_summe 9]]/Tabelle1[[#This Row],[Gewichtung]],"")</f>
        <v>2148605.4242490316</v>
      </c>
      <c r="BV72" s="332">
        <f>IFERROR(Tabelle1[[#This Row],[bebaut]]*Tabelle1[[#This Row],[BebFl_summe 10]]/Tabelle1[[#This Row],[Gewichtung]],"")</f>
        <v>780865.04790262086</v>
      </c>
      <c r="BW72" s="332">
        <f>IFERROR(Tabelle1[[#This Row],[bebaut]]*Tabelle1[[#This Row],[BebFl_summe 11]]/Tabelle1[[#This Row],[Gewichtung]],"")</f>
        <v>131361.27437218869</v>
      </c>
      <c r="BX72" s="332">
        <f>IFERROR(Tabelle1[[#This Row],[bebaut]]*Tabelle1[[#This Row],[BebFl_summe 12]]/Tabelle1[[#This Row],[Gewichtung]],"")</f>
        <v>6210.2966301343049</v>
      </c>
      <c r="BY72" s="332">
        <f>IFERROR(Tabelle1[[#This Row],[bebaut]]*Tabelle1[[#This Row],[BebFl_summe 13]]/Tabelle1[[#This Row],[Gewichtung]],"")</f>
        <v>7000.7934748464204</v>
      </c>
      <c r="BZ72" s="332" t="str">
        <f>IFERROR(Tabelle1[[#This Row],[bebaut]]*Tabelle1[[#This Row],[BebFl_summe 14]]/Tabelle1[[#This Row],[Gewichtung]],"")</f>
        <v/>
      </c>
      <c r="CA72" s="290">
        <f>IFERROR(Tabelle1[[#This Row],[BGF_insg 1]]/Tabelle1[[#This Row],[GF_12]],"")</f>
        <v>0.16326380639321239</v>
      </c>
      <c r="CB72" s="290">
        <f>IFERROR(Tabelle1[[#This Row],[BGF_insg 2]]/Tabelle1[[#This Row],[GF_23]],"")</f>
        <v>0.40815951598303107</v>
      </c>
      <c r="CC72" s="290">
        <f>IFERROR(Tabelle1[[#This Row],[BGF_insg 3]]/Tabelle1[[#This Row],[GF_34]],"")</f>
        <v>0.61223927397454636</v>
      </c>
      <c r="CD72" s="290">
        <f>IFERROR(Tabelle1[[#This Row],[BGF_insg 4]]/Tabelle1[[#This Row],[GF_45]],"")</f>
        <v>1.3994040547989632</v>
      </c>
      <c r="CE72" s="290">
        <f>IFERROR(Tabelle1[[#This Row],[BGF_insg 5]]/Tabelle1[[#This Row],[GF_56]],"")</f>
        <v>2.4489570958981863</v>
      </c>
      <c r="CF72" s="290">
        <f>IFERROR(Tabelle1[[#This Row],[BGF_insg 6]]/Tabelle1[[#This Row],[GF_67]],"")</f>
        <v>3.4285399342574596</v>
      </c>
      <c r="CG72" s="290" t="str">
        <f>IFERROR(Tabelle1[[#This Row],[BGF_insg 7]]/Tabelle1[[#This Row],[GF_78]],"")</f>
        <v/>
      </c>
      <c r="CI72"/>
    </row>
    <row r="73" spans="1:87" ht="17.399999999999999" customHeight="1" thickBot="1" x14ac:dyDescent="0.35">
      <c r="A73" s="275" t="s">
        <v>120</v>
      </c>
      <c r="B73" s="273">
        <v>506</v>
      </c>
      <c r="C73" s="314">
        <f t="shared" si="1"/>
        <v>25556</v>
      </c>
      <c r="D73" s="25">
        <v>5386</v>
      </c>
      <c r="E73" s="25">
        <v>15153</v>
      </c>
      <c r="F73" s="25">
        <v>3936</v>
      </c>
      <c r="G73" s="25">
        <v>833</v>
      </c>
      <c r="H73" s="25">
        <v>194</v>
      </c>
      <c r="I73" s="25">
        <v>54</v>
      </c>
      <c r="J73" s="25" t="s">
        <v>54</v>
      </c>
      <c r="K73" s="24">
        <v>902565</v>
      </c>
      <c r="L73" s="24">
        <v>3044069</v>
      </c>
      <c r="M73" s="24">
        <v>2034012</v>
      </c>
      <c r="N73" s="24">
        <v>911887</v>
      </c>
      <c r="O73" s="24">
        <v>287813</v>
      </c>
      <c r="P73" s="24">
        <v>162372</v>
      </c>
      <c r="Q73" s="24" t="s">
        <v>54</v>
      </c>
      <c r="R73" s="315">
        <f>IFERROR(Tabelle1[[#This Row],[NGF1]]/NGFzuBGF/D73,"")</f>
        <v>209.47015410323058</v>
      </c>
      <c r="S73" s="315">
        <f>IFERROR(Tabelle1[[#This Row],[NGF2]]/NGFzuBGF/E73,"")</f>
        <v>251.11108361380585</v>
      </c>
      <c r="T73" s="315">
        <f>IFERROR(Tabelle1[[#This Row],[NGF3]]/NGFzuBGF/F73,"")</f>
        <v>645.96417682926824</v>
      </c>
      <c r="U73" s="315">
        <f>IFERROR(Tabelle1[[#This Row],[NGF4]]/NGFzuBGF/G73,"")</f>
        <v>1368.3778511404562</v>
      </c>
      <c r="V73" s="315">
        <f>IFERROR(Tabelle1[[#This Row],[NGF5]]/NGFzuBGF/H73,"")</f>
        <v>1854.465206185567</v>
      </c>
      <c r="W73" s="315">
        <f>IFERROR(Tabelle1[[#This Row],[NGF6]]/NGFzuBGF/I73,"")</f>
        <v>3758.6111111111113</v>
      </c>
      <c r="X73" s="315" t="str">
        <f>IFERROR(Tabelle1[[#This Row],[NGF11]]/NGFzuBGF/J73,"")</f>
        <v/>
      </c>
      <c r="Y73" s="329">
        <f>SUM(Tabelle1[[#This Row],[BGF_insg 1]:[BGF_insg 7]])</f>
        <v>9178397.5</v>
      </c>
      <c r="Z73" s="319">
        <f>IFERROR(D73*Tabelle1[[#This Row],[BGF1]],"")</f>
        <v>1128206.25</v>
      </c>
      <c r="AA73" s="319">
        <f>IFERROR(E73*Tabelle1[[#This Row],[BGF2]],"")</f>
        <v>3805086.25</v>
      </c>
      <c r="AB73" s="319">
        <f>IFERROR(F73*Tabelle1[[#This Row],[BGF3]],"")</f>
        <v>2542515</v>
      </c>
      <c r="AC73" s="319">
        <f>IFERROR(G73*Tabelle1[[#This Row],[BGF4]],"")</f>
        <v>1139858.75</v>
      </c>
      <c r="AD73" s="319">
        <f>IFERROR(H73*Tabelle1[[#This Row],[BGF5]],"")</f>
        <v>359766.25</v>
      </c>
      <c r="AE73" s="319">
        <f>IFERROR(I73*Tabelle1[[#This Row],[BGF6]],"")</f>
        <v>202965</v>
      </c>
      <c r="AF73" s="319" t="str">
        <f>IFERROR(J73*Tabelle1[[#This Row],[BGF11]],"")</f>
        <v/>
      </c>
      <c r="AG73" s="316">
        <f>IFERROR(Tabelle1[[#This Row],[BGF1]]/AG$4*$AK$3,"")</f>
        <v>230.41716951355366</v>
      </c>
      <c r="AH73" s="316">
        <f>IFERROR(Tabelle1[[#This Row],[BGF2]]/AH$4*$AK$3,"")</f>
        <v>138.11109598759322</v>
      </c>
      <c r="AI73" s="316">
        <f>IFERROR(Tabelle1[[#This Row],[BGF3]]/AI$4*$AK$3,"")</f>
        <v>236.85353150406505</v>
      </c>
      <c r="AJ73" s="316">
        <f>IFERROR(Tabelle1[[#This Row],[BGF4]]/AJ$4*$AK$3,"")</f>
        <v>376.3039090636255</v>
      </c>
      <c r="AK73" s="316">
        <f>IFERROR(Tabelle1[[#This Row],[BGF5]]/AK$4*$AK$3,"")</f>
        <v>407.98234536082475</v>
      </c>
      <c r="AL73" s="316">
        <f>IFERROR(Tabelle1[[#This Row],[BGF6]]/AL$4*$AK$3,"")</f>
        <v>590.63888888888891</v>
      </c>
      <c r="AM73" s="316" t="str">
        <f>IFERROR(Tabelle1[[#This Row],[BGF11]]/AM$4*$AK$3,"")</f>
        <v/>
      </c>
      <c r="AN73" s="330">
        <f>SUM(Tabelle1[[#This Row],[BebFl_summe 1]:[BebFl_summe 7]])</f>
        <v>4690584.0437500002</v>
      </c>
      <c r="AO73" s="320">
        <f>IFERROR(Tabelle1[[#This Row],[BebFl G1]]*D73,"")</f>
        <v>1241026.875</v>
      </c>
      <c r="AP73" s="320">
        <f>IFERROR(Tabelle1[[#This Row],[BebFl G2]]*E73,"")</f>
        <v>2092797.4375</v>
      </c>
      <c r="AQ73" s="320">
        <f>IFERROR(Tabelle1[[#This Row],[BebFl G3]]*F73,"")</f>
        <v>932255.5</v>
      </c>
      <c r="AR73" s="320">
        <f>IFERROR(Tabelle1[[#This Row],[BebFl G4]]*G73,"")</f>
        <v>313461.15625000006</v>
      </c>
      <c r="AS73" s="320">
        <f>IFERROR(Tabelle1[[#This Row],[BebFl G5]]*H73,"")</f>
        <v>79148.574999999997</v>
      </c>
      <c r="AT73" s="320">
        <f>IFERROR(Tabelle1[[#This Row],[BebFl G6]]*I73,"")</f>
        <v>31894.5</v>
      </c>
      <c r="AU73" s="320" t="str">
        <f>IFERROR(Tabelle1[[#This Row],[BebFl G11]]*J73,"")</f>
        <v/>
      </c>
      <c r="AV73" s="320">
        <f>SUM(Tabelle1[[#This Row],[BebFl_summe 8]:[BebFl_summe 14]])</f>
        <v>5766548.1843749993</v>
      </c>
      <c r="AW73" s="320">
        <f>IFERROR(Tabelle1[[#This Row],[BebFl_summe 1]]*AW$3,"")</f>
        <v>1861540.3125</v>
      </c>
      <c r="AX73" s="320">
        <f>IFERROR(Tabelle1[[#This Row],[BebFl_summe 2]]*AX$3,"")</f>
        <v>2511356.9249999998</v>
      </c>
      <c r="AY73" s="320">
        <f>IFERROR(Tabelle1[[#This Row],[BebFl_summe 3]]*AY$3,"")</f>
        <v>1118706.5999999999</v>
      </c>
      <c r="AZ73" s="320">
        <f>IFERROR(Tabelle1[[#This Row],[BebFl_summe 4]]*AZ$3,"")</f>
        <v>219422.80937500004</v>
      </c>
      <c r="BA73" s="320">
        <f>IFERROR(Tabelle1[[#This Row],[BebFl_summe 5]]*BA$3,"")</f>
        <v>39574.287499999999</v>
      </c>
      <c r="BB73" s="320">
        <f>IFERROR(Tabelle1[[#This Row],[BebFl_summe 6]]*BB$3,"")</f>
        <v>15947.25</v>
      </c>
      <c r="BC73" s="320" t="str">
        <f>IFERROR(Tabelle1[[#This Row],[BebFl_summe 7]]*BC$3,"")</f>
        <v/>
      </c>
      <c r="BD73" s="336">
        <v>19073031.296956521</v>
      </c>
      <c r="BE73" s="342">
        <f>Tabelle1[[#This Row],[BebFl_Summe]]/Tabelle1[[#This Row],[bebaut]]</f>
        <v>0.24592755974235075</v>
      </c>
      <c r="BF73" s="332">
        <f>IFERROR(Tabelle1[[#This Row],[bebaut]]*Tabelle1[[#This Row],[BebFl_summe 1]]/Tabelle1[[#This Row],[BebFl_Summe]],"")</f>
        <v>5046310.6953127915</v>
      </c>
      <c r="BG73" s="332">
        <f>IFERROR(Tabelle1[[#This Row],[bebaut]]*Tabelle1[[#This Row],[BebFl_summe 2]]/Tabelle1[[#This Row],[BebFl_Summe]],"")</f>
        <v>8509812.5630675424</v>
      </c>
      <c r="BH73" s="332">
        <f>IFERROR(Tabelle1[[#This Row],[bebaut]]*Tabelle1[[#This Row],[BebFl_summe 3]]/Tabelle1[[#This Row],[BebFl_Summe]],"")</f>
        <v>3790772.7827523262</v>
      </c>
      <c r="BI73" s="332">
        <f>IFERROR(Tabelle1[[#This Row],[bebaut]]*Tabelle1[[#This Row],[BebFl_summe 4]]/Tabelle1[[#This Row],[BebFl_Summe]],"")</f>
        <v>1274607.6795069319</v>
      </c>
      <c r="BJ73" s="332">
        <f>IFERROR(Tabelle1[[#This Row],[bebaut]]*Tabelle1[[#This Row],[BebFl_summe 5]]/Tabelle1[[#This Row],[BebFl_Summe]],"")</f>
        <v>321836.94695674226</v>
      </c>
      <c r="BK73" s="332">
        <f>IFERROR(Tabelle1[[#This Row],[bebaut]]*Tabelle1[[#This Row],[BebFl_summe 6]]/Tabelle1[[#This Row],[BebFl_Summe]],"")</f>
        <v>129690.62936018515</v>
      </c>
      <c r="BL73" s="332" t="str">
        <f>IFERROR(Tabelle1[[#This Row],[bebaut]]*Tabelle1[[#This Row],[BebFl_summe 7]]/Tabelle1[[#This Row],[BebFl_Summe]],"")</f>
        <v/>
      </c>
      <c r="BM73" s="290">
        <f>IFERROR(Tabelle1[[#This Row],[BGF_insg 1]]/Tabelle1[[#This Row],[GF_1]],"")</f>
        <v>0.22357050885668248</v>
      </c>
      <c r="BN73" s="290">
        <f>IFERROR(Tabelle1[[#This Row],[BGF_insg 2]]/Tabelle1[[#This Row],[GF_2]],"")</f>
        <v>0.44714101771336501</v>
      </c>
      <c r="BO73" s="290">
        <f>IFERROR(Tabelle1[[#This Row],[BGF_insg 3]]/Tabelle1[[#This Row],[GF_3]],"")</f>
        <v>0.67071152657004751</v>
      </c>
      <c r="BP73" s="290">
        <f>IFERROR(Tabelle1[[#This Row],[BGF_insg 4]]/Tabelle1[[#This Row],[GF_4]],"")</f>
        <v>0.89428203542672979</v>
      </c>
      <c r="BQ73" s="290">
        <f>IFERROR(Tabelle1[[#This Row],[BGF_insg 5]]/Tabelle1[[#This Row],[GF_5]],"")</f>
        <v>1.1178525442834124</v>
      </c>
      <c r="BR73" s="290">
        <f>IFERROR(Tabelle1[[#This Row],[BGF_insg 6]]/Tabelle1[[#This Row],[GF_6]],"")</f>
        <v>1.5649935619967774</v>
      </c>
      <c r="BS73" s="290" t="str">
        <f>IFERROR(Tabelle1[[#This Row],[BGF_insg 7]]/Tabelle1[[#This Row],[GF_7]],"")</f>
        <v/>
      </c>
      <c r="BT73" s="332">
        <f>IFERROR(Tabelle1[[#This Row],[bebaut]]*Tabelle1[[#This Row],[BebFl_summe 8]]/Tabelle1[[#This Row],[Gewichtung]],"")</f>
        <v>6157100.4881331641</v>
      </c>
      <c r="BU73" s="332">
        <f>IFERROR(Tabelle1[[#This Row],[bebaut]]*Tabelle1[[#This Row],[BebFl_summe 9]]/Tabelle1[[#This Row],[Gewichtung]],"")</f>
        <v>8306388.4488368295</v>
      </c>
      <c r="BV73" s="332">
        <f>IFERROR(Tabelle1[[#This Row],[bebaut]]*Tabelle1[[#This Row],[BebFl_summe 10]]/Tabelle1[[#This Row],[Gewichtung]],"")</f>
        <v>3700155.6757518738</v>
      </c>
      <c r="BW73" s="332">
        <f>IFERROR(Tabelle1[[#This Row],[bebaut]]*Tabelle1[[#This Row],[BebFl_summe 11]]/Tabelle1[[#This Row],[Gewichtung]],"")</f>
        <v>725747.53156755131</v>
      </c>
      <c r="BX73" s="332">
        <f>IFERROR(Tabelle1[[#This Row],[bebaut]]*Tabelle1[[#This Row],[BebFl_summe 12]]/Tabelle1[[#This Row],[Gewichtung]],"")</f>
        <v>130893.1443749071</v>
      </c>
      <c r="BY73" s="332">
        <f>IFERROR(Tabelle1[[#This Row],[bebaut]]*Tabelle1[[#This Row],[BebFl_summe 13]]/Tabelle1[[#This Row],[Gewichtung]],"")</f>
        <v>52746.008292195722</v>
      </c>
      <c r="BZ73" s="332" t="str">
        <f>IFERROR(Tabelle1[[#This Row],[bebaut]]*Tabelle1[[#This Row],[BebFl_summe 14]]/Tabelle1[[#This Row],[Gewichtung]],"")</f>
        <v/>
      </c>
      <c r="CA73" s="290">
        <f>IFERROR(Tabelle1[[#This Row],[BGF_insg 1]]/Tabelle1[[#This Row],[GF_12]],"")</f>
        <v>0.1832366147303327</v>
      </c>
      <c r="CB73" s="290">
        <f>IFERROR(Tabelle1[[#This Row],[BGF_insg 2]]/Tabelle1[[#This Row],[GF_23]],"")</f>
        <v>0.45809153682583176</v>
      </c>
      <c r="CC73" s="290">
        <f>IFERROR(Tabelle1[[#This Row],[BGF_insg 3]]/Tabelle1[[#This Row],[GF_34]],"")</f>
        <v>0.68713730523874772</v>
      </c>
      <c r="CD73" s="290">
        <f>IFERROR(Tabelle1[[#This Row],[BGF_insg 4]]/Tabelle1[[#This Row],[GF_45]],"")</f>
        <v>1.5705995548314227</v>
      </c>
      <c r="CE73" s="290">
        <f>IFERROR(Tabelle1[[#This Row],[BGF_insg 5]]/Tabelle1[[#This Row],[GF_56]],"")</f>
        <v>2.7485492209549904</v>
      </c>
      <c r="CF73" s="290">
        <f>IFERROR(Tabelle1[[#This Row],[BGF_insg 6]]/Tabelle1[[#This Row],[GF_67]],"")</f>
        <v>3.847968909336986</v>
      </c>
      <c r="CG73" s="290" t="str">
        <f>IFERROR(Tabelle1[[#This Row],[BGF_insg 7]]/Tabelle1[[#This Row],[GF_78]],"")</f>
        <v/>
      </c>
      <c r="CI73"/>
    </row>
    <row r="74" spans="1:87" ht="17.399999999999999" customHeight="1" x14ac:dyDescent="0.3">
      <c r="A74" s="270" t="s">
        <v>121</v>
      </c>
      <c r="B74" s="274">
        <v>601</v>
      </c>
      <c r="C74" s="314">
        <f t="shared" si="1"/>
        <v>39984</v>
      </c>
      <c r="D74" s="25">
        <v>12104</v>
      </c>
      <c r="E74" s="25">
        <v>16078</v>
      </c>
      <c r="F74" s="25">
        <v>4940</v>
      </c>
      <c r="G74" s="25">
        <v>3038</v>
      </c>
      <c r="H74" s="25">
        <v>1792</v>
      </c>
      <c r="I74" s="25">
        <v>1885</v>
      </c>
      <c r="J74" s="25">
        <v>147</v>
      </c>
      <c r="K74" s="24">
        <v>2767857</v>
      </c>
      <c r="L74" s="24">
        <v>4796537</v>
      </c>
      <c r="M74" s="24">
        <v>3306143</v>
      </c>
      <c r="N74" s="24">
        <v>3047994</v>
      </c>
      <c r="O74" s="24">
        <v>2067947</v>
      </c>
      <c r="P74" s="24">
        <v>3270703</v>
      </c>
      <c r="Q74" s="24">
        <v>541003</v>
      </c>
      <c r="R74" s="315">
        <f>IFERROR(Tabelle1[[#This Row],[NGF1]]/NGFzuBGF/D74,"")</f>
        <v>285.84114755452742</v>
      </c>
      <c r="S74" s="315">
        <f>IFERROR(Tabelle1[[#This Row],[NGF2]]/NGFzuBGF/E74,"")</f>
        <v>372.91150951610899</v>
      </c>
      <c r="T74" s="315">
        <f>IFERROR(Tabelle1[[#This Row],[NGF3]]/NGFzuBGF/F74,"")</f>
        <v>836.5746457489879</v>
      </c>
      <c r="U74" s="315">
        <f>IFERROR(Tabelle1[[#This Row],[NGF4]]/NGFzuBGF/G74,"")</f>
        <v>1254.1120803159974</v>
      </c>
      <c r="V74" s="315">
        <f>IFERROR(Tabelle1[[#This Row],[NGF5]]/NGFzuBGF/H74,"")</f>
        <v>1442.4853515625</v>
      </c>
      <c r="W74" s="315">
        <f>IFERROR(Tabelle1[[#This Row],[NGF6]]/NGFzuBGF/I74,"")</f>
        <v>2168.9011936339521</v>
      </c>
      <c r="X74" s="315">
        <f>IFERROR(Tabelle1[[#This Row],[NGF11]]/NGFzuBGF/J74,"")</f>
        <v>4600.3656462585031</v>
      </c>
      <c r="Y74" s="329">
        <f>SUM(Tabelle1[[#This Row],[BGF_insg 1]:[BGF_insg 7]])</f>
        <v>24747730</v>
      </c>
      <c r="Z74" s="319">
        <f>IFERROR(D74*Tabelle1[[#This Row],[BGF1]],"")</f>
        <v>3459821.25</v>
      </c>
      <c r="AA74" s="319">
        <f>IFERROR(E74*Tabelle1[[#This Row],[BGF2]],"")</f>
        <v>5995671.25</v>
      </c>
      <c r="AB74" s="319">
        <f>IFERROR(F74*Tabelle1[[#This Row],[BGF3]],"")</f>
        <v>4132678.7500000005</v>
      </c>
      <c r="AC74" s="319">
        <f>IFERROR(G74*Tabelle1[[#This Row],[BGF4]],"")</f>
        <v>3809992.5000000005</v>
      </c>
      <c r="AD74" s="319">
        <f>IFERROR(H74*Tabelle1[[#This Row],[BGF5]],"")</f>
        <v>2584933.75</v>
      </c>
      <c r="AE74" s="319">
        <f>IFERROR(I74*Tabelle1[[#This Row],[BGF6]],"")</f>
        <v>4088378.7499999995</v>
      </c>
      <c r="AF74" s="319">
        <f>IFERROR(J74*Tabelle1[[#This Row],[BGF11]],"")</f>
        <v>676253.75</v>
      </c>
      <c r="AG74" s="316">
        <f>IFERROR(Tabelle1[[#This Row],[BGF1]]/AG$4*$AK$3,"")</f>
        <v>314.42526230998021</v>
      </c>
      <c r="AH74" s="316">
        <f>IFERROR(Tabelle1[[#This Row],[BGF2]]/AH$4*$AK$3,"")</f>
        <v>205.10133023385995</v>
      </c>
      <c r="AI74" s="316">
        <f>IFERROR(Tabelle1[[#This Row],[BGF3]]/AI$4*$AK$3,"")</f>
        <v>306.74403677462891</v>
      </c>
      <c r="AJ74" s="316">
        <f>IFERROR(Tabelle1[[#This Row],[BGF4]]/AJ$4*$AK$3,"")</f>
        <v>344.88082208689934</v>
      </c>
      <c r="AK74" s="316">
        <f>IFERROR(Tabelle1[[#This Row],[BGF5]]/AK$4*$AK$3,"")</f>
        <v>317.34677734375003</v>
      </c>
      <c r="AL74" s="316">
        <f>IFERROR(Tabelle1[[#This Row],[BGF6]]/AL$4*$AK$3,"")</f>
        <v>340.82733042819251</v>
      </c>
      <c r="AM74" s="316">
        <f>IFERROR(Tabelle1[[#This Row],[BGF11]]/AM$4*$AK$3,"")</f>
        <v>421.70018424036277</v>
      </c>
      <c r="AN74" s="330">
        <f>SUM(Tabelle1[[#This Row],[BebFl_summe 1]:[BebFl_summe 7]])</f>
        <v>10939620.911607146</v>
      </c>
      <c r="AO74" s="320">
        <f>IFERROR(Tabelle1[[#This Row],[BebFl G1]]*D74,"")</f>
        <v>3805803.3750000005</v>
      </c>
      <c r="AP74" s="320">
        <f>IFERROR(Tabelle1[[#This Row],[BebFl G2]]*E74,"")</f>
        <v>3297619.1875000005</v>
      </c>
      <c r="AQ74" s="320">
        <f>IFERROR(Tabelle1[[#This Row],[BebFl G3]]*F74,"")</f>
        <v>1515315.5416666667</v>
      </c>
      <c r="AR74" s="320">
        <f>IFERROR(Tabelle1[[#This Row],[BebFl G4]]*G74,"")</f>
        <v>1047747.9375000002</v>
      </c>
      <c r="AS74" s="320">
        <f>IFERROR(Tabelle1[[#This Row],[BebFl G5]]*H74,"")</f>
        <v>568685.42500000005</v>
      </c>
      <c r="AT74" s="320">
        <f>IFERROR(Tabelle1[[#This Row],[BebFl G6]]*I74,"")</f>
        <v>642459.51785714284</v>
      </c>
      <c r="AU74" s="320">
        <f>IFERROR(Tabelle1[[#This Row],[BebFl G11]]*J74,"")</f>
        <v>61989.927083333328</v>
      </c>
      <c r="AV74" s="320">
        <f>SUM(Tabelle1[[#This Row],[BebFl_summe 8]:[BebFl_summe 14]])</f>
        <v>12854217.72872024</v>
      </c>
      <c r="AW74" s="320">
        <f>IFERROR(Tabelle1[[#This Row],[BebFl_summe 1]]*AW$3,"")</f>
        <v>5708705.0625000009</v>
      </c>
      <c r="AX74" s="320">
        <f>IFERROR(Tabelle1[[#This Row],[BebFl_summe 2]]*AX$3,"")</f>
        <v>3957143.0250000004</v>
      </c>
      <c r="AY74" s="320">
        <f>IFERROR(Tabelle1[[#This Row],[BebFl_summe 3]]*AY$3,"")</f>
        <v>1818378.6500000001</v>
      </c>
      <c r="AZ74" s="320">
        <f>IFERROR(Tabelle1[[#This Row],[BebFl_summe 4]]*AZ$3,"")</f>
        <v>733423.55625000014</v>
      </c>
      <c r="BA74" s="320">
        <f>IFERROR(Tabelle1[[#This Row],[BebFl_summe 5]]*BA$3,"")</f>
        <v>284342.71250000002</v>
      </c>
      <c r="BB74" s="320">
        <f>IFERROR(Tabelle1[[#This Row],[BebFl_summe 6]]*BB$3,"")</f>
        <v>321229.75892857142</v>
      </c>
      <c r="BC74" s="320">
        <f>IFERROR(Tabelle1[[#This Row],[BebFl_summe 7]]*BC$3,"")</f>
        <v>30994.963541666664</v>
      </c>
      <c r="BD74" s="334">
        <v>49350000</v>
      </c>
      <c r="BE74" s="342">
        <f>Tabelle1[[#This Row],[BebFl_Summe]]/Tabelle1[[#This Row],[bebaut]]</f>
        <v>0.2216741826060212</v>
      </c>
      <c r="BF74" s="332">
        <f>IFERROR(Tabelle1[[#This Row],[bebaut]]*Tabelle1[[#This Row],[BebFl_summe 1]]/Tabelle1[[#This Row],[BebFl_Summe]],"")</f>
        <v>17168455.659827597</v>
      </c>
      <c r="BG74" s="332">
        <f>IFERROR(Tabelle1[[#This Row],[bebaut]]*Tabelle1[[#This Row],[BebFl_summe 2]]/Tabelle1[[#This Row],[BebFl_Summe]],"")</f>
        <v>14875973.145509772</v>
      </c>
      <c r="BH74" s="332">
        <f>IFERROR(Tabelle1[[#This Row],[bebaut]]*Tabelle1[[#This Row],[BebFl_summe 3]]/Tabelle1[[#This Row],[BebFl_Summe]],"")</f>
        <v>6835778.1851385841</v>
      </c>
      <c r="BI74" s="332">
        <f>IFERROR(Tabelle1[[#This Row],[bebaut]]*Tabelle1[[#This Row],[BebFl_summe 4]]/Tabelle1[[#This Row],[BebFl_Summe]],"")</f>
        <v>4726522.1650197748</v>
      </c>
      <c r="BJ74" s="332">
        <f>IFERROR(Tabelle1[[#This Row],[bebaut]]*Tabelle1[[#This Row],[BebFl_summe 5]]/Tabelle1[[#This Row],[BebFl_Summe]],"")</f>
        <v>2565411.1737978873</v>
      </c>
      <c r="BK74" s="332">
        <f>IFERROR(Tabelle1[[#This Row],[bebaut]]*Tabelle1[[#This Row],[BebFl_summe 6]]/Tabelle1[[#This Row],[BebFl_Summe]],"")</f>
        <v>2898215.3460738286</v>
      </c>
      <c r="BL74" s="332">
        <f>IFERROR(Tabelle1[[#This Row],[bebaut]]*Tabelle1[[#This Row],[BebFl_summe 7]]/Tabelle1[[#This Row],[BebFl_Summe]],"")</f>
        <v>279644.32463254989</v>
      </c>
      <c r="BM74" s="290">
        <f>IFERROR(Tabelle1[[#This Row],[BGF_insg 1]]/Tabelle1[[#This Row],[GF_1]],"")</f>
        <v>0.20152198418729195</v>
      </c>
      <c r="BN74" s="290">
        <f>IFERROR(Tabelle1[[#This Row],[BGF_insg 2]]/Tabelle1[[#This Row],[GF_2]],"")</f>
        <v>0.40304396837458389</v>
      </c>
      <c r="BO74" s="290">
        <f>IFERROR(Tabelle1[[#This Row],[BGF_insg 3]]/Tabelle1[[#This Row],[GF_3]],"")</f>
        <v>0.60456595256187606</v>
      </c>
      <c r="BP74" s="290">
        <f>IFERROR(Tabelle1[[#This Row],[BGF_insg 4]]/Tabelle1[[#This Row],[GF_4]],"")</f>
        <v>0.8060879367491679</v>
      </c>
      <c r="BQ74" s="290">
        <f>IFERROR(Tabelle1[[#This Row],[BGF_insg 5]]/Tabelle1[[#This Row],[GF_5]],"")</f>
        <v>1.00760992093646</v>
      </c>
      <c r="BR74" s="290">
        <f>IFERROR(Tabelle1[[#This Row],[BGF_insg 6]]/Tabelle1[[#This Row],[GF_6]],"")</f>
        <v>1.4106538893110439</v>
      </c>
      <c r="BS74" s="290">
        <f>IFERROR(Tabelle1[[#This Row],[BGF_insg 7]]/Tabelle1[[#This Row],[GF_7]],"")</f>
        <v>2.4182638102475038</v>
      </c>
      <c r="BT74" s="332">
        <f>IFERROR(Tabelle1[[#This Row],[bebaut]]*Tabelle1[[#This Row],[BebFl_summe 8]]/Tabelle1[[#This Row],[Gewichtung]],"")</f>
        <v>21916899.245056078</v>
      </c>
      <c r="BU74" s="332">
        <f>IFERROR(Tabelle1[[#This Row],[bebaut]]*Tabelle1[[#This Row],[BebFl_summe 9]]/Tabelle1[[#This Row],[Gewichtung]],"")</f>
        <v>15192290.375432478</v>
      </c>
      <c r="BV74" s="332">
        <f>IFERROR(Tabelle1[[#This Row],[bebaut]]*Tabelle1[[#This Row],[BebFl_summe 10]]/Tabelle1[[#This Row],[Gewichtung]],"")</f>
        <v>6981131.6621003095</v>
      </c>
      <c r="BW74" s="332">
        <f>IFERROR(Tabelle1[[#This Row],[bebaut]]*Tabelle1[[#This Row],[BebFl_summe 11]]/Tabelle1[[#This Row],[Gewichtung]],"")</f>
        <v>2815764.6980001023</v>
      </c>
      <c r="BX74" s="332">
        <f>IFERROR(Tabelle1[[#This Row],[bebaut]]*Tabelle1[[#This Row],[BebFl_summe 12]]/Tabelle1[[#This Row],[Gewichtung]],"")</f>
        <v>1091650.4728656134</v>
      </c>
      <c r="BY74" s="332">
        <f>IFERROR(Tabelle1[[#This Row],[bebaut]]*Tabelle1[[#This Row],[BebFl_summe 13]]/Tabelle1[[#This Row],[Gewichtung]],"")</f>
        <v>1233267.4720224524</v>
      </c>
      <c r="BZ74" s="332">
        <f>IFERROR(Tabelle1[[#This Row],[bebaut]]*Tabelle1[[#This Row],[BebFl_summe 14]]/Tabelle1[[#This Row],[Gewichtung]],"")</f>
        <v>118996.07452296799</v>
      </c>
      <c r="CA74" s="290">
        <f>IFERROR(Tabelle1[[#This Row],[BGF_insg 1]]/Tabelle1[[#This Row],[GF_12]],"")</f>
        <v>0.15786089132934494</v>
      </c>
      <c r="CB74" s="290">
        <f>IFERROR(Tabelle1[[#This Row],[BGF_insg 2]]/Tabelle1[[#This Row],[GF_23]],"")</f>
        <v>0.39465222832336244</v>
      </c>
      <c r="CC74" s="290">
        <f>IFERROR(Tabelle1[[#This Row],[BGF_insg 3]]/Tabelle1[[#This Row],[GF_34]],"")</f>
        <v>0.59197834248504388</v>
      </c>
      <c r="CD74" s="290">
        <f>IFERROR(Tabelle1[[#This Row],[BGF_insg 4]]/Tabelle1[[#This Row],[GF_45]],"")</f>
        <v>1.3530933542515284</v>
      </c>
      <c r="CE74" s="290">
        <f>IFERROR(Tabelle1[[#This Row],[BGF_insg 5]]/Tabelle1[[#This Row],[GF_56]],"")</f>
        <v>2.3679133699401747</v>
      </c>
      <c r="CF74" s="290">
        <f>IFERROR(Tabelle1[[#This Row],[BGF_insg 6]]/Tabelle1[[#This Row],[GF_67]],"")</f>
        <v>3.3150787179162444</v>
      </c>
      <c r="CG74" s="290">
        <f>IFERROR(Tabelle1[[#This Row],[BGF_insg 7]]/Tabelle1[[#This Row],[GF_78]],"")</f>
        <v>5.6829920878564204</v>
      </c>
      <c r="CI74"/>
    </row>
    <row r="75" spans="1:87" ht="17.399999999999999" customHeight="1" x14ac:dyDescent="0.3">
      <c r="A75" s="269" t="s">
        <v>123</v>
      </c>
      <c r="B75" s="263">
        <v>603</v>
      </c>
      <c r="C75" s="314">
        <f t="shared" si="1"/>
        <v>22673</v>
      </c>
      <c r="D75" s="25">
        <v>15994</v>
      </c>
      <c r="E75" s="25">
        <v>5606</v>
      </c>
      <c r="F75" s="25">
        <v>888</v>
      </c>
      <c r="G75" s="25">
        <v>152</v>
      </c>
      <c r="H75" s="25">
        <v>20</v>
      </c>
      <c r="I75" s="25">
        <v>12</v>
      </c>
      <c r="J75" s="25">
        <v>1</v>
      </c>
      <c r="K75" s="24">
        <v>2236232</v>
      </c>
      <c r="L75" s="24">
        <v>1542030</v>
      </c>
      <c r="M75" s="24">
        <v>409639</v>
      </c>
      <c r="N75" s="24">
        <v>121351</v>
      </c>
      <c r="O75" s="24">
        <v>42761</v>
      </c>
      <c r="P75" s="24">
        <v>14625</v>
      </c>
      <c r="Q75" s="24">
        <v>3514</v>
      </c>
      <c r="R75" s="315">
        <f>IFERROR(Tabelle1[[#This Row],[NGF1]]/NGFzuBGF/D75,"")</f>
        <v>174.77116418656996</v>
      </c>
      <c r="S75" s="315">
        <f>IFERROR(Tabelle1[[#This Row],[NGF2]]/NGFzuBGF/E75,"")</f>
        <v>343.83473064573673</v>
      </c>
      <c r="T75" s="315">
        <f>IFERROR(Tabelle1[[#This Row],[NGF3]]/NGFzuBGF/F75,"")</f>
        <v>576.63147522522524</v>
      </c>
      <c r="U75" s="315">
        <f>IFERROR(Tabelle1[[#This Row],[NGF4]]/NGFzuBGF/G75,"")</f>
        <v>997.95230263157896</v>
      </c>
      <c r="V75" s="315">
        <f>IFERROR(Tabelle1[[#This Row],[NGF5]]/NGFzuBGF/H75,"")</f>
        <v>2672.5625</v>
      </c>
      <c r="W75" s="315">
        <f>IFERROR(Tabelle1[[#This Row],[NGF6]]/NGFzuBGF/I75,"")</f>
        <v>1523.4375</v>
      </c>
      <c r="X75" s="315">
        <f>IFERROR(Tabelle1[[#This Row],[NGF11]]/NGFzuBGF/J75,"")</f>
        <v>4392.5</v>
      </c>
      <c r="Y75" s="329">
        <f>SUM(Tabelle1[[#This Row],[BGF_insg 1]:[BGF_insg 7]])</f>
        <v>5462690</v>
      </c>
      <c r="Z75" s="319">
        <f>IFERROR(D75*Tabelle1[[#This Row],[BGF1]],"")</f>
        <v>2795290</v>
      </c>
      <c r="AA75" s="319">
        <f>IFERROR(E75*Tabelle1[[#This Row],[BGF2]],"")</f>
        <v>1927537.5</v>
      </c>
      <c r="AB75" s="319">
        <f>IFERROR(F75*Tabelle1[[#This Row],[BGF3]],"")</f>
        <v>512048.75</v>
      </c>
      <c r="AC75" s="319">
        <f>IFERROR(G75*Tabelle1[[#This Row],[BGF4]],"")</f>
        <v>151688.75</v>
      </c>
      <c r="AD75" s="319">
        <f>IFERROR(H75*Tabelle1[[#This Row],[BGF5]],"")</f>
        <v>53451.25</v>
      </c>
      <c r="AE75" s="319">
        <f>IFERROR(I75*Tabelle1[[#This Row],[BGF6]],"")</f>
        <v>18281.25</v>
      </c>
      <c r="AF75" s="319">
        <f>IFERROR(J75*Tabelle1[[#This Row],[BGF11]],"")</f>
        <v>4392.5</v>
      </c>
      <c r="AG75" s="316">
        <f>IFERROR(Tabelle1[[#This Row],[BGF1]]/AG$4*$AK$3,"")</f>
        <v>192.24828060522697</v>
      </c>
      <c r="AH75" s="316">
        <f>IFERROR(Tabelle1[[#This Row],[BGF2]]/AH$4*$AK$3,"")</f>
        <v>189.10910185515522</v>
      </c>
      <c r="AI75" s="316">
        <f>IFERROR(Tabelle1[[#This Row],[BGF3]]/AI$4*$AK$3,"")</f>
        <v>211.43154091591595</v>
      </c>
      <c r="AJ75" s="316">
        <f>IFERROR(Tabelle1[[#This Row],[BGF4]]/AJ$4*$AK$3,"")</f>
        <v>274.43688322368422</v>
      </c>
      <c r="AK75" s="316">
        <f>IFERROR(Tabelle1[[#This Row],[BGF5]]/AK$4*$AK$3,"")</f>
        <v>587.96375000000012</v>
      </c>
      <c r="AL75" s="316">
        <f>IFERROR(Tabelle1[[#This Row],[BGF6]]/AL$4*$AK$3,"")</f>
        <v>239.39732142857147</v>
      </c>
      <c r="AM75" s="316">
        <f>IFERROR(Tabelle1[[#This Row],[BGF11]]/AM$4*$AK$3,"")</f>
        <v>402.64583333333337</v>
      </c>
      <c r="AN75" s="330">
        <f>SUM(Tabelle1[[#This Row],[BebFl_summe 1]:[BebFl_summe 7]])</f>
        <v>4379464.9282738091</v>
      </c>
      <c r="AO75" s="320">
        <f>IFERROR(Tabelle1[[#This Row],[BebFl G1]]*D75,"")</f>
        <v>3074819</v>
      </c>
      <c r="AP75" s="320">
        <f>IFERROR(Tabelle1[[#This Row],[BebFl G2]]*E75,"")</f>
        <v>1060145.6250000002</v>
      </c>
      <c r="AQ75" s="320">
        <f>IFERROR(Tabelle1[[#This Row],[BebFl G3]]*F75,"")</f>
        <v>187751.20833333337</v>
      </c>
      <c r="AR75" s="320">
        <f>IFERROR(Tabelle1[[#This Row],[BebFl G4]]*G75,"")</f>
        <v>41714.40625</v>
      </c>
      <c r="AS75" s="320">
        <f>IFERROR(Tabelle1[[#This Row],[BebFl G5]]*H75,"")</f>
        <v>11759.275000000001</v>
      </c>
      <c r="AT75" s="320">
        <f>IFERROR(Tabelle1[[#This Row],[BebFl G6]]*I75,"")</f>
        <v>2872.7678571428578</v>
      </c>
      <c r="AU75" s="320">
        <f>IFERROR(Tabelle1[[#This Row],[BebFl G11]]*J75,"")</f>
        <v>402.64583333333337</v>
      </c>
      <c r="AV75" s="320">
        <f>SUM(Tabelle1[[#This Row],[BebFl_summe 8]:[BebFl_summe 14]])</f>
        <v>6146422.1287202388</v>
      </c>
      <c r="AW75" s="320">
        <f>IFERROR(Tabelle1[[#This Row],[BebFl_summe 1]]*AW$3,"")</f>
        <v>4612228.5</v>
      </c>
      <c r="AX75" s="320">
        <f>IFERROR(Tabelle1[[#This Row],[BebFl_summe 2]]*AX$3,"")</f>
        <v>1272174.7500000002</v>
      </c>
      <c r="AY75" s="320">
        <f>IFERROR(Tabelle1[[#This Row],[BebFl_summe 3]]*AY$3,"")</f>
        <v>225301.45000000004</v>
      </c>
      <c r="AZ75" s="320">
        <f>IFERROR(Tabelle1[[#This Row],[BebFl_summe 4]]*AZ$3,"")</f>
        <v>29200.084374999999</v>
      </c>
      <c r="BA75" s="320">
        <f>IFERROR(Tabelle1[[#This Row],[BebFl_summe 5]]*BA$3,"")</f>
        <v>5879.6375000000007</v>
      </c>
      <c r="BB75" s="320">
        <f>IFERROR(Tabelle1[[#This Row],[BebFl_summe 6]]*BB$3,"")</f>
        <v>1436.3839285714289</v>
      </c>
      <c r="BC75" s="320">
        <f>IFERROR(Tabelle1[[#This Row],[BebFl_summe 7]]*BC$3,"")</f>
        <v>201.32291666666669</v>
      </c>
      <c r="BD75" s="335">
        <v>24905728.195353642</v>
      </c>
      <c r="BE75" s="342">
        <f>Tabelle1[[#This Row],[BebFl_Summe]]/Tabelle1[[#This Row],[bebaut]]</f>
        <v>0.17584167360707134</v>
      </c>
      <c r="BF75" s="332">
        <f>IFERROR(Tabelle1[[#This Row],[bebaut]]*Tabelle1[[#This Row],[BebFl_summe 1]]/Tabelle1[[#This Row],[BebFl_Summe]],"")</f>
        <v>17486292.850413069</v>
      </c>
      <c r="BG75" s="332">
        <f>IFERROR(Tabelle1[[#This Row],[bebaut]]*Tabelle1[[#This Row],[BebFl_summe 2]]/Tabelle1[[#This Row],[BebFl_Summe]],"")</f>
        <v>6028978.2464705072</v>
      </c>
      <c r="BH75" s="332">
        <f>IFERROR(Tabelle1[[#This Row],[bebaut]]*Tabelle1[[#This Row],[BebFl_summe 3]]/Tabelle1[[#This Row],[BebFl_Summe]],"")</f>
        <v>1067728.7384836578</v>
      </c>
      <c r="BI75" s="332">
        <f>IFERROR(Tabelle1[[#This Row],[bebaut]]*Tabelle1[[#This Row],[BebFl_summe 4]]/Tabelle1[[#This Row],[BebFl_Summe]],"")</f>
        <v>237227.07703074595</v>
      </c>
      <c r="BJ75" s="332">
        <f>IFERROR(Tabelle1[[#This Row],[bebaut]]*Tabelle1[[#This Row],[BebFl_summe 5]]/Tabelle1[[#This Row],[BebFl_Summe]],"")</f>
        <v>66874.221330927496</v>
      </c>
      <c r="BK75" s="332">
        <f>IFERROR(Tabelle1[[#This Row],[bebaut]]*Tabelle1[[#This Row],[BebFl_summe 6]]/Tabelle1[[#This Row],[BebFl_Summe]],"")</f>
        <v>16337.241327458178</v>
      </c>
      <c r="BL75" s="332">
        <f>IFERROR(Tabelle1[[#This Row],[bebaut]]*Tabelle1[[#This Row],[BebFl_summe 7]]/Tabelle1[[#This Row],[BebFl_Summe]],"")</f>
        <v>2289.8202972810041</v>
      </c>
      <c r="BM75" s="290">
        <f>IFERROR(Tabelle1[[#This Row],[BGF_insg 1]]/Tabelle1[[#This Row],[GF_1]],"")</f>
        <v>0.1598560669155194</v>
      </c>
      <c r="BN75" s="290">
        <f>IFERROR(Tabelle1[[#This Row],[BGF_insg 2]]/Tabelle1[[#This Row],[GF_2]],"")</f>
        <v>0.31971213383103875</v>
      </c>
      <c r="BO75" s="290">
        <f>IFERROR(Tabelle1[[#This Row],[BGF_insg 3]]/Tabelle1[[#This Row],[GF_3]],"")</f>
        <v>0.47956820074655804</v>
      </c>
      <c r="BP75" s="290">
        <f>IFERROR(Tabelle1[[#This Row],[BGF_insg 4]]/Tabelle1[[#This Row],[GF_4]],"")</f>
        <v>0.63942426766207761</v>
      </c>
      <c r="BQ75" s="290">
        <f>IFERROR(Tabelle1[[#This Row],[BGF_insg 5]]/Tabelle1[[#This Row],[GF_5]],"")</f>
        <v>0.79928033457759695</v>
      </c>
      <c r="BR75" s="290">
        <f>IFERROR(Tabelle1[[#This Row],[BGF_insg 6]]/Tabelle1[[#This Row],[GF_6]],"")</f>
        <v>1.1189924684086356</v>
      </c>
      <c r="BS75" s="290">
        <f>IFERROR(Tabelle1[[#This Row],[BGF_insg 7]]/Tabelle1[[#This Row],[GF_7]],"")</f>
        <v>1.9182728029862326</v>
      </c>
      <c r="BT75" s="332">
        <f>IFERROR(Tabelle1[[#This Row],[bebaut]]*Tabelle1[[#This Row],[BebFl_summe 8]]/Tabelle1[[#This Row],[Gewichtung]],"")</f>
        <v>18689069.346394077</v>
      </c>
      <c r="BU75" s="332">
        <f>IFERROR(Tabelle1[[#This Row],[bebaut]]*Tabelle1[[#This Row],[BebFl_summe 9]]/Tabelle1[[#This Row],[Gewichtung]],"")</f>
        <v>5154940.2037391579</v>
      </c>
      <c r="BV75" s="332">
        <f>IFERROR(Tabelle1[[#This Row],[bebaut]]*Tabelle1[[#This Row],[BebFl_summe 10]]/Tabelle1[[#This Row],[Gewichtung]],"")</f>
        <v>912937.08082614257</v>
      </c>
      <c r="BW75" s="332">
        <f>IFERROR(Tabelle1[[#This Row],[bebaut]]*Tabelle1[[#This Row],[BebFl_summe 11]]/Tabelle1[[#This Row],[Gewichtung]],"")</f>
        <v>118320.76442113245</v>
      </c>
      <c r="BX75" s="332">
        <f>IFERROR(Tabelle1[[#This Row],[bebaut]]*Tabelle1[[#This Row],[BebFl_summe 12]]/Tabelle1[[#This Row],[Gewichtung]],"")</f>
        <v>23824.698401035228</v>
      </c>
      <c r="BY75" s="332">
        <f>IFERROR(Tabelle1[[#This Row],[bebaut]]*Tabelle1[[#This Row],[BebFl_summe 13]]/Tabelle1[[#This Row],[Gewichtung]],"")</f>
        <v>5820.3271692019143</v>
      </c>
      <c r="BZ75" s="332">
        <f>IFERROR(Tabelle1[[#This Row],[bebaut]]*Tabelle1[[#This Row],[BebFl_summe 14]]/Tabelle1[[#This Row],[Gewichtung]],"")</f>
        <v>815.77440289475021</v>
      </c>
      <c r="CA75" s="290">
        <f>IFERROR(Tabelle1[[#This Row],[BGF_insg 1]]/Tabelle1[[#This Row],[GF_12]],"")</f>
        <v>0.14956817528954866</v>
      </c>
      <c r="CB75" s="290">
        <f>IFERROR(Tabelle1[[#This Row],[BGF_insg 2]]/Tabelle1[[#This Row],[GF_23]],"")</f>
        <v>0.37392043822387161</v>
      </c>
      <c r="CC75" s="290">
        <f>IFERROR(Tabelle1[[#This Row],[BGF_insg 3]]/Tabelle1[[#This Row],[GF_34]],"")</f>
        <v>0.56088065733580739</v>
      </c>
      <c r="CD75" s="290">
        <f>IFERROR(Tabelle1[[#This Row],[BGF_insg 4]]/Tabelle1[[#This Row],[GF_45]],"")</f>
        <v>1.2820129310532744</v>
      </c>
      <c r="CE75" s="290">
        <f>IFERROR(Tabelle1[[#This Row],[BGF_insg 5]]/Tabelle1[[#This Row],[GF_56]],"")</f>
        <v>2.24352262934323</v>
      </c>
      <c r="CF75" s="290">
        <f>IFERROR(Tabelle1[[#This Row],[BGF_insg 6]]/Tabelle1[[#This Row],[GF_67]],"")</f>
        <v>3.140931681080521</v>
      </c>
      <c r="CG75" s="290">
        <f>IFERROR(Tabelle1[[#This Row],[BGF_insg 7]]/Tabelle1[[#This Row],[GF_78]],"")</f>
        <v>5.3844543104237514</v>
      </c>
      <c r="CI75"/>
    </row>
    <row r="76" spans="1:87" ht="17.399999999999999" customHeight="1" x14ac:dyDescent="0.3">
      <c r="A76" s="269" t="s">
        <v>126</v>
      </c>
      <c r="B76" s="263">
        <v>606</v>
      </c>
      <c r="C76" s="314">
        <f t="shared" si="1"/>
        <v>47177</v>
      </c>
      <c r="D76" s="25">
        <v>29975</v>
      </c>
      <c r="E76" s="25">
        <v>13882</v>
      </c>
      <c r="F76" s="25">
        <v>2739</v>
      </c>
      <c r="G76" s="25">
        <v>465</v>
      </c>
      <c r="H76" s="25">
        <v>81</v>
      </c>
      <c r="I76" s="25">
        <v>34</v>
      </c>
      <c r="J76" s="25">
        <v>1</v>
      </c>
      <c r="K76" s="24">
        <v>4187817</v>
      </c>
      <c r="L76" s="24">
        <v>3722064</v>
      </c>
      <c r="M76" s="24">
        <v>1340319</v>
      </c>
      <c r="N76" s="24">
        <v>430481</v>
      </c>
      <c r="O76" s="24">
        <v>136444</v>
      </c>
      <c r="P76" s="24">
        <v>85619</v>
      </c>
      <c r="Q76" s="24">
        <v>1288</v>
      </c>
      <c r="R76" s="315">
        <f>IFERROR(Tabelle1[[#This Row],[NGF1]]/NGFzuBGF/D76,"")</f>
        <v>174.63790658882402</v>
      </c>
      <c r="S76" s="315">
        <f>IFERROR(Tabelle1[[#This Row],[NGF2]]/NGFzuBGF/E76,"")</f>
        <v>335.15199538971331</v>
      </c>
      <c r="T76" s="315">
        <f>IFERROR(Tabelle1[[#This Row],[NGF3]]/NGFzuBGF/F76,"")</f>
        <v>611.68263964950711</v>
      </c>
      <c r="U76" s="315">
        <f>IFERROR(Tabelle1[[#This Row],[NGF4]]/NGFzuBGF/G76,"")</f>
        <v>1157.2069892473119</v>
      </c>
      <c r="V76" s="315">
        <f>IFERROR(Tabelle1[[#This Row],[NGF5]]/NGFzuBGF/H76,"")</f>
        <v>2105.6172839506171</v>
      </c>
      <c r="W76" s="315">
        <f>IFERROR(Tabelle1[[#This Row],[NGF6]]/NGFzuBGF/I76,"")</f>
        <v>3147.7573529411766</v>
      </c>
      <c r="X76" s="315">
        <f>IFERROR(Tabelle1[[#This Row],[NGF11]]/NGFzuBGF/J76,"")</f>
        <v>1610</v>
      </c>
      <c r="Y76" s="329">
        <f>SUM(Tabelle1[[#This Row],[BGF_insg 1]:[BGF_insg 7]])</f>
        <v>12380040</v>
      </c>
      <c r="Z76" s="319">
        <f>IFERROR(D76*Tabelle1[[#This Row],[BGF1]],"")</f>
        <v>5234771.25</v>
      </c>
      <c r="AA76" s="319">
        <f>IFERROR(E76*Tabelle1[[#This Row],[BGF2]],"")</f>
        <v>4652580</v>
      </c>
      <c r="AB76" s="319">
        <f>IFERROR(F76*Tabelle1[[#This Row],[BGF3]],"")</f>
        <v>1675398.75</v>
      </c>
      <c r="AC76" s="319">
        <f>IFERROR(G76*Tabelle1[[#This Row],[BGF4]],"")</f>
        <v>538101.25</v>
      </c>
      <c r="AD76" s="319">
        <f>IFERROR(H76*Tabelle1[[#This Row],[BGF5]],"")</f>
        <v>170554.99999999997</v>
      </c>
      <c r="AE76" s="319">
        <f>IFERROR(I76*Tabelle1[[#This Row],[BGF6]],"")</f>
        <v>107023.75</v>
      </c>
      <c r="AF76" s="319">
        <f>IFERROR(J76*Tabelle1[[#This Row],[BGF11]],"")</f>
        <v>1610</v>
      </c>
      <c r="AG76" s="316">
        <f>IFERROR(Tabelle1[[#This Row],[BGF1]]/AG$4*$AK$3,"")</f>
        <v>192.10169724770645</v>
      </c>
      <c r="AH76" s="316">
        <f>IFERROR(Tabelle1[[#This Row],[BGF2]]/AH$4*$AK$3,"")</f>
        <v>184.33359746434235</v>
      </c>
      <c r="AI76" s="316">
        <f>IFERROR(Tabelle1[[#This Row],[BGF3]]/AI$4*$AK$3,"")</f>
        <v>224.28363453815263</v>
      </c>
      <c r="AJ76" s="316">
        <f>IFERROR(Tabelle1[[#This Row],[BGF4]]/AJ$4*$AK$3,"")</f>
        <v>318.2319220430108</v>
      </c>
      <c r="AK76" s="316">
        <f>IFERROR(Tabelle1[[#This Row],[BGF5]]/AK$4*$AK$3,"")</f>
        <v>463.23580246913582</v>
      </c>
      <c r="AL76" s="316">
        <f>IFERROR(Tabelle1[[#This Row],[BGF6]]/AL$4*$AK$3,"")</f>
        <v>494.6475840336135</v>
      </c>
      <c r="AM76" s="316">
        <f>IFERROR(Tabelle1[[#This Row],[BGF11]]/AM$4*$AK$3,"")</f>
        <v>147.58333333333334</v>
      </c>
      <c r="AN76" s="330">
        <f>SUM(Tabelle1[[#This Row],[BebFl_summe 1]:[BebFl_summe 7]])</f>
        <v>9133945.7949404791</v>
      </c>
      <c r="AO76" s="320">
        <f>IFERROR(Tabelle1[[#This Row],[BebFl G1]]*D76,"")</f>
        <v>5758248.3750000009</v>
      </c>
      <c r="AP76" s="320">
        <f>IFERROR(Tabelle1[[#This Row],[BebFl G2]]*E76,"")</f>
        <v>2558919.0000000005</v>
      </c>
      <c r="AQ76" s="320">
        <f>IFERROR(Tabelle1[[#This Row],[BebFl G3]]*F76,"")</f>
        <v>614312.875</v>
      </c>
      <c r="AR76" s="320">
        <f>IFERROR(Tabelle1[[#This Row],[BebFl G4]]*G76,"")</f>
        <v>147977.84375000003</v>
      </c>
      <c r="AS76" s="320">
        <f>IFERROR(Tabelle1[[#This Row],[BebFl G5]]*H76,"")</f>
        <v>37522.1</v>
      </c>
      <c r="AT76" s="320">
        <f>IFERROR(Tabelle1[[#This Row],[BebFl G6]]*I76,"")</f>
        <v>16818.017857142859</v>
      </c>
      <c r="AU76" s="320">
        <f>IFERROR(Tabelle1[[#This Row],[BebFl G11]]*J76,"")</f>
        <v>147.58333333333334</v>
      </c>
      <c r="AV76" s="320">
        <f>SUM(Tabelle1[[#This Row],[BebFl_summe 8]:[BebFl_summe 14]])</f>
        <v>12576079.153720239</v>
      </c>
      <c r="AW76" s="320">
        <f>IFERROR(Tabelle1[[#This Row],[BebFl_summe 1]]*AW$3,"")</f>
        <v>8637372.5625000019</v>
      </c>
      <c r="AX76" s="320">
        <f>IFERROR(Tabelle1[[#This Row],[BebFl_summe 2]]*AX$3,"")</f>
        <v>3070702.8000000003</v>
      </c>
      <c r="AY76" s="320">
        <f>IFERROR(Tabelle1[[#This Row],[BebFl_summe 3]]*AY$3,"")</f>
        <v>737175.45</v>
      </c>
      <c r="AZ76" s="320">
        <f>IFERROR(Tabelle1[[#This Row],[BebFl_summe 4]]*AZ$3,"")</f>
        <v>103584.49062500002</v>
      </c>
      <c r="BA76" s="320">
        <f>IFERROR(Tabelle1[[#This Row],[BebFl_summe 5]]*BA$3,"")</f>
        <v>18761.05</v>
      </c>
      <c r="BB76" s="320">
        <f>IFERROR(Tabelle1[[#This Row],[BebFl_summe 6]]*BB$3,"")</f>
        <v>8409.0089285714294</v>
      </c>
      <c r="BC76" s="320">
        <f>IFERROR(Tabelle1[[#This Row],[BebFl_summe 7]]*BC$3,"")</f>
        <v>73.791666666666671</v>
      </c>
      <c r="BD76" s="335">
        <v>53493201.53298483</v>
      </c>
      <c r="BE76" s="342">
        <f>Tabelle1[[#This Row],[BebFl_Summe]]/Tabelle1[[#This Row],[bebaut]]</f>
        <v>0.17074965665138458</v>
      </c>
      <c r="BF76" s="332">
        <f>IFERROR(Tabelle1[[#This Row],[bebaut]]*Tabelle1[[#This Row],[BebFl_summe 1]]/Tabelle1[[#This Row],[BebFl_Summe]],"")</f>
        <v>33723337.943551339</v>
      </c>
      <c r="BG76" s="332">
        <f>IFERROR(Tabelle1[[#This Row],[bebaut]]*Tabelle1[[#This Row],[BebFl_summe 2]]/Tabelle1[[#This Row],[BebFl_Summe]],"")</f>
        <v>14986378.59767111</v>
      </c>
      <c r="BH76" s="332">
        <f>IFERROR(Tabelle1[[#This Row],[bebaut]]*Tabelle1[[#This Row],[BebFl_summe 3]]/Tabelle1[[#This Row],[BebFl_Summe]],"")</f>
        <v>3597740.0309168859</v>
      </c>
      <c r="BI76" s="332">
        <f>IFERROR(Tabelle1[[#This Row],[bebaut]]*Tabelle1[[#This Row],[BebFl_summe 4]]/Tabelle1[[#This Row],[BebFl_Summe]],"")</f>
        <v>866636.25949259032</v>
      </c>
      <c r="BJ76" s="332">
        <f>IFERROR(Tabelle1[[#This Row],[bebaut]]*Tabelle1[[#This Row],[BebFl_summe 5]]/Tabelle1[[#This Row],[BebFl_Summe]],"")</f>
        <v>219749.19736798041</v>
      </c>
      <c r="BK76" s="332">
        <f>IFERROR(Tabelle1[[#This Row],[bebaut]]*Tabelle1[[#This Row],[BebFl_summe 6]]/Tabelle1[[#This Row],[BebFl_Summe]],"")</f>
        <v>98495.178186388948</v>
      </c>
      <c r="BL76" s="332">
        <f>IFERROR(Tabelle1[[#This Row],[bebaut]]*Tabelle1[[#This Row],[BebFl_summe 7]]/Tabelle1[[#This Row],[BebFl_Summe]],"")</f>
        <v>864.32579852649803</v>
      </c>
      <c r="BM76" s="290">
        <f>IFERROR(Tabelle1[[#This Row],[BGF_insg 1]]/Tabelle1[[#This Row],[GF_1]],"")</f>
        <v>0.15522696059216778</v>
      </c>
      <c r="BN76" s="290">
        <f>IFERROR(Tabelle1[[#This Row],[BGF_insg 2]]/Tabelle1[[#This Row],[GF_2]],"")</f>
        <v>0.31045392118433557</v>
      </c>
      <c r="BO76" s="290">
        <f>IFERROR(Tabelle1[[#This Row],[BGF_insg 3]]/Tabelle1[[#This Row],[GF_3]],"")</f>
        <v>0.46568088177650341</v>
      </c>
      <c r="BP76" s="290">
        <f>IFERROR(Tabelle1[[#This Row],[BGF_insg 4]]/Tabelle1[[#This Row],[GF_4]],"")</f>
        <v>0.62090784236867103</v>
      </c>
      <c r="BQ76" s="290">
        <f>IFERROR(Tabelle1[[#This Row],[BGF_insg 5]]/Tabelle1[[#This Row],[GF_5]],"")</f>
        <v>0.77613480296083892</v>
      </c>
      <c r="BR76" s="290">
        <f>IFERROR(Tabelle1[[#This Row],[BGF_insg 6]]/Tabelle1[[#This Row],[GF_6]],"")</f>
        <v>1.0865887241451746</v>
      </c>
      <c r="BS76" s="290">
        <f>IFERROR(Tabelle1[[#This Row],[BGF_insg 7]]/Tabelle1[[#This Row],[GF_7]],"")</f>
        <v>1.8627235271060134</v>
      </c>
      <c r="BT76" s="332">
        <f>IFERROR(Tabelle1[[#This Row],[bebaut]]*Tabelle1[[#This Row],[BebFl_summe 8]]/Tabelle1[[#This Row],[Gewichtung]],"")</f>
        <v>36739647.194778182</v>
      </c>
      <c r="BU76" s="332">
        <f>IFERROR(Tabelle1[[#This Row],[bebaut]]*Tabelle1[[#This Row],[BebFl_summe 9]]/Tabelle1[[#This Row],[Gewichtung]],"")</f>
        <v>13061441.624252908</v>
      </c>
      <c r="BV76" s="332">
        <f>IFERROR(Tabelle1[[#This Row],[bebaut]]*Tabelle1[[#This Row],[BebFl_summe 10]]/Tabelle1[[#This Row],[Gewichtung]],"")</f>
        <v>3135625.5340006747</v>
      </c>
      <c r="BW76" s="332">
        <f>IFERROR(Tabelle1[[#This Row],[bebaut]]*Tabelle1[[#This Row],[BebFl_summe 11]]/Tabelle1[[#This Row],[Gewichtung]],"")</f>
        <v>440603.6225571587</v>
      </c>
      <c r="BX76" s="332">
        <f>IFERROR(Tabelle1[[#This Row],[bebaut]]*Tabelle1[[#This Row],[BebFl_summe 12]]/Tabelle1[[#This Row],[Gewichtung]],"")</f>
        <v>79801.39249708243</v>
      </c>
      <c r="BY76" s="332">
        <f>IFERROR(Tabelle1[[#This Row],[bebaut]]*Tabelle1[[#This Row],[BebFl_summe 13]]/Tabelle1[[#This Row],[Gewichtung]],"")</f>
        <v>35768.287063911623</v>
      </c>
      <c r="BZ76" s="332">
        <f>IFERROR(Tabelle1[[#This Row],[bebaut]]*Tabelle1[[#This Row],[BebFl_summe 14]]/Tabelle1[[#This Row],[Gewichtung]],"")</f>
        <v>313.87783491225395</v>
      </c>
      <c r="CA76" s="290">
        <f>IFERROR(Tabelle1[[#This Row],[BGF_insg 1]]/Tabelle1[[#This Row],[GF_12]],"")</f>
        <v>0.14248289381352633</v>
      </c>
      <c r="CB76" s="290">
        <f>IFERROR(Tabelle1[[#This Row],[BGF_insg 2]]/Tabelle1[[#This Row],[GF_23]],"")</f>
        <v>0.35620723453381581</v>
      </c>
      <c r="CC76" s="290">
        <f>IFERROR(Tabelle1[[#This Row],[BGF_insg 3]]/Tabelle1[[#This Row],[GF_34]],"")</f>
        <v>0.5343108518007238</v>
      </c>
      <c r="CD76" s="290">
        <f>IFERROR(Tabelle1[[#This Row],[BGF_insg 4]]/Tabelle1[[#This Row],[GF_45]],"")</f>
        <v>1.2212819469730827</v>
      </c>
      <c r="CE76" s="290">
        <f>IFERROR(Tabelle1[[#This Row],[BGF_insg 5]]/Tabelle1[[#This Row],[GF_56]],"")</f>
        <v>2.1372434072028947</v>
      </c>
      <c r="CF76" s="290">
        <f>IFERROR(Tabelle1[[#This Row],[BGF_insg 6]]/Tabelle1[[#This Row],[GF_67]],"")</f>
        <v>2.992140770084053</v>
      </c>
      <c r="CG76" s="290">
        <f>IFERROR(Tabelle1[[#This Row],[BGF_insg 7]]/Tabelle1[[#This Row],[GF_78]],"")</f>
        <v>5.1293841772869477</v>
      </c>
      <c r="CI76"/>
    </row>
    <row r="77" spans="1:87" ht="17.399999999999999" customHeight="1" x14ac:dyDescent="0.3">
      <c r="A77" s="269" t="s">
        <v>130</v>
      </c>
      <c r="B77" s="263">
        <v>610</v>
      </c>
      <c r="C77" s="314">
        <f t="shared" si="1"/>
        <v>27390</v>
      </c>
      <c r="D77" s="25">
        <v>19287</v>
      </c>
      <c r="E77" s="25">
        <v>6727</v>
      </c>
      <c r="F77" s="25">
        <v>1145</v>
      </c>
      <c r="G77" s="25">
        <v>190</v>
      </c>
      <c r="H77" s="25">
        <v>29</v>
      </c>
      <c r="I77" s="25">
        <v>12</v>
      </c>
      <c r="J77" s="25" t="s">
        <v>54</v>
      </c>
      <c r="K77" s="24">
        <v>2775530</v>
      </c>
      <c r="L77" s="24">
        <v>1999435</v>
      </c>
      <c r="M77" s="24">
        <v>647471</v>
      </c>
      <c r="N77" s="24">
        <v>182511</v>
      </c>
      <c r="O77" s="24">
        <v>81125</v>
      </c>
      <c r="P77" s="24">
        <v>12331</v>
      </c>
      <c r="Q77" s="24" t="s">
        <v>54</v>
      </c>
      <c r="R77" s="315">
        <f>IFERROR(Tabelle1[[#This Row],[NGF1]]/NGFzuBGF/D77,"")</f>
        <v>179.88347073158087</v>
      </c>
      <c r="S77" s="315">
        <f>IFERROR(Tabelle1[[#This Row],[NGF2]]/NGFzuBGF/E77,"")</f>
        <v>371.53170060948418</v>
      </c>
      <c r="T77" s="315">
        <f>IFERROR(Tabelle1[[#This Row],[NGF3]]/NGFzuBGF/F77,"")</f>
        <v>706.84606986899564</v>
      </c>
      <c r="U77" s="315">
        <f>IFERROR(Tabelle1[[#This Row],[NGF4]]/NGFzuBGF/G77,"")</f>
        <v>1200.7302631578948</v>
      </c>
      <c r="V77" s="315">
        <f>IFERROR(Tabelle1[[#This Row],[NGF5]]/NGFzuBGF/H77,"")</f>
        <v>3496.7672413793102</v>
      </c>
      <c r="W77" s="315">
        <f>IFERROR(Tabelle1[[#This Row],[NGF6]]/NGFzuBGF/I77,"")</f>
        <v>1284.4791666666667</v>
      </c>
      <c r="X77" s="315" t="str">
        <f>IFERROR(Tabelle1[[#This Row],[NGF11]]/NGFzuBGF/J77,"")</f>
        <v/>
      </c>
      <c r="Y77" s="329">
        <f>SUM(Tabelle1[[#This Row],[BGF_insg 1]:[BGF_insg 7]])</f>
        <v>7123003.75</v>
      </c>
      <c r="Z77" s="319">
        <f>IFERROR(D77*Tabelle1[[#This Row],[BGF1]],"")</f>
        <v>3469412.5000000005</v>
      </c>
      <c r="AA77" s="319">
        <f>IFERROR(E77*Tabelle1[[#This Row],[BGF2]],"")</f>
        <v>2499293.75</v>
      </c>
      <c r="AB77" s="319">
        <f>IFERROR(F77*Tabelle1[[#This Row],[BGF3]],"")</f>
        <v>809338.75</v>
      </c>
      <c r="AC77" s="319">
        <f>IFERROR(G77*Tabelle1[[#This Row],[BGF4]],"")</f>
        <v>228138.75</v>
      </c>
      <c r="AD77" s="319">
        <f>IFERROR(H77*Tabelle1[[#This Row],[BGF5]],"")</f>
        <v>101406.25</v>
      </c>
      <c r="AE77" s="319">
        <f>IFERROR(I77*Tabelle1[[#This Row],[BGF6]],"")</f>
        <v>15413.75</v>
      </c>
      <c r="AF77" s="319" t="str">
        <f>IFERROR(J77*Tabelle1[[#This Row],[BGF11]],"")</f>
        <v/>
      </c>
      <c r="AG77" s="316">
        <f>IFERROR(Tabelle1[[#This Row],[BGF1]]/AG$4*$AK$3,"")</f>
        <v>197.87181780473898</v>
      </c>
      <c r="AH77" s="316">
        <f>IFERROR(Tabelle1[[#This Row],[BGF2]]/AH$4*$AK$3,"")</f>
        <v>204.34243533521632</v>
      </c>
      <c r="AI77" s="316">
        <f>IFERROR(Tabelle1[[#This Row],[BGF3]]/AI$4*$AK$3,"")</f>
        <v>259.17689228529844</v>
      </c>
      <c r="AJ77" s="316">
        <f>IFERROR(Tabelle1[[#This Row],[BGF4]]/AJ$4*$AK$3,"")</f>
        <v>330.20082236842109</v>
      </c>
      <c r="AK77" s="316">
        <f>IFERROR(Tabelle1[[#This Row],[BGF5]]/AK$4*$AK$3,"")</f>
        <v>769.28879310344837</v>
      </c>
      <c r="AL77" s="316">
        <f>IFERROR(Tabelle1[[#This Row],[BGF6]]/AL$4*$AK$3,"")</f>
        <v>201.84672619047623</v>
      </c>
      <c r="AM77" s="316" t="str">
        <f>IFERROR(Tabelle1[[#This Row],[BGF11]]/AM$4*$AK$3,"")</f>
        <v/>
      </c>
      <c r="AN77" s="330">
        <f>SUM(Tabelle1[[#This Row],[BebFl_summe 1]:[BebFl_summe 7]])</f>
        <v>5575192.5461309534</v>
      </c>
      <c r="AO77" s="320">
        <f>IFERROR(Tabelle1[[#This Row],[BebFl G1]]*D77,"")</f>
        <v>3816353.7500000009</v>
      </c>
      <c r="AP77" s="320">
        <f>IFERROR(Tabelle1[[#This Row],[BebFl G2]]*E77,"")</f>
        <v>1374611.5625000002</v>
      </c>
      <c r="AQ77" s="320">
        <f>IFERROR(Tabelle1[[#This Row],[BebFl G3]]*F77,"")</f>
        <v>296757.54166666669</v>
      </c>
      <c r="AR77" s="320">
        <f>IFERROR(Tabelle1[[#This Row],[BebFl G4]]*G77,"")</f>
        <v>62738.156250000007</v>
      </c>
      <c r="AS77" s="320">
        <f>IFERROR(Tabelle1[[#This Row],[BebFl G5]]*H77,"")</f>
        <v>22309.375000000004</v>
      </c>
      <c r="AT77" s="320">
        <f>IFERROR(Tabelle1[[#This Row],[BebFl G6]]*I77,"")</f>
        <v>2422.1607142857147</v>
      </c>
      <c r="AU77" s="320" t="str">
        <f>IFERROR(Tabelle1[[#This Row],[BebFl G11]]*J77,"")</f>
        <v/>
      </c>
      <c r="AV77" s="320">
        <f>SUM(Tabelle1[[#This Row],[BebFl_summe 8]:[BebFl_summe 14]])</f>
        <v>7786456.027232144</v>
      </c>
      <c r="AW77" s="320">
        <f>IFERROR(Tabelle1[[#This Row],[BebFl_summe 1]]*AW$3,"")</f>
        <v>5724530.6250000019</v>
      </c>
      <c r="AX77" s="320">
        <f>IFERROR(Tabelle1[[#This Row],[BebFl_summe 2]]*AX$3,"")</f>
        <v>1649533.8750000002</v>
      </c>
      <c r="AY77" s="320">
        <f>IFERROR(Tabelle1[[#This Row],[BebFl_summe 3]]*AY$3,"")</f>
        <v>356109.05</v>
      </c>
      <c r="AZ77" s="320">
        <f>IFERROR(Tabelle1[[#This Row],[BebFl_summe 4]]*AZ$3,"")</f>
        <v>43916.709375000006</v>
      </c>
      <c r="BA77" s="320">
        <f>IFERROR(Tabelle1[[#This Row],[BebFl_summe 5]]*BA$3,"")</f>
        <v>11154.687500000002</v>
      </c>
      <c r="BB77" s="320">
        <f>IFERROR(Tabelle1[[#This Row],[BebFl_summe 6]]*BB$3,"")</f>
        <v>1211.0803571428573</v>
      </c>
      <c r="BC77" s="320" t="str">
        <f>IFERROR(Tabelle1[[#This Row],[BebFl_summe 7]]*BC$3,"")</f>
        <v/>
      </c>
      <c r="BD77" s="335">
        <v>30571663.770715579</v>
      </c>
      <c r="BE77" s="342">
        <f>Tabelle1[[#This Row],[BebFl_Summe]]/Tabelle1[[#This Row],[bebaut]]</f>
        <v>0.18236470831107982</v>
      </c>
      <c r="BF77" s="332">
        <f>IFERROR(Tabelle1[[#This Row],[bebaut]]*Tabelle1[[#This Row],[BebFl_summe 1]]/Tabelle1[[#This Row],[BebFl_Summe]],"")</f>
        <v>20927041.121849194</v>
      </c>
      <c r="BG77" s="332">
        <f>IFERROR(Tabelle1[[#This Row],[bebaut]]*Tabelle1[[#This Row],[BebFl_summe 2]]/Tabelle1[[#This Row],[BebFl_Summe]],"")</f>
        <v>7537706.0355075505</v>
      </c>
      <c r="BH77" s="332">
        <f>IFERROR(Tabelle1[[#This Row],[bebaut]]*Tabelle1[[#This Row],[BebFl_summe 3]]/Tabelle1[[#This Row],[BebFl_Summe]],"")</f>
        <v>1627275.060043165</v>
      </c>
      <c r="BI77" s="332">
        <f>IFERROR(Tabelle1[[#This Row],[bebaut]]*Tabelle1[[#This Row],[BebFl_summe 4]]/Tabelle1[[#This Row],[BebFl_Summe]],"")</f>
        <v>344025.75383708859</v>
      </c>
      <c r="BJ77" s="332">
        <f>IFERROR(Tabelle1[[#This Row],[bebaut]]*Tabelle1[[#This Row],[BebFl_summe 5]]/Tabelle1[[#This Row],[BebFl_Summe]],"")</f>
        <v>122333.83973583537</v>
      </c>
      <c r="BK77" s="332">
        <f>IFERROR(Tabelle1[[#This Row],[bebaut]]*Tabelle1[[#This Row],[BebFl_summe 6]]/Tabelle1[[#This Row],[BebFl_Summe]],"")</f>
        <v>13281.959742747842</v>
      </c>
      <c r="BL77" s="332" t="str">
        <f>IFERROR(Tabelle1[[#This Row],[bebaut]]*Tabelle1[[#This Row],[BebFl_summe 7]]/Tabelle1[[#This Row],[BebFl_Summe]],"")</f>
        <v/>
      </c>
      <c r="BM77" s="290">
        <f>IFERROR(Tabelle1[[#This Row],[BGF_insg 1]]/Tabelle1[[#This Row],[GF_1]],"")</f>
        <v>0.165786098464618</v>
      </c>
      <c r="BN77" s="290">
        <f>IFERROR(Tabelle1[[#This Row],[BGF_insg 2]]/Tabelle1[[#This Row],[GF_2]],"")</f>
        <v>0.33157219692923595</v>
      </c>
      <c r="BO77" s="290">
        <f>IFERROR(Tabelle1[[#This Row],[BGF_insg 3]]/Tabelle1[[#This Row],[GF_3]],"")</f>
        <v>0.49735829539385401</v>
      </c>
      <c r="BP77" s="290">
        <f>IFERROR(Tabelle1[[#This Row],[BGF_insg 4]]/Tabelle1[[#This Row],[GF_4]],"")</f>
        <v>0.66314439385847201</v>
      </c>
      <c r="BQ77" s="290">
        <f>IFERROR(Tabelle1[[#This Row],[BGF_insg 5]]/Tabelle1[[#This Row],[GF_5]],"")</f>
        <v>0.82893049232309002</v>
      </c>
      <c r="BR77" s="290">
        <f>IFERROR(Tabelle1[[#This Row],[BGF_insg 6]]/Tabelle1[[#This Row],[GF_6]],"")</f>
        <v>1.1605026892523258</v>
      </c>
      <c r="BS77" s="290" t="str">
        <f>IFERROR(Tabelle1[[#This Row],[BGF_insg 7]]/Tabelle1[[#This Row],[GF_7]],"")</f>
        <v/>
      </c>
      <c r="BT77" s="332">
        <f>IFERROR(Tabelle1[[#This Row],[bebaut]]*Tabelle1[[#This Row],[BebFl_summe 8]]/Tabelle1[[#This Row],[Gewichtung]],"")</f>
        <v>22476005.117166854</v>
      </c>
      <c r="BU77" s="332">
        <f>IFERROR(Tabelle1[[#This Row],[bebaut]]*Tabelle1[[#This Row],[BebFl_summe 9]]/Tabelle1[[#This Row],[Gewichtung]],"")</f>
        <v>6476501.6110713994</v>
      </c>
      <c r="BV77" s="332">
        <f>IFERROR(Tabelle1[[#This Row],[bebaut]]*Tabelle1[[#This Row],[BebFl_summe 10]]/Tabelle1[[#This Row],[Gewichtung]],"")</f>
        <v>1398177.309964068</v>
      </c>
      <c r="BW77" s="332">
        <f>IFERROR(Tabelle1[[#This Row],[bebaut]]*Tabelle1[[#This Row],[BebFl_summe 11]]/Tabelle1[[#This Row],[Gewichtung]],"")</f>
        <v>172428.49227339568</v>
      </c>
      <c r="BX77" s="332">
        <f>IFERROR(Tabelle1[[#This Row],[bebaut]]*Tabelle1[[#This Row],[BebFl_summe 12]]/Tabelle1[[#This Row],[Gewichtung]],"")</f>
        <v>43796.221865857711</v>
      </c>
      <c r="BY77" s="332">
        <f>IFERROR(Tabelle1[[#This Row],[bebaut]]*Tabelle1[[#This Row],[BebFl_summe 13]]/Tabelle1[[#This Row],[Gewichtung]],"")</f>
        <v>4755.018374007409</v>
      </c>
      <c r="BZ77" s="332" t="str">
        <f>IFERROR(Tabelle1[[#This Row],[bebaut]]*Tabelle1[[#This Row],[BebFl_summe 14]]/Tabelle1[[#This Row],[Gewichtung]],"")</f>
        <v/>
      </c>
      <c r="CA77" s="290">
        <f>IFERROR(Tabelle1[[#This Row],[BGF_insg 1]]/Tabelle1[[#This Row],[GF_12]],"")</f>
        <v>0.15436072744751744</v>
      </c>
      <c r="CB77" s="290">
        <f>IFERROR(Tabelle1[[#This Row],[BGF_insg 2]]/Tabelle1[[#This Row],[GF_23]],"")</f>
        <v>0.38590181861879364</v>
      </c>
      <c r="CC77" s="290">
        <f>IFERROR(Tabelle1[[#This Row],[BGF_insg 3]]/Tabelle1[[#This Row],[GF_34]],"")</f>
        <v>0.57885272792819054</v>
      </c>
      <c r="CD77" s="290">
        <f>IFERROR(Tabelle1[[#This Row],[BGF_insg 4]]/Tabelle1[[#This Row],[GF_45]],"")</f>
        <v>1.3230919495501496</v>
      </c>
      <c r="CE77" s="290">
        <f>IFERROR(Tabelle1[[#This Row],[BGF_insg 5]]/Tabelle1[[#This Row],[GF_56]],"")</f>
        <v>2.3154109117127617</v>
      </c>
      <c r="CF77" s="290">
        <f>IFERROR(Tabelle1[[#This Row],[BGF_insg 6]]/Tabelle1[[#This Row],[GF_67]],"")</f>
        <v>3.2415752763978665</v>
      </c>
      <c r="CG77" s="290" t="str">
        <f>IFERROR(Tabelle1[[#This Row],[BGF_insg 7]]/Tabelle1[[#This Row],[GF_78]],"")</f>
        <v/>
      </c>
      <c r="CI77"/>
    </row>
    <row r="78" spans="1:87" ht="17.399999999999999" customHeight="1" x14ac:dyDescent="0.3">
      <c r="A78" s="269" t="s">
        <v>131</v>
      </c>
      <c r="B78" s="263">
        <v>611</v>
      </c>
      <c r="C78" s="314">
        <f t="shared" si="1"/>
        <v>15879</v>
      </c>
      <c r="D78" s="25">
        <v>6207</v>
      </c>
      <c r="E78" s="25">
        <v>6904</v>
      </c>
      <c r="F78" s="25">
        <v>1679</v>
      </c>
      <c r="G78" s="25">
        <v>656</v>
      </c>
      <c r="H78" s="25">
        <v>283</v>
      </c>
      <c r="I78" s="25">
        <v>136</v>
      </c>
      <c r="J78" s="25">
        <v>14</v>
      </c>
      <c r="K78" s="24">
        <v>1119998</v>
      </c>
      <c r="L78" s="24">
        <v>1764565</v>
      </c>
      <c r="M78" s="24">
        <v>1026642</v>
      </c>
      <c r="N78" s="24">
        <v>581778</v>
      </c>
      <c r="O78" s="24">
        <v>275781</v>
      </c>
      <c r="P78" s="24">
        <v>328424</v>
      </c>
      <c r="Q78" s="24">
        <v>50231</v>
      </c>
      <c r="R78" s="315">
        <f>IFERROR(Tabelle1[[#This Row],[NGF1]]/NGFzuBGF/D78,"")</f>
        <v>225.55139358788463</v>
      </c>
      <c r="S78" s="315">
        <f>IFERROR(Tabelle1[[#This Row],[NGF2]]/NGFzuBGF/E78,"")</f>
        <v>319.48236529548086</v>
      </c>
      <c r="T78" s="315">
        <f>IFERROR(Tabelle1[[#This Row],[NGF3]]/NGFzuBGF/F78,"")</f>
        <v>764.32549136390708</v>
      </c>
      <c r="U78" s="315">
        <f>IFERROR(Tabelle1[[#This Row],[NGF4]]/NGFzuBGF/G78,"")</f>
        <v>1108.5708841463415</v>
      </c>
      <c r="V78" s="315">
        <f>IFERROR(Tabelle1[[#This Row],[NGF5]]/NGFzuBGF/H78,"")</f>
        <v>1218.1139575971731</v>
      </c>
      <c r="W78" s="315">
        <f>IFERROR(Tabelle1[[#This Row],[NGF6]]/NGFzuBGF/I78,"")</f>
        <v>3018.6029411764707</v>
      </c>
      <c r="X78" s="315">
        <f>IFERROR(Tabelle1[[#This Row],[NGF11]]/NGFzuBGF/J78,"")</f>
        <v>4484.9107142857147</v>
      </c>
      <c r="Y78" s="329">
        <f>SUM(Tabelle1[[#This Row],[BGF_insg 1]:[BGF_insg 7]])</f>
        <v>6434273.75</v>
      </c>
      <c r="Z78" s="319">
        <f>IFERROR(D78*Tabelle1[[#This Row],[BGF1]],"")</f>
        <v>1399997.5</v>
      </c>
      <c r="AA78" s="319">
        <f>IFERROR(E78*Tabelle1[[#This Row],[BGF2]],"")</f>
        <v>2205706.25</v>
      </c>
      <c r="AB78" s="319">
        <f>IFERROR(F78*Tabelle1[[#This Row],[BGF3]],"")</f>
        <v>1283302.5</v>
      </c>
      <c r="AC78" s="319">
        <f>IFERROR(G78*Tabelle1[[#This Row],[BGF4]],"")</f>
        <v>727222.5</v>
      </c>
      <c r="AD78" s="319">
        <f>IFERROR(H78*Tabelle1[[#This Row],[BGF5]],"")</f>
        <v>344726.25</v>
      </c>
      <c r="AE78" s="319">
        <f>IFERROR(I78*Tabelle1[[#This Row],[BGF6]],"")</f>
        <v>410530</v>
      </c>
      <c r="AF78" s="319">
        <f>IFERROR(J78*Tabelle1[[#This Row],[BGF11]],"")</f>
        <v>62788.750000000007</v>
      </c>
      <c r="AG78" s="316">
        <f>IFERROR(Tabelle1[[#This Row],[BGF1]]/AG$4*$AK$3,"")</f>
        <v>248.10653294667313</v>
      </c>
      <c r="AH78" s="316">
        <f>IFERROR(Tabelle1[[#This Row],[BGF2]]/AH$4*$AK$3,"")</f>
        <v>175.71530091251449</v>
      </c>
      <c r="AI78" s="316">
        <f>IFERROR(Tabelle1[[#This Row],[BGF3]]/AI$4*$AK$3,"")</f>
        <v>280.25268016676597</v>
      </c>
      <c r="AJ78" s="316">
        <f>IFERROR(Tabelle1[[#This Row],[BGF4]]/AJ$4*$AK$3,"")</f>
        <v>304.85699314024396</v>
      </c>
      <c r="AK78" s="316">
        <f>IFERROR(Tabelle1[[#This Row],[BGF5]]/AK$4*$AK$3,"")</f>
        <v>267.98507067137814</v>
      </c>
      <c r="AL78" s="316">
        <f>IFERROR(Tabelle1[[#This Row],[BGF6]]/AL$4*$AK$3,"")</f>
        <v>474.35189075630257</v>
      </c>
      <c r="AM78" s="316">
        <f>IFERROR(Tabelle1[[#This Row],[BGF11]]/AM$4*$AK$3,"")</f>
        <v>411.11681547619054</v>
      </c>
      <c r="AN78" s="330">
        <f>SUM(Tabelle1[[#This Row],[BebFl_summe 1]:[BebFl_summe 7]])</f>
        <v>3569773.3925595237</v>
      </c>
      <c r="AO78" s="320">
        <f>IFERROR(Tabelle1[[#This Row],[BebFl G1]]*D78,"")</f>
        <v>1539997.25</v>
      </c>
      <c r="AP78" s="320">
        <f>IFERROR(Tabelle1[[#This Row],[BebFl G2]]*E78,"")</f>
        <v>1213138.4375</v>
      </c>
      <c r="AQ78" s="320">
        <f>IFERROR(Tabelle1[[#This Row],[BebFl G3]]*F78,"")</f>
        <v>470544.25000000006</v>
      </c>
      <c r="AR78" s="320">
        <f>IFERROR(Tabelle1[[#This Row],[BebFl G4]]*G78,"")</f>
        <v>199986.18750000003</v>
      </c>
      <c r="AS78" s="320">
        <f>IFERROR(Tabelle1[[#This Row],[BebFl G5]]*H78,"")</f>
        <v>75839.775000000009</v>
      </c>
      <c r="AT78" s="320">
        <f>IFERROR(Tabelle1[[#This Row],[BebFl G6]]*I78,"")</f>
        <v>64511.857142857152</v>
      </c>
      <c r="AU78" s="320">
        <f>IFERROR(Tabelle1[[#This Row],[BebFl G11]]*J78,"")</f>
        <v>5755.6354166666679</v>
      </c>
      <c r="AV78" s="320">
        <f>SUM(Tabelle1[[#This Row],[BebFl_summe 8]:[BebFl_summe 14]])</f>
        <v>4543459.0650297608</v>
      </c>
      <c r="AW78" s="320">
        <f>IFERROR(Tabelle1[[#This Row],[BebFl_summe 1]]*AW$3,"")</f>
        <v>2309995.875</v>
      </c>
      <c r="AX78" s="320">
        <f>IFERROR(Tabelle1[[#This Row],[BebFl_summe 2]]*AX$3,"")</f>
        <v>1455766.125</v>
      </c>
      <c r="AY78" s="320">
        <f>IFERROR(Tabelle1[[#This Row],[BebFl_summe 3]]*AY$3,"")</f>
        <v>564653.10000000009</v>
      </c>
      <c r="AZ78" s="320">
        <f>IFERROR(Tabelle1[[#This Row],[BebFl_summe 4]]*AZ$3,"")</f>
        <v>139990.33125000002</v>
      </c>
      <c r="BA78" s="320">
        <f>IFERROR(Tabelle1[[#This Row],[BebFl_summe 5]]*BA$3,"")</f>
        <v>37919.887500000004</v>
      </c>
      <c r="BB78" s="320">
        <f>IFERROR(Tabelle1[[#This Row],[BebFl_summe 6]]*BB$3,"")</f>
        <v>32255.928571428576</v>
      </c>
      <c r="BC78" s="320">
        <f>IFERROR(Tabelle1[[#This Row],[BebFl_summe 7]]*BC$3,"")</f>
        <v>2877.8177083333339</v>
      </c>
      <c r="BD78" s="335">
        <v>18245220.09345758</v>
      </c>
      <c r="BE78" s="342">
        <f>Tabelle1[[#This Row],[BebFl_Summe]]/Tabelle1[[#This Row],[bebaut]]</f>
        <v>0.19565526610663264</v>
      </c>
      <c r="BF78" s="332">
        <f>IFERROR(Tabelle1[[#This Row],[bebaut]]*Tabelle1[[#This Row],[BebFl_summe 1]]/Tabelle1[[#This Row],[BebFl_Summe]],"")</f>
        <v>7870972.6584138926</v>
      </c>
      <c r="BG78" s="332">
        <f>IFERROR(Tabelle1[[#This Row],[bebaut]]*Tabelle1[[#This Row],[BebFl_summe 2]]/Tabelle1[[#This Row],[BebFl_Summe]],"")</f>
        <v>6200387.3529212149</v>
      </c>
      <c r="BH78" s="332">
        <f>IFERROR(Tabelle1[[#This Row],[bebaut]]*Tabelle1[[#This Row],[BebFl_summe 3]]/Tabelle1[[#This Row],[BebFl_Summe]],"")</f>
        <v>2404965.9350520736</v>
      </c>
      <c r="BI78" s="332">
        <f>IFERROR(Tabelle1[[#This Row],[bebaut]]*Tabelle1[[#This Row],[BebFl_summe 4]]/Tabelle1[[#This Row],[BebFl_Summe]],"")</f>
        <v>1022135.4706139471</v>
      </c>
      <c r="BJ78" s="332">
        <f>IFERROR(Tabelle1[[#This Row],[bebaut]]*Tabelle1[[#This Row],[BebFl_summe 5]]/Tabelle1[[#This Row],[BebFl_Summe]],"")</f>
        <v>387619.390518562</v>
      </c>
      <c r="BK78" s="332">
        <f>IFERROR(Tabelle1[[#This Row],[bebaut]]*Tabelle1[[#This Row],[BebFl_summe 6]]/Tabelle1[[#This Row],[BebFl_Summe]],"")</f>
        <v>329722.05873415142</v>
      </c>
      <c r="BL78" s="332">
        <f>IFERROR(Tabelle1[[#This Row],[bebaut]]*Tabelle1[[#This Row],[BebFl_summe 7]]/Tabelle1[[#This Row],[BebFl_Summe]],"")</f>
        <v>29417.227203738184</v>
      </c>
      <c r="BM78" s="290">
        <f>IFERROR(Tabelle1[[#This Row],[BGF_insg 1]]/Tabelle1[[#This Row],[GF_1]],"")</f>
        <v>0.17786842373330242</v>
      </c>
      <c r="BN78" s="290">
        <f>IFERROR(Tabelle1[[#This Row],[BGF_insg 2]]/Tabelle1[[#This Row],[GF_2]],"")</f>
        <v>0.35573684746660483</v>
      </c>
      <c r="BO78" s="290">
        <f>IFERROR(Tabelle1[[#This Row],[BGF_insg 3]]/Tabelle1[[#This Row],[GF_3]],"")</f>
        <v>0.53360527119990719</v>
      </c>
      <c r="BP78" s="290">
        <f>IFERROR(Tabelle1[[#This Row],[BGF_insg 4]]/Tabelle1[[#This Row],[GF_4]],"")</f>
        <v>0.71147369493320956</v>
      </c>
      <c r="BQ78" s="290">
        <f>IFERROR(Tabelle1[[#This Row],[BGF_insg 5]]/Tabelle1[[#This Row],[GF_5]],"")</f>
        <v>0.88934211866651192</v>
      </c>
      <c r="BR78" s="290">
        <f>IFERROR(Tabelle1[[#This Row],[BGF_insg 6]]/Tabelle1[[#This Row],[GF_6]],"")</f>
        <v>1.2450789661331165</v>
      </c>
      <c r="BS78" s="290">
        <f>IFERROR(Tabelle1[[#This Row],[BGF_insg 7]]/Tabelle1[[#This Row],[GF_7]],"")</f>
        <v>2.1344210847996288</v>
      </c>
      <c r="BT78" s="332">
        <f>IFERROR(Tabelle1[[#This Row],[bebaut]]*Tabelle1[[#This Row],[BebFl_summe 8]]/Tabelle1[[#This Row],[Gewichtung]],"")</f>
        <v>9276276.6322134901</v>
      </c>
      <c r="BU78" s="332">
        <f>IFERROR(Tabelle1[[#This Row],[bebaut]]*Tabelle1[[#This Row],[BebFl_summe 9]]/Tabelle1[[#This Row],[Gewichtung]],"")</f>
        <v>5845936.5375730302</v>
      </c>
      <c r="BV78" s="332">
        <f>IFERROR(Tabelle1[[#This Row],[bebaut]]*Tabelle1[[#This Row],[BebFl_summe 10]]/Tabelle1[[#This Row],[Gewichtung]],"")</f>
        <v>2267483.8572328221</v>
      </c>
      <c r="BW78" s="332">
        <f>IFERROR(Tabelle1[[#This Row],[bebaut]]*Tabelle1[[#This Row],[BebFl_summe 11]]/Tabelle1[[#This Row],[Gewichtung]],"")</f>
        <v>562160.76078932441</v>
      </c>
      <c r="BX78" s="332">
        <f>IFERROR(Tabelle1[[#This Row],[bebaut]]*Tabelle1[[#This Row],[BebFl_summe 12]]/Tabelle1[[#This Row],[Gewichtung]],"")</f>
        <v>152275.32227191291</v>
      </c>
      <c r="BY78" s="332">
        <f>IFERROR(Tabelle1[[#This Row],[bebaut]]*Tabelle1[[#This Row],[BebFl_summe 13]]/Tabelle1[[#This Row],[Gewichtung]],"")</f>
        <v>129530.49816917548</v>
      </c>
      <c r="BZ78" s="332">
        <f>IFERROR(Tabelle1[[#This Row],[bebaut]]*Tabelle1[[#This Row],[BebFl_summe 14]]/Tabelle1[[#This Row],[Gewichtung]],"")</f>
        <v>11556.485207828644</v>
      </c>
      <c r="CA78" s="290">
        <f>IFERROR(Tabelle1[[#This Row],[BGF_insg 1]]/Tabelle1[[#This Row],[GF_12]],"")</f>
        <v>0.15092235338673107</v>
      </c>
      <c r="CB78" s="290">
        <f>IFERROR(Tabelle1[[#This Row],[BGF_insg 2]]/Tabelle1[[#This Row],[GF_23]],"")</f>
        <v>0.3773058834668277</v>
      </c>
      <c r="CC78" s="290">
        <f>IFERROR(Tabelle1[[#This Row],[BGF_insg 3]]/Tabelle1[[#This Row],[GF_34]],"")</f>
        <v>0.56595882520024143</v>
      </c>
      <c r="CD78" s="290">
        <f>IFERROR(Tabelle1[[#This Row],[BGF_insg 4]]/Tabelle1[[#This Row],[GF_45]],"")</f>
        <v>1.2936201718862661</v>
      </c>
      <c r="CE78" s="290">
        <f>IFERROR(Tabelle1[[#This Row],[BGF_insg 5]]/Tabelle1[[#This Row],[GF_56]],"")</f>
        <v>2.2638353008009662</v>
      </c>
      <c r="CF78" s="290">
        <f>IFERROR(Tabelle1[[#This Row],[BGF_insg 6]]/Tabelle1[[#This Row],[GF_67]],"")</f>
        <v>3.1693694211213517</v>
      </c>
      <c r="CG78" s="290">
        <f>IFERROR(Tabelle1[[#This Row],[BGF_insg 7]]/Tabelle1[[#This Row],[GF_78]],"")</f>
        <v>5.4332047219223183</v>
      </c>
      <c r="CI78"/>
    </row>
    <row r="79" spans="1:87" ht="17.399999999999999" customHeight="1" x14ac:dyDescent="0.3">
      <c r="A79" s="269" t="s">
        <v>132</v>
      </c>
      <c r="B79" s="263">
        <v>612</v>
      </c>
      <c r="C79" s="314">
        <f t="shared" si="1"/>
        <v>27908</v>
      </c>
      <c r="D79" s="25">
        <v>12253</v>
      </c>
      <c r="E79" s="25">
        <v>12634</v>
      </c>
      <c r="F79" s="25">
        <v>2394</v>
      </c>
      <c r="G79" s="25">
        <v>483</v>
      </c>
      <c r="H79" s="25">
        <v>85</v>
      </c>
      <c r="I79" s="25">
        <v>59</v>
      </c>
      <c r="J79" s="25" t="s">
        <v>54</v>
      </c>
      <c r="K79" s="24">
        <v>1796831</v>
      </c>
      <c r="L79" s="24">
        <v>2792488</v>
      </c>
      <c r="M79" s="24">
        <v>1333215</v>
      </c>
      <c r="N79" s="24">
        <v>497962</v>
      </c>
      <c r="O79" s="24">
        <v>130711</v>
      </c>
      <c r="P79" s="24">
        <v>112458</v>
      </c>
      <c r="Q79" s="24" t="s">
        <v>54</v>
      </c>
      <c r="R79" s="315">
        <f>IFERROR(Tabelle1[[#This Row],[NGF1]]/NGFzuBGF/D79,"")</f>
        <v>183.30521096874236</v>
      </c>
      <c r="S79" s="315">
        <f>IFERROR(Tabelle1[[#This Row],[NGF2]]/NGFzuBGF/E79,"")</f>
        <v>276.28700332436284</v>
      </c>
      <c r="T79" s="315">
        <f>IFERROR(Tabelle1[[#This Row],[NGF3]]/NGFzuBGF/F79,"")</f>
        <v>696.12312030075191</v>
      </c>
      <c r="U79" s="315">
        <f>IFERROR(Tabelle1[[#This Row],[NGF4]]/NGFzuBGF/G79,"")</f>
        <v>1288.7215320910973</v>
      </c>
      <c r="V79" s="315">
        <f>IFERROR(Tabelle1[[#This Row],[NGF5]]/NGFzuBGF/H79,"")</f>
        <v>1922.2205882352941</v>
      </c>
      <c r="W79" s="315">
        <f>IFERROR(Tabelle1[[#This Row],[NGF6]]/NGFzuBGF/I79,"")</f>
        <v>2382.5847457627119</v>
      </c>
      <c r="X79" s="315" t="str">
        <f>IFERROR(Tabelle1[[#This Row],[NGF11]]/NGFzuBGF/J79,"")</f>
        <v/>
      </c>
      <c r="Y79" s="329">
        <f>SUM(Tabelle1[[#This Row],[BGF_insg 1]:[BGF_insg 7]])</f>
        <v>8329581.25</v>
      </c>
      <c r="Z79" s="319">
        <f>IFERROR(D79*Tabelle1[[#This Row],[BGF1]],"")</f>
        <v>2246038.75</v>
      </c>
      <c r="AA79" s="319">
        <f>IFERROR(E79*Tabelle1[[#This Row],[BGF2]],"")</f>
        <v>3490610</v>
      </c>
      <c r="AB79" s="319">
        <f>IFERROR(F79*Tabelle1[[#This Row],[BGF3]],"")</f>
        <v>1666518.75</v>
      </c>
      <c r="AC79" s="319">
        <f>IFERROR(G79*Tabelle1[[#This Row],[BGF4]],"")</f>
        <v>622452.5</v>
      </c>
      <c r="AD79" s="319">
        <f>IFERROR(H79*Tabelle1[[#This Row],[BGF5]],"")</f>
        <v>163388.75</v>
      </c>
      <c r="AE79" s="319">
        <f>IFERROR(I79*Tabelle1[[#This Row],[BGF6]],"")</f>
        <v>140572.5</v>
      </c>
      <c r="AF79" s="319" t="str">
        <f>IFERROR(J79*Tabelle1[[#This Row],[BGF11]],"")</f>
        <v/>
      </c>
      <c r="AG79" s="316">
        <f>IFERROR(Tabelle1[[#This Row],[BGF1]]/AG$4*$AK$3,"")</f>
        <v>201.63573206561662</v>
      </c>
      <c r="AH79" s="316">
        <f>IFERROR(Tabelle1[[#This Row],[BGF2]]/AH$4*$AK$3,"")</f>
        <v>151.95785182839958</v>
      </c>
      <c r="AI79" s="316">
        <f>IFERROR(Tabelle1[[#This Row],[BGF3]]/AI$4*$AK$3,"")</f>
        <v>255.2451441102757</v>
      </c>
      <c r="AJ79" s="316">
        <f>IFERROR(Tabelle1[[#This Row],[BGF4]]/AJ$4*$AK$3,"")</f>
        <v>354.3984213250518</v>
      </c>
      <c r="AK79" s="316">
        <f>IFERROR(Tabelle1[[#This Row],[BGF5]]/AK$4*$AK$3,"")</f>
        <v>422.88852941176475</v>
      </c>
      <c r="AL79" s="316">
        <f>IFERROR(Tabelle1[[#This Row],[BGF6]]/AL$4*$AK$3,"")</f>
        <v>374.40617433414047</v>
      </c>
      <c r="AM79" s="316" t="str">
        <f>IFERROR(Tabelle1[[#This Row],[BGF11]]/AM$4*$AK$3,"")</f>
        <v/>
      </c>
      <c r="AN79" s="330">
        <f>SUM(Tabelle1[[#This Row],[BebFl_summe 1]:[BebFl_summe 7]])</f>
        <v>5230744.9267857159</v>
      </c>
      <c r="AO79" s="320">
        <f>IFERROR(Tabelle1[[#This Row],[BebFl G1]]*D79,"")</f>
        <v>2470642.6250000005</v>
      </c>
      <c r="AP79" s="320">
        <f>IFERROR(Tabelle1[[#This Row],[BebFl G2]]*E79,"")</f>
        <v>1919835.5000000002</v>
      </c>
      <c r="AQ79" s="320">
        <f>IFERROR(Tabelle1[[#This Row],[BebFl G3]]*F79,"")</f>
        <v>611056.875</v>
      </c>
      <c r="AR79" s="320">
        <f>IFERROR(Tabelle1[[#This Row],[BebFl G4]]*G79,"")</f>
        <v>171174.43750000003</v>
      </c>
      <c r="AS79" s="320">
        <f>IFERROR(Tabelle1[[#This Row],[BebFl G5]]*H79,"")</f>
        <v>35945.525000000001</v>
      </c>
      <c r="AT79" s="320">
        <f>IFERROR(Tabelle1[[#This Row],[BebFl G6]]*I79,"")</f>
        <v>22089.964285714286</v>
      </c>
      <c r="AU79" s="320" t="str">
        <f>IFERROR(Tabelle1[[#This Row],[BebFl G11]]*J79,"")</f>
        <v/>
      </c>
      <c r="AV79" s="320">
        <f>SUM(Tabelle1[[#This Row],[BebFl_summe 8]:[BebFl_summe 14]])</f>
        <v>6891874.6383928591</v>
      </c>
      <c r="AW79" s="320">
        <f>IFERROR(Tabelle1[[#This Row],[BebFl_summe 1]]*AW$3,"")</f>
        <v>3705963.9375000009</v>
      </c>
      <c r="AX79" s="320">
        <f>IFERROR(Tabelle1[[#This Row],[BebFl_summe 2]]*AX$3,"")</f>
        <v>2303802.6</v>
      </c>
      <c r="AY79" s="320">
        <f>IFERROR(Tabelle1[[#This Row],[BebFl_summe 3]]*AY$3,"")</f>
        <v>733268.25</v>
      </c>
      <c r="AZ79" s="320">
        <f>IFERROR(Tabelle1[[#This Row],[BebFl_summe 4]]*AZ$3,"")</f>
        <v>119822.10625000001</v>
      </c>
      <c r="BA79" s="320">
        <f>IFERROR(Tabelle1[[#This Row],[BebFl_summe 5]]*BA$3,"")</f>
        <v>17972.762500000001</v>
      </c>
      <c r="BB79" s="320">
        <f>IFERROR(Tabelle1[[#This Row],[BebFl_summe 6]]*BB$3,"")</f>
        <v>11044.982142857143</v>
      </c>
      <c r="BC79" s="320" t="str">
        <f>IFERROR(Tabelle1[[#This Row],[BebFl_summe 7]]*BC$3,"")</f>
        <v/>
      </c>
      <c r="BD79" s="335">
        <v>25762328.422718838</v>
      </c>
      <c r="BE79" s="342">
        <f>Tabelle1[[#This Row],[BebFl_Summe]]/Tabelle1[[#This Row],[bebaut]]</f>
        <v>0.20303851581105212</v>
      </c>
      <c r="BF79" s="332">
        <f>IFERROR(Tabelle1[[#This Row],[bebaut]]*Tabelle1[[#This Row],[BebFl_summe 1]]/Tabelle1[[#This Row],[BebFl_Summe]],"")</f>
        <v>12168344.587877028</v>
      </c>
      <c r="BG79" s="332">
        <f>IFERROR(Tabelle1[[#This Row],[bebaut]]*Tabelle1[[#This Row],[BebFl_summe 2]]/Tabelle1[[#This Row],[BebFl_Summe]],"")</f>
        <v>9455523.7085489817</v>
      </c>
      <c r="BH79" s="332">
        <f>IFERROR(Tabelle1[[#This Row],[bebaut]]*Tabelle1[[#This Row],[BebFl_summe 3]]/Tabelle1[[#This Row],[BebFl_Summe]],"")</f>
        <v>3009561.3758753552</v>
      </c>
      <c r="BI79" s="332">
        <f>IFERROR(Tabelle1[[#This Row],[bebaut]]*Tabelle1[[#This Row],[BebFl_summe 4]]/Tabelle1[[#This Row],[BebFl_Summe]],"")</f>
        <v>843063.87296139996</v>
      </c>
      <c r="BJ79" s="332">
        <f>IFERROR(Tabelle1[[#This Row],[bebaut]]*Tabelle1[[#This Row],[BebFl_summe 5]]/Tabelle1[[#This Row],[BebFl_Summe]],"")</f>
        <v>177037.96177002668</v>
      </c>
      <c r="BK79" s="332">
        <f>IFERROR(Tabelle1[[#This Row],[bebaut]]*Tabelle1[[#This Row],[BebFl_summe 6]]/Tabelle1[[#This Row],[BebFl_Summe]],"")</f>
        <v>108796.9156860427</v>
      </c>
      <c r="BL79" s="332" t="str">
        <f>IFERROR(Tabelle1[[#This Row],[bebaut]]*Tabelle1[[#This Row],[BebFl_summe 7]]/Tabelle1[[#This Row],[BebFl_Summe]],"")</f>
        <v/>
      </c>
      <c r="BM79" s="290">
        <f>IFERROR(Tabelle1[[#This Row],[BGF_insg 1]]/Tabelle1[[#This Row],[GF_1]],"")</f>
        <v>0.18458046891913826</v>
      </c>
      <c r="BN79" s="290">
        <f>IFERROR(Tabelle1[[#This Row],[BGF_insg 2]]/Tabelle1[[#This Row],[GF_2]],"")</f>
        <v>0.36916093783827647</v>
      </c>
      <c r="BO79" s="290">
        <f>IFERROR(Tabelle1[[#This Row],[BGF_insg 3]]/Tabelle1[[#This Row],[GF_3]],"")</f>
        <v>0.55374140675741479</v>
      </c>
      <c r="BP79" s="290">
        <f>IFERROR(Tabelle1[[#This Row],[BGF_insg 4]]/Tabelle1[[#This Row],[GF_4]],"")</f>
        <v>0.73832187567655294</v>
      </c>
      <c r="BQ79" s="290">
        <f>IFERROR(Tabelle1[[#This Row],[BGF_insg 5]]/Tabelle1[[#This Row],[GF_5]],"")</f>
        <v>0.92290234459569132</v>
      </c>
      <c r="BR79" s="290">
        <f>IFERROR(Tabelle1[[#This Row],[BGF_insg 6]]/Tabelle1[[#This Row],[GF_6]],"")</f>
        <v>1.292063282433968</v>
      </c>
      <c r="BS79" s="290" t="str">
        <f>IFERROR(Tabelle1[[#This Row],[BGF_insg 7]]/Tabelle1[[#This Row],[GF_7]],"")</f>
        <v/>
      </c>
      <c r="BT79" s="332">
        <f>IFERROR(Tabelle1[[#This Row],[bebaut]]*Tabelle1[[#This Row],[BebFl_summe 8]]/Tabelle1[[#This Row],[Gewichtung]],"")</f>
        <v>13853162.61395191</v>
      </c>
      <c r="BU79" s="332">
        <f>IFERROR(Tabelle1[[#This Row],[bebaut]]*Tabelle1[[#This Row],[BebFl_summe 9]]/Tabelle1[[#This Row],[Gewichtung]],"")</f>
        <v>8611781.6002750024</v>
      </c>
      <c r="BV79" s="332">
        <f>IFERROR(Tabelle1[[#This Row],[bebaut]]*Tabelle1[[#This Row],[BebFl_summe 10]]/Tabelle1[[#This Row],[Gewichtung]],"")</f>
        <v>2741010.0255186143</v>
      </c>
      <c r="BW79" s="332">
        <f>IFERROR(Tabelle1[[#This Row],[bebaut]]*Tabelle1[[#This Row],[BebFl_summe 11]]/Tabelle1[[#This Row],[Gewichtung]],"")</f>
        <v>447903.74397092283</v>
      </c>
      <c r="BX79" s="332">
        <f>IFERROR(Tabelle1[[#This Row],[bebaut]]*Tabelle1[[#This Row],[BebFl_summe 12]]/Tabelle1[[#This Row],[Gewichtung]],"")</f>
        <v>67183.49280602971</v>
      </c>
      <c r="BY79" s="332">
        <f>IFERROR(Tabelle1[[#This Row],[bebaut]]*Tabelle1[[#This Row],[BebFl_summe 13]]/Tabelle1[[#This Row],[Gewichtung]],"")</f>
        <v>41286.946196355151</v>
      </c>
      <c r="BZ79" s="332" t="str">
        <f>IFERROR(Tabelle1[[#This Row],[bebaut]]*Tabelle1[[#This Row],[BebFl_summe 14]]/Tabelle1[[#This Row],[Gewichtung]],"")</f>
        <v/>
      </c>
      <c r="CA79" s="290">
        <f>IFERROR(Tabelle1[[#This Row],[BGF_insg 1]]/Tabelle1[[#This Row],[GF_12]],"")</f>
        <v>0.16213184040285147</v>
      </c>
      <c r="CB79" s="290">
        <f>IFERROR(Tabelle1[[#This Row],[BGF_insg 2]]/Tabelle1[[#This Row],[GF_23]],"")</f>
        <v>0.40532960100712884</v>
      </c>
      <c r="CC79" s="290">
        <f>IFERROR(Tabelle1[[#This Row],[BGF_insg 3]]/Tabelle1[[#This Row],[GF_34]],"")</f>
        <v>0.60799440151069328</v>
      </c>
      <c r="CD79" s="290">
        <f>IFERROR(Tabelle1[[#This Row],[BGF_insg 4]]/Tabelle1[[#This Row],[GF_45]],"")</f>
        <v>1.3897014891672987</v>
      </c>
      <c r="CE79" s="290">
        <f>IFERROR(Tabelle1[[#This Row],[BGF_insg 5]]/Tabelle1[[#This Row],[GF_56]],"")</f>
        <v>2.4319776060427731</v>
      </c>
      <c r="CF79" s="290">
        <f>IFERROR(Tabelle1[[#This Row],[BGF_insg 6]]/Tabelle1[[#This Row],[GF_67]],"")</f>
        <v>3.404768648459882</v>
      </c>
      <c r="CG79" s="290" t="str">
        <f>IFERROR(Tabelle1[[#This Row],[BGF_insg 7]]/Tabelle1[[#This Row],[GF_78]],"")</f>
        <v/>
      </c>
      <c r="CI79"/>
    </row>
    <row r="80" spans="1:87" ht="17.399999999999999" customHeight="1" x14ac:dyDescent="0.3">
      <c r="A80" s="269" t="s">
        <v>134</v>
      </c>
      <c r="B80" s="263">
        <v>614</v>
      </c>
      <c r="C80" s="314">
        <f t="shared" si="1"/>
        <v>10903</v>
      </c>
      <c r="D80" s="25">
        <v>5069</v>
      </c>
      <c r="E80" s="25">
        <v>4996</v>
      </c>
      <c r="F80" s="25">
        <v>701</v>
      </c>
      <c r="G80" s="25">
        <v>109</v>
      </c>
      <c r="H80" s="25">
        <v>21</v>
      </c>
      <c r="I80" s="25">
        <v>7</v>
      </c>
      <c r="J80" s="25" t="s">
        <v>54</v>
      </c>
      <c r="K80" s="24">
        <v>720650</v>
      </c>
      <c r="L80" s="24">
        <v>1056076</v>
      </c>
      <c r="M80" s="24">
        <v>372670</v>
      </c>
      <c r="N80" s="24">
        <v>117988</v>
      </c>
      <c r="O80" s="24">
        <v>18496</v>
      </c>
      <c r="P80" s="24">
        <v>22851</v>
      </c>
      <c r="Q80" s="24" t="s">
        <v>54</v>
      </c>
      <c r="R80" s="315">
        <f>IFERROR(Tabelle1[[#This Row],[NGF1]]/NGFzuBGF/D80,"")</f>
        <v>177.71010061156048</v>
      </c>
      <c r="S80" s="315">
        <f>IFERROR(Tabelle1[[#This Row],[NGF2]]/NGFzuBGF/E80,"")</f>
        <v>264.23038430744595</v>
      </c>
      <c r="T80" s="315">
        <f>IFERROR(Tabelle1[[#This Row],[NGF3]]/NGFzuBGF/F80,"")</f>
        <v>664.5328102710414</v>
      </c>
      <c r="U80" s="315">
        <f>IFERROR(Tabelle1[[#This Row],[NGF4]]/NGFzuBGF/G80,"")</f>
        <v>1353.0733944954129</v>
      </c>
      <c r="V80" s="315">
        <f>IFERROR(Tabelle1[[#This Row],[NGF5]]/NGFzuBGF/H80,"")</f>
        <v>1100.952380952381</v>
      </c>
      <c r="W80" s="315">
        <f>IFERROR(Tabelle1[[#This Row],[NGF6]]/NGFzuBGF/I80,"")</f>
        <v>4080.5357142857142</v>
      </c>
      <c r="X80" s="315" t="str">
        <f>IFERROR(Tabelle1[[#This Row],[NGF11]]/NGFzuBGF/J80,"")</f>
        <v/>
      </c>
      <c r="Y80" s="329">
        <f>SUM(Tabelle1[[#This Row],[BGF_insg 1]:[BGF_insg 7]])</f>
        <v>2885913.75</v>
      </c>
      <c r="Z80" s="319">
        <f>IFERROR(D80*Tabelle1[[#This Row],[BGF1]],"")</f>
        <v>900812.50000000012</v>
      </c>
      <c r="AA80" s="319">
        <f>IFERROR(E80*Tabelle1[[#This Row],[BGF2]],"")</f>
        <v>1320095</v>
      </c>
      <c r="AB80" s="319">
        <f>IFERROR(F80*Tabelle1[[#This Row],[BGF3]],"")</f>
        <v>465837.5</v>
      </c>
      <c r="AC80" s="319">
        <f>IFERROR(G80*Tabelle1[[#This Row],[BGF4]],"")</f>
        <v>147485</v>
      </c>
      <c r="AD80" s="319">
        <f>IFERROR(H80*Tabelle1[[#This Row],[BGF5]],"")</f>
        <v>23120</v>
      </c>
      <c r="AE80" s="319">
        <f>IFERROR(I80*Tabelle1[[#This Row],[BGF6]],"")</f>
        <v>28563.75</v>
      </c>
      <c r="AF80" s="319" t="str">
        <f>IFERROR(J80*Tabelle1[[#This Row],[BGF11]],"")</f>
        <v/>
      </c>
      <c r="AG80" s="316">
        <f>IFERROR(Tabelle1[[#This Row],[BGF1]]/AG$4*$AK$3,"")</f>
        <v>195.48111067271654</v>
      </c>
      <c r="AH80" s="316">
        <f>IFERROR(Tabelle1[[#This Row],[BGF2]]/AH$4*$AK$3,"")</f>
        <v>145.32671136909528</v>
      </c>
      <c r="AI80" s="316">
        <f>IFERROR(Tabelle1[[#This Row],[BGF3]]/AI$4*$AK$3,"")</f>
        <v>243.6620304327152</v>
      </c>
      <c r="AJ80" s="316">
        <f>IFERROR(Tabelle1[[#This Row],[BGF4]]/AJ$4*$AK$3,"")</f>
        <v>372.09518348623857</v>
      </c>
      <c r="AK80" s="316">
        <f>IFERROR(Tabelle1[[#This Row],[BGF5]]/AK$4*$AK$3,"")</f>
        <v>242.20952380952383</v>
      </c>
      <c r="AL80" s="316">
        <f>IFERROR(Tabelle1[[#This Row],[BGF6]]/AL$4*$AK$3,"")</f>
        <v>641.22704081632651</v>
      </c>
      <c r="AM80" s="316" t="str">
        <f>IFERROR(Tabelle1[[#This Row],[BGF11]]/AM$4*$AK$3,"")</f>
        <v/>
      </c>
      <c r="AN80" s="330">
        <f>SUM(Tabelle1[[#This Row],[BebFl_summe 1]:[BebFl_summe 7]])</f>
        <v>1937886.4476190475</v>
      </c>
      <c r="AO80" s="320">
        <f>IFERROR(Tabelle1[[#This Row],[BebFl G1]]*D80,"")</f>
        <v>990893.75000000012</v>
      </c>
      <c r="AP80" s="320">
        <f>IFERROR(Tabelle1[[#This Row],[BebFl G2]]*E80,"")</f>
        <v>726052.25</v>
      </c>
      <c r="AQ80" s="320">
        <f>IFERROR(Tabelle1[[#This Row],[BebFl G3]]*F80,"")</f>
        <v>170807.08333333334</v>
      </c>
      <c r="AR80" s="320">
        <f>IFERROR(Tabelle1[[#This Row],[BebFl G4]]*G80,"")</f>
        <v>40558.375000000007</v>
      </c>
      <c r="AS80" s="320">
        <f>IFERROR(Tabelle1[[#This Row],[BebFl G5]]*H80,"")</f>
        <v>5086.4000000000005</v>
      </c>
      <c r="AT80" s="320">
        <f>IFERROR(Tabelle1[[#This Row],[BebFl G6]]*I80,"")</f>
        <v>4488.5892857142853</v>
      </c>
      <c r="AU80" s="320" t="str">
        <f>IFERROR(Tabelle1[[#This Row],[BebFl G11]]*J80,"")</f>
        <v/>
      </c>
      <c r="AV80" s="320">
        <f>SUM(Tabelle1[[#This Row],[BebFl_summe 8]:[BebFl_summe 14]])</f>
        <v>2595750.1821428575</v>
      </c>
      <c r="AW80" s="320">
        <f>IFERROR(Tabelle1[[#This Row],[BebFl_summe 1]]*AW$3,"")</f>
        <v>1486340.6250000002</v>
      </c>
      <c r="AX80" s="320">
        <f>IFERROR(Tabelle1[[#This Row],[BebFl_summe 2]]*AX$3,"")</f>
        <v>871262.7</v>
      </c>
      <c r="AY80" s="320">
        <f>IFERROR(Tabelle1[[#This Row],[BebFl_summe 3]]*AY$3,"")</f>
        <v>204968.5</v>
      </c>
      <c r="AZ80" s="320">
        <f>IFERROR(Tabelle1[[#This Row],[BebFl_summe 4]]*AZ$3,"")</f>
        <v>28390.862500000003</v>
      </c>
      <c r="BA80" s="320">
        <f>IFERROR(Tabelle1[[#This Row],[BebFl_summe 5]]*BA$3,"")</f>
        <v>2543.2000000000003</v>
      </c>
      <c r="BB80" s="320">
        <f>IFERROR(Tabelle1[[#This Row],[BebFl_summe 6]]*BB$3,"")</f>
        <v>2244.2946428571427</v>
      </c>
      <c r="BC80" s="320" t="str">
        <f>IFERROR(Tabelle1[[#This Row],[BebFl_summe 7]]*BC$3,"")</f>
        <v/>
      </c>
      <c r="BD80" s="335">
        <v>9701386.9759887774</v>
      </c>
      <c r="BE80" s="342">
        <f>Tabelle1[[#This Row],[BebFl_Summe]]/Tabelle1[[#This Row],[bebaut]]</f>
        <v>0.19975354579869603</v>
      </c>
      <c r="BF80" s="332">
        <f>IFERROR(Tabelle1[[#This Row],[bebaut]]*Tabelle1[[#This Row],[BebFl_summe 1]]/Tabelle1[[#This Row],[BebFl_Summe]],"")</f>
        <v>4960581.5307958787</v>
      </c>
      <c r="BG80" s="332">
        <f>IFERROR(Tabelle1[[#This Row],[bebaut]]*Tabelle1[[#This Row],[BebFl_summe 2]]/Tabelle1[[#This Row],[BebFl_Summe]],"")</f>
        <v>3634740.2350078309</v>
      </c>
      <c r="BH80" s="332">
        <f>IFERROR(Tabelle1[[#This Row],[bebaut]]*Tabelle1[[#This Row],[BebFl_summe 3]]/Tabelle1[[#This Row],[BebFl_Summe]],"")</f>
        <v>855089.11819500907</v>
      </c>
      <c r="BI80" s="332">
        <f>IFERROR(Tabelle1[[#This Row],[bebaut]]*Tabelle1[[#This Row],[BebFl_summe 4]]/Tabelle1[[#This Row],[BebFl_Summe]],"")</f>
        <v>203042.07786565743</v>
      </c>
      <c r="BJ80" s="332">
        <f>IFERROR(Tabelle1[[#This Row],[bebaut]]*Tabelle1[[#This Row],[BebFl_summe 5]]/Tabelle1[[#This Row],[BebFl_Summe]],"")</f>
        <v>25463.377782169027</v>
      </c>
      <c r="BK80" s="332">
        <f>IFERROR(Tabelle1[[#This Row],[bebaut]]*Tabelle1[[#This Row],[BebFl_summe 6]]/Tabelle1[[#This Row],[BebFl_Summe]],"")</f>
        <v>22470.636342234011</v>
      </c>
      <c r="BL80" s="332" t="str">
        <f>IFERROR(Tabelle1[[#This Row],[bebaut]]*Tabelle1[[#This Row],[BebFl_summe 7]]/Tabelle1[[#This Row],[BebFl_Summe]],"")</f>
        <v/>
      </c>
      <c r="BM80" s="290">
        <f>IFERROR(Tabelle1[[#This Row],[BGF_insg 1]]/Tabelle1[[#This Row],[GF_1]],"")</f>
        <v>0.18159413254426909</v>
      </c>
      <c r="BN80" s="290">
        <f>IFERROR(Tabelle1[[#This Row],[BGF_insg 2]]/Tabelle1[[#This Row],[GF_2]],"")</f>
        <v>0.3631882650885383</v>
      </c>
      <c r="BO80" s="290">
        <f>IFERROR(Tabelle1[[#This Row],[BGF_insg 3]]/Tabelle1[[#This Row],[GF_3]],"")</f>
        <v>0.54478239763280734</v>
      </c>
      <c r="BP80" s="290">
        <f>IFERROR(Tabelle1[[#This Row],[BGF_insg 4]]/Tabelle1[[#This Row],[GF_4]],"")</f>
        <v>0.72637653017707637</v>
      </c>
      <c r="BQ80" s="290">
        <f>IFERROR(Tabelle1[[#This Row],[BGF_insg 5]]/Tabelle1[[#This Row],[GF_5]],"")</f>
        <v>0.90797066272134563</v>
      </c>
      <c r="BR80" s="290">
        <f>IFERROR(Tabelle1[[#This Row],[BGF_insg 6]]/Tabelle1[[#This Row],[GF_6]],"")</f>
        <v>1.271158927809884</v>
      </c>
      <c r="BS80" s="290" t="str">
        <f>IFERROR(Tabelle1[[#This Row],[BGF_insg 7]]/Tabelle1[[#This Row],[GF_7]],"")</f>
        <v/>
      </c>
      <c r="BT80" s="332">
        <f>IFERROR(Tabelle1[[#This Row],[bebaut]]*Tabelle1[[#This Row],[BebFl_summe 8]]/Tabelle1[[#This Row],[Gewichtung]],"")</f>
        <v>5555066.770467991</v>
      </c>
      <c r="BU80" s="332">
        <f>IFERROR(Tabelle1[[#This Row],[bebaut]]*Tabelle1[[#This Row],[BebFl_summe 9]]/Tabelle1[[#This Row],[Gewichtung]],"")</f>
        <v>3256267.3667876236</v>
      </c>
      <c r="BV80" s="332">
        <f>IFERROR(Tabelle1[[#This Row],[bebaut]]*Tabelle1[[#This Row],[BebFl_summe 10]]/Tabelle1[[#This Row],[Gewichtung]],"")</f>
        <v>766051.6601587662</v>
      </c>
      <c r="BW80" s="332">
        <f>IFERROR(Tabelle1[[#This Row],[bebaut]]*Tabelle1[[#This Row],[BebFl_summe 11]]/Tabelle1[[#This Row],[Gewichtung]],"")</f>
        <v>106108.34031309329</v>
      </c>
      <c r="BX80" s="332">
        <f>IFERROR(Tabelle1[[#This Row],[bebaut]]*Tabelle1[[#This Row],[BebFl_summe 12]]/Tabelle1[[#This Row],[Gewichtung]],"")</f>
        <v>9504.9853129421062</v>
      </c>
      <c r="BY80" s="332">
        <f>IFERROR(Tabelle1[[#This Row],[bebaut]]*Tabelle1[[#This Row],[BebFl_summe 13]]/Tabelle1[[#This Row],[Gewichtung]],"")</f>
        <v>8387.8529483610364</v>
      </c>
      <c r="BZ80" s="332" t="str">
        <f>IFERROR(Tabelle1[[#This Row],[bebaut]]*Tabelle1[[#This Row],[BebFl_summe 14]]/Tabelle1[[#This Row],[Gewichtung]],"")</f>
        <v/>
      </c>
      <c r="CA80" s="290">
        <f>IFERROR(Tabelle1[[#This Row],[BGF_insg 1]]/Tabelle1[[#This Row],[GF_12]],"")</f>
        <v>0.16216051709565868</v>
      </c>
      <c r="CB80" s="290">
        <f>IFERROR(Tabelle1[[#This Row],[BGF_insg 2]]/Tabelle1[[#This Row],[GF_23]],"")</f>
        <v>0.40540129273914677</v>
      </c>
      <c r="CC80" s="290">
        <f>IFERROR(Tabelle1[[#This Row],[BGF_insg 3]]/Tabelle1[[#This Row],[GF_34]],"")</f>
        <v>0.60810193910872012</v>
      </c>
      <c r="CD80" s="290">
        <f>IFERROR(Tabelle1[[#This Row],[BGF_insg 4]]/Tabelle1[[#This Row],[GF_45]],"")</f>
        <v>1.3899472893913603</v>
      </c>
      <c r="CE80" s="290">
        <f>IFERROR(Tabelle1[[#This Row],[BGF_insg 5]]/Tabelle1[[#This Row],[GF_56]],"")</f>
        <v>2.4324077564348805</v>
      </c>
      <c r="CF80" s="290">
        <f>IFERROR(Tabelle1[[#This Row],[BGF_insg 6]]/Tabelle1[[#This Row],[GF_67]],"")</f>
        <v>3.4053708590088334</v>
      </c>
      <c r="CG80" s="290" t="str">
        <f>IFERROR(Tabelle1[[#This Row],[BGF_insg 7]]/Tabelle1[[#This Row],[GF_78]],"")</f>
        <v/>
      </c>
      <c r="CI80"/>
    </row>
    <row r="81" spans="1:87" ht="17.399999999999999" customHeight="1" x14ac:dyDescent="0.3">
      <c r="A81" s="269" t="s">
        <v>136</v>
      </c>
      <c r="B81" s="263">
        <v>616</v>
      </c>
      <c r="C81" s="314">
        <f t="shared" si="1"/>
        <v>18178</v>
      </c>
      <c r="D81" s="25">
        <v>11235</v>
      </c>
      <c r="E81" s="25">
        <v>5685</v>
      </c>
      <c r="F81" s="25">
        <v>1010</v>
      </c>
      <c r="G81" s="25">
        <v>209</v>
      </c>
      <c r="H81" s="25">
        <v>23</v>
      </c>
      <c r="I81" s="25">
        <v>15</v>
      </c>
      <c r="J81" s="25">
        <v>1</v>
      </c>
      <c r="K81" s="24">
        <v>1570033</v>
      </c>
      <c r="L81" s="24">
        <v>1367765</v>
      </c>
      <c r="M81" s="24">
        <v>517358</v>
      </c>
      <c r="N81" s="24">
        <v>203918</v>
      </c>
      <c r="O81" s="24">
        <v>39962</v>
      </c>
      <c r="P81" s="24">
        <v>26386</v>
      </c>
      <c r="Q81" s="24">
        <v>5457</v>
      </c>
      <c r="R81" s="315">
        <f>IFERROR(Tabelle1[[#This Row],[NGF1]]/NGFzuBGF/D81,"")</f>
        <v>174.68101913662662</v>
      </c>
      <c r="S81" s="315">
        <f>IFERROR(Tabelle1[[#This Row],[NGF2]]/NGFzuBGF/E81,"")</f>
        <v>300.73988566402812</v>
      </c>
      <c r="T81" s="315">
        <f>IFERROR(Tabelle1[[#This Row],[NGF3]]/NGFzuBGF/F81,"")</f>
        <v>640.29455445544556</v>
      </c>
      <c r="U81" s="315">
        <f>IFERROR(Tabelle1[[#This Row],[NGF4]]/NGFzuBGF/G81,"")</f>
        <v>1219.6052631578948</v>
      </c>
      <c r="V81" s="315">
        <f>IFERROR(Tabelle1[[#This Row],[NGF5]]/NGFzuBGF/H81,"")</f>
        <v>2171.8478260869565</v>
      </c>
      <c r="W81" s="315">
        <f>IFERROR(Tabelle1[[#This Row],[NGF6]]/NGFzuBGF/I81,"")</f>
        <v>2198.8333333333335</v>
      </c>
      <c r="X81" s="315">
        <f>IFERROR(Tabelle1[[#This Row],[NGF11]]/NGFzuBGF/J81,"")</f>
        <v>6821.25</v>
      </c>
      <c r="Y81" s="329">
        <f>SUM(Tabelle1[[#This Row],[BGF_insg 1]:[BGF_insg 7]])</f>
        <v>4663598.75</v>
      </c>
      <c r="Z81" s="319">
        <f>IFERROR(D81*Tabelle1[[#This Row],[BGF1]],"")</f>
        <v>1962541.25</v>
      </c>
      <c r="AA81" s="319">
        <f>IFERROR(E81*Tabelle1[[#This Row],[BGF2]],"")</f>
        <v>1709706.2499999998</v>
      </c>
      <c r="AB81" s="319">
        <f>IFERROR(F81*Tabelle1[[#This Row],[BGF3]],"")</f>
        <v>646697.5</v>
      </c>
      <c r="AC81" s="319">
        <f>IFERROR(G81*Tabelle1[[#This Row],[BGF4]],"")</f>
        <v>254897.5</v>
      </c>
      <c r="AD81" s="319">
        <f>IFERROR(H81*Tabelle1[[#This Row],[BGF5]],"")</f>
        <v>49952.5</v>
      </c>
      <c r="AE81" s="319">
        <f>IFERROR(I81*Tabelle1[[#This Row],[BGF6]],"")</f>
        <v>32982.5</v>
      </c>
      <c r="AF81" s="319">
        <f>IFERROR(J81*Tabelle1[[#This Row],[BGF11]],"")</f>
        <v>6821.25</v>
      </c>
      <c r="AG81" s="316">
        <f>IFERROR(Tabelle1[[#This Row],[BGF1]]/AG$4*$AK$3,"")</f>
        <v>192.1491210502893</v>
      </c>
      <c r="AH81" s="316">
        <f>IFERROR(Tabelle1[[#This Row],[BGF2]]/AH$4*$AK$3,"")</f>
        <v>165.40693711521547</v>
      </c>
      <c r="AI81" s="316">
        <f>IFERROR(Tabelle1[[#This Row],[BGF3]]/AI$4*$AK$3,"")</f>
        <v>234.77466996699673</v>
      </c>
      <c r="AJ81" s="316">
        <f>IFERROR(Tabelle1[[#This Row],[BGF4]]/AJ$4*$AK$3,"")</f>
        <v>335.3914473684211</v>
      </c>
      <c r="AK81" s="316">
        <f>IFERROR(Tabelle1[[#This Row],[BGF5]]/AK$4*$AK$3,"")</f>
        <v>477.80652173913046</v>
      </c>
      <c r="AL81" s="316">
        <f>IFERROR(Tabelle1[[#This Row],[BGF6]]/AL$4*$AK$3,"")</f>
        <v>345.53095238095244</v>
      </c>
      <c r="AM81" s="316">
        <f>IFERROR(Tabelle1[[#This Row],[BGF11]]/AM$4*$AK$3,"")</f>
        <v>625.28125</v>
      </c>
      <c r="AN81" s="330">
        <f>SUM(Tabelle1[[#This Row],[BebFl_summe 1]:[BebFl_summe 7]])</f>
        <v>3423150.8372023809</v>
      </c>
      <c r="AO81" s="320">
        <f>IFERROR(Tabelle1[[#This Row],[BebFl G1]]*D81,"")</f>
        <v>2158795.3750000005</v>
      </c>
      <c r="AP81" s="320">
        <f>IFERROR(Tabelle1[[#This Row],[BebFl G2]]*E81,"")</f>
        <v>940338.4375</v>
      </c>
      <c r="AQ81" s="320">
        <f>IFERROR(Tabelle1[[#This Row],[BebFl G3]]*F81,"")</f>
        <v>237122.41666666669</v>
      </c>
      <c r="AR81" s="320">
        <f>IFERROR(Tabelle1[[#This Row],[BebFl G4]]*G81,"")</f>
        <v>70096.812500000015</v>
      </c>
      <c r="AS81" s="320">
        <f>IFERROR(Tabelle1[[#This Row],[BebFl G5]]*H81,"")</f>
        <v>10989.550000000001</v>
      </c>
      <c r="AT81" s="320">
        <f>IFERROR(Tabelle1[[#This Row],[BebFl G6]]*I81,"")</f>
        <v>5182.9642857142862</v>
      </c>
      <c r="AU81" s="320">
        <f>IFERROR(Tabelle1[[#This Row],[BebFl G11]]*J81,"")</f>
        <v>625.28125</v>
      </c>
      <c r="AV81" s="320">
        <f>SUM(Tabelle1[[#This Row],[BebFl_summe 8]:[BebFl_summe 14]])</f>
        <v>4708612.7540178588</v>
      </c>
      <c r="AW81" s="320">
        <f>IFERROR(Tabelle1[[#This Row],[BebFl_summe 1]]*AW$3,"")</f>
        <v>3238193.0625000009</v>
      </c>
      <c r="AX81" s="320">
        <f>IFERROR(Tabelle1[[#This Row],[BebFl_summe 2]]*AX$3,"")</f>
        <v>1128406.125</v>
      </c>
      <c r="AY81" s="320">
        <f>IFERROR(Tabelle1[[#This Row],[BebFl_summe 3]]*AY$3,"")</f>
        <v>284546.90000000002</v>
      </c>
      <c r="AZ81" s="320">
        <f>IFERROR(Tabelle1[[#This Row],[BebFl_summe 4]]*AZ$3,"")</f>
        <v>49067.76875000001</v>
      </c>
      <c r="BA81" s="320">
        <f>IFERROR(Tabelle1[[#This Row],[BebFl_summe 5]]*BA$3,"")</f>
        <v>5494.7750000000005</v>
      </c>
      <c r="BB81" s="320">
        <f>IFERROR(Tabelle1[[#This Row],[BebFl_summe 6]]*BB$3,"")</f>
        <v>2591.4821428571431</v>
      </c>
      <c r="BC81" s="320">
        <f>IFERROR(Tabelle1[[#This Row],[BebFl_summe 7]]*BC$3,"")</f>
        <v>312.640625</v>
      </c>
      <c r="BD81" s="335">
        <v>16030517.658264052</v>
      </c>
      <c r="BE81" s="342">
        <f>Tabelle1[[#This Row],[BebFl_Summe]]/Tabelle1[[#This Row],[bebaut]]</f>
        <v>0.21353963173096149</v>
      </c>
      <c r="BF81" s="332">
        <f>IFERROR(Tabelle1[[#This Row],[bebaut]]*Tabelle1[[#This Row],[BebFl_summe 1]]/Tabelle1[[#This Row],[BebFl_Summe]],"")</f>
        <v>10109577.119248131</v>
      </c>
      <c r="BG81" s="332">
        <f>IFERROR(Tabelle1[[#This Row],[bebaut]]*Tabelle1[[#This Row],[BebFl_summe 2]]/Tabelle1[[#This Row],[BebFl_Summe]],"")</f>
        <v>4403578.0612599915</v>
      </c>
      <c r="BH81" s="332">
        <f>IFERROR(Tabelle1[[#This Row],[bebaut]]*Tabelle1[[#This Row],[BebFl_summe 3]]/Tabelle1[[#This Row],[BebFl_Summe]],"")</f>
        <v>1110437.5086935484</v>
      </c>
      <c r="BI81" s="332">
        <f>IFERROR(Tabelle1[[#This Row],[bebaut]]*Tabelle1[[#This Row],[BebFl_summe 4]]/Tabelle1[[#This Row],[BebFl_Summe]],"")</f>
        <v>328261.37205441552</v>
      </c>
      <c r="BJ81" s="332">
        <f>IFERROR(Tabelle1[[#This Row],[bebaut]]*Tabelle1[[#This Row],[BebFl_summe 5]]/Tabelle1[[#This Row],[BebFl_Summe]],"")</f>
        <v>51463.748958065691</v>
      </c>
      <c r="BK81" s="332">
        <f>IFERROR(Tabelle1[[#This Row],[bebaut]]*Tabelle1[[#This Row],[BebFl_summe 6]]/Tabelle1[[#This Row],[BebFl_Summe]],"")</f>
        <v>24271.673804534334</v>
      </c>
      <c r="BL81" s="332">
        <f>IFERROR(Tabelle1[[#This Row],[bebaut]]*Tabelle1[[#This Row],[BebFl_summe 7]]/Tabelle1[[#This Row],[BebFl_Summe]],"")</f>
        <v>2928.1742453681463</v>
      </c>
      <c r="BM81" s="290">
        <f>IFERROR(Tabelle1[[#This Row],[BGF_insg 1]]/Tabelle1[[#This Row],[GF_1]],"")</f>
        <v>0.19412693793723768</v>
      </c>
      <c r="BN81" s="290">
        <f>IFERROR(Tabelle1[[#This Row],[BGF_insg 2]]/Tabelle1[[#This Row],[GF_2]],"")</f>
        <v>0.38825387587447541</v>
      </c>
      <c r="BO81" s="290">
        <f>IFERROR(Tabelle1[[#This Row],[BGF_insg 3]]/Tabelle1[[#This Row],[GF_3]],"")</f>
        <v>0.58238081381171314</v>
      </c>
      <c r="BP81" s="290">
        <f>IFERROR(Tabelle1[[#This Row],[BGF_insg 4]]/Tabelle1[[#This Row],[GF_4]],"")</f>
        <v>0.77650775174895059</v>
      </c>
      <c r="BQ81" s="290">
        <f>IFERROR(Tabelle1[[#This Row],[BGF_insg 5]]/Tabelle1[[#This Row],[GF_5]],"")</f>
        <v>0.97063468968618849</v>
      </c>
      <c r="BR81" s="290">
        <f>IFERROR(Tabelle1[[#This Row],[BGF_insg 6]]/Tabelle1[[#This Row],[GF_6]],"")</f>
        <v>1.3588885655606637</v>
      </c>
      <c r="BS81" s="290">
        <f>IFERROR(Tabelle1[[#This Row],[BGF_insg 7]]/Tabelle1[[#This Row],[GF_7]],"")</f>
        <v>2.3295232552468526</v>
      </c>
      <c r="BT81" s="332">
        <f>IFERROR(Tabelle1[[#This Row],[bebaut]]*Tabelle1[[#This Row],[BebFl_summe 8]]/Tabelle1[[#This Row],[Gewichtung]],"")</f>
        <v>11024459.597995119</v>
      </c>
      <c r="BU81" s="332">
        <f>IFERROR(Tabelle1[[#This Row],[bebaut]]*Tabelle1[[#This Row],[BebFl_summe 9]]/Tabelle1[[#This Row],[Gewichtung]],"")</f>
        <v>3841669.5654299725</v>
      </c>
      <c r="BV81" s="332">
        <f>IFERROR(Tabelle1[[#This Row],[bebaut]]*Tabelle1[[#This Row],[BebFl_summe 10]]/Tabelle1[[#This Row],[Gewichtung]],"")</f>
        <v>968742.67291614169</v>
      </c>
      <c r="BW81" s="332">
        <f>IFERROR(Tabelle1[[#This Row],[bebaut]]*Tabelle1[[#This Row],[BebFl_summe 11]]/Tabelle1[[#This Row],[Gewichtung]],"")</f>
        <v>167051.69324602073</v>
      </c>
      <c r="BX81" s="332">
        <f>IFERROR(Tabelle1[[#This Row],[bebaut]]*Tabelle1[[#This Row],[BebFl_summe 12]]/Tabelle1[[#This Row],[Gewichtung]],"")</f>
        <v>18707.014627721452</v>
      </c>
      <c r="BY81" s="332">
        <f>IFERROR(Tabelle1[[#This Row],[bebaut]]*Tabelle1[[#This Row],[BebFl_summe 13]]/Tabelle1[[#This Row],[Gewichtung]],"")</f>
        <v>8822.7260176999971</v>
      </c>
      <c r="BZ81" s="332">
        <f>IFERROR(Tabelle1[[#This Row],[bebaut]]*Tabelle1[[#This Row],[BebFl_summe 14]]/Tabelle1[[#This Row],[Gewichtung]],"")</f>
        <v>1064.3880313743468</v>
      </c>
      <c r="CA81" s="290">
        <f>IFERROR(Tabelle1[[#This Row],[BGF_insg 1]]/Tabelle1[[#This Row],[GF_12]],"")</f>
        <v>0.1780170023351442</v>
      </c>
      <c r="CB81" s="290">
        <f>IFERROR(Tabelle1[[#This Row],[BGF_insg 2]]/Tabelle1[[#This Row],[GF_23]],"")</f>
        <v>0.44504250583786054</v>
      </c>
      <c r="CC81" s="290">
        <f>IFERROR(Tabelle1[[#This Row],[BGF_insg 3]]/Tabelle1[[#This Row],[GF_34]],"")</f>
        <v>0.66756375875679086</v>
      </c>
      <c r="CD81" s="290">
        <f>IFERROR(Tabelle1[[#This Row],[BGF_insg 4]]/Tabelle1[[#This Row],[GF_45]],"")</f>
        <v>1.5258600200155219</v>
      </c>
      <c r="CE81" s="290">
        <f>IFERROR(Tabelle1[[#This Row],[BGF_insg 5]]/Tabelle1[[#This Row],[GF_56]],"")</f>
        <v>2.6702550350271634</v>
      </c>
      <c r="CF81" s="290">
        <f>IFERROR(Tabelle1[[#This Row],[BGF_insg 6]]/Tabelle1[[#This Row],[GF_67]],"")</f>
        <v>3.7383570490380289</v>
      </c>
      <c r="CG81" s="290">
        <f>IFERROR(Tabelle1[[#This Row],[BGF_insg 7]]/Tabelle1[[#This Row],[GF_78]],"")</f>
        <v>6.4086120840651919</v>
      </c>
      <c r="CI81"/>
    </row>
    <row r="82" spans="1:87" ht="17.399999999999999" customHeight="1" thickBot="1" x14ac:dyDescent="0.35">
      <c r="A82" s="272" t="s">
        <v>137</v>
      </c>
      <c r="B82" s="273">
        <v>617</v>
      </c>
      <c r="C82" s="314">
        <f t="shared" si="1"/>
        <v>28022</v>
      </c>
      <c r="D82" s="25">
        <v>17442</v>
      </c>
      <c r="E82" s="25">
        <v>9072</v>
      </c>
      <c r="F82" s="25">
        <v>1153</v>
      </c>
      <c r="G82" s="25">
        <v>287</v>
      </c>
      <c r="H82" s="25">
        <v>43</v>
      </c>
      <c r="I82" s="25">
        <v>21</v>
      </c>
      <c r="J82" s="25">
        <v>4</v>
      </c>
      <c r="K82" s="24">
        <v>2622643</v>
      </c>
      <c r="L82" s="24">
        <v>2395641</v>
      </c>
      <c r="M82" s="24">
        <v>624446</v>
      </c>
      <c r="N82" s="24">
        <v>244685</v>
      </c>
      <c r="O82" s="24">
        <v>93683</v>
      </c>
      <c r="P82" s="24">
        <v>59027</v>
      </c>
      <c r="Q82" s="24">
        <v>13332</v>
      </c>
      <c r="R82" s="315">
        <f>IFERROR(Tabelle1[[#This Row],[NGF1]]/NGFzuBGF/D82,"")</f>
        <v>187.95457803004243</v>
      </c>
      <c r="S82" s="315">
        <f>IFERROR(Tabelle1[[#This Row],[NGF2]]/NGFzuBGF/E82,"")</f>
        <v>330.0872189153439</v>
      </c>
      <c r="T82" s="315">
        <f>IFERROR(Tabelle1[[#This Row],[NGF3]]/NGFzuBGF/F82,"")</f>
        <v>676.97961838681704</v>
      </c>
      <c r="U82" s="315">
        <f>IFERROR(Tabelle1[[#This Row],[NGF4]]/NGFzuBGF/G82,"")</f>
        <v>1065.7012195121952</v>
      </c>
      <c r="V82" s="315">
        <f>IFERROR(Tabelle1[[#This Row],[NGF5]]/NGFzuBGF/H82,"")</f>
        <v>2723.3430232558139</v>
      </c>
      <c r="W82" s="315">
        <f>IFERROR(Tabelle1[[#This Row],[NGF6]]/NGFzuBGF/I82,"")</f>
        <v>3513.5119047619046</v>
      </c>
      <c r="X82" s="315">
        <f>IFERROR(Tabelle1[[#This Row],[NGF11]]/NGFzuBGF/J82,"")</f>
        <v>4166.25</v>
      </c>
      <c r="Y82" s="329">
        <f>SUM(Tabelle1[[#This Row],[BGF_insg 1]:[BGF_insg 7]])</f>
        <v>7566821.25</v>
      </c>
      <c r="Z82" s="319">
        <f>IFERROR(D82*Tabelle1[[#This Row],[BGF1]],"")</f>
        <v>3278303.75</v>
      </c>
      <c r="AA82" s="319">
        <f>IFERROR(E82*Tabelle1[[#This Row],[BGF2]],"")</f>
        <v>2994551.25</v>
      </c>
      <c r="AB82" s="319">
        <f>IFERROR(F82*Tabelle1[[#This Row],[BGF3]],"")</f>
        <v>780557.5</v>
      </c>
      <c r="AC82" s="319">
        <f>IFERROR(G82*Tabelle1[[#This Row],[BGF4]],"")</f>
        <v>305856.25</v>
      </c>
      <c r="AD82" s="319">
        <f>IFERROR(H82*Tabelle1[[#This Row],[BGF5]],"")</f>
        <v>117103.75</v>
      </c>
      <c r="AE82" s="319">
        <f>IFERROR(I82*Tabelle1[[#This Row],[BGF6]],"")</f>
        <v>73783.75</v>
      </c>
      <c r="AF82" s="319">
        <f>IFERROR(J82*Tabelle1[[#This Row],[BGF11]],"")</f>
        <v>16665</v>
      </c>
      <c r="AG82" s="316">
        <f>IFERROR(Tabelle1[[#This Row],[BGF1]]/AG$4*$AK$3,"")</f>
        <v>206.7500358330467</v>
      </c>
      <c r="AH82" s="316">
        <f>IFERROR(Tabelle1[[#This Row],[BGF2]]/AH$4*$AK$3,"")</f>
        <v>181.54797040343917</v>
      </c>
      <c r="AI82" s="316">
        <f>IFERROR(Tabelle1[[#This Row],[BGF3]]/AI$4*$AK$3,"")</f>
        <v>248.22586007516628</v>
      </c>
      <c r="AJ82" s="316">
        <f>IFERROR(Tabelle1[[#This Row],[BGF4]]/AJ$4*$AK$3,"")</f>
        <v>293.06783536585368</v>
      </c>
      <c r="AK82" s="316">
        <f>IFERROR(Tabelle1[[#This Row],[BGF5]]/AK$4*$AK$3,"")</f>
        <v>599.13546511627919</v>
      </c>
      <c r="AL82" s="316">
        <f>IFERROR(Tabelle1[[#This Row],[BGF6]]/AL$4*$AK$3,"")</f>
        <v>552.12329931972783</v>
      </c>
      <c r="AM82" s="316">
        <f>IFERROR(Tabelle1[[#This Row],[BGF11]]/AM$4*$AK$3,"")</f>
        <v>381.90625000000006</v>
      </c>
      <c r="AN82" s="330">
        <f>SUM(Tabelle1[[#This Row],[BebFl_summe 1]:[BebFl_summe 7]])</f>
        <v>5662337.2372023817</v>
      </c>
      <c r="AO82" s="320">
        <f>IFERROR(Tabelle1[[#This Row],[BebFl G1]]*D82,"")</f>
        <v>3606134.1250000005</v>
      </c>
      <c r="AP82" s="320">
        <f>IFERROR(Tabelle1[[#This Row],[BebFl G2]]*E82,"")</f>
        <v>1647003.1875</v>
      </c>
      <c r="AQ82" s="320">
        <f>IFERROR(Tabelle1[[#This Row],[BebFl G3]]*F82,"")</f>
        <v>286204.41666666674</v>
      </c>
      <c r="AR82" s="320">
        <f>IFERROR(Tabelle1[[#This Row],[BebFl G4]]*G82,"")</f>
        <v>84110.46875</v>
      </c>
      <c r="AS82" s="320">
        <f>IFERROR(Tabelle1[[#This Row],[BebFl G5]]*H82,"")</f>
        <v>25762.825000000004</v>
      </c>
      <c r="AT82" s="320">
        <f>IFERROR(Tabelle1[[#This Row],[BebFl G6]]*I82,"")</f>
        <v>11594.589285714284</v>
      </c>
      <c r="AU82" s="320">
        <f>IFERROR(Tabelle1[[#This Row],[BebFl G11]]*J82,"")</f>
        <v>1527.6250000000002</v>
      </c>
      <c r="AV82" s="320">
        <f>SUM(Tabelle1[[#This Row],[BebFl_summe 8]:[BebFl_summe 14]])</f>
        <v>7807370.1602678578</v>
      </c>
      <c r="AW82" s="320">
        <f>IFERROR(Tabelle1[[#This Row],[BebFl_summe 1]]*AW$3,"")</f>
        <v>5409201.1875000009</v>
      </c>
      <c r="AX82" s="320">
        <f>IFERROR(Tabelle1[[#This Row],[BebFl_summe 2]]*AX$3,"")</f>
        <v>1976403.825</v>
      </c>
      <c r="AY82" s="320">
        <f>IFERROR(Tabelle1[[#This Row],[BebFl_summe 3]]*AY$3,"")</f>
        <v>343445.3000000001</v>
      </c>
      <c r="AZ82" s="320">
        <f>IFERROR(Tabelle1[[#This Row],[BebFl_summe 4]]*AZ$3,"")</f>
        <v>58877.328124999993</v>
      </c>
      <c r="BA82" s="320">
        <f>IFERROR(Tabelle1[[#This Row],[BebFl_summe 5]]*BA$3,"")</f>
        <v>12881.412500000002</v>
      </c>
      <c r="BB82" s="320">
        <f>IFERROR(Tabelle1[[#This Row],[BebFl_summe 6]]*BB$3,"")</f>
        <v>5797.2946428571422</v>
      </c>
      <c r="BC82" s="320">
        <f>IFERROR(Tabelle1[[#This Row],[BebFl_summe 7]]*BC$3,"")</f>
        <v>763.81250000000011</v>
      </c>
      <c r="BD82" s="335">
        <v>27768638.924378294</v>
      </c>
      <c r="BE82" s="342">
        <f>Tabelle1[[#This Row],[BebFl_Summe]]/Tabelle1[[#This Row],[bebaut]]</f>
        <v>0.20391122707247181</v>
      </c>
      <c r="BF82" s="332">
        <f>IFERROR(Tabelle1[[#This Row],[bebaut]]*Tabelle1[[#This Row],[BebFl_summe 1]]/Tabelle1[[#This Row],[BebFl_Summe]],"")</f>
        <v>17684823.816583425</v>
      </c>
      <c r="BG82" s="332">
        <f>IFERROR(Tabelle1[[#This Row],[bebaut]]*Tabelle1[[#This Row],[BebFl_summe 2]]/Tabelle1[[#This Row],[BebFl_Summe]],"")</f>
        <v>8077059.8615182722</v>
      </c>
      <c r="BH82" s="332">
        <f>IFERROR(Tabelle1[[#This Row],[bebaut]]*Tabelle1[[#This Row],[BebFl_summe 3]]/Tabelle1[[#This Row],[BebFl_Summe]],"")</f>
        <v>1403573.6078668549</v>
      </c>
      <c r="BI82" s="332">
        <f>IFERROR(Tabelle1[[#This Row],[bebaut]]*Tabelle1[[#This Row],[BebFl_summe 4]]/Tabelle1[[#This Row],[BebFl_Summe]],"")</f>
        <v>412485.71722883318</v>
      </c>
      <c r="BJ82" s="332">
        <f>IFERROR(Tabelle1[[#This Row],[bebaut]]*Tabelle1[[#This Row],[BebFl_summe 5]]/Tabelle1[[#This Row],[BebFl_Summe]],"")</f>
        <v>126343.33758799694</v>
      </c>
      <c r="BK82" s="332">
        <f>IFERROR(Tabelle1[[#This Row],[bebaut]]*Tabelle1[[#This Row],[BebFl_summe 6]]/Tabelle1[[#This Row],[BebFl_Summe]],"")</f>
        <v>56860.965686766562</v>
      </c>
      <c r="BL82" s="332">
        <f>IFERROR(Tabelle1[[#This Row],[bebaut]]*Tabelle1[[#This Row],[BebFl_summe 7]]/Tabelle1[[#This Row],[BebFl_Summe]],"")</f>
        <v>7491.61790614437</v>
      </c>
      <c r="BM82" s="290">
        <f>IFERROR(Tabelle1[[#This Row],[BGF_insg 1]]/Tabelle1[[#This Row],[GF_1]],"")</f>
        <v>0.18537384279315616</v>
      </c>
      <c r="BN82" s="290">
        <f>IFERROR(Tabelle1[[#This Row],[BGF_insg 2]]/Tabelle1[[#This Row],[GF_2]],"")</f>
        <v>0.37074768558631238</v>
      </c>
      <c r="BO82" s="290">
        <f>IFERROR(Tabelle1[[#This Row],[BGF_insg 3]]/Tabelle1[[#This Row],[GF_3]],"")</f>
        <v>0.55612152837946838</v>
      </c>
      <c r="BP82" s="290">
        <f>IFERROR(Tabelle1[[#This Row],[BGF_insg 4]]/Tabelle1[[#This Row],[GF_4]],"")</f>
        <v>0.74149537117262476</v>
      </c>
      <c r="BQ82" s="290">
        <f>IFERROR(Tabelle1[[#This Row],[BGF_insg 5]]/Tabelle1[[#This Row],[GF_5]],"")</f>
        <v>0.9268692139657807</v>
      </c>
      <c r="BR82" s="290">
        <f>IFERROR(Tabelle1[[#This Row],[BGF_insg 6]]/Tabelle1[[#This Row],[GF_6]],"")</f>
        <v>1.2976168995520936</v>
      </c>
      <c r="BS82" s="290">
        <f>IFERROR(Tabelle1[[#This Row],[BGF_insg 7]]/Tabelle1[[#This Row],[GF_7]],"")</f>
        <v>2.2244861135178735</v>
      </c>
      <c r="BT82" s="332">
        <f>IFERROR(Tabelle1[[#This Row],[bebaut]]*Tabelle1[[#This Row],[BebFl_summe 8]]/Tabelle1[[#This Row],[Gewichtung]],"")</f>
        <v>19239020.510313872</v>
      </c>
      <c r="BU82" s="332">
        <f>IFERROR(Tabelle1[[#This Row],[bebaut]]*Tabelle1[[#This Row],[BebFl_summe 9]]/Tabelle1[[#This Row],[Gewichtung]],"")</f>
        <v>7029517.3737864941</v>
      </c>
      <c r="BV82" s="332">
        <f>IFERROR(Tabelle1[[#This Row],[bebaut]]*Tabelle1[[#This Row],[BebFl_summe 10]]/Tabelle1[[#This Row],[Gewichtung]],"")</f>
        <v>1221539.1777514471</v>
      </c>
      <c r="BW82" s="332">
        <f>IFERROR(Tabelle1[[#This Row],[bebaut]]*Tabelle1[[#This Row],[BebFl_summe 11]]/Tabelle1[[#This Row],[Gewichtung]],"")</f>
        <v>209410.24083315342</v>
      </c>
      <c r="BX82" s="332">
        <f>IFERROR(Tabelle1[[#This Row],[bebaut]]*Tabelle1[[#This Row],[BebFl_summe 12]]/Tabelle1[[#This Row],[Gewichtung]],"")</f>
        <v>45815.592857224168</v>
      </c>
      <c r="BY82" s="332">
        <f>IFERROR(Tabelle1[[#This Row],[bebaut]]*Tabelle1[[#This Row],[BebFl_summe 13]]/Tabelle1[[#This Row],[Gewichtung]],"")</f>
        <v>20619.360728531097</v>
      </c>
      <c r="BZ82" s="332">
        <f>IFERROR(Tabelle1[[#This Row],[bebaut]]*Tabelle1[[#This Row],[BebFl_summe 14]]/Tabelle1[[#This Row],[Gewichtung]],"")</f>
        <v>2716.6681075742695</v>
      </c>
      <c r="CA82" s="290">
        <f>IFERROR(Tabelle1[[#This Row],[BGF_insg 1]]/Tabelle1[[#This Row],[GF_12]],"")</f>
        <v>0.17039868262745131</v>
      </c>
      <c r="CB82" s="290">
        <f>IFERROR(Tabelle1[[#This Row],[BGF_insg 2]]/Tabelle1[[#This Row],[GF_23]],"")</f>
        <v>0.42599670656862831</v>
      </c>
      <c r="CC82" s="290">
        <f>IFERROR(Tabelle1[[#This Row],[BGF_insg 3]]/Tabelle1[[#This Row],[GF_34]],"")</f>
        <v>0.63899505985294247</v>
      </c>
      <c r="CD82" s="290">
        <f>IFERROR(Tabelle1[[#This Row],[BGF_insg 4]]/Tabelle1[[#This Row],[GF_45]],"")</f>
        <v>1.460560136806726</v>
      </c>
      <c r="CE82" s="290">
        <f>IFERROR(Tabelle1[[#This Row],[BGF_insg 5]]/Tabelle1[[#This Row],[GF_56]],"")</f>
        <v>2.5559802394117699</v>
      </c>
      <c r="CF82" s="290">
        <f>IFERROR(Tabelle1[[#This Row],[BGF_insg 6]]/Tabelle1[[#This Row],[GF_67]],"")</f>
        <v>3.5783723351764785</v>
      </c>
      <c r="CG82" s="290">
        <f>IFERROR(Tabelle1[[#This Row],[BGF_insg 7]]/Tabelle1[[#This Row],[GF_78]],"")</f>
        <v>6.134352574588247</v>
      </c>
      <c r="CI82"/>
    </row>
    <row r="83" spans="1:87" ht="17.399999999999999" customHeight="1" x14ac:dyDescent="0.3">
      <c r="A83" s="270" t="s">
        <v>138</v>
      </c>
      <c r="B83" s="271">
        <v>701</v>
      </c>
      <c r="C83" s="314">
        <f t="shared" si="1"/>
        <v>12656</v>
      </c>
      <c r="D83" s="25">
        <v>1642</v>
      </c>
      <c r="E83" s="25">
        <v>3869</v>
      </c>
      <c r="F83" s="25">
        <v>2523</v>
      </c>
      <c r="G83" s="25">
        <v>1903</v>
      </c>
      <c r="H83" s="25">
        <v>1462</v>
      </c>
      <c r="I83" s="25">
        <v>1171</v>
      </c>
      <c r="J83" s="25">
        <v>86</v>
      </c>
      <c r="K83" s="24">
        <v>583842</v>
      </c>
      <c r="L83" s="24">
        <v>1311730</v>
      </c>
      <c r="M83" s="24">
        <v>1608373</v>
      </c>
      <c r="N83" s="24">
        <v>2007795</v>
      </c>
      <c r="O83" s="24">
        <v>1803295</v>
      </c>
      <c r="P83" s="24">
        <v>2185363</v>
      </c>
      <c r="Q83" s="24">
        <v>351902</v>
      </c>
      <c r="R83" s="315">
        <f>IFERROR(Tabelle1[[#This Row],[NGF1]]/NGFzuBGF/D83,"")</f>
        <v>444.45950060901339</v>
      </c>
      <c r="S83" s="315">
        <f>IFERROR(Tabelle1[[#This Row],[NGF2]]/NGFzuBGF/E83,"")</f>
        <v>423.79490824502454</v>
      </c>
      <c r="T83" s="315">
        <f>IFERROR(Tabelle1[[#This Row],[NGF3]]/NGFzuBGF/F83,"")</f>
        <v>796.85543004359886</v>
      </c>
      <c r="U83" s="315">
        <f>IFERROR(Tabelle1[[#This Row],[NGF4]]/NGFzuBGF/G83,"")</f>
        <v>1318.8353914871257</v>
      </c>
      <c r="V83" s="315">
        <f>IFERROR(Tabelle1[[#This Row],[NGF5]]/NGFzuBGF/H83,"")</f>
        <v>1541.8048905608755</v>
      </c>
      <c r="W83" s="315">
        <f>IFERROR(Tabelle1[[#This Row],[NGF6]]/NGFzuBGF/I83,"")</f>
        <v>2332.7956874466267</v>
      </c>
      <c r="X83" s="315">
        <f>IFERROR(Tabelle1[[#This Row],[NGF11]]/NGFzuBGF/J83,"")</f>
        <v>5114.854651162791</v>
      </c>
      <c r="Y83" s="329">
        <f>SUM(Tabelle1[[#This Row],[BGF_insg 1]:[BGF_insg 7]])</f>
        <v>12315375</v>
      </c>
      <c r="Z83" s="319">
        <f>IFERROR(D83*Tabelle1[[#This Row],[BGF1]],"")</f>
        <v>729802.5</v>
      </c>
      <c r="AA83" s="319">
        <f>IFERROR(E83*Tabelle1[[#This Row],[BGF2]],"")</f>
        <v>1639662.5</v>
      </c>
      <c r="AB83" s="319">
        <f>IFERROR(F83*Tabelle1[[#This Row],[BGF3]],"")</f>
        <v>2010466.25</v>
      </c>
      <c r="AC83" s="319">
        <f>IFERROR(G83*Tabelle1[[#This Row],[BGF4]],"")</f>
        <v>2509743.75</v>
      </c>
      <c r="AD83" s="319">
        <f>IFERROR(H83*Tabelle1[[#This Row],[BGF5]],"")</f>
        <v>2254118.75</v>
      </c>
      <c r="AE83" s="319">
        <f>IFERROR(I83*Tabelle1[[#This Row],[BGF6]],"")</f>
        <v>2731703.75</v>
      </c>
      <c r="AF83" s="319">
        <f>IFERROR(J83*Tabelle1[[#This Row],[BGF11]],"")</f>
        <v>439877.5</v>
      </c>
      <c r="AG83" s="316">
        <f>IFERROR(Tabelle1[[#This Row],[BGF1]]/AG$4*$AK$3,"")</f>
        <v>488.90545066991479</v>
      </c>
      <c r="AH83" s="316">
        <f>IFERROR(Tabelle1[[#This Row],[BGF2]]/AH$4*$AK$3,"")</f>
        <v>233.08719953476353</v>
      </c>
      <c r="AI83" s="316">
        <f>IFERROR(Tabelle1[[#This Row],[BGF3]]/AI$4*$AK$3,"")</f>
        <v>292.18032434931962</v>
      </c>
      <c r="AJ83" s="316">
        <f>IFERROR(Tabelle1[[#This Row],[BGF4]]/AJ$4*$AK$3,"")</f>
        <v>362.67973265895961</v>
      </c>
      <c r="AK83" s="316">
        <f>IFERROR(Tabelle1[[#This Row],[BGF5]]/AK$4*$AK$3,"")</f>
        <v>339.19707592339262</v>
      </c>
      <c r="AL83" s="316">
        <f>IFERROR(Tabelle1[[#This Row],[BGF6]]/AL$4*$AK$3,"")</f>
        <v>366.58217945589854</v>
      </c>
      <c r="AM83" s="316">
        <f>IFERROR(Tabelle1[[#This Row],[BGF11]]/AM$4*$AK$3,"")</f>
        <v>468.86167635658921</v>
      </c>
      <c r="AN83" s="330">
        <f>SUM(Tabelle1[[#This Row],[BebFl_summe 1]:[BebFl_summe 7]])</f>
        <v>4097443.5758928573</v>
      </c>
      <c r="AO83" s="320">
        <f>IFERROR(Tabelle1[[#This Row],[BebFl G1]]*D83,"")</f>
        <v>802782.75000000012</v>
      </c>
      <c r="AP83" s="320">
        <f>IFERROR(Tabelle1[[#This Row],[BebFl G2]]*E83,"")</f>
        <v>901814.37500000012</v>
      </c>
      <c r="AQ83" s="320">
        <f>IFERROR(Tabelle1[[#This Row],[BebFl G3]]*F83,"")</f>
        <v>737170.95833333337</v>
      </c>
      <c r="AR83" s="320">
        <f>IFERROR(Tabelle1[[#This Row],[BebFl G4]]*G83,"")</f>
        <v>690179.53125000012</v>
      </c>
      <c r="AS83" s="320">
        <f>IFERROR(Tabelle1[[#This Row],[BebFl G5]]*H83,"")</f>
        <v>495906.125</v>
      </c>
      <c r="AT83" s="320">
        <f>IFERROR(Tabelle1[[#This Row],[BebFl G6]]*I83,"")</f>
        <v>429267.73214285722</v>
      </c>
      <c r="AU83" s="320">
        <f>IFERROR(Tabelle1[[#This Row],[BebFl G11]]*J83,"")</f>
        <v>40322.104166666672</v>
      </c>
      <c r="AV83" s="320">
        <f>SUM(Tabelle1[[#This Row],[BebFl_summe 8]:[BebFl_summe 14]])</f>
        <v>4136830.177529762</v>
      </c>
      <c r="AW83" s="320">
        <f>IFERROR(Tabelle1[[#This Row],[BebFl_summe 1]]*AW$3,"")</f>
        <v>1204174.1250000002</v>
      </c>
      <c r="AX83" s="320">
        <f>IFERROR(Tabelle1[[#This Row],[BebFl_summe 2]]*AX$3,"")</f>
        <v>1082177.25</v>
      </c>
      <c r="AY83" s="320">
        <f>IFERROR(Tabelle1[[#This Row],[BebFl_summe 3]]*AY$3,"")</f>
        <v>884605.15</v>
      </c>
      <c r="AZ83" s="320">
        <f>IFERROR(Tabelle1[[#This Row],[BebFl_summe 4]]*AZ$3,"")</f>
        <v>483125.67187500006</v>
      </c>
      <c r="BA83" s="320">
        <f>IFERROR(Tabelle1[[#This Row],[BebFl_summe 5]]*BA$3,"")</f>
        <v>247953.0625</v>
      </c>
      <c r="BB83" s="320">
        <f>IFERROR(Tabelle1[[#This Row],[BebFl_summe 6]]*BB$3,"")</f>
        <v>214633.86607142861</v>
      </c>
      <c r="BC83" s="320">
        <f>IFERROR(Tabelle1[[#This Row],[BebFl_summe 7]]*BC$3,"")</f>
        <v>20161.052083333336</v>
      </c>
      <c r="BD83" s="334">
        <v>12293000</v>
      </c>
      <c r="BE83" s="342">
        <f>Tabelle1[[#This Row],[BebFl_Summe]]/Tabelle1[[#This Row],[bebaut]]</f>
        <v>0.33331518554403783</v>
      </c>
      <c r="BF83" s="332">
        <f>IFERROR(Tabelle1[[#This Row],[bebaut]]*Tabelle1[[#This Row],[BebFl_summe 1]]/Tabelle1[[#This Row],[BebFl_Summe]],"")</f>
        <v>2408479.3757287003</v>
      </c>
      <c r="BG83" s="332">
        <f>IFERROR(Tabelle1[[#This Row],[bebaut]]*Tabelle1[[#This Row],[BebFl_summe 2]]/Tabelle1[[#This Row],[BebFl_Summe]],"")</f>
        <v>2705590.426454938</v>
      </c>
      <c r="BH83" s="332">
        <f>IFERROR(Tabelle1[[#This Row],[bebaut]]*Tabelle1[[#This Row],[BebFl_summe 3]]/Tabelle1[[#This Row],[BebFl_Summe]],"")</f>
        <v>2211633.2837644983</v>
      </c>
      <c r="BI83" s="332">
        <f>IFERROR(Tabelle1[[#This Row],[bebaut]]*Tabelle1[[#This Row],[BebFl_summe 4]]/Tabelle1[[#This Row],[BebFl_Summe]],"")</f>
        <v>2070651.3269819596</v>
      </c>
      <c r="BJ83" s="332">
        <f>IFERROR(Tabelle1[[#This Row],[bebaut]]*Tabelle1[[#This Row],[BebFl_summe 5]]/Tabelle1[[#This Row],[BebFl_Summe]],"")</f>
        <v>1487799.3758087584</v>
      </c>
      <c r="BK83" s="332">
        <f>IFERROR(Tabelle1[[#This Row],[bebaut]]*Tabelle1[[#This Row],[BebFl_summe 6]]/Tabelle1[[#This Row],[BebFl_Summe]],"")</f>
        <v>1287873.3125891201</v>
      </c>
      <c r="BL83" s="332">
        <f>IFERROR(Tabelle1[[#This Row],[bebaut]]*Tabelle1[[#This Row],[BebFl_summe 7]]/Tabelle1[[#This Row],[BebFl_Summe]],"")</f>
        <v>120972.8986720267</v>
      </c>
      <c r="BM83" s="290">
        <f>IFERROR(Tabelle1[[#This Row],[BGF_insg 1]]/Tabelle1[[#This Row],[GF_1]],"")</f>
        <v>0.30301380504003433</v>
      </c>
      <c r="BN83" s="290">
        <f>IFERROR(Tabelle1[[#This Row],[BGF_insg 2]]/Tabelle1[[#This Row],[GF_2]],"")</f>
        <v>0.60602761008006867</v>
      </c>
      <c r="BO83" s="290">
        <f>IFERROR(Tabelle1[[#This Row],[BGF_insg 3]]/Tabelle1[[#This Row],[GF_3]],"")</f>
        <v>0.90904141512010306</v>
      </c>
      <c r="BP83" s="290">
        <f>IFERROR(Tabelle1[[#This Row],[BGF_insg 4]]/Tabelle1[[#This Row],[GF_4]],"")</f>
        <v>1.2120552201601376</v>
      </c>
      <c r="BQ83" s="290">
        <f>IFERROR(Tabelle1[[#This Row],[BGF_insg 5]]/Tabelle1[[#This Row],[GF_5]],"")</f>
        <v>1.5150690252001719</v>
      </c>
      <c r="BR83" s="290">
        <f>IFERROR(Tabelle1[[#This Row],[BGF_insg 6]]/Tabelle1[[#This Row],[GF_6]],"")</f>
        <v>2.1210966352802405</v>
      </c>
      <c r="BS83" s="290">
        <f>IFERROR(Tabelle1[[#This Row],[BGF_insg 7]]/Tabelle1[[#This Row],[GF_7]],"")</f>
        <v>3.6361656604804127</v>
      </c>
      <c r="BT83" s="332">
        <f>IFERROR(Tabelle1[[#This Row],[bebaut]]*Tabelle1[[#This Row],[BebFl_summe 8]]/Tabelle1[[#This Row],[Gewichtung]],"")</f>
        <v>3578322.5037930636</v>
      </c>
      <c r="BU83" s="332">
        <f>IFERROR(Tabelle1[[#This Row],[bebaut]]*Tabelle1[[#This Row],[BebFl_summe 9]]/Tabelle1[[#This Row],[Gewichtung]],"")</f>
        <v>3215796.7243880876</v>
      </c>
      <c r="BV83" s="332">
        <f>IFERROR(Tabelle1[[#This Row],[bebaut]]*Tabelle1[[#This Row],[BebFl_summe 10]]/Tabelle1[[#This Row],[Gewichtung]],"")</f>
        <v>2628691.6895978297</v>
      </c>
      <c r="BW83" s="332">
        <f>IFERROR(Tabelle1[[#This Row],[bebaut]]*Tabelle1[[#This Row],[BebFl_summe 11]]/Tabelle1[[#This Row],[Gewichtung]],"")</f>
        <v>1435655.7145175796</v>
      </c>
      <c r="BX83" s="332">
        <f>IFERROR(Tabelle1[[#This Row],[bebaut]]*Tabelle1[[#This Row],[BebFl_summe 12]]/Tabelle1[[#This Row],[Gewichtung]],"")</f>
        <v>736817.04747488897</v>
      </c>
      <c r="BY83" s="332">
        <f>IFERROR(Tabelle1[[#This Row],[bebaut]]*Tabelle1[[#This Row],[BebFl_summe 13]]/Tabelle1[[#This Row],[Gewichtung]],"")</f>
        <v>637805.76005940954</v>
      </c>
      <c r="BZ83" s="332">
        <f>IFERROR(Tabelle1[[#This Row],[bebaut]]*Tabelle1[[#This Row],[BebFl_summe 14]]/Tabelle1[[#This Row],[Gewichtung]],"")</f>
        <v>59910.560169141398</v>
      </c>
      <c r="CA83" s="290">
        <f>IFERROR(Tabelle1[[#This Row],[BGF_insg 1]]/Tabelle1[[#This Row],[GF_12]],"")</f>
        <v>0.20395101314272285</v>
      </c>
      <c r="CB83" s="290">
        <f>IFERROR(Tabelle1[[#This Row],[BGF_insg 2]]/Tabelle1[[#This Row],[GF_23]],"")</f>
        <v>0.50987753285680715</v>
      </c>
      <c r="CC83" s="290">
        <f>IFERROR(Tabelle1[[#This Row],[BGF_insg 3]]/Tabelle1[[#This Row],[GF_34]],"")</f>
        <v>0.76481629928521078</v>
      </c>
      <c r="CD83" s="290">
        <f>IFERROR(Tabelle1[[#This Row],[BGF_insg 4]]/Tabelle1[[#This Row],[GF_45]],"")</f>
        <v>1.7481515412233384</v>
      </c>
      <c r="CE83" s="290">
        <f>IFERROR(Tabelle1[[#This Row],[BGF_insg 5]]/Tabelle1[[#This Row],[GF_56]],"")</f>
        <v>3.0592651971408431</v>
      </c>
      <c r="CF83" s="290">
        <f>IFERROR(Tabelle1[[#This Row],[BGF_insg 6]]/Tabelle1[[#This Row],[GF_67]],"")</f>
        <v>4.2829712759971796</v>
      </c>
      <c r="CG83" s="290">
        <f>IFERROR(Tabelle1[[#This Row],[BGF_insg 7]]/Tabelle1[[#This Row],[GF_78]],"")</f>
        <v>7.3422364731380219</v>
      </c>
      <c r="CI83"/>
    </row>
    <row r="84" spans="1:87" ht="17.399999999999999" customHeight="1" x14ac:dyDescent="0.3">
      <c r="A84" s="15" t="s">
        <v>139</v>
      </c>
      <c r="B84" s="256">
        <v>702</v>
      </c>
      <c r="C84" s="314">
        <f t="shared" si="1"/>
        <v>16724</v>
      </c>
      <c r="D84" s="25">
        <v>4024</v>
      </c>
      <c r="E84" s="25">
        <v>9681</v>
      </c>
      <c r="F84" s="25">
        <v>2404</v>
      </c>
      <c r="G84" s="25">
        <v>454</v>
      </c>
      <c r="H84" s="25">
        <v>110</v>
      </c>
      <c r="I84" s="25">
        <v>51</v>
      </c>
      <c r="J84" s="25" t="s">
        <v>54</v>
      </c>
      <c r="K84" s="24">
        <v>768076</v>
      </c>
      <c r="L84" s="24">
        <v>2099402</v>
      </c>
      <c r="M84" s="24">
        <v>1171506</v>
      </c>
      <c r="N84" s="24">
        <v>509163</v>
      </c>
      <c r="O84" s="24">
        <v>262683</v>
      </c>
      <c r="P84" s="24">
        <v>183481</v>
      </c>
      <c r="Q84" s="24" t="s">
        <v>54</v>
      </c>
      <c r="R84" s="315">
        <f>IFERROR(Tabelle1[[#This Row],[NGF1]]/NGFzuBGF/D84,"")</f>
        <v>238.5921968190855</v>
      </c>
      <c r="S84" s="315">
        <f>IFERROR(Tabelle1[[#This Row],[NGF2]]/NGFzuBGF/E84,"")</f>
        <v>271.07246152256999</v>
      </c>
      <c r="T84" s="315">
        <f>IFERROR(Tabelle1[[#This Row],[NGF3]]/NGFzuBGF/F84,"")</f>
        <v>609.14413477537437</v>
      </c>
      <c r="U84" s="315">
        <f>IFERROR(Tabelle1[[#This Row],[NGF4]]/NGFzuBGF/G84,"")</f>
        <v>1401.8805066079294</v>
      </c>
      <c r="V84" s="315">
        <f>IFERROR(Tabelle1[[#This Row],[NGF5]]/NGFzuBGF/H84,"")</f>
        <v>2985.034090909091</v>
      </c>
      <c r="W84" s="315">
        <f>IFERROR(Tabelle1[[#This Row],[NGF6]]/NGFzuBGF/I84,"")</f>
        <v>4497.083333333333</v>
      </c>
      <c r="X84" s="315" t="str">
        <f>IFERROR(Tabelle1[[#This Row],[NGF11]]/NGFzuBGF/J84,"")</f>
        <v/>
      </c>
      <c r="Y84" s="329">
        <f>SUM(Tabelle1[[#This Row],[BGF_insg 1]:[BGF_insg 7]])</f>
        <v>6242888.75</v>
      </c>
      <c r="Z84" s="319">
        <f>IFERROR(D84*Tabelle1[[#This Row],[BGF1]],"")</f>
        <v>960095</v>
      </c>
      <c r="AA84" s="319">
        <f>IFERROR(E84*Tabelle1[[#This Row],[BGF2]],"")</f>
        <v>2624252.5</v>
      </c>
      <c r="AB84" s="319">
        <f>IFERROR(F84*Tabelle1[[#This Row],[BGF3]],"")</f>
        <v>1464382.5</v>
      </c>
      <c r="AC84" s="319">
        <f>IFERROR(G84*Tabelle1[[#This Row],[BGF4]],"")</f>
        <v>636453.75</v>
      </c>
      <c r="AD84" s="319">
        <f>IFERROR(H84*Tabelle1[[#This Row],[BGF5]],"")</f>
        <v>328353.75</v>
      </c>
      <c r="AE84" s="319">
        <f>IFERROR(I84*Tabelle1[[#This Row],[BGF6]],"")</f>
        <v>229351.24999999997</v>
      </c>
      <c r="AF84" s="319" t="str">
        <f>IFERROR(J84*Tabelle1[[#This Row],[BGF11]],"")</f>
        <v/>
      </c>
      <c r="AG84" s="316">
        <f>IFERROR(Tabelle1[[#This Row],[BGF1]]/AG$4*$AK$3,"")</f>
        <v>262.45141650099407</v>
      </c>
      <c r="AH84" s="316">
        <f>IFERROR(Tabelle1[[#This Row],[BGF2]]/AH$4*$AK$3,"")</f>
        <v>149.0898538374135</v>
      </c>
      <c r="AI84" s="316">
        <f>IFERROR(Tabelle1[[#This Row],[BGF3]]/AI$4*$AK$3,"")</f>
        <v>223.35284941763729</v>
      </c>
      <c r="AJ84" s="316">
        <f>IFERROR(Tabelle1[[#This Row],[BGF4]]/AJ$4*$AK$3,"")</f>
        <v>385.51713931718064</v>
      </c>
      <c r="AK84" s="316">
        <f>IFERROR(Tabelle1[[#This Row],[BGF5]]/AK$4*$AK$3,"")</f>
        <v>656.7075000000001</v>
      </c>
      <c r="AL84" s="316">
        <f>IFERROR(Tabelle1[[#This Row],[BGF6]]/AL$4*$AK$3,"")</f>
        <v>706.68452380952385</v>
      </c>
      <c r="AM84" s="316" t="str">
        <f>IFERROR(Tabelle1[[#This Row],[BGF11]]/AM$4*$AK$3,"")</f>
        <v/>
      </c>
      <c r="AN84" s="330">
        <f>SUM(Tabelle1[[#This Row],[BebFl_summe 1]:[BebFl_summe 7]])</f>
        <v>3319687.1419642861</v>
      </c>
      <c r="AO84" s="320">
        <f>IFERROR(Tabelle1[[#This Row],[BebFl G1]]*D84,"")</f>
        <v>1056104.5000000002</v>
      </c>
      <c r="AP84" s="320">
        <f>IFERROR(Tabelle1[[#This Row],[BebFl G2]]*E84,"")</f>
        <v>1443338.875</v>
      </c>
      <c r="AQ84" s="320">
        <f>IFERROR(Tabelle1[[#This Row],[BebFl G3]]*F84,"")</f>
        <v>536940.25</v>
      </c>
      <c r="AR84" s="320">
        <f>IFERROR(Tabelle1[[#This Row],[BebFl G4]]*G84,"")</f>
        <v>175024.78125</v>
      </c>
      <c r="AS84" s="320">
        <f>IFERROR(Tabelle1[[#This Row],[BebFl G5]]*H84,"")</f>
        <v>72237.825000000012</v>
      </c>
      <c r="AT84" s="320">
        <f>IFERROR(Tabelle1[[#This Row],[BebFl G6]]*I84,"")</f>
        <v>36040.910714285717</v>
      </c>
      <c r="AU84" s="320" t="str">
        <f>IFERROR(Tabelle1[[#This Row],[BebFl G11]]*J84,"")</f>
        <v/>
      </c>
      <c r="AV84" s="320">
        <f>SUM(Tabelle1[[#This Row],[BebFl_summe 8]:[BebFl_summe 14]])</f>
        <v>4137148.4147321428</v>
      </c>
      <c r="AW84" s="320">
        <f>IFERROR(Tabelle1[[#This Row],[BebFl_summe 1]]*AW$3,"")</f>
        <v>1584156.7500000005</v>
      </c>
      <c r="AX84" s="320">
        <f>IFERROR(Tabelle1[[#This Row],[BebFl_summe 2]]*AX$3,"")</f>
        <v>1732006.65</v>
      </c>
      <c r="AY84" s="320">
        <f>IFERROR(Tabelle1[[#This Row],[BebFl_summe 3]]*AY$3,"")</f>
        <v>644328.29999999993</v>
      </c>
      <c r="AZ84" s="320">
        <f>IFERROR(Tabelle1[[#This Row],[BebFl_summe 4]]*AZ$3,"")</f>
        <v>122517.34687499999</v>
      </c>
      <c r="BA84" s="320">
        <f>IFERROR(Tabelle1[[#This Row],[BebFl_summe 5]]*BA$3,"")</f>
        <v>36118.912500000006</v>
      </c>
      <c r="BB84" s="320">
        <f>IFERROR(Tabelle1[[#This Row],[BebFl_summe 6]]*BB$3,"")</f>
        <v>18020.455357142859</v>
      </c>
      <c r="BC84" s="320" t="str">
        <f>IFERROR(Tabelle1[[#This Row],[BebFl_summe 7]]*BC$3,"")</f>
        <v/>
      </c>
      <c r="BD84" s="335">
        <v>18102206.808912501</v>
      </c>
      <c r="BE84" s="342">
        <f>Tabelle1[[#This Row],[BebFl_Summe]]/Tabelle1[[#This Row],[bebaut]]</f>
        <v>0.18338577042053569</v>
      </c>
      <c r="BF84" s="332">
        <f>IFERROR(Tabelle1[[#This Row],[bebaut]]*Tabelle1[[#This Row],[BebFl_summe 1]]/Tabelle1[[#This Row],[BebFl_Summe]],"")</f>
        <v>5758922.8301528934</v>
      </c>
      <c r="BG84" s="332">
        <f>IFERROR(Tabelle1[[#This Row],[bebaut]]*Tabelle1[[#This Row],[BebFl_summe 2]]/Tabelle1[[#This Row],[BebFl_Summe]],"")</f>
        <v>7870506.3740233015</v>
      </c>
      <c r="BH84" s="332">
        <f>IFERROR(Tabelle1[[#This Row],[bebaut]]*Tabelle1[[#This Row],[BebFl_summe 3]]/Tabelle1[[#This Row],[BebFl_Summe]],"")</f>
        <v>2927927.55276869</v>
      </c>
      <c r="BI84" s="332">
        <f>IFERROR(Tabelle1[[#This Row],[bebaut]]*Tabelle1[[#This Row],[BebFl_summe 4]]/Tabelle1[[#This Row],[BebFl_Summe]],"")</f>
        <v>954407.64487145049</v>
      </c>
      <c r="BJ84" s="332">
        <f>IFERROR(Tabelle1[[#This Row],[bebaut]]*Tabelle1[[#This Row],[BebFl_summe 5]]/Tabelle1[[#This Row],[BebFl_Summe]],"")</f>
        <v>393911.83315011853</v>
      </c>
      <c r="BK84" s="332">
        <f>IFERROR(Tabelle1[[#This Row],[bebaut]]*Tabelle1[[#This Row],[BebFl_summe 6]]/Tabelle1[[#This Row],[BebFl_Summe]],"")</f>
        <v>196530.57394604606</v>
      </c>
      <c r="BL84" s="332" t="str">
        <f>IFERROR(Tabelle1[[#This Row],[bebaut]]*Tabelle1[[#This Row],[BebFl_summe 7]]/Tabelle1[[#This Row],[BebFl_Summe]],"")</f>
        <v/>
      </c>
      <c r="BM84" s="290">
        <f>IFERROR(Tabelle1[[#This Row],[BGF_insg 1]]/Tabelle1[[#This Row],[GF_1]],"")</f>
        <v>0.16671433674594152</v>
      </c>
      <c r="BN84" s="290">
        <f>IFERROR(Tabelle1[[#This Row],[BGF_insg 2]]/Tabelle1[[#This Row],[GF_2]],"")</f>
        <v>0.3334286734918831</v>
      </c>
      <c r="BO84" s="290">
        <f>IFERROR(Tabelle1[[#This Row],[BGF_insg 3]]/Tabelle1[[#This Row],[GF_3]],"")</f>
        <v>0.5001430102378247</v>
      </c>
      <c r="BP84" s="290">
        <f>IFERROR(Tabelle1[[#This Row],[BGF_insg 4]]/Tabelle1[[#This Row],[GF_4]],"")</f>
        <v>0.6668573469837662</v>
      </c>
      <c r="BQ84" s="290">
        <f>IFERROR(Tabelle1[[#This Row],[BGF_insg 5]]/Tabelle1[[#This Row],[GF_5]],"")</f>
        <v>0.83357168372970769</v>
      </c>
      <c r="BR84" s="290">
        <f>IFERROR(Tabelle1[[#This Row],[BGF_insg 6]]/Tabelle1[[#This Row],[GF_6]],"")</f>
        <v>1.1670003572215906</v>
      </c>
      <c r="BS84" s="290" t="str">
        <f>IFERROR(Tabelle1[[#This Row],[BGF_insg 7]]/Tabelle1[[#This Row],[GF_7]],"")</f>
        <v/>
      </c>
      <c r="BT84" s="332">
        <f>IFERROR(Tabelle1[[#This Row],[bebaut]]*Tabelle1[[#This Row],[BebFl_summe 8]]/Tabelle1[[#This Row],[Gewichtung]],"")</f>
        <v>6931521.4808631334</v>
      </c>
      <c r="BU84" s="332">
        <f>IFERROR(Tabelle1[[#This Row],[bebaut]]*Tabelle1[[#This Row],[BebFl_summe 9]]/Tabelle1[[#This Row],[Gewichtung]],"")</f>
        <v>7578442.7894984446</v>
      </c>
      <c r="BV84" s="332">
        <f>IFERROR(Tabelle1[[#This Row],[bebaut]]*Tabelle1[[#This Row],[BebFl_summe 10]]/Tabelle1[[#This Row],[Gewichtung]],"")</f>
        <v>2819276.2188325264</v>
      </c>
      <c r="BW84" s="332">
        <f>IFERROR(Tabelle1[[#This Row],[bebaut]]*Tabelle1[[#This Row],[BebFl_summe 11]]/Tabelle1[[#This Row],[Gewichtung]],"")</f>
        <v>536078.02488132683</v>
      </c>
      <c r="BX84" s="332">
        <f>IFERROR(Tabelle1[[#This Row],[bebaut]]*Tabelle1[[#This Row],[BebFl_summe 12]]/Tabelle1[[#This Row],[Gewichtung]],"")</f>
        <v>158039.29621179588</v>
      </c>
      <c r="BY84" s="332">
        <f>IFERROR(Tabelle1[[#This Row],[bebaut]]*Tabelle1[[#This Row],[BebFl_summe 13]]/Tabelle1[[#This Row],[Gewichtung]],"")</f>
        <v>78848.998625275446</v>
      </c>
      <c r="BZ84" s="332" t="str">
        <f>IFERROR(Tabelle1[[#This Row],[bebaut]]*Tabelle1[[#This Row],[BebFl_summe 14]]/Tabelle1[[#This Row],[Gewichtung]],"")</f>
        <v/>
      </c>
      <c r="CA84" s="290">
        <f>IFERROR(Tabelle1[[#This Row],[BGF_insg 1]]/Tabelle1[[#This Row],[GF_12]],"")</f>
        <v>0.13851143686861173</v>
      </c>
      <c r="CB84" s="290">
        <f>IFERROR(Tabelle1[[#This Row],[BGF_insg 2]]/Tabelle1[[#This Row],[GF_23]],"")</f>
        <v>0.34627859217152945</v>
      </c>
      <c r="CC84" s="290">
        <f>IFERROR(Tabelle1[[#This Row],[BGF_insg 3]]/Tabelle1[[#This Row],[GF_34]],"")</f>
        <v>0.51941788825729418</v>
      </c>
      <c r="CD84" s="290">
        <f>IFERROR(Tabelle1[[#This Row],[BGF_insg 4]]/Tabelle1[[#This Row],[GF_45]],"")</f>
        <v>1.1872408874452438</v>
      </c>
      <c r="CE84" s="290">
        <f>IFERROR(Tabelle1[[#This Row],[BGF_insg 5]]/Tabelle1[[#This Row],[GF_56]],"")</f>
        <v>2.0776715530291767</v>
      </c>
      <c r="CF84" s="290">
        <f>IFERROR(Tabelle1[[#This Row],[BGF_insg 6]]/Tabelle1[[#This Row],[GF_67]],"")</f>
        <v>2.9087401742408465</v>
      </c>
      <c r="CG84" s="290" t="str">
        <f>IFERROR(Tabelle1[[#This Row],[BGF_insg 7]]/Tabelle1[[#This Row],[GF_78]],"")</f>
        <v/>
      </c>
      <c r="CI84"/>
    </row>
    <row r="85" spans="1:87" ht="17.399999999999999" customHeight="1" x14ac:dyDescent="0.3">
      <c r="A85" s="15" t="s">
        <v>140</v>
      </c>
      <c r="B85" s="256">
        <v>703</v>
      </c>
      <c r="C85" s="314">
        <f t="shared" si="1"/>
        <v>41120</v>
      </c>
      <c r="D85" s="25">
        <v>9185</v>
      </c>
      <c r="E85" s="25">
        <v>23245</v>
      </c>
      <c r="F85" s="25">
        <v>6750</v>
      </c>
      <c r="G85" s="25">
        <v>1394</v>
      </c>
      <c r="H85" s="25">
        <v>352</v>
      </c>
      <c r="I85" s="25">
        <v>188</v>
      </c>
      <c r="J85" s="25">
        <v>6</v>
      </c>
      <c r="K85" s="24">
        <v>1707165</v>
      </c>
      <c r="L85" s="24">
        <v>5052598</v>
      </c>
      <c r="M85" s="24">
        <v>3198476</v>
      </c>
      <c r="N85" s="24">
        <v>1284884</v>
      </c>
      <c r="O85" s="24">
        <v>515978</v>
      </c>
      <c r="P85" s="24">
        <v>413555</v>
      </c>
      <c r="Q85" s="24">
        <v>30115</v>
      </c>
      <c r="R85" s="315">
        <f>IFERROR(Tabelle1[[#This Row],[NGF1]]/NGFzuBGF/D85,"")</f>
        <v>232.33056614044639</v>
      </c>
      <c r="S85" s="315">
        <f>IFERROR(Tabelle1[[#This Row],[NGF2]]/NGFzuBGF/E85,"")</f>
        <v>271.70348462034849</v>
      </c>
      <c r="T85" s="315">
        <f>IFERROR(Tabelle1[[#This Row],[NGF3]]/NGFzuBGF/F85,"")</f>
        <v>592.31037037037038</v>
      </c>
      <c r="U85" s="315">
        <f>IFERROR(Tabelle1[[#This Row],[NGF4]]/NGFzuBGF/G85,"")</f>
        <v>1152.1556671449068</v>
      </c>
      <c r="V85" s="315">
        <f>IFERROR(Tabelle1[[#This Row],[NGF5]]/NGFzuBGF/H85,"")</f>
        <v>1832.3082386363637</v>
      </c>
      <c r="W85" s="315">
        <f>IFERROR(Tabelle1[[#This Row],[NGF6]]/NGFzuBGF/I85,"")</f>
        <v>2749.7007978723404</v>
      </c>
      <c r="X85" s="315">
        <f>IFERROR(Tabelle1[[#This Row],[NGF11]]/NGFzuBGF/J85,"")</f>
        <v>6273.958333333333</v>
      </c>
      <c r="Y85" s="329">
        <f>SUM(Tabelle1[[#This Row],[BGF_insg 1]:[BGF_insg 7]])</f>
        <v>15253463.75</v>
      </c>
      <c r="Z85" s="319">
        <f>IFERROR(D85*Tabelle1[[#This Row],[BGF1]],"")</f>
        <v>2133956.25</v>
      </c>
      <c r="AA85" s="319">
        <f>IFERROR(E85*Tabelle1[[#This Row],[BGF2]],"")</f>
        <v>6315747.5000000009</v>
      </c>
      <c r="AB85" s="319">
        <f>IFERROR(F85*Tabelle1[[#This Row],[BGF3]],"")</f>
        <v>3998095</v>
      </c>
      <c r="AC85" s="319">
        <f>IFERROR(G85*Tabelle1[[#This Row],[BGF4]],"")</f>
        <v>1606105.0000000002</v>
      </c>
      <c r="AD85" s="319">
        <f>IFERROR(H85*Tabelle1[[#This Row],[BGF5]],"")</f>
        <v>644972.5</v>
      </c>
      <c r="AE85" s="319">
        <f>IFERROR(I85*Tabelle1[[#This Row],[BGF6]],"")</f>
        <v>516943.75</v>
      </c>
      <c r="AF85" s="319">
        <f>IFERROR(J85*Tabelle1[[#This Row],[BGF11]],"")</f>
        <v>37643.75</v>
      </c>
      <c r="AG85" s="316">
        <f>IFERROR(Tabelle1[[#This Row],[BGF1]]/AG$4*$AK$3,"")</f>
        <v>255.56362275449106</v>
      </c>
      <c r="AH85" s="316">
        <f>IFERROR(Tabelle1[[#This Row],[BGF2]]/AH$4*$AK$3,"")</f>
        <v>149.43691654119169</v>
      </c>
      <c r="AI85" s="316">
        <f>IFERROR(Tabelle1[[#This Row],[BGF3]]/AI$4*$AK$3,"")</f>
        <v>217.1804691358025</v>
      </c>
      <c r="AJ85" s="316">
        <f>IFERROR(Tabelle1[[#This Row],[BGF4]]/AJ$4*$AK$3,"")</f>
        <v>316.84280846484938</v>
      </c>
      <c r="AK85" s="316">
        <f>IFERROR(Tabelle1[[#This Row],[BGF5]]/AK$4*$AK$3,"")</f>
        <v>403.10781250000008</v>
      </c>
      <c r="AL85" s="316">
        <f>IFERROR(Tabelle1[[#This Row],[BGF6]]/AL$4*$AK$3,"")</f>
        <v>432.0958396656535</v>
      </c>
      <c r="AM85" s="316">
        <f>IFERROR(Tabelle1[[#This Row],[BGF11]]/AM$4*$AK$3,"")</f>
        <v>575.11284722222229</v>
      </c>
      <c r="AN85" s="330">
        <f>SUM(Tabelle1[[#This Row],[BebFl_summe 1]:[BebFl_summe 7]])</f>
        <v>7955238.6866071448</v>
      </c>
      <c r="AO85" s="320">
        <f>IFERROR(Tabelle1[[#This Row],[BebFl G1]]*D85,"")</f>
        <v>2347351.8750000005</v>
      </c>
      <c r="AP85" s="320">
        <f>IFERROR(Tabelle1[[#This Row],[BebFl G2]]*E85,"")</f>
        <v>3473661.1250000009</v>
      </c>
      <c r="AQ85" s="320">
        <f>IFERROR(Tabelle1[[#This Row],[BebFl G3]]*F85,"")</f>
        <v>1465968.1666666667</v>
      </c>
      <c r="AR85" s="320">
        <f>IFERROR(Tabelle1[[#This Row],[BebFl G4]]*G85,"")</f>
        <v>441678.87500000006</v>
      </c>
      <c r="AS85" s="320">
        <f>IFERROR(Tabelle1[[#This Row],[BebFl G5]]*H85,"")</f>
        <v>141893.95000000004</v>
      </c>
      <c r="AT85" s="320">
        <f>IFERROR(Tabelle1[[#This Row],[BebFl G6]]*I85,"")</f>
        <v>81234.017857142855</v>
      </c>
      <c r="AU85" s="320">
        <f>IFERROR(Tabelle1[[#This Row],[BebFl G11]]*J85,"")</f>
        <v>3450.6770833333339</v>
      </c>
      <c r="AV85" s="320">
        <f>SUM(Tabelle1[[#This Row],[BebFl_summe 8]:[BebFl_summe 14]])</f>
        <v>9871047.4974702392</v>
      </c>
      <c r="AW85" s="320">
        <f>IFERROR(Tabelle1[[#This Row],[BebFl_summe 1]]*AW$3,"")</f>
        <v>3521027.8125000009</v>
      </c>
      <c r="AX85" s="320">
        <f>IFERROR(Tabelle1[[#This Row],[BebFl_summe 2]]*AX$3,"")</f>
        <v>4168393.350000001</v>
      </c>
      <c r="AY85" s="320">
        <f>IFERROR(Tabelle1[[#This Row],[BebFl_summe 3]]*AY$3,"")</f>
        <v>1759161.8</v>
      </c>
      <c r="AZ85" s="320">
        <f>IFERROR(Tabelle1[[#This Row],[BebFl_summe 4]]*AZ$3,"")</f>
        <v>309175.21250000002</v>
      </c>
      <c r="BA85" s="320">
        <f>IFERROR(Tabelle1[[#This Row],[BebFl_summe 5]]*BA$3,"")</f>
        <v>70946.97500000002</v>
      </c>
      <c r="BB85" s="320">
        <f>IFERROR(Tabelle1[[#This Row],[BebFl_summe 6]]*BB$3,"")</f>
        <v>40617.008928571428</v>
      </c>
      <c r="BC85" s="320">
        <f>IFERROR(Tabelle1[[#This Row],[BebFl_summe 7]]*BC$3,"")</f>
        <v>1725.338541666667</v>
      </c>
      <c r="BD85" s="335">
        <v>39062572.598456144</v>
      </c>
      <c r="BE85" s="342">
        <f>Tabelle1[[#This Row],[BebFl_Summe]]/Tabelle1[[#This Row],[bebaut]]</f>
        <v>0.20365373188251193</v>
      </c>
      <c r="BF85" s="332">
        <f>IFERROR(Tabelle1[[#This Row],[bebaut]]*Tabelle1[[#This Row],[BebFl_summe 1]]/Tabelle1[[#This Row],[BebFl_Summe]],"")</f>
        <v>11526191.311604301</v>
      </c>
      <c r="BG85" s="332">
        <f>IFERROR(Tabelle1[[#This Row],[bebaut]]*Tabelle1[[#This Row],[BebFl_summe 2]]/Tabelle1[[#This Row],[BebFl_Summe]],"")</f>
        <v>17056702.535674427</v>
      </c>
      <c r="BH85" s="332">
        <f>IFERROR(Tabelle1[[#This Row],[bebaut]]*Tabelle1[[#This Row],[BebFl_summe 3]]/Tabelle1[[#This Row],[BebFl_Summe]],"")</f>
        <v>7198336.8687414257</v>
      </c>
      <c r="BI85" s="332">
        <f>IFERROR(Tabelle1[[#This Row],[bebaut]]*Tabelle1[[#This Row],[BebFl_summe 4]]/Tabelle1[[#This Row],[BebFl_Summe]],"")</f>
        <v>2168773.7853721487</v>
      </c>
      <c r="BJ85" s="332">
        <f>IFERROR(Tabelle1[[#This Row],[bebaut]]*Tabelle1[[#This Row],[BebFl_summe 5]]/Tabelle1[[#This Row],[BebFl_Summe]],"")</f>
        <v>696741.22191808803</v>
      </c>
      <c r="BK85" s="332">
        <f>IFERROR(Tabelle1[[#This Row],[bebaut]]*Tabelle1[[#This Row],[BebFl_summe 6]]/Tabelle1[[#This Row],[BebFl_Summe]],"")</f>
        <v>398883.03104608395</v>
      </c>
      <c r="BL85" s="332">
        <f>IFERROR(Tabelle1[[#This Row],[bebaut]]*Tabelle1[[#This Row],[BebFl_summe 7]]/Tabelle1[[#This Row],[BebFl_Summe]],"")</f>
        <v>16943.844099670285</v>
      </c>
      <c r="BM85" s="290">
        <f>IFERROR(Tabelle1[[#This Row],[BGF_insg 1]]/Tabelle1[[#This Row],[GF_1]],"")</f>
        <v>0.18513975625682896</v>
      </c>
      <c r="BN85" s="290">
        <f>IFERROR(Tabelle1[[#This Row],[BGF_insg 2]]/Tabelle1[[#This Row],[GF_2]],"")</f>
        <v>0.37027951251365798</v>
      </c>
      <c r="BO85" s="290">
        <f>IFERROR(Tabelle1[[#This Row],[BGF_insg 3]]/Tabelle1[[#This Row],[GF_3]],"")</f>
        <v>0.55541926877048708</v>
      </c>
      <c r="BP85" s="290">
        <f>IFERROR(Tabelle1[[#This Row],[BGF_insg 4]]/Tabelle1[[#This Row],[GF_4]],"")</f>
        <v>0.74055902502731608</v>
      </c>
      <c r="BQ85" s="290">
        <f>IFERROR(Tabelle1[[#This Row],[BGF_insg 5]]/Tabelle1[[#This Row],[GF_5]],"")</f>
        <v>0.92569878128414484</v>
      </c>
      <c r="BR85" s="290">
        <f>IFERROR(Tabelle1[[#This Row],[BGF_insg 6]]/Tabelle1[[#This Row],[GF_6]],"")</f>
        <v>1.295978293797803</v>
      </c>
      <c r="BS85" s="290">
        <f>IFERROR(Tabelle1[[#This Row],[BGF_insg 7]]/Tabelle1[[#This Row],[GF_7]],"")</f>
        <v>2.2216770750819479</v>
      </c>
      <c r="BT85" s="332">
        <f>IFERROR(Tabelle1[[#This Row],[bebaut]]*Tabelle1[[#This Row],[BebFl_summe 8]]/Tabelle1[[#This Row],[Gewichtung]],"")</f>
        <v>13933719.251397939</v>
      </c>
      <c r="BU85" s="332">
        <f>IFERROR(Tabelle1[[#This Row],[bebaut]]*Tabelle1[[#This Row],[BebFl_summe 9]]/Tabelle1[[#This Row],[Gewichtung]],"")</f>
        <v>16495530.782829948</v>
      </c>
      <c r="BV85" s="332">
        <f>IFERROR(Tabelle1[[#This Row],[bebaut]]*Tabelle1[[#This Row],[BebFl_summe 10]]/Tabelle1[[#This Row],[Gewichtung]],"")</f>
        <v>6961508.952574865</v>
      </c>
      <c r="BW85" s="332">
        <f>IFERROR(Tabelle1[[#This Row],[bebaut]]*Tabelle1[[#This Row],[BebFl_summe 11]]/Tabelle1[[#This Row],[Gewichtung]],"")</f>
        <v>1223495.1951167805</v>
      </c>
      <c r="BX85" s="332">
        <f>IFERROR(Tabelle1[[#This Row],[bebaut]]*Tabelle1[[#This Row],[BebFl_summe 12]]/Tabelle1[[#This Row],[Gewichtung]],"")</f>
        <v>280757.57535242371</v>
      </c>
      <c r="BY85" s="332">
        <f>IFERROR(Tabelle1[[#This Row],[bebaut]]*Tabelle1[[#This Row],[BebFl_summe 13]]/Tabelle1[[#This Row],[Gewichtung]],"")</f>
        <v>160733.18058808646</v>
      </c>
      <c r="BZ85" s="332">
        <f>IFERROR(Tabelle1[[#This Row],[bebaut]]*Tabelle1[[#This Row],[BebFl_summe 14]]/Tabelle1[[#This Row],[Gewichtung]],"")</f>
        <v>6827.6605961060341</v>
      </c>
      <c r="CA85" s="290">
        <f>IFERROR(Tabelle1[[#This Row],[BGF_insg 1]]/Tabelle1[[#This Row],[GF_12]],"")</f>
        <v>0.15315051290314358</v>
      </c>
      <c r="CB85" s="290">
        <f>IFERROR(Tabelle1[[#This Row],[BGF_insg 2]]/Tabelle1[[#This Row],[GF_23]],"")</f>
        <v>0.38287628225785902</v>
      </c>
      <c r="CC85" s="290">
        <f>IFERROR(Tabelle1[[#This Row],[BGF_insg 3]]/Tabelle1[[#This Row],[GF_34]],"")</f>
        <v>0.57431442338678862</v>
      </c>
      <c r="CD85" s="290">
        <f>IFERROR(Tabelle1[[#This Row],[BGF_insg 4]]/Tabelle1[[#This Row],[GF_45]],"")</f>
        <v>1.3127186820269452</v>
      </c>
      <c r="CE85" s="290">
        <f>IFERROR(Tabelle1[[#This Row],[BGF_insg 5]]/Tabelle1[[#This Row],[GF_56]],"")</f>
        <v>2.2972576935471531</v>
      </c>
      <c r="CF85" s="290">
        <f>IFERROR(Tabelle1[[#This Row],[BGF_insg 6]]/Tabelle1[[#This Row],[GF_67]],"")</f>
        <v>3.2161607709660158</v>
      </c>
      <c r="CG85" s="290">
        <f>IFERROR(Tabelle1[[#This Row],[BGF_insg 7]]/Tabelle1[[#This Row],[GF_78]],"")</f>
        <v>5.513418464513169</v>
      </c>
      <c r="CI85"/>
    </row>
    <row r="86" spans="1:87" ht="17.399999999999999" customHeight="1" x14ac:dyDescent="0.3">
      <c r="A86" s="15" t="s">
        <v>141</v>
      </c>
      <c r="B86" s="256">
        <v>704</v>
      </c>
      <c r="C86" s="314">
        <f t="shared" si="1"/>
        <v>21755</v>
      </c>
      <c r="D86" s="25">
        <v>4329</v>
      </c>
      <c r="E86" s="25">
        <v>12655</v>
      </c>
      <c r="F86" s="25">
        <v>3798</v>
      </c>
      <c r="G86" s="25">
        <v>772</v>
      </c>
      <c r="H86" s="25">
        <v>156</v>
      </c>
      <c r="I86" s="25">
        <v>45</v>
      </c>
      <c r="J86" s="25" t="s">
        <v>54</v>
      </c>
      <c r="K86" s="24">
        <v>678209</v>
      </c>
      <c r="L86" s="24">
        <v>2680812</v>
      </c>
      <c r="M86" s="24">
        <v>1829380</v>
      </c>
      <c r="N86" s="24">
        <v>825637</v>
      </c>
      <c r="O86" s="24">
        <v>243805</v>
      </c>
      <c r="P86" s="24">
        <v>208325</v>
      </c>
      <c r="Q86" s="24" t="s">
        <v>54</v>
      </c>
      <c r="R86" s="315">
        <f>IFERROR(Tabelle1[[#This Row],[NGF1]]/NGFzuBGF/D86,"")</f>
        <v>195.8330445830446</v>
      </c>
      <c r="S86" s="315">
        <f>IFERROR(Tabelle1[[#This Row],[NGF2]]/NGFzuBGF/E86,"")</f>
        <v>264.79770841564601</v>
      </c>
      <c r="T86" s="315">
        <f>IFERROR(Tabelle1[[#This Row],[NGF3]]/NGFzuBGF/F86,"")</f>
        <v>602.08662453923114</v>
      </c>
      <c r="U86" s="315">
        <f>IFERROR(Tabelle1[[#This Row],[NGF4]]/NGFzuBGF/G86,"")</f>
        <v>1336.8474740932643</v>
      </c>
      <c r="V86" s="315">
        <f>IFERROR(Tabelle1[[#This Row],[NGF5]]/NGFzuBGF/H86,"")</f>
        <v>1953.5657051282051</v>
      </c>
      <c r="W86" s="315">
        <f>IFERROR(Tabelle1[[#This Row],[NGF6]]/NGFzuBGF/I86,"")</f>
        <v>5786.8055555555557</v>
      </c>
      <c r="X86" s="315" t="str">
        <f>IFERROR(Tabelle1[[#This Row],[NGF11]]/NGFzuBGF/J86,"")</f>
        <v/>
      </c>
      <c r="Y86" s="329">
        <f>SUM(Tabelle1[[#This Row],[BGF_insg 1]:[BGF_insg 7]])</f>
        <v>8082710.0000000009</v>
      </c>
      <c r="Z86" s="319">
        <f>IFERROR(D86*Tabelle1[[#This Row],[BGF1]],"")</f>
        <v>847761.25000000012</v>
      </c>
      <c r="AA86" s="319">
        <f>IFERROR(E86*Tabelle1[[#This Row],[BGF2]],"")</f>
        <v>3351015.0000000005</v>
      </c>
      <c r="AB86" s="319">
        <f>IFERROR(F86*Tabelle1[[#This Row],[BGF3]],"")</f>
        <v>2286725</v>
      </c>
      <c r="AC86" s="319">
        <f>IFERROR(G86*Tabelle1[[#This Row],[BGF4]],"")</f>
        <v>1032046.25</v>
      </c>
      <c r="AD86" s="319">
        <f>IFERROR(H86*Tabelle1[[#This Row],[BGF5]],"")</f>
        <v>304756.25</v>
      </c>
      <c r="AE86" s="319">
        <f>IFERROR(I86*Tabelle1[[#This Row],[BGF6]],"")</f>
        <v>260406.25</v>
      </c>
      <c r="AF86" s="319" t="str">
        <f>IFERROR(J86*Tabelle1[[#This Row],[BGF11]],"")</f>
        <v/>
      </c>
      <c r="AG86" s="316">
        <f>IFERROR(Tabelle1[[#This Row],[BGF1]]/AG$4*$AK$3,"")</f>
        <v>215.41634904134906</v>
      </c>
      <c r="AH86" s="316">
        <f>IFERROR(Tabelle1[[#This Row],[BGF2]]/AH$4*$AK$3,"")</f>
        <v>145.63873962860532</v>
      </c>
      <c r="AI86" s="316">
        <f>IFERROR(Tabelle1[[#This Row],[BGF3]]/AI$4*$AK$3,"")</f>
        <v>220.76509566438477</v>
      </c>
      <c r="AJ86" s="316">
        <f>IFERROR(Tabelle1[[#This Row],[BGF4]]/AJ$4*$AK$3,"")</f>
        <v>367.6330553756477</v>
      </c>
      <c r="AK86" s="316">
        <f>IFERROR(Tabelle1[[#This Row],[BGF5]]/AK$4*$AK$3,"")</f>
        <v>429.78445512820514</v>
      </c>
      <c r="AL86" s="316">
        <f>IFERROR(Tabelle1[[#This Row],[BGF6]]/AL$4*$AK$3,"")</f>
        <v>909.35515873015879</v>
      </c>
      <c r="AM86" s="316" t="str">
        <f>IFERROR(Tabelle1[[#This Row],[BGF11]]/AM$4*$AK$3,"")</f>
        <v/>
      </c>
      <c r="AN86" s="330">
        <f>SUM(Tabelle1[[#This Row],[BebFl_summe 1]:[BebFl_summe 7]])</f>
        <v>4005841.5342261912</v>
      </c>
      <c r="AO86" s="320">
        <f>IFERROR(Tabelle1[[#This Row],[BebFl G1]]*D86,"")</f>
        <v>932537.37500000012</v>
      </c>
      <c r="AP86" s="320">
        <f>IFERROR(Tabelle1[[#This Row],[BebFl G2]]*E86,"")</f>
        <v>1843058.2500000002</v>
      </c>
      <c r="AQ86" s="320">
        <f>IFERROR(Tabelle1[[#This Row],[BebFl G3]]*F86,"")</f>
        <v>838465.83333333337</v>
      </c>
      <c r="AR86" s="320">
        <f>IFERROR(Tabelle1[[#This Row],[BebFl G4]]*G86,"")</f>
        <v>283812.71875</v>
      </c>
      <c r="AS86" s="320">
        <f>IFERROR(Tabelle1[[#This Row],[BebFl G5]]*H86,"")</f>
        <v>67046.375</v>
      </c>
      <c r="AT86" s="320">
        <f>IFERROR(Tabelle1[[#This Row],[BebFl G6]]*I86,"")</f>
        <v>40920.982142857145</v>
      </c>
      <c r="AU86" s="320" t="str">
        <f>IFERROR(Tabelle1[[#This Row],[BebFl G11]]*J86,"")</f>
        <v/>
      </c>
      <c r="AV86" s="320">
        <f>SUM(Tabelle1[[#This Row],[BebFl_summe 8]:[BebFl_summe 14]])</f>
        <v>4869287.5441964287</v>
      </c>
      <c r="AW86" s="320">
        <f>IFERROR(Tabelle1[[#This Row],[BebFl_summe 1]]*AW$3,"")</f>
        <v>1398806.0625000002</v>
      </c>
      <c r="AX86" s="320">
        <f>IFERROR(Tabelle1[[#This Row],[BebFl_summe 2]]*AX$3,"")</f>
        <v>2211669.9000000004</v>
      </c>
      <c r="AY86" s="320">
        <f>IFERROR(Tabelle1[[#This Row],[BebFl_summe 3]]*AY$3,"")</f>
        <v>1006159</v>
      </c>
      <c r="AZ86" s="320">
        <f>IFERROR(Tabelle1[[#This Row],[BebFl_summe 4]]*AZ$3,"")</f>
        <v>198668.90312499998</v>
      </c>
      <c r="BA86" s="320">
        <f>IFERROR(Tabelle1[[#This Row],[BebFl_summe 5]]*BA$3,"")</f>
        <v>33523.1875</v>
      </c>
      <c r="BB86" s="320">
        <f>IFERROR(Tabelle1[[#This Row],[BebFl_summe 6]]*BB$3,"")</f>
        <v>20460.491071428572</v>
      </c>
      <c r="BC86" s="320" t="str">
        <f>IFERROR(Tabelle1[[#This Row],[BebFl_summe 7]]*BC$3,"")</f>
        <v/>
      </c>
      <c r="BD86" s="335">
        <v>19474351.758751627</v>
      </c>
      <c r="BE86" s="342">
        <f>Tabelle1[[#This Row],[BebFl_Summe]]/Tabelle1[[#This Row],[bebaut]]</f>
        <v>0.20569832484544684</v>
      </c>
      <c r="BF86" s="332">
        <f>IFERROR(Tabelle1[[#This Row],[bebaut]]*Tabelle1[[#This Row],[BebFl_summe 1]]/Tabelle1[[#This Row],[BebFl_Summe]],"")</f>
        <v>4533519.5398439439</v>
      </c>
      <c r="BG86" s="332">
        <f>IFERROR(Tabelle1[[#This Row],[bebaut]]*Tabelle1[[#This Row],[BebFl_summe 2]]/Tabelle1[[#This Row],[BebFl_Summe]],"")</f>
        <v>8960006.1224844567</v>
      </c>
      <c r="BH86" s="332">
        <f>IFERROR(Tabelle1[[#This Row],[bebaut]]*Tabelle1[[#This Row],[BebFl_summe 3]]/Tabelle1[[#This Row],[BebFl_Summe]],"")</f>
        <v>4076191.8404698805</v>
      </c>
      <c r="BI86" s="332">
        <f>IFERROR(Tabelle1[[#This Row],[bebaut]]*Tabelle1[[#This Row],[BebFl_summe 4]]/Tabelle1[[#This Row],[BebFl_Summe]],"")</f>
        <v>1379752.2121934881</v>
      </c>
      <c r="BJ86" s="332">
        <f>IFERROR(Tabelle1[[#This Row],[bebaut]]*Tabelle1[[#This Row],[BebFl_summe 5]]/Tabelle1[[#This Row],[BebFl_Summe]],"")</f>
        <v>325945.16776145773</v>
      </c>
      <c r="BK86" s="332">
        <f>IFERROR(Tabelle1[[#This Row],[bebaut]]*Tabelle1[[#This Row],[BebFl_summe 6]]/Tabelle1[[#This Row],[BebFl_Summe]],"")</f>
        <v>198936.87599839945</v>
      </c>
      <c r="BL86" s="332" t="str">
        <f>IFERROR(Tabelle1[[#This Row],[bebaut]]*Tabelle1[[#This Row],[BebFl_summe 7]]/Tabelle1[[#This Row],[BebFl_Summe]],"")</f>
        <v/>
      </c>
      <c r="BM86" s="290">
        <f>IFERROR(Tabelle1[[#This Row],[BGF_insg 1]]/Tabelle1[[#This Row],[GF_1]],"")</f>
        <v>0.18699847713222437</v>
      </c>
      <c r="BN86" s="290">
        <f>IFERROR(Tabelle1[[#This Row],[BGF_insg 2]]/Tabelle1[[#This Row],[GF_2]],"")</f>
        <v>0.37399695426444879</v>
      </c>
      <c r="BO86" s="290">
        <f>IFERROR(Tabelle1[[#This Row],[BGF_insg 3]]/Tabelle1[[#This Row],[GF_3]],"")</f>
        <v>0.56099543139667318</v>
      </c>
      <c r="BP86" s="290">
        <f>IFERROR(Tabelle1[[#This Row],[BGF_insg 4]]/Tabelle1[[#This Row],[GF_4]],"")</f>
        <v>0.74799390852889758</v>
      </c>
      <c r="BQ86" s="290">
        <f>IFERROR(Tabelle1[[#This Row],[BGF_insg 5]]/Tabelle1[[#This Row],[GF_5]],"")</f>
        <v>0.93499238566112197</v>
      </c>
      <c r="BR86" s="290">
        <f>IFERROR(Tabelle1[[#This Row],[BGF_insg 6]]/Tabelle1[[#This Row],[GF_6]],"")</f>
        <v>1.3089893399255708</v>
      </c>
      <c r="BS86" s="290" t="str">
        <f>IFERROR(Tabelle1[[#This Row],[BGF_insg 7]]/Tabelle1[[#This Row],[GF_7]],"")</f>
        <v/>
      </c>
      <c r="BT86" s="332">
        <f>IFERROR(Tabelle1[[#This Row],[bebaut]]*Tabelle1[[#This Row],[BebFl_summe 8]]/Tabelle1[[#This Row],[Gewichtung]],"")</f>
        <v>5594420.3451009858</v>
      </c>
      <c r="BU86" s="332">
        <f>IFERROR(Tabelle1[[#This Row],[bebaut]]*Tabelle1[[#This Row],[BebFl_summe 9]]/Tabelle1[[#This Row],[Gewichtung]],"")</f>
        <v>8845408.535829436</v>
      </c>
      <c r="BV86" s="332">
        <f>IFERROR(Tabelle1[[#This Row],[bebaut]]*Tabelle1[[#This Row],[BebFl_summe 10]]/Tabelle1[[#This Row],[Gewichtung]],"")</f>
        <v>4024057.7524709306</v>
      </c>
      <c r="BW86" s="332">
        <f>IFERROR(Tabelle1[[#This Row],[bebaut]]*Tabelle1[[#This Row],[BebFl_summe 11]]/Tabelle1[[#This Row],[Gewichtung]],"")</f>
        <v>794561.43591127498</v>
      </c>
      <c r="BX86" s="332">
        <f>IFERROR(Tabelle1[[#This Row],[bebaut]]*Tabelle1[[#This Row],[BebFl_summe 12]]/Tabelle1[[#This Row],[Gewichtung]],"")</f>
        <v>134073.48395920685</v>
      </c>
      <c r="BY86" s="332">
        <f>IFERROR(Tabelle1[[#This Row],[bebaut]]*Tabelle1[[#This Row],[BebFl_summe 13]]/Tabelle1[[#This Row],[Gewichtung]],"")</f>
        <v>81830.205479794357</v>
      </c>
      <c r="BZ86" s="332" t="str">
        <f>IFERROR(Tabelle1[[#This Row],[bebaut]]*Tabelle1[[#This Row],[BebFl_summe 14]]/Tabelle1[[#This Row],[Gewichtung]],"")</f>
        <v/>
      </c>
      <c r="CA86" s="290">
        <f>IFERROR(Tabelle1[[#This Row],[BGF_insg 1]]/Tabelle1[[#This Row],[GF_12]],"")</f>
        <v>0.15153692388209292</v>
      </c>
      <c r="CB86" s="290">
        <f>IFERROR(Tabelle1[[#This Row],[BGF_insg 2]]/Tabelle1[[#This Row],[GF_23]],"")</f>
        <v>0.37884230970523231</v>
      </c>
      <c r="CC86" s="290">
        <f>IFERROR(Tabelle1[[#This Row],[BGF_insg 3]]/Tabelle1[[#This Row],[GF_34]],"")</f>
        <v>0.56826346455784849</v>
      </c>
      <c r="CD86" s="290">
        <f>IFERROR(Tabelle1[[#This Row],[BGF_insg 4]]/Tabelle1[[#This Row],[GF_45]],"")</f>
        <v>1.2988879189893678</v>
      </c>
      <c r="CE86" s="290">
        <f>IFERROR(Tabelle1[[#This Row],[BGF_insg 5]]/Tabelle1[[#This Row],[GF_56]],"")</f>
        <v>2.2730538582313939</v>
      </c>
      <c r="CF86" s="290">
        <f>IFERROR(Tabelle1[[#This Row],[BGF_insg 6]]/Tabelle1[[#This Row],[GF_67]],"")</f>
        <v>3.1822754015239512</v>
      </c>
      <c r="CG86" s="290" t="str">
        <f>IFERROR(Tabelle1[[#This Row],[BGF_insg 7]]/Tabelle1[[#This Row],[GF_78]],"")</f>
        <v/>
      </c>
      <c r="CI86"/>
    </row>
    <row r="87" spans="1:87" ht="17.399999999999999" customHeight="1" x14ac:dyDescent="0.3">
      <c r="A87" s="15" t="s">
        <v>142</v>
      </c>
      <c r="B87" s="256">
        <v>705</v>
      </c>
      <c r="C87" s="314">
        <f t="shared" si="1"/>
        <v>26581</v>
      </c>
      <c r="D87" s="25">
        <v>5689</v>
      </c>
      <c r="E87" s="25">
        <v>15519</v>
      </c>
      <c r="F87" s="25">
        <v>4043</v>
      </c>
      <c r="G87" s="25">
        <v>940</v>
      </c>
      <c r="H87" s="25">
        <v>295</v>
      </c>
      <c r="I87" s="25">
        <v>87</v>
      </c>
      <c r="J87" s="25">
        <v>8</v>
      </c>
      <c r="K87" s="24">
        <v>1033696</v>
      </c>
      <c r="L87" s="24">
        <v>3449548</v>
      </c>
      <c r="M87" s="24">
        <v>2065942</v>
      </c>
      <c r="N87" s="24">
        <v>994764</v>
      </c>
      <c r="O87" s="24">
        <v>442519</v>
      </c>
      <c r="P87" s="24">
        <v>199851</v>
      </c>
      <c r="Q87" s="24">
        <v>40953</v>
      </c>
      <c r="R87" s="315">
        <f>IFERROR(Tabelle1[[#This Row],[NGF1]]/NGFzuBGF/D87,"")</f>
        <v>227.12603269467394</v>
      </c>
      <c r="S87" s="315">
        <f>IFERROR(Tabelle1[[#This Row],[NGF2]]/NGFzuBGF/E87,"")</f>
        <v>277.84876602873896</v>
      </c>
      <c r="T87" s="315">
        <f>IFERROR(Tabelle1[[#This Row],[NGF3]]/NGFzuBGF/F87,"")</f>
        <v>638.74041553302004</v>
      </c>
      <c r="U87" s="315">
        <f>IFERROR(Tabelle1[[#This Row],[NGF4]]/NGFzuBGF/G87,"")</f>
        <v>1322.8244680851064</v>
      </c>
      <c r="V87" s="315">
        <f>IFERROR(Tabelle1[[#This Row],[NGF5]]/NGFzuBGF/H87,"")</f>
        <v>1875.0805084745762</v>
      </c>
      <c r="W87" s="315">
        <f>IFERROR(Tabelle1[[#This Row],[NGF6]]/NGFzuBGF/I87,"")</f>
        <v>2871.4224137931033</v>
      </c>
      <c r="X87" s="315">
        <f>IFERROR(Tabelle1[[#This Row],[NGF11]]/NGFzuBGF/J87,"")</f>
        <v>6398.90625</v>
      </c>
      <c r="Y87" s="329">
        <f>SUM(Tabelle1[[#This Row],[BGF_insg 1]:[BGF_insg 7]])</f>
        <v>10284091.25</v>
      </c>
      <c r="Z87" s="319">
        <f>IFERROR(D87*Tabelle1[[#This Row],[BGF1]],"")</f>
        <v>1292120</v>
      </c>
      <c r="AA87" s="319">
        <f>IFERROR(E87*Tabelle1[[#This Row],[BGF2]],"")</f>
        <v>4311935</v>
      </c>
      <c r="AB87" s="319">
        <f>IFERROR(F87*Tabelle1[[#This Row],[BGF3]],"")</f>
        <v>2582427.5</v>
      </c>
      <c r="AC87" s="319">
        <f>IFERROR(G87*Tabelle1[[#This Row],[BGF4]],"")</f>
        <v>1243455</v>
      </c>
      <c r="AD87" s="319">
        <f>IFERROR(H87*Tabelle1[[#This Row],[BGF5]],"")</f>
        <v>553148.75</v>
      </c>
      <c r="AE87" s="319">
        <f>IFERROR(I87*Tabelle1[[#This Row],[BGF6]],"")</f>
        <v>249813.74999999997</v>
      </c>
      <c r="AF87" s="319">
        <f>IFERROR(J87*Tabelle1[[#This Row],[BGF11]],"")</f>
        <v>51191.25</v>
      </c>
      <c r="AG87" s="316">
        <f>IFERROR(Tabelle1[[#This Row],[BGF1]]/AG$4*$AK$3,"")</f>
        <v>249.83863596414136</v>
      </c>
      <c r="AH87" s="316">
        <f>IFERROR(Tabelle1[[#This Row],[BGF2]]/AH$4*$AK$3,"")</f>
        <v>152.81682131580644</v>
      </c>
      <c r="AI87" s="316">
        <f>IFERROR(Tabelle1[[#This Row],[BGF3]]/AI$4*$AK$3,"")</f>
        <v>234.20481902877404</v>
      </c>
      <c r="AJ87" s="316">
        <f>IFERROR(Tabelle1[[#This Row],[BGF4]]/AJ$4*$AK$3,"")</f>
        <v>363.77672872340429</v>
      </c>
      <c r="AK87" s="316">
        <f>IFERROR(Tabelle1[[#This Row],[BGF5]]/AK$4*$AK$3,"")</f>
        <v>412.51771186440675</v>
      </c>
      <c r="AL87" s="316">
        <f>IFERROR(Tabelle1[[#This Row],[BGF6]]/AL$4*$AK$3,"")</f>
        <v>451.22352216748772</v>
      </c>
      <c r="AM87" s="316">
        <f>IFERROR(Tabelle1[[#This Row],[BGF11]]/AM$4*$AK$3,"")</f>
        <v>586.56640625</v>
      </c>
      <c r="AN87" s="330">
        <f>SUM(Tabelle1[[#This Row],[BebFl_summe 1]:[BebFl_summe 7]])</f>
        <v>5247378.1610119054</v>
      </c>
      <c r="AO87" s="320">
        <f>IFERROR(Tabelle1[[#This Row],[BebFl G1]]*D87,"")</f>
        <v>1421332.0000000002</v>
      </c>
      <c r="AP87" s="320">
        <f>IFERROR(Tabelle1[[#This Row],[BebFl G2]]*E87,"")</f>
        <v>2371564.25</v>
      </c>
      <c r="AQ87" s="320">
        <f>IFERROR(Tabelle1[[#This Row],[BebFl G3]]*F87,"")</f>
        <v>946890.08333333349</v>
      </c>
      <c r="AR87" s="320">
        <f>IFERROR(Tabelle1[[#This Row],[BebFl G4]]*G87,"")</f>
        <v>341950.12500000006</v>
      </c>
      <c r="AS87" s="320">
        <f>IFERROR(Tabelle1[[#This Row],[BebFl G5]]*H87,"")</f>
        <v>121692.72499999999</v>
      </c>
      <c r="AT87" s="320">
        <f>IFERROR(Tabelle1[[#This Row],[BebFl G6]]*I87,"")</f>
        <v>39256.446428571435</v>
      </c>
      <c r="AU87" s="320">
        <f>IFERROR(Tabelle1[[#This Row],[BebFl G11]]*J87,"")</f>
        <v>4692.53125</v>
      </c>
      <c r="AV87" s="320">
        <f>SUM(Tabelle1[[#This Row],[BebFl_summe 8]:[BebFl_summe 14]])</f>
        <v>6436329.1388392868</v>
      </c>
      <c r="AW87" s="320">
        <f>IFERROR(Tabelle1[[#This Row],[BebFl_summe 1]]*AW$3,"")</f>
        <v>2131998.0000000005</v>
      </c>
      <c r="AX87" s="320">
        <f>IFERROR(Tabelle1[[#This Row],[BebFl_summe 2]]*AX$3,"")</f>
        <v>2845877.1</v>
      </c>
      <c r="AY87" s="320">
        <f>IFERROR(Tabelle1[[#This Row],[BebFl_summe 3]]*AY$3,"")</f>
        <v>1136268.1000000001</v>
      </c>
      <c r="AZ87" s="320">
        <f>IFERROR(Tabelle1[[#This Row],[BebFl_summe 4]]*AZ$3,"")</f>
        <v>239365.08750000002</v>
      </c>
      <c r="BA87" s="320">
        <f>IFERROR(Tabelle1[[#This Row],[BebFl_summe 5]]*BA$3,"")</f>
        <v>60846.362499999996</v>
      </c>
      <c r="BB87" s="320">
        <f>IFERROR(Tabelle1[[#This Row],[BebFl_summe 6]]*BB$3,"")</f>
        <v>19628.223214285717</v>
      </c>
      <c r="BC87" s="320">
        <f>IFERROR(Tabelle1[[#This Row],[BebFl_summe 7]]*BC$3,"")</f>
        <v>2346.265625</v>
      </c>
      <c r="BD87" s="335">
        <v>25496802.050763071</v>
      </c>
      <c r="BE87" s="342">
        <f>Tabelle1[[#This Row],[BebFl_Summe]]/Tabelle1[[#This Row],[bebaut]]</f>
        <v>0.20580534572785222</v>
      </c>
      <c r="BF87" s="332">
        <f>IFERROR(Tabelle1[[#This Row],[bebaut]]*Tabelle1[[#This Row],[BebFl_summe 1]]/Tabelle1[[#This Row],[BebFl_Summe]],"")</f>
        <v>6906195.7305982998</v>
      </c>
      <c r="BG87" s="332">
        <f>IFERROR(Tabelle1[[#This Row],[bebaut]]*Tabelle1[[#This Row],[BebFl_summe 2]]/Tabelle1[[#This Row],[BebFl_Summe]],"")</f>
        <v>11523336.488722943</v>
      </c>
      <c r="BH87" s="332">
        <f>IFERROR(Tabelle1[[#This Row],[bebaut]]*Tabelle1[[#This Row],[BebFl_summe 3]]/Tabelle1[[#This Row],[BebFl_Summe]],"")</f>
        <v>4600901.3030470964</v>
      </c>
      <c r="BI87" s="332">
        <f>IFERROR(Tabelle1[[#This Row],[bebaut]]*Tabelle1[[#This Row],[BebFl_summe 4]]/Tabelle1[[#This Row],[BebFl_Summe]],"")</f>
        <v>1661522.0746120929</v>
      </c>
      <c r="BJ87" s="332">
        <f>IFERROR(Tabelle1[[#This Row],[bebaut]]*Tabelle1[[#This Row],[BebFl_summe 5]]/Tabelle1[[#This Row],[BebFl_Summe]],"")</f>
        <v>591300.11696062062</v>
      </c>
      <c r="BK87" s="332">
        <f>IFERROR(Tabelle1[[#This Row],[bebaut]]*Tabelle1[[#This Row],[BebFl_summe 6]]/Tabelle1[[#This Row],[BebFl_Summe]],"")</f>
        <v>190745.51387252304</v>
      </c>
      <c r="BL87" s="332">
        <f>IFERROR(Tabelle1[[#This Row],[bebaut]]*Tabelle1[[#This Row],[BebFl_summe 7]]/Tabelle1[[#This Row],[BebFl_Summe]],"")</f>
        <v>22800.82294949322</v>
      </c>
      <c r="BM87" s="290">
        <f>IFERROR(Tabelle1[[#This Row],[BGF_insg 1]]/Tabelle1[[#This Row],[GF_1]],"")</f>
        <v>0.18709576884350201</v>
      </c>
      <c r="BN87" s="290">
        <f>IFERROR(Tabelle1[[#This Row],[BGF_insg 2]]/Tabelle1[[#This Row],[GF_2]],"")</f>
        <v>0.37419153768700403</v>
      </c>
      <c r="BO87" s="290">
        <f>IFERROR(Tabelle1[[#This Row],[BGF_insg 3]]/Tabelle1[[#This Row],[GF_3]],"")</f>
        <v>0.56128730653050596</v>
      </c>
      <c r="BP87" s="290">
        <f>IFERROR(Tabelle1[[#This Row],[BGF_insg 4]]/Tabelle1[[#This Row],[GF_4]],"")</f>
        <v>0.74838307537400794</v>
      </c>
      <c r="BQ87" s="290">
        <f>IFERROR(Tabelle1[[#This Row],[BGF_insg 5]]/Tabelle1[[#This Row],[GF_5]],"")</f>
        <v>0.93547884421751026</v>
      </c>
      <c r="BR87" s="290">
        <f>IFERROR(Tabelle1[[#This Row],[BGF_insg 6]]/Tabelle1[[#This Row],[GF_6]],"")</f>
        <v>1.3096703819045137</v>
      </c>
      <c r="BS87" s="290">
        <f>IFERROR(Tabelle1[[#This Row],[BGF_insg 7]]/Tabelle1[[#This Row],[GF_7]],"")</f>
        <v>2.2451492261220247</v>
      </c>
      <c r="BT87" s="332">
        <f>IFERROR(Tabelle1[[#This Row],[bebaut]]*Tabelle1[[#This Row],[BebFl_summe 8]]/Tabelle1[[#This Row],[Gewichtung]],"")</f>
        <v>8445672.9614088349</v>
      </c>
      <c r="BU87" s="332">
        <f>IFERROR(Tabelle1[[#This Row],[bebaut]]*Tabelle1[[#This Row],[BebFl_summe 9]]/Tabelle1[[#This Row],[Gewichtung]],"")</f>
        <v>11273625.620175339</v>
      </c>
      <c r="BV87" s="332">
        <f>IFERROR(Tabelle1[[#This Row],[bebaut]]*Tabelle1[[#This Row],[BebFl_summe 10]]/Tabelle1[[#This Row],[Gewichtung]],"")</f>
        <v>4501199.7051973734</v>
      </c>
      <c r="BW87" s="332">
        <f>IFERROR(Tabelle1[[#This Row],[bebaut]]*Tabelle1[[#This Row],[BebFl_summe 11]]/Tabelle1[[#This Row],[Gewichtung]],"")</f>
        <v>948218.17253299942</v>
      </c>
      <c r="BX87" s="332">
        <f>IFERROR(Tabelle1[[#This Row],[bebaut]]*Tabelle1[[#This Row],[BebFl_summe 12]]/Tabelle1[[#This Row],[Gewichtung]],"")</f>
        <v>241036.0978604719</v>
      </c>
      <c r="BY87" s="332">
        <f>IFERROR(Tabelle1[[#This Row],[bebaut]]*Tabelle1[[#This Row],[BebFl_summe 13]]/Tabelle1[[#This Row],[Gewichtung]],"")</f>
        <v>77755.023260523725</v>
      </c>
      <c r="BZ87" s="332">
        <f>IFERROR(Tabelle1[[#This Row],[bebaut]]*Tabelle1[[#This Row],[BebFl_summe 14]]/Tabelle1[[#This Row],[Gewichtung]],"")</f>
        <v>9294.4703275263382</v>
      </c>
      <c r="CA87" s="290">
        <f>IFERROR(Tabelle1[[#This Row],[BGF_insg 1]]/Tabelle1[[#This Row],[GF_12]],"")</f>
        <v>0.15299195290939369</v>
      </c>
      <c r="CB87" s="290">
        <f>IFERROR(Tabelle1[[#This Row],[BGF_insg 2]]/Tabelle1[[#This Row],[GF_23]],"")</f>
        <v>0.38247988227348428</v>
      </c>
      <c r="CC87" s="290">
        <f>IFERROR(Tabelle1[[#This Row],[BGF_insg 3]]/Tabelle1[[#This Row],[GF_34]],"")</f>
        <v>0.57371982341022632</v>
      </c>
      <c r="CD87" s="290">
        <f>IFERROR(Tabelle1[[#This Row],[BGF_insg 4]]/Tabelle1[[#This Row],[GF_45]],"")</f>
        <v>1.3113595963662317</v>
      </c>
      <c r="CE87" s="290">
        <f>IFERROR(Tabelle1[[#This Row],[BGF_insg 5]]/Tabelle1[[#This Row],[GF_56]],"")</f>
        <v>2.2948792936409057</v>
      </c>
      <c r="CF87" s="290">
        <f>IFERROR(Tabelle1[[#This Row],[BGF_insg 6]]/Tabelle1[[#This Row],[GF_67]],"")</f>
        <v>3.2128310110972671</v>
      </c>
      <c r="CG87" s="290">
        <f>IFERROR(Tabelle1[[#This Row],[BGF_insg 7]]/Tabelle1[[#This Row],[GF_78]],"")</f>
        <v>5.5077103047381737</v>
      </c>
      <c r="CI87"/>
    </row>
    <row r="88" spans="1:87" ht="17.399999999999999" customHeight="1" x14ac:dyDescent="0.3">
      <c r="A88" s="15" t="s">
        <v>143</v>
      </c>
      <c r="B88" s="256">
        <v>706</v>
      </c>
      <c r="C88" s="314">
        <f t="shared" si="1"/>
        <v>12513</v>
      </c>
      <c r="D88" s="25">
        <v>2224</v>
      </c>
      <c r="E88" s="25">
        <v>6960</v>
      </c>
      <c r="F88" s="25">
        <v>2520</v>
      </c>
      <c r="G88" s="25">
        <v>578</v>
      </c>
      <c r="H88" s="25">
        <v>171</v>
      </c>
      <c r="I88" s="25">
        <v>60</v>
      </c>
      <c r="J88" s="25" t="s">
        <v>54</v>
      </c>
      <c r="K88" s="24">
        <v>412235</v>
      </c>
      <c r="L88" s="24">
        <v>1537909</v>
      </c>
      <c r="M88" s="24">
        <v>1214107</v>
      </c>
      <c r="N88" s="24">
        <v>677104</v>
      </c>
      <c r="O88" s="24">
        <v>309002</v>
      </c>
      <c r="P88" s="24">
        <v>166557</v>
      </c>
      <c r="Q88" s="24" t="s">
        <v>54</v>
      </c>
      <c r="R88" s="315">
        <f>IFERROR(Tabelle1[[#This Row],[NGF1]]/NGFzuBGF/D88,"")</f>
        <v>231.69683003597123</v>
      </c>
      <c r="S88" s="315">
        <f>IFERROR(Tabelle1[[#This Row],[NGF2]]/NGFzuBGF/E88,"")</f>
        <v>276.20492097701151</v>
      </c>
      <c r="T88" s="315">
        <f>IFERROR(Tabelle1[[#This Row],[NGF3]]/NGFzuBGF/F88,"")</f>
        <v>602.23561507936506</v>
      </c>
      <c r="U88" s="315">
        <f>IFERROR(Tabelle1[[#This Row],[NGF4]]/NGFzuBGF/G88,"")</f>
        <v>1464.3252595155709</v>
      </c>
      <c r="V88" s="315">
        <f>IFERROR(Tabelle1[[#This Row],[NGF5]]/NGFzuBGF/H88,"")</f>
        <v>2258.7865497076023</v>
      </c>
      <c r="W88" s="315">
        <f>IFERROR(Tabelle1[[#This Row],[NGF6]]/NGFzuBGF/I88,"")</f>
        <v>3469.9375</v>
      </c>
      <c r="X88" s="315" t="str">
        <f>IFERROR(Tabelle1[[#This Row],[NGF11]]/NGFzuBGF/J88,"")</f>
        <v/>
      </c>
      <c r="Y88" s="329">
        <f>SUM(Tabelle1[[#This Row],[BGF_insg 1]:[BGF_insg 7]])</f>
        <v>5396142.5</v>
      </c>
      <c r="Z88" s="319">
        <f>IFERROR(D88*Tabelle1[[#This Row],[BGF1]],"")</f>
        <v>515293.75</v>
      </c>
      <c r="AA88" s="319">
        <f>IFERROR(E88*Tabelle1[[#This Row],[BGF2]],"")</f>
        <v>1922386.2500000002</v>
      </c>
      <c r="AB88" s="319">
        <f>IFERROR(F88*Tabelle1[[#This Row],[BGF3]],"")</f>
        <v>1517633.75</v>
      </c>
      <c r="AC88" s="319">
        <f>IFERROR(G88*Tabelle1[[#This Row],[BGF4]],"")</f>
        <v>846380</v>
      </c>
      <c r="AD88" s="319">
        <f>IFERROR(H88*Tabelle1[[#This Row],[BGF5]],"")</f>
        <v>386252.5</v>
      </c>
      <c r="AE88" s="319">
        <f>IFERROR(I88*Tabelle1[[#This Row],[BGF6]],"")</f>
        <v>208196.25</v>
      </c>
      <c r="AF88" s="319" t="str">
        <f>IFERROR(J88*Tabelle1[[#This Row],[BGF11]],"")</f>
        <v/>
      </c>
      <c r="AG88" s="316">
        <f>IFERROR(Tabelle1[[#This Row],[BGF1]]/AG$4*$AK$3,"")</f>
        <v>254.86651303956839</v>
      </c>
      <c r="AH88" s="316">
        <f>IFERROR(Tabelle1[[#This Row],[BGF2]]/AH$4*$AK$3,"")</f>
        <v>151.91270653735634</v>
      </c>
      <c r="AI88" s="316">
        <f>IFERROR(Tabelle1[[#This Row],[BGF3]]/AI$4*$AK$3,"")</f>
        <v>220.81972552910054</v>
      </c>
      <c r="AJ88" s="316">
        <f>IFERROR(Tabelle1[[#This Row],[BGF4]]/AJ$4*$AK$3,"")</f>
        <v>402.68944636678202</v>
      </c>
      <c r="AK88" s="316">
        <f>IFERROR(Tabelle1[[#This Row],[BGF5]]/AK$4*$AK$3,"")</f>
        <v>496.93304093567258</v>
      </c>
      <c r="AL88" s="316">
        <f>IFERROR(Tabelle1[[#This Row],[BGF6]]/AL$4*$AK$3,"")</f>
        <v>545.27589285714294</v>
      </c>
      <c r="AM88" s="316" t="str">
        <f>IFERROR(Tabelle1[[#This Row],[BGF11]]/AM$4*$AK$3,"")</f>
        <v/>
      </c>
      <c r="AN88" s="330">
        <f>SUM(Tabelle1[[#This Row],[BebFl_summe 1]:[BebFl_summe 7]])</f>
        <v>2531047.8744047624</v>
      </c>
      <c r="AO88" s="320">
        <f>IFERROR(Tabelle1[[#This Row],[BebFl G1]]*D88,"")</f>
        <v>566823.12500000012</v>
      </c>
      <c r="AP88" s="320">
        <f>IFERROR(Tabelle1[[#This Row],[BebFl G2]]*E88,"")</f>
        <v>1057312.4375000002</v>
      </c>
      <c r="AQ88" s="320">
        <f>IFERROR(Tabelle1[[#This Row],[BebFl G3]]*F88,"")</f>
        <v>556465.70833333337</v>
      </c>
      <c r="AR88" s="320">
        <f>IFERROR(Tabelle1[[#This Row],[BebFl G4]]*G88,"")</f>
        <v>232754.5</v>
      </c>
      <c r="AS88" s="320">
        <f>IFERROR(Tabelle1[[#This Row],[BebFl G5]]*H88,"")</f>
        <v>84975.550000000017</v>
      </c>
      <c r="AT88" s="320">
        <f>IFERROR(Tabelle1[[#This Row],[BebFl G6]]*I88,"")</f>
        <v>32716.553571428576</v>
      </c>
      <c r="AU88" s="320" t="str">
        <f>IFERROR(Tabelle1[[#This Row],[BebFl G11]]*J88,"")</f>
        <v/>
      </c>
      <c r="AV88" s="320">
        <f>SUM(Tabelle1[[#This Row],[BebFl_summe 8]:[BebFl_summe 14]])</f>
        <v>3008542.6642857147</v>
      </c>
      <c r="AW88" s="320">
        <f>IFERROR(Tabelle1[[#This Row],[BebFl_summe 1]]*AW$3,"")</f>
        <v>850234.68750000023</v>
      </c>
      <c r="AX88" s="320">
        <f>IFERROR(Tabelle1[[#This Row],[BebFl_summe 2]]*AX$3,"")</f>
        <v>1268774.9250000003</v>
      </c>
      <c r="AY88" s="320">
        <f>IFERROR(Tabelle1[[#This Row],[BebFl_summe 3]]*AY$3,"")</f>
        <v>667758.85</v>
      </c>
      <c r="AZ88" s="320">
        <f>IFERROR(Tabelle1[[#This Row],[BebFl_summe 4]]*AZ$3,"")</f>
        <v>162928.15</v>
      </c>
      <c r="BA88" s="320">
        <f>IFERROR(Tabelle1[[#This Row],[BebFl_summe 5]]*BA$3,"")</f>
        <v>42487.775000000009</v>
      </c>
      <c r="BB88" s="320">
        <f>IFERROR(Tabelle1[[#This Row],[BebFl_summe 6]]*BB$3,"")</f>
        <v>16358.276785714288</v>
      </c>
      <c r="BC88" s="320" t="str">
        <f>IFERROR(Tabelle1[[#This Row],[BebFl_summe 7]]*BC$3,"")</f>
        <v/>
      </c>
      <c r="BD88" s="335">
        <v>12486607.677411232</v>
      </c>
      <c r="BE88" s="342">
        <f>Tabelle1[[#This Row],[BebFl_Summe]]/Tabelle1[[#This Row],[bebaut]]</f>
        <v>0.20270100092786036</v>
      </c>
      <c r="BF88" s="332">
        <f>IFERROR(Tabelle1[[#This Row],[bebaut]]*Tabelle1[[#This Row],[BebFl_summe 1]]/Tabelle1[[#This Row],[BebFl_Summe]],"")</f>
        <v>2796350.8932140293</v>
      </c>
      <c r="BG88" s="332">
        <f>IFERROR(Tabelle1[[#This Row],[bebaut]]*Tabelle1[[#This Row],[BebFl_summe 2]]/Tabelle1[[#This Row],[BebFl_Summe]],"")</f>
        <v>5216118.4831854338</v>
      </c>
      <c r="BH88" s="332">
        <f>IFERROR(Tabelle1[[#This Row],[bebaut]]*Tabelle1[[#This Row],[BebFl_summe 3]]/Tabelle1[[#This Row],[BebFl_Summe]],"")</f>
        <v>2745253.8753440836</v>
      </c>
      <c r="BI88" s="332">
        <f>IFERROR(Tabelle1[[#This Row],[bebaut]]*Tabelle1[[#This Row],[BebFl_summe 4]]/Tabelle1[[#This Row],[BebFl_Summe]],"")</f>
        <v>1148265.1735046708</v>
      </c>
      <c r="BJ88" s="332">
        <f>IFERROR(Tabelle1[[#This Row],[bebaut]]*Tabelle1[[#This Row],[BebFl_summe 5]]/Tabelle1[[#This Row],[BebFl_Summe]],"")</f>
        <v>419216.23283075017</v>
      </c>
      <c r="BK88" s="332">
        <f>IFERROR(Tabelle1[[#This Row],[bebaut]]*Tabelle1[[#This Row],[BebFl_summe 6]]/Tabelle1[[#This Row],[BebFl_Summe]],"")</f>
        <v>161403.01933226336</v>
      </c>
      <c r="BL88" s="332" t="str">
        <f>IFERROR(Tabelle1[[#This Row],[bebaut]]*Tabelle1[[#This Row],[BebFl_summe 7]]/Tabelle1[[#This Row],[BebFl_Summe]],"")</f>
        <v/>
      </c>
      <c r="BM88" s="290">
        <f>IFERROR(Tabelle1[[#This Row],[BGF_insg 1]]/Tabelle1[[#This Row],[GF_1]],"")</f>
        <v>0.18427363720714576</v>
      </c>
      <c r="BN88" s="290">
        <f>IFERROR(Tabelle1[[#This Row],[BGF_insg 2]]/Tabelle1[[#This Row],[GF_2]],"")</f>
        <v>0.36854727441429153</v>
      </c>
      <c r="BO88" s="290">
        <f>IFERROR(Tabelle1[[#This Row],[BGF_insg 3]]/Tabelle1[[#This Row],[GF_3]],"")</f>
        <v>0.55282091162143732</v>
      </c>
      <c r="BP88" s="290">
        <f>IFERROR(Tabelle1[[#This Row],[BGF_insg 4]]/Tabelle1[[#This Row],[GF_4]],"")</f>
        <v>0.73709454882858305</v>
      </c>
      <c r="BQ88" s="290">
        <f>IFERROR(Tabelle1[[#This Row],[BGF_insg 5]]/Tabelle1[[#This Row],[GF_5]],"")</f>
        <v>0.92136818603572879</v>
      </c>
      <c r="BR88" s="290">
        <f>IFERROR(Tabelle1[[#This Row],[BGF_insg 6]]/Tabelle1[[#This Row],[GF_6]],"")</f>
        <v>1.2899154604500203</v>
      </c>
      <c r="BS88" s="290" t="str">
        <f>IFERROR(Tabelle1[[#This Row],[BGF_insg 7]]/Tabelle1[[#This Row],[GF_7]],"")</f>
        <v/>
      </c>
      <c r="BT88" s="332">
        <f>IFERROR(Tabelle1[[#This Row],[bebaut]]*Tabelle1[[#This Row],[BebFl_summe 8]]/Tabelle1[[#This Row],[Gewichtung]],"")</f>
        <v>3528800.5393998334</v>
      </c>
      <c r="BU88" s="332">
        <f>IFERROR(Tabelle1[[#This Row],[bebaut]]*Tabelle1[[#This Row],[BebFl_summe 9]]/Tabelle1[[#This Row],[Gewichtung]],"")</f>
        <v>5265903.2918096315</v>
      </c>
      <c r="BV88" s="332">
        <f>IFERROR(Tabelle1[[#This Row],[bebaut]]*Tabelle1[[#This Row],[BebFl_summe 10]]/Tabelle1[[#This Row],[Gewichtung]],"")</f>
        <v>2771455.7224166556</v>
      </c>
      <c r="BW88" s="332">
        <f>IFERROR(Tabelle1[[#This Row],[bebaut]]*Tabelle1[[#This Row],[BebFl_summe 11]]/Tabelle1[[#This Row],[Gewichtung]],"")</f>
        <v>676214.4053354878</v>
      </c>
      <c r="BX88" s="332">
        <f>IFERROR(Tabelle1[[#This Row],[bebaut]]*Tabelle1[[#This Row],[BebFl_summe 12]]/Tabelle1[[#This Row],[Gewichtung]],"")</f>
        <v>176340.58636063203</v>
      </c>
      <c r="BY88" s="332">
        <f>IFERROR(Tabelle1[[#This Row],[bebaut]]*Tabelle1[[#This Row],[BebFl_summe 13]]/Tabelle1[[#This Row],[Gewichtung]],"")</f>
        <v>67893.132088992003</v>
      </c>
      <c r="BZ88" s="332" t="str">
        <f>IFERROR(Tabelle1[[#This Row],[bebaut]]*Tabelle1[[#This Row],[BebFl_summe 14]]/Tabelle1[[#This Row],[Gewichtung]],"")</f>
        <v/>
      </c>
      <c r="CA88" s="290">
        <f>IFERROR(Tabelle1[[#This Row],[BGF_insg 1]]/Tabelle1[[#This Row],[GF_12]],"")</f>
        <v>0.14602518454829963</v>
      </c>
      <c r="CB88" s="290">
        <f>IFERROR(Tabelle1[[#This Row],[BGF_insg 2]]/Tabelle1[[#This Row],[GF_23]],"")</f>
        <v>0.36506296137074912</v>
      </c>
      <c r="CC88" s="290">
        <f>IFERROR(Tabelle1[[#This Row],[BGF_insg 3]]/Tabelle1[[#This Row],[GF_34]],"")</f>
        <v>0.54759444205612373</v>
      </c>
      <c r="CD88" s="290">
        <f>IFERROR(Tabelle1[[#This Row],[BGF_insg 4]]/Tabelle1[[#This Row],[GF_45]],"")</f>
        <v>1.2516444389854258</v>
      </c>
      <c r="CE88" s="290">
        <f>IFERROR(Tabelle1[[#This Row],[BGF_insg 5]]/Tabelle1[[#This Row],[GF_56]],"")</f>
        <v>2.1903777682244949</v>
      </c>
      <c r="CF88" s="290">
        <f>IFERROR(Tabelle1[[#This Row],[BGF_insg 6]]/Tabelle1[[#This Row],[GF_67]],"")</f>
        <v>3.066528875514293</v>
      </c>
      <c r="CG88" s="290" t="str">
        <f>IFERROR(Tabelle1[[#This Row],[BGF_insg 7]]/Tabelle1[[#This Row],[GF_78]],"")</f>
        <v/>
      </c>
      <c r="CI88"/>
    </row>
    <row r="89" spans="1:87" ht="17.399999999999999" customHeight="1" x14ac:dyDescent="0.3">
      <c r="A89" s="15" t="s">
        <v>144</v>
      </c>
      <c r="B89" s="256">
        <v>707</v>
      </c>
      <c r="C89" s="314">
        <f t="shared" si="1"/>
        <v>14074</v>
      </c>
      <c r="D89" s="25">
        <v>2596</v>
      </c>
      <c r="E89" s="25">
        <v>9063</v>
      </c>
      <c r="F89" s="25">
        <v>1880</v>
      </c>
      <c r="G89" s="25">
        <v>398</v>
      </c>
      <c r="H89" s="25">
        <v>121</v>
      </c>
      <c r="I89" s="25">
        <v>16</v>
      </c>
      <c r="J89" s="25" t="s">
        <v>54</v>
      </c>
      <c r="K89" s="24">
        <v>497047</v>
      </c>
      <c r="L89" s="24">
        <v>1878469</v>
      </c>
      <c r="M89" s="24">
        <v>894461</v>
      </c>
      <c r="N89" s="24">
        <v>406518</v>
      </c>
      <c r="O89" s="24">
        <v>176589</v>
      </c>
      <c r="P89" s="24">
        <v>34241</v>
      </c>
      <c r="Q89" s="24" t="s">
        <v>54</v>
      </c>
      <c r="R89" s="315">
        <f>IFERROR(Tabelle1[[#This Row],[NGF1]]/NGFzuBGF/D89,"")</f>
        <v>239.33310862865949</v>
      </c>
      <c r="S89" s="315">
        <f>IFERROR(Tabelle1[[#This Row],[NGF2]]/NGFzuBGF/E89,"")</f>
        <v>259.08487807569236</v>
      </c>
      <c r="T89" s="315">
        <f>IFERROR(Tabelle1[[#This Row],[NGF3]]/NGFzuBGF/F89,"")</f>
        <v>594.72140957446811</v>
      </c>
      <c r="U89" s="315">
        <f>IFERROR(Tabelle1[[#This Row],[NGF4]]/NGFzuBGF/G89,"")</f>
        <v>1276.752512562814</v>
      </c>
      <c r="V89" s="315">
        <f>IFERROR(Tabelle1[[#This Row],[NGF5]]/NGFzuBGF/H89,"")</f>
        <v>1824.2665289256199</v>
      </c>
      <c r="W89" s="315">
        <f>IFERROR(Tabelle1[[#This Row],[NGF6]]/NGFzuBGF/I89,"")</f>
        <v>2675.078125</v>
      </c>
      <c r="X89" s="315" t="str">
        <f>IFERROR(Tabelle1[[#This Row],[NGF11]]/NGFzuBGF/J89,"")</f>
        <v/>
      </c>
      <c r="Y89" s="329">
        <f>SUM(Tabelle1[[#This Row],[BGF_insg 1]:[BGF_insg 7]])</f>
        <v>4859156.25</v>
      </c>
      <c r="Z89" s="319">
        <f>IFERROR(D89*Tabelle1[[#This Row],[BGF1]],"")</f>
        <v>621308.75</v>
      </c>
      <c r="AA89" s="319">
        <f>IFERROR(E89*Tabelle1[[#This Row],[BGF2]],"")</f>
        <v>2348086.25</v>
      </c>
      <c r="AB89" s="319">
        <f>IFERROR(F89*Tabelle1[[#This Row],[BGF3]],"")</f>
        <v>1118076.25</v>
      </c>
      <c r="AC89" s="319">
        <f>IFERROR(G89*Tabelle1[[#This Row],[BGF4]],"")</f>
        <v>508147.49999999994</v>
      </c>
      <c r="AD89" s="319">
        <f>IFERROR(H89*Tabelle1[[#This Row],[BGF5]],"")</f>
        <v>220736.25</v>
      </c>
      <c r="AE89" s="319">
        <f>IFERROR(I89*Tabelle1[[#This Row],[BGF6]],"")</f>
        <v>42801.25</v>
      </c>
      <c r="AF89" s="319" t="str">
        <f>IFERROR(J89*Tabelle1[[#This Row],[BGF11]],"")</f>
        <v/>
      </c>
      <c r="AG89" s="316">
        <f>IFERROR(Tabelle1[[#This Row],[BGF1]]/AG$4*$AK$3,"")</f>
        <v>263.26641949152548</v>
      </c>
      <c r="AH89" s="316">
        <f>IFERROR(Tabelle1[[#This Row],[BGF2]]/AH$4*$AK$3,"")</f>
        <v>142.49668294163081</v>
      </c>
      <c r="AI89" s="316">
        <f>IFERROR(Tabelle1[[#This Row],[BGF3]]/AI$4*$AK$3,"")</f>
        <v>218.06451684397166</v>
      </c>
      <c r="AJ89" s="316">
        <f>IFERROR(Tabelle1[[#This Row],[BGF4]]/AJ$4*$AK$3,"")</f>
        <v>351.10694095477385</v>
      </c>
      <c r="AK89" s="316">
        <f>IFERROR(Tabelle1[[#This Row],[BGF5]]/AK$4*$AK$3,"")</f>
        <v>401.33863636363645</v>
      </c>
      <c r="AL89" s="316">
        <f>IFERROR(Tabelle1[[#This Row],[BGF6]]/AL$4*$AK$3,"")</f>
        <v>420.36941964285717</v>
      </c>
      <c r="AM89" s="316" t="str">
        <f>IFERROR(Tabelle1[[#This Row],[BGF11]]/AM$4*$AK$3,"")</f>
        <v/>
      </c>
      <c r="AN89" s="330">
        <f>SUM(Tabelle1[[#This Row],[BebFl_summe 1]:[BebFl_summe 7]])</f>
        <v>2579876.802380953</v>
      </c>
      <c r="AO89" s="320">
        <f>IFERROR(Tabelle1[[#This Row],[BebFl G1]]*D89,"")</f>
        <v>683439.62500000012</v>
      </c>
      <c r="AP89" s="320">
        <f>IFERROR(Tabelle1[[#This Row],[BebFl G2]]*E89,"")</f>
        <v>1291447.4375</v>
      </c>
      <c r="AQ89" s="320">
        <f>IFERROR(Tabelle1[[#This Row],[BebFl G3]]*F89,"")</f>
        <v>409961.29166666674</v>
      </c>
      <c r="AR89" s="320">
        <f>IFERROR(Tabelle1[[#This Row],[BebFl G4]]*G89,"")</f>
        <v>139740.5625</v>
      </c>
      <c r="AS89" s="320">
        <f>IFERROR(Tabelle1[[#This Row],[BebFl G5]]*H89,"")</f>
        <v>48561.975000000013</v>
      </c>
      <c r="AT89" s="320">
        <f>IFERROR(Tabelle1[[#This Row],[BebFl G6]]*I89,"")</f>
        <v>6725.9107142857147</v>
      </c>
      <c r="AU89" s="320" t="str">
        <f>IFERROR(Tabelle1[[#This Row],[BebFl G11]]*J89,"")</f>
        <v/>
      </c>
      <c r="AV89" s="320">
        <f>SUM(Tabelle1[[#This Row],[BebFl_summe 8]:[BebFl_summe 14]])</f>
        <v>3192312.2491071429</v>
      </c>
      <c r="AW89" s="320">
        <f>IFERROR(Tabelle1[[#This Row],[BebFl_summe 1]]*AW$3,"")</f>
        <v>1025159.4375000002</v>
      </c>
      <c r="AX89" s="320">
        <f>IFERROR(Tabelle1[[#This Row],[BebFl_summe 2]]*AX$3,"")</f>
        <v>1549736.925</v>
      </c>
      <c r="AY89" s="320">
        <f>IFERROR(Tabelle1[[#This Row],[BebFl_summe 3]]*AY$3,"")</f>
        <v>491953.55000000005</v>
      </c>
      <c r="AZ89" s="320">
        <f>IFERROR(Tabelle1[[#This Row],[BebFl_summe 4]]*AZ$3,"")</f>
        <v>97818.393749999988</v>
      </c>
      <c r="BA89" s="320">
        <f>IFERROR(Tabelle1[[#This Row],[BebFl_summe 5]]*BA$3,"")</f>
        <v>24280.987500000007</v>
      </c>
      <c r="BB89" s="320">
        <f>IFERROR(Tabelle1[[#This Row],[BebFl_summe 6]]*BB$3,"")</f>
        <v>3362.9553571428573</v>
      </c>
      <c r="BC89" s="320" t="str">
        <f>IFERROR(Tabelle1[[#This Row],[BebFl_summe 7]]*BC$3,"")</f>
        <v/>
      </c>
      <c r="BD89" s="335">
        <v>13620605.507171869</v>
      </c>
      <c r="BE89" s="342">
        <f>Tabelle1[[#This Row],[BebFl_Summe]]/Tabelle1[[#This Row],[bebaut]]</f>
        <v>0.18940984679591008</v>
      </c>
      <c r="BF89" s="332">
        <f>IFERROR(Tabelle1[[#This Row],[bebaut]]*Tabelle1[[#This Row],[BebFl_summe 1]]/Tabelle1[[#This Row],[BebFl_Summe]],"")</f>
        <v>3608258.1584916711</v>
      </c>
      <c r="BG89" s="332">
        <f>IFERROR(Tabelle1[[#This Row],[bebaut]]*Tabelle1[[#This Row],[BebFl_summe 2]]/Tabelle1[[#This Row],[BebFl_Summe]],"")</f>
        <v>6818269.796139691</v>
      </c>
      <c r="BH89" s="332">
        <f>IFERROR(Tabelle1[[#This Row],[bebaut]]*Tabelle1[[#This Row],[BebFl_summe 3]]/Tabelle1[[#This Row],[BebFl_Summe]],"")</f>
        <v>2164413.8285397682</v>
      </c>
      <c r="BI89" s="332">
        <f>IFERROR(Tabelle1[[#This Row],[bebaut]]*Tabelle1[[#This Row],[BebFl_summe 4]]/Tabelle1[[#This Row],[BebFl_Summe]],"")</f>
        <v>737768.20404997759</v>
      </c>
      <c r="BJ89" s="332">
        <f>IFERROR(Tabelle1[[#This Row],[bebaut]]*Tabelle1[[#This Row],[BebFl_summe 5]]/Tabelle1[[#This Row],[BebFl_Summe]],"")</f>
        <v>256385.6938880572</v>
      </c>
      <c r="BK89" s="332">
        <f>IFERROR(Tabelle1[[#This Row],[bebaut]]*Tabelle1[[#This Row],[BebFl_summe 6]]/Tabelle1[[#This Row],[BebFl_Summe]],"")</f>
        <v>35509.826062701548</v>
      </c>
      <c r="BL89" s="332" t="str">
        <f>IFERROR(Tabelle1[[#This Row],[bebaut]]*Tabelle1[[#This Row],[BebFl_summe 7]]/Tabelle1[[#This Row],[BebFl_Summe]],"")</f>
        <v/>
      </c>
      <c r="BM89" s="290">
        <f>IFERROR(Tabelle1[[#This Row],[BGF_insg 1]]/Tabelle1[[#This Row],[GF_1]],"")</f>
        <v>0.17219076981446368</v>
      </c>
      <c r="BN89" s="290">
        <f>IFERROR(Tabelle1[[#This Row],[BGF_insg 2]]/Tabelle1[[#This Row],[GF_2]],"")</f>
        <v>0.34438153962892742</v>
      </c>
      <c r="BO89" s="290">
        <f>IFERROR(Tabelle1[[#This Row],[BGF_insg 3]]/Tabelle1[[#This Row],[GF_3]],"")</f>
        <v>0.51657230944339105</v>
      </c>
      <c r="BP89" s="290">
        <f>IFERROR(Tabelle1[[#This Row],[BGF_insg 4]]/Tabelle1[[#This Row],[GF_4]],"")</f>
        <v>0.68876307925785485</v>
      </c>
      <c r="BQ89" s="290">
        <f>IFERROR(Tabelle1[[#This Row],[BGF_insg 5]]/Tabelle1[[#This Row],[GF_5]],"")</f>
        <v>0.86095384907231831</v>
      </c>
      <c r="BR89" s="290">
        <f>IFERROR(Tabelle1[[#This Row],[BGF_insg 6]]/Tabelle1[[#This Row],[GF_6]],"")</f>
        <v>1.2053353887012459</v>
      </c>
      <c r="BS89" s="290" t="str">
        <f>IFERROR(Tabelle1[[#This Row],[BGF_insg 7]]/Tabelle1[[#This Row],[GF_7]],"")</f>
        <v/>
      </c>
      <c r="BT89" s="332">
        <f>IFERROR(Tabelle1[[#This Row],[bebaut]]*Tabelle1[[#This Row],[BebFl_summe 8]]/Tabelle1[[#This Row],[Gewichtung]],"")</f>
        <v>4374037.1212268192</v>
      </c>
      <c r="BU89" s="332">
        <f>IFERROR(Tabelle1[[#This Row],[bebaut]]*Tabelle1[[#This Row],[BebFl_summe 9]]/Tabelle1[[#This Row],[Gewichtung]],"")</f>
        <v>6612246.4371166667</v>
      </c>
      <c r="BV89" s="332">
        <f>IFERROR(Tabelle1[[#This Row],[bebaut]]*Tabelle1[[#This Row],[BebFl_summe 10]]/Tabelle1[[#This Row],[Gewichtung]],"")</f>
        <v>2099013.1007005568</v>
      </c>
      <c r="BW89" s="332">
        <f>IFERROR(Tabelle1[[#This Row],[bebaut]]*Tabelle1[[#This Row],[BebFl_summe 11]]/Tabelle1[[#This Row],[Gewichtung]],"")</f>
        <v>417360.72434223804</v>
      </c>
      <c r="BX89" s="332">
        <f>IFERROR(Tabelle1[[#This Row],[bebaut]]*Tabelle1[[#This Row],[BebFl_summe 12]]/Tabelle1[[#This Row],[Gewichtung]],"")</f>
        <v>103599.4371022355</v>
      </c>
      <c r="BY89" s="332">
        <f>IFERROR(Tabelle1[[#This Row],[bebaut]]*Tabelle1[[#This Row],[BebFl_summe 13]]/Tabelle1[[#This Row],[Gewichtung]],"")</f>
        <v>14348.68668335451</v>
      </c>
      <c r="BZ89" s="332" t="str">
        <f>IFERROR(Tabelle1[[#This Row],[bebaut]]*Tabelle1[[#This Row],[BebFl_summe 14]]/Tabelle1[[#This Row],[Gewichtung]],"")</f>
        <v/>
      </c>
      <c r="CA89" s="290">
        <f>IFERROR(Tabelle1[[#This Row],[BGF_insg 1]]/Tabelle1[[#This Row],[GF_12]],"")</f>
        <v>0.14204469070114722</v>
      </c>
      <c r="CB89" s="290">
        <f>IFERROR(Tabelle1[[#This Row],[BGF_insg 2]]/Tabelle1[[#This Row],[GF_23]],"")</f>
        <v>0.35511172675286817</v>
      </c>
      <c r="CC89" s="290">
        <f>IFERROR(Tabelle1[[#This Row],[BGF_insg 3]]/Tabelle1[[#This Row],[GF_34]],"")</f>
        <v>0.5326675901293022</v>
      </c>
      <c r="CD89" s="290">
        <f>IFERROR(Tabelle1[[#This Row],[BGF_insg 4]]/Tabelle1[[#This Row],[GF_45]],"")</f>
        <v>1.2175259202955482</v>
      </c>
      <c r="CE89" s="290">
        <f>IFERROR(Tabelle1[[#This Row],[BGF_insg 5]]/Tabelle1[[#This Row],[GF_56]],"")</f>
        <v>2.1306703605172088</v>
      </c>
      <c r="CF89" s="290">
        <f>IFERROR(Tabelle1[[#This Row],[BGF_insg 6]]/Tabelle1[[#This Row],[GF_67]],"")</f>
        <v>2.9829385047240926</v>
      </c>
      <c r="CG89" s="290" t="str">
        <f>IFERROR(Tabelle1[[#This Row],[BGF_insg 7]]/Tabelle1[[#This Row],[GF_78]],"")</f>
        <v/>
      </c>
      <c r="CI89"/>
    </row>
    <row r="90" spans="1:87" ht="17.399999999999999" customHeight="1" x14ac:dyDescent="0.3">
      <c r="A90" s="15" t="s">
        <v>145</v>
      </c>
      <c r="B90" s="256">
        <v>708</v>
      </c>
      <c r="C90" s="314">
        <f t="shared" si="1"/>
        <v>10386</v>
      </c>
      <c r="D90" s="25">
        <v>2155</v>
      </c>
      <c r="E90" s="25">
        <v>6420</v>
      </c>
      <c r="F90" s="25">
        <v>1480</v>
      </c>
      <c r="G90" s="25">
        <v>279</v>
      </c>
      <c r="H90" s="25">
        <v>40</v>
      </c>
      <c r="I90" s="25">
        <v>12</v>
      </c>
      <c r="J90" s="25" t="s">
        <v>54</v>
      </c>
      <c r="K90" s="24">
        <v>360586</v>
      </c>
      <c r="L90" s="24">
        <v>1292560</v>
      </c>
      <c r="M90" s="24">
        <v>729164</v>
      </c>
      <c r="N90" s="24">
        <v>374401</v>
      </c>
      <c r="O90" s="24">
        <v>92391</v>
      </c>
      <c r="P90" s="24">
        <v>35211</v>
      </c>
      <c r="Q90" s="24" t="s">
        <v>54</v>
      </c>
      <c r="R90" s="315">
        <f>IFERROR(Tabelle1[[#This Row],[NGF1]]/NGFzuBGF/D90,"")</f>
        <v>209.15661252900233</v>
      </c>
      <c r="S90" s="315">
        <f>IFERROR(Tabelle1[[#This Row],[NGF2]]/NGFzuBGF/E90,"")</f>
        <v>251.66666666666666</v>
      </c>
      <c r="T90" s="315">
        <f>IFERROR(Tabelle1[[#This Row],[NGF3]]/NGFzuBGF/F90,"")</f>
        <v>615.84797297297303</v>
      </c>
      <c r="U90" s="315">
        <f>IFERROR(Tabelle1[[#This Row],[NGF4]]/NGFzuBGF/G90,"")</f>
        <v>1677.423835125448</v>
      </c>
      <c r="V90" s="315">
        <f>IFERROR(Tabelle1[[#This Row],[NGF5]]/NGFzuBGF/H90,"")</f>
        <v>2887.21875</v>
      </c>
      <c r="W90" s="315">
        <f>IFERROR(Tabelle1[[#This Row],[NGF6]]/NGFzuBGF/I90,"")</f>
        <v>3667.8125</v>
      </c>
      <c r="X90" s="315" t="str">
        <f>IFERROR(Tabelle1[[#This Row],[NGF11]]/NGFzuBGF/J90,"")</f>
        <v/>
      </c>
      <c r="Y90" s="329">
        <f>SUM(Tabelle1[[#This Row],[BGF_insg 1]:[BGF_insg 7]])</f>
        <v>3605391.25</v>
      </c>
      <c r="Z90" s="319">
        <f>IFERROR(D90*Tabelle1[[#This Row],[BGF1]],"")</f>
        <v>450732.5</v>
      </c>
      <c r="AA90" s="319">
        <f>IFERROR(E90*Tabelle1[[#This Row],[BGF2]],"")</f>
        <v>1615700</v>
      </c>
      <c r="AB90" s="319">
        <f>IFERROR(F90*Tabelle1[[#This Row],[BGF3]],"")</f>
        <v>911455.00000000012</v>
      </c>
      <c r="AC90" s="319">
        <f>IFERROR(G90*Tabelle1[[#This Row],[BGF4]],"")</f>
        <v>468001.25</v>
      </c>
      <c r="AD90" s="319">
        <f>IFERROR(H90*Tabelle1[[#This Row],[BGF5]],"")</f>
        <v>115488.75</v>
      </c>
      <c r="AE90" s="319">
        <f>IFERROR(I90*Tabelle1[[#This Row],[BGF6]],"")</f>
        <v>44013.75</v>
      </c>
      <c r="AF90" s="319" t="str">
        <f>IFERROR(J90*Tabelle1[[#This Row],[BGF11]],"")</f>
        <v/>
      </c>
      <c r="AG90" s="316">
        <f>IFERROR(Tabelle1[[#This Row],[BGF1]]/AG$4*$AK$3,"")</f>
        <v>230.0722737819026</v>
      </c>
      <c r="AH90" s="316">
        <f>IFERROR(Tabelle1[[#This Row],[BGF2]]/AH$4*$AK$3,"")</f>
        <v>138.41666666666669</v>
      </c>
      <c r="AI90" s="316">
        <f>IFERROR(Tabelle1[[#This Row],[BGF3]]/AI$4*$AK$3,"")</f>
        <v>225.81092342342345</v>
      </c>
      <c r="AJ90" s="316">
        <f>IFERROR(Tabelle1[[#This Row],[BGF4]]/AJ$4*$AK$3,"")</f>
        <v>461.29155465949822</v>
      </c>
      <c r="AK90" s="316">
        <f>IFERROR(Tabelle1[[#This Row],[BGF5]]/AK$4*$AK$3,"")</f>
        <v>635.18812500000013</v>
      </c>
      <c r="AL90" s="316">
        <f>IFERROR(Tabelle1[[#This Row],[BGF6]]/AL$4*$AK$3,"")</f>
        <v>576.37053571428578</v>
      </c>
      <c r="AM90" s="316" t="str">
        <f>IFERROR(Tabelle1[[#This Row],[BGF11]]/AM$4*$AK$3,"")</f>
        <v/>
      </c>
      <c r="AN90" s="330">
        <f>SUM(Tabelle1[[#This Row],[BebFl_summe 1]:[BebFl_summe 7]])</f>
        <v>1879665.2318452382</v>
      </c>
      <c r="AO90" s="320">
        <f>IFERROR(Tabelle1[[#This Row],[BebFl G1]]*D90,"")</f>
        <v>495805.75000000012</v>
      </c>
      <c r="AP90" s="320">
        <f>IFERROR(Tabelle1[[#This Row],[BebFl G2]]*E90,"")</f>
        <v>888635.00000000012</v>
      </c>
      <c r="AQ90" s="320">
        <f>IFERROR(Tabelle1[[#This Row],[BebFl G3]]*F90,"")</f>
        <v>334200.16666666669</v>
      </c>
      <c r="AR90" s="320">
        <f>IFERROR(Tabelle1[[#This Row],[BebFl G4]]*G90,"")</f>
        <v>128700.34375</v>
      </c>
      <c r="AS90" s="320">
        <f>IFERROR(Tabelle1[[#This Row],[BebFl G5]]*H90,"")</f>
        <v>25407.525000000005</v>
      </c>
      <c r="AT90" s="320">
        <f>IFERROR(Tabelle1[[#This Row],[BebFl G6]]*I90,"")</f>
        <v>6916.4464285714294</v>
      </c>
      <c r="AU90" s="320" t="str">
        <f>IFERROR(Tabelle1[[#This Row],[BebFl G11]]*J90,"")</f>
        <v/>
      </c>
      <c r="AV90" s="320">
        <f>SUM(Tabelle1[[#This Row],[BebFl_summe 8]:[BebFl_summe 14]])</f>
        <v>2317363.0513392864</v>
      </c>
      <c r="AW90" s="320">
        <f>IFERROR(Tabelle1[[#This Row],[BebFl_summe 1]]*AW$3,"")</f>
        <v>743708.62500000023</v>
      </c>
      <c r="AX90" s="320">
        <f>IFERROR(Tabelle1[[#This Row],[BebFl_summe 2]]*AX$3,"")</f>
        <v>1066362</v>
      </c>
      <c r="AY90" s="320">
        <f>IFERROR(Tabelle1[[#This Row],[BebFl_summe 3]]*AY$3,"")</f>
        <v>401040.2</v>
      </c>
      <c r="AZ90" s="320">
        <f>IFERROR(Tabelle1[[#This Row],[BebFl_summe 4]]*AZ$3,"")</f>
        <v>90090.240624999991</v>
      </c>
      <c r="BA90" s="320">
        <f>IFERROR(Tabelle1[[#This Row],[BebFl_summe 5]]*BA$3,"")</f>
        <v>12703.762500000003</v>
      </c>
      <c r="BB90" s="320">
        <f>IFERROR(Tabelle1[[#This Row],[BebFl_summe 6]]*BB$3,"")</f>
        <v>3458.2232142857147</v>
      </c>
      <c r="BC90" s="320" t="str">
        <f>IFERROR(Tabelle1[[#This Row],[BebFl_summe 7]]*BC$3,"")</f>
        <v/>
      </c>
      <c r="BD90" s="335">
        <v>13497286.574277485</v>
      </c>
      <c r="BE90" s="342">
        <f>Tabelle1[[#This Row],[BebFl_Summe]]/Tabelle1[[#This Row],[bebaut]]</f>
        <v>0.13926245260491238</v>
      </c>
      <c r="BF90" s="332">
        <f>IFERROR(Tabelle1[[#This Row],[bebaut]]*Tabelle1[[#This Row],[BebFl_summe 1]]/Tabelle1[[#This Row],[BebFl_Summe]],"")</f>
        <v>3560225.6080222949</v>
      </c>
      <c r="BG90" s="332">
        <f>IFERROR(Tabelle1[[#This Row],[bebaut]]*Tabelle1[[#This Row],[BebFl_summe 2]]/Tabelle1[[#This Row],[BebFl_Summe]],"")</f>
        <v>6381009.2625688417</v>
      </c>
      <c r="BH90" s="332">
        <f>IFERROR(Tabelle1[[#This Row],[bebaut]]*Tabelle1[[#This Row],[BebFl_summe 3]]/Tabelle1[[#This Row],[BebFl_Summe]],"")</f>
        <v>2399786.5929791764</v>
      </c>
      <c r="BI90" s="332">
        <f>IFERROR(Tabelle1[[#This Row],[bebaut]]*Tabelle1[[#This Row],[BebFl_summe 4]]/Tabelle1[[#This Row],[BebFl_Summe]],"")</f>
        <v>924156.8085485535</v>
      </c>
      <c r="BJ90" s="332">
        <f>IFERROR(Tabelle1[[#This Row],[bebaut]]*Tabelle1[[#This Row],[BebFl_summe 5]]/Tabelle1[[#This Row],[BebFl_Summe]],"")</f>
        <v>182443.46932536917</v>
      </c>
      <c r="BK90" s="332">
        <f>IFERROR(Tabelle1[[#This Row],[bebaut]]*Tabelle1[[#This Row],[BebFl_summe 6]]/Tabelle1[[#This Row],[BebFl_Summe]],"")</f>
        <v>49664.832833250395</v>
      </c>
      <c r="BL90" s="332" t="str">
        <f>IFERROR(Tabelle1[[#This Row],[bebaut]]*Tabelle1[[#This Row],[BebFl_summe 7]]/Tabelle1[[#This Row],[BebFl_Summe]],"")</f>
        <v/>
      </c>
      <c r="BM90" s="290">
        <f>IFERROR(Tabelle1[[#This Row],[BGF_insg 1]]/Tabelle1[[#This Row],[GF_1]],"")</f>
        <v>0.12660222964082937</v>
      </c>
      <c r="BN90" s="290">
        <f>IFERROR(Tabelle1[[#This Row],[BGF_insg 2]]/Tabelle1[[#This Row],[GF_2]],"")</f>
        <v>0.2532044592816588</v>
      </c>
      <c r="BO90" s="290">
        <f>IFERROR(Tabelle1[[#This Row],[BGF_insg 3]]/Tabelle1[[#This Row],[GF_3]],"")</f>
        <v>0.37980668892248831</v>
      </c>
      <c r="BP90" s="290">
        <f>IFERROR(Tabelle1[[#This Row],[BGF_insg 4]]/Tabelle1[[#This Row],[GF_4]],"")</f>
        <v>0.50640891856331771</v>
      </c>
      <c r="BQ90" s="290">
        <f>IFERROR(Tabelle1[[#This Row],[BGF_insg 5]]/Tabelle1[[#This Row],[GF_5]],"")</f>
        <v>0.63301114820414695</v>
      </c>
      <c r="BR90" s="290">
        <f>IFERROR(Tabelle1[[#This Row],[BGF_insg 6]]/Tabelle1[[#This Row],[GF_6]],"")</f>
        <v>0.88621560748580597</v>
      </c>
      <c r="BS90" s="290" t="str">
        <f>IFERROR(Tabelle1[[#This Row],[BGF_insg 7]]/Tabelle1[[#This Row],[GF_7]],"")</f>
        <v/>
      </c>
      <c r="BT90" s="332">
        <f>IFERROR(Tabelle1[[#This Row],[bebaut]]*Tabelle1[[#This Row],[BebFl_summe 8]]/Tabelle1[[#This Row],[Gewichtung]],"")</f>
        <v>4331668.4597976683</v>
      </c>
      <c r="BU90" s="332">
        <f>IFERROR(Tabelle1[[#This Row],[bebaut]]*Tabelle1[[#This Row],[BebFl_summe 9]]/Tabelle1[[#This Row],[Gewichtung]],"")</f>
        <v>6210935.9591288324</v>
      </c>
      <c r="BV90" s="332">
        <f>IFERROR(Tabelle1[[#This Row],[bebaut]]*Tabelle1[[#This Row],[BebFl_summe 10]]/Tabelle1[[#This Row],[Gewichtung]],"")</f>
        <v>2335824.9817943801</v>
      </c>
      <c r="BW90" s="332">
        <f>IFERROR(Tabelle1[[#This Row],[bebaut]]*Tabelle1[[#This Row],[BebFl_summe 11]]/Tabelle1[[#This Row],[Gewichtung]],"")</f>
        <v>524723.0443924123</v>
      </c>
      <c r="BX90" s="332">
        <f>IFERROR(Tabelle1[[#This Row],[bebaut]]*Tabelle1[[#This Row],[BebFl_summe 12]]/Tabelle1[[#This Row],[Gewichtung]],"")</f>
        <v>73991.998334038915</v>
      </c>
      <c r="BY90" s="332">
        <f>IFERROR(Tabelle1[[#This Row],[bebaut]]*Tabelle1[[#This Row],[BebFl_summe 13]]/Tabelle1[[#This Row],[Gewichtung]],"")</f>
        <v>20142.130830150771</v>
      </c>
      <c r="BZ90" s="332" t="str">
        <f>IFERROR(Tabelle1[[#This Row],[bebaut]]*Tabelle1[[#This Row],[BebFl_summe 14]]/Tabelle1[[#This Row],[Gewichtung]],"")</f>
        <v/>
      </c>
      <c r="CA90" s="290">
        <f>IFERROR(Tabelle1[[#This Row],[BGF_insg 1]]/Tabelle1[[#This Row],[GF_12]],"")</f>
        <v>0.10405517046912996</v>
      </c>
      <c r="CB90" s="290">
        <f>IFERROR(Tabelle1[[#This Row],[BGF_insg 2]]/Tabelle1[[#This Row],[GF_23]],"")</f>
        <v>0.26013792617282494</v>
      </c>
      <c r="CC90" s="290">
        <f>IFERROR(Tabelle1[[#This Row],[BGF_insg 3]]/Tabelle1[[#This Row],[GF_34]],"")</f>
        <v>0.39020688925923747</v>
      </c>
      <c r="CD90" s="290">
        <f>IFERROR(Tabelle1[[#This Row],[BGF_insg 4]]/Tabelle1[[#This Row],[GF_45]],"")</f>
        <v>0.89190146116397151</v>
      </c>
      <c r="CE90" s="290">
        <f>IFERROR(Tabelle1[[#This Row],[BGF_insg 5]]/Tabelle1[[#This Row],[GF_56]],"")</f>
        <v>1.5608275570369496</v>
      </c>
      <c r="CF90" s="290">
        <f>IFERROR(Tabelle1[[#This Row],[BGF_insg 6]]/Tabelle1[[#This Row],[GF_67]],"")</f>
        <v>2.1851585798517297</v>
      </c>
      <c r="CG90" s="290" t="str">
        <f>IFERROR(Tabelle1[[#This Row],[BGF_insg 7]]/Tabelle1[[#This Row],[GF_78]],"")</f>
        <v/>
      </c>
      <c r="CI90"/>
    </row>
    <row r="91" spans="1:87" ht="17.399999999999999" customHeight="1" thickBot="1" x14ac:dyDescent="0.35">
      <c r="A91" s="275" t="s">
        <v>146</v>
      </c>
      <c r="B91" s="276">
        <v>709</v>
      </c>
      <c r="C91" s="314">
        <f t="shared" si="1"/>
        <v>21936</v>
      </c>
      <c r="D91" s="25">
        <v>4540</v>
      </c>
      <c r="E91" s="25">
        <v>12135</v>
      </c>
      <c r="F91" s="25">
        <v>4158</v>
      </c>
      <c r="G91" s="25">
        <v>827</v>
      </c>
      <c r="H91" s="25">
        <v>201</v>
      </c>
      <c r="I91" s="25">
        <v>74</v>
      </c>
      <c r="J91" s="25">
        <v>1</v>
      </c>
      <c r="K91" s="24">
        <v>885984</v>
      </c>
      <c r="L91" s="24">
        <v>2620475</v>
      </c>
      <c r="M91" s="24">
        <v>2054432</v>
      </c>
      <c r="N91" s="24">
        <v>957930</v>
      </c>
      <c r="O91" s="24">
        <v>426660</v>
      </c>
      <c r="P91" s="24">
        <v>225786</v>
      </c>
      <c r="Q91" s="24">
        <v>821</v>
      </c>
      <c r="R91" s="315">
        <f>IFERROR(Tabelle1[[#This Row],[NGF1]]/NGFzuBGF/D91,"")</f>
        <v>243.93832599118943</v>
      </c>
      <c r="S91" s="315">
        <f>IFERROR(Tabelle1[[#This Row],[NGF2]]/NGFzuBGF/E91,"")</f>
        <v>269.92943963741243</v>
      </c>
      <c r="T91" s="315">
        <f>IFERROR(Tabelle1[[#This Row],[NGF3]]/NGFzuBGF/F91,"")</f>
        <v>617.6142376142376</v>
      </c>
      <c r="U91" s="315">
        <f>IFERROR(Tabelle1[[#This Row],[NGF4]]/NGFzuBGF/G91,"")</f>
        <v>1447.8990326481257</v>
      </c>
      <c r="V91" s="315">
        <f>IFERROR(Tabelle1[[#This Row],[NGF5]]/NGFzuBGF/H91,"")</f>
        <v>2653.3582089552237</v>
      </c>
      <c r="W91" s="315">
        <f>IFERROR(Tabelle1[[#This Row],[NGF6]]/NGFzuBGF/I91,"")</f>
        <v>3813.9527027027025</v>
      </c>
      <c r="X91" s="315">
        <f>IFERROR(Tabelle1[[#This Row],[NGF11]]/NGFzuBGF/J91,"")</f>
        <v>1026.25</v>
      </c>
      <c r="Y91" s="329">
        <f>SUM(Tabelle1[[#This Row],[BGF_insg 1]:[BGF_insg 7]])</f>
        <v>8965110</v>
      </c>
      <c r="Z91" s="319">
        <f>IFERROR(D91*Tabelle1[[#This Row],[BGF1]],"")</f>
        <v>1107480</v>
      </c>
      <c r="AA91" s="319">
        <f>IFERROR(E91*Tabelle1[[#This Row],[BGF2]],"")</f>
        <v>3275593.75</v>
      </c>
      <c r="AB91" s="319">
        <f>IFERROR(F91*Tabelle1[[#This Row],[BGF3]],"")</f>
        <v>2568040</v>
      </c>
      <c r="AC91" s="319">
        <f>IFERROR(G91*Tabelle1[[#This Row],[BGF4]],"")</f>
        <v>1197412.5</v>
      </c>
      <c r="AD91" s="319">
        <f>IFERROR(H91*Tabelle1[[#This Row],[BGF5]],"")</f>
        <v>533325</v>
      </c>
      <c r="AE91" s="319">
        <f>IFERROR(I91*Tabelle1[[#This Row],[BGF6]],"")</f>
        <v>282232.5</v>
      </c>
      <c r="AF91" s="319">
        <f>IFERROR(J91*Tabelle1[[#This Row],[BGF11]],"")</f>
        <v>1026.25</v>
      </c>
      <c r="AG91" s="316">
        <f>IFERROR(Tabelle1[[#This Row],[BGF1]]/AG$4*$AK$3,"")</f>
        <v>268.33215859030838</v>
      </c>
      <c r="AH91" s="316">
        <f>IFERROR(Tabelle1[[#This Row],[BGF2]]/AH$4*$AK$3,"")</f>
        <v>148.46119180057684</v>
      </c>
      <c r="AI91" s="316">
        <f>IFERROR(Tabelle1[[#This Row],[BGF3]]/AI$4*$AK$3,"")</f>
        <v>226.45855379188714</v>
      </c>
      <c r="AJ91" s="316">
        <f>IFERROR(Tabelle1[[#This Row],[BGF4]]/AJ$4*$AK$3,"")</f>
        <v>398.1722339782346</v>
      </c>
      <c r="AK91" s="316">
        <f>IFERROR(Tabelle1[[#This Row],[BGF5]]/AK$4*$AK$3,"")</f>
        <v>583.73880597014931</v>
      </c>
      <c r="AL91" s="316">
        <f>IFERROR(Tabelle1[[#This Row],[BGF6]]/AL$4*$AK$3,"")</f>
        <v>599.33542471042483</v>
      </c>
      <c r="AM91" s="316">
        <f>IFERROR(Tabelle1[[#This Row],[BGF11]]/AM$4*$AK$3,"")</f>
        <v>94.072916666666671</v>
      </c>
      <c r="AN91" s="330">
        <f>SUM(Tabelle1[[#This Row],[BebFl_summe 1]:[BebFl_summe 7]])</f>
        <v>4452484.0610119058</v>
      </c>
      <c r="AO91" s="320">
        <f>IFERROR(Tabelle1[[#This Row],[BebFl G1]]*D91,"")</f>
        <v>1218228</v>
      </c>
      <c r="AP91" s="320">
        <f>IFERROR(Tabelle1[[#This Row],[BebFl G2]]*E91,"")</f>
        <v>1801576.5625</v>
      </c>
      <c r="AQ91" s="320">
        <f>IFERROR(Tabelle1[[#This Row],[BebFl G3]]*F91,"")</f>
        <v>941614.66666666674</v>
      </c>
      <c r="AR91" s="320">
        <f>IFERROR(Tabelle1[[#This Row],[BebFl G4]]*G91,"")</f>
        <v>329288.4375</v>
      </c>
      <c r="AS91" s="320">
        <f>IFERROR(Tabelle1[[#This Row],[BebFl G5]]*H91,"")</f>
        <v>117331.50000000001</v>
      </c>
      <c r="AT91" s="320">
        <f>IFERROR(Tabelle1[[#This Row],[BebFl G6]]*I91,"")</f>
        <v>44350.821428571435</v>
      </c>
      <c r="AU91" s="320">
        <f>IFERROR(Tabelle1[[#This Row],[BebFl G11]]*J91,"")</f>
        <v>94.072916666666671</v>
      </c>
      <c r="AV91" s="320">
        <f>SUM(Tabelle1[[#This Row],[BebFl_summe 8]:[BebFl_summe 14]])</f>
        <v>5430561.5784226181</v>
      </c>
      <c r="AW91" s="320">
        <f>IFERROR(Tabelle1[[#This Row],[BebFl_summe 1]]*AW$3,"")</f>
        <v>1827342</v>
      </c>
      <c r="AX91" s="320">
        <f>IFERROR(Tabelle1[[#This Row],[BebFl_summe 2]]*AX$3,"")</f>
        <v>2161891.875</v>
      </c>
      <c r="AY91" s="320">
        <f>IFERROR(Tabelle1[[#This Row],[BebFl_summe 3]]*AY$3,"")</f>
        <v>1129937.6000000001</v>
      </c>
      <c r="AZ91" s="320">
        <f>IFERROR(Tabelle1[[#This Row],[BebFl_summe 4]]*AZ$3,"")</f>
        <v>230501.90624999997</v>
      </c>
      <c r="BA91" s="320">
        <f>IFERROR(Tabelle1[[#This Row],[BebFl_summe 5]]*BA$3,"")</f>
        <v>58665.750000000007</v>
      </c>
      <c r="BB91" s="320">
        <f>IFERROR(Tabelle1[[#This Row],[BebFl_summe 6]]*BB$3,"")</f>
        <v>22175.410714285717</v>
      </c>
      <c r="BC91" s="320">
        <f>IFERROR(Tabelle1[[#This Row],[BebFl_summe 7]]*BC$3,"")</f>
        <v>47.036458333333336</v>
      </c>
      <c r="BD91" s="336">
        <v>20798433.746387914</v>
      </c>
      <c r="BE91" s="342">
        <f>Tabelle1[[#This Row],[BebFl_Summe]]/Tabelle1[[#This Row],[bebaut]]</f>
        <v>0.2140778539049929</v>
      </c>
      <c r="BF91" s="332">
        <f>IFERROR(Tabelle1[[#This Row],[bebaut]]*Tabelle1[[#This Row],[BebFl_summe 1]]/Tabelle1[[#This Row],[BebFl_Summe]],"")</f>
        <v>5690583.9524187585</v>
      </c>
      <c r="BG91" s="332">
        <f>IFERROR(Tabelle1[[#This Row],[bebaut]]*Tabelle1[[#This Row],[BebFl_summe 2]]/Tabelle1[[#This Row],[BebFl_Summe]],"")</f>
        <v>8415520.473684933</v>
      </c>
      <c r="BH91" s="332">
        <f>IFERROR(Tabelle1[[#This Row],[bebaut]]*Tabelle1[[#This Row],[BebFl_summe 3]]/Tabelle1[[#This Row],[BebFl_Summe]],"")</f>
        <v>4398468.3585465709</v>
      </c>
      <c r="BI91" s="332">
        <f>IFERROR(Tabelle1[[#This Row],[bebaut]]*Tabelle1[[#This Row],[BebFl_summe 4]]/Tabelle1[[#This Row],[BebFl_Summe]],"")</f>
        <v>1538171.4245236092</v>
      </c>
      <c r="BJ91" s="332">
        <f>IFERROR(Tabelle1[[#This Row],[bebaut]]*Tabelle1[[#This Row],[BebFl_summe 5]]/Tabelle1[[#This Row],[BebFl_Summe]],"")</f>
        <v>548078.64456671628</v>
      </c>
      <c r="BK91" s="332">
        <f>IFERROR(Tabelle1[[#This Row],[bebaut]]*Tabelle1[[#This Row],[BebFl_summe 6]]/Tabelle1[[#This Row],[BebFl_Summe]],"")</f>
        <v>207171.45944603032</v>
      </c>
      <c r="BL91" s="332">
        <f>IFERROR(Tabelle1[[#This Row],[bebaut]]*Tabelle1[[#This Row],[BebFl_summe 7]]/Tabelle1[[#This Row],[BebFl_Summe]],"")</f>
        <v>439.43320128954559</v>
      </c>
      <c r="BM91" s="290">
        <f>IFERROR(Tabelle1[[#This Row],[BGF_insg 1]]/Tabelle1[[#This Row],[GF_1]],"")</f>
        <v>0.19461623082272081</v>
      </c>
      <c r="BN91" s="290">
        <f>IFERROR(Tabelle1[[#This Row],[BGF_insg 2]]/Tabelle1[[#This Row],[GF_2]],"")</f>
        <v>0.38923246164544167</v>
      </c>
      <c r="BO91" s="290">
        <f>IFERROR(Tabelle1[[#This Row],[BGF_insg 3]]/Tabelle1[[#This Row],[GF_3]],"")</f>
        <v>0.5838486924681624</v>
      </c>
      <c r="BP91" s="290">
        <f>IFERROR(Tabelle1[[#This Row],[BGF_insg 4]]/Tabelle1[[#This Row],[GF_4]],"")</f>
        <v>0.77846492329088324</v>
      </c>
      <c r="BQ91" s="290">
        <f>IFERROR(Tabelle1[[#This Row],[BGF_insg 5]]/Tabelle1[[#This Row],[GF_5]],"")</f>
        <v>0.97308115411360396</v>
      </c>
      <c r="BR91" s="290">
        <f>IFERROR(Tabelle1[[#This Row],[BGF_insg 6]]/Tabelle1[[#This Row],[GF_6]],"")</f>
        <v>1.3623136157590454</v>
      </c>
      <c r="BS91" s="290">
        <f>IFERROR(Tabelle1[[#This Row],[BGF_insg 7]]/Tabelle1[[#This Row],[GF_7]],"")</f>
        <v>2.3353947698726496</v>
      </c>
      <c r="BT91" s="332">
        <f>IFERROR(Tabelle1[[#This Row],[bebaut]]*Tabelle1[[#This Row],[BebFl_summe 8]]/Tabelle1[[#This Row],[Gewichtung]],"")</f>
        <v>6998512.2109657228</v>
      </c>
      <c r="BU91" s="332">
        <f>IFERROR(Tabelle1[[#This Row],[bebaut]]*Tabelle1[[#This Row],[BebFl_summe 9]]/Tabelle1[[#This Row],[Gewichtung]],"")</f>
        <v>8279800.2158189779</v>
      </c>
      <c r="BV91" s="332">
        <f>IFERROR(Tabelle1[[#This Row],[bebaut]]*Tabelle1[[#This Row],[BebFl_summe 10]]/Tabelle1[[#This Row],[Gewichtung]],"")</f>
        <v>4327532.6081430316</v>
      </c>
      <c r="BW91" s="332">
        <f>IFERROR(Tabelle1[[#This Row],[bebaut]]*Tabelle1[[#This Row],[BebFl_summe 11]]/Tabelle1[[#This Row],[Gewichtung]],"")</f>
        <v>882796.10797623044</v>
      </c>
      <c r="BX91" s="332">
        <f>IFERROR(Tabelle1[[#This Row],[bebaut]]*Tabelle1[[#This Row],[BebFl_summe 12]]/Tabelle1[[#This Row],[Gewichtung]],"")</f>
        <v>224683.15604876506</v>
      </c>
      <c r="BY91" s="332">
        <f>IFERROR(Tabelle1[[#This Row],[bebaut]]*Tabelle1[[#This Row],[BebFl_summe 13]]/Tabelle1[[#This Row],[Gewichtung]],"")</f>
        <v>84929.303144736303</v>
      </c>
      <c r="BZ91" s="332">
        <f>IFERROR(Tabelle1[[#This Row],[bebaut]]*Tabelle1[[#This Row],[BebFl_summe 14]]/Tabelle1[[#This Row],[Gewichtung]],"")</f>
        <v>180.14429045379234</v>
      </c>
      <c r="CA91" s="290">
        <f>IFERROR(Tabelle1[[#This Row],[BGF_insg 1]]/Tabelle1[[#This Row],[GF_12]],"")</f>
        <v>0.15824506218117737</v>
      </c>
      <c r="CB91" s="290">
        <f>IFERROR(Tabelle1[[#This Row],[BGF_insg 2]]/Tabelle1[[#This Row],[GF_23]],"")</f>
        <v>0.39561265545294344</v>
      </c>
      <c r="CC91" s="290">
        <f>IFERROR(Tabelle1[[#This Row],[BGF_insg 3]]/Tabelle1[[#This Row],[GF_34]],"")</f>
        <v>0.5934189831794151</v>
      </c>
      <c r="CD91" s="290">
        <f>IFERROR(Tabelle1[[#This Row],[BGF_insg 4]]/Tabelle1[[#This Row],[GF_45]],"")</f>
        <v>1.356386247267235</v>
      </c>
      <c r="CE91" s="290">
        <f>IFERROR(Tabelle1[[#This Row],[BGF_insg 5]]/Tabelle1[[#This Row],[GF_56]],"")</f>
        <v>2.3736759327176604</v>
      </c>
      <c r="CF91" s="290">
        <f>IFERROR(Tabelle1[[#This Row],[BGF_insg 6]]/Tabelle1[[#This Row],[GF_67]],"")</f>
        <v>3.3231463058047241</v>
      </c>
      <c r="CG91" s="290">
        <f>IFERROR(Tabelle1[[#This Row],[BGF_insg 7]]/Tabelle1[[#This Row],[GF_78]],"")</f>
        <v>5.696822238522385</v>
      </c>
      <c r="CI91"/>
    </row>
    <row r="92" spans="1:87" ht="17.399999999999999" customHeight="1" x14ac:dyDescent="0.3">
      <c r="A92" s="270" t="s">
        <v>147</v>
      </c>
      <c r="B92" s="271">
        <v>801</v>
      </c>
      <c r="C92" s="314">
        <f t="shared" si="1"/>
        <v>18988</v>
      </c>
      <c r="D92" s="25">
        <v>4483</v>
      </c>
      <c r="E92" s="25">
        <v>10870</v>
      </c>
      <c r="F92" s="25">
        <v>2836</v>
      </c>
      <c r="G92" s="25">
        <v>644</v>
      </c>
      <c r="H92" s="25">
        <v>106</v>
      </c>
      <c r="I92" s="25">
        <v>48</v>
      </c>
      <c r="J92" s="25">
        <v>1</v>
      </c>
      <c r="K92" s="24">
        <v>723979</v>
      </c>
      <c r="L92" s="24">
        <v>2200028</v>
      </c>
      <c r="M92" s="24">
        <v>1364045</v>
      </c>
      <c r="N92" s="24">
        <v>638523</v>
      </c>
      <c r="O92" s="24">
        <v>163880</v>
      </c>
      <c r="P92" s="24">
        <v>84281</v>
      </c>
      <c r="Q92" s="24">
        <v>1860</v>
      </c>
      <c r="R92" s="315">
        <f>IFERROR(Tabelle1[[#This Row],[NGF1]]/NGFzuBGF/D92,"")</f>
        <v>201.86788980593352</v>
      </c>
      <c r="S92" s="315">
        <f>IFERROR(Tabelle1[[#This Row],[NGF2]]/NGFzuBGF/E92,"")</f>
        <v>252.99310027598895</v>
      </c>
      <c r="T92" s="315">
        <f>IFERROR(Tabelle1[[#This Row],[NGF3]]/NGFzuBGF/F92,"")</f>
        <v>601.21870592383641</v>
      </c>
      <c r="U92" s="315">
        <f>IFERROR(Tabelle1[[#This Row],[NGF4]]/NGFzuBGF/G92,"")</f>
        <v>1239.3691770186335</v>
      </c>
      <c r="V92" s="315">
        <f>IFERROR(Tabelle1[[#This Row],[NGF5]]/NGFzuBGF/H92,"")</f>
        <v>1932.5471698113208</v>
      </c>
      <c r="W92" s="315">
        <f>IFERROR(Tabelle1[[#This Row],[NGF6]]/NGFzuBGF/I92,"")</f>
        <v>2194.8177083333335</v>
      </c>
      <c r="X92" s="315">
        <f>IFERROR(Tabelle1[[#This Row],[NGF11]]/NGFzuBGF/J92,"")</f>
        <v>2325</v>
      </c>
      <c r="Y92" s="329">
        <f>SUM(Tabelle1[[#This Row],[BGF_insg 1]:[BGF_insg 7]])</f>
        <v>6470745</v>
      </c>
      <c r="Z92" s="319">
        <f>IFERROR(D92*Tabelle1[[#This Row],[BGF1]],"")</f>
        <v>904973.75</v>
      </c>
      <c r="AA92" s="319">
        <f>IFERROR(E92*Tabelle1[[#This Row],[BGF2]],"")</f>
        <v>2750035</v>
      </c>
      <c r="AB92" s="319">
        <f>IFERROR(F92*Tabelle1[[#This Row],[BGF3]],"")</f>
        <v>1705056.25</v>
      </c>
      <c r="AC92" s="319">
        <f>IFERROR(G92*Tabelle1[[#This Row],[BGF4]],"")</f>
        <v>798153.75</v>
      </c>
      <c r="AD92" s="319">
        <f>IFERROR(H92*Tabelle1[[#This Row],[BGF5]],"")</f>
        <v>204850</v>
      </c>
      <c r="AE92" s="319">
        <f>IFERROR(I92*Tabelle1[[#This Row],[BGF6]],"")</f>
        <v>105351.25</v>
      </c>
      <c r="AF92" s="319">
        <f>IFERROR(J92*Tabelle1[[#This Row],[BGF11]],"")</f>
        <v>2325</v>
      </c>
      <c r="AG92" s="316">
        <f>IFERROR(Tabelle1[[#This Row],[BGF1]]/AG$4*$AK$3,"")</f>
        <v>222.05467878652689</v>
      </c>
      <c r="AH92" s="316">
        <f>IFERROR(Tabelle1[[#This Row],[BGF2]]/AH$4*$AK$3,"")</f>
        <v>139.14620515179394</v>
      </c>
      <c r="AI92" s="316">
        <f>IFERROR(Tabelle1[[#This Row],[BGF3]]/AI$4*$AK$3,"")</f>
        <v>220.44685883874004</v>
      </c>
      <c r="AJ92" s="316">
        <f>IFERROR(Tabelle1[[#This Row],[BGF4]]/AJ$4*$AK$3,"")</f>
        <v>340.82652368012424</v>
      </c>
      <c r="AK92" s="316">
        <f>IFERROR(Tabelle1[[#This Row],[BGF5]]/AK$4*$AK$3,"")</f>
        <v>425.16037735849062</v>
      </c>
      <c r="AL92" s="316">
        <f>IFERROR(Tabelle1[[#This Row],[BGF6]]/AL$4*$AK$3,"")</f>
        <v>344.89992559523813</v>
      </c>
      <c r="AM92" s="316">
        <f>IFERROR(Tabelle1[[#This Row],[BGF11]]/AM$4*$AK$3,"")</f>
        <v>213.12500000000003</v>
      </c>
      <c r="AN92" s="330">
        <f>SUM(Tabelle1[[#This Row],[BebFl_summe 1]:[BebFl_summe 7]])</f>
        <v>3414505.2693452383</v>
      </c>
      <c r="AO92" s="320">
        <f>IFERROR(Tabelle1[[#This Row],[BebFl G1]]*D92,"")</f>
        <v>995471.12500000012</v>
      </c>
      <c r="AP92" s="320">
        <f>IFERROR(Tabelle1[[#This Row],[BebFl G2]]*E92,"")</f>
        <v>1512519.25</v>
      </c>
      <c r="AQ92" s="320">
        <f>IFERROR(Tabelle1[[#This Row],[BebFl G3]]*F92,"")</f>
        <v>625187.29166666674</v>
      </c>
      <c r="AR92" s="320">
        <f>IFERROR(Tabelle1[[#This Row],[BebFl G4]]*G92,"")</f>
        <v>219492.28125</v>
      </c>
      <c r="AS92" s="320">
        <f>IFERROR(Tabelle1[[#This Row],[BebFl G5]]*H92,"")</f>
        <v>45067.000000000007</v>
      </c>
      <c r="AT92" s="320">
        <f>IFERROR(Tabelle1[[#This Row],[BebFl G6]]*I92,"")</f>
        <v>16555.196428571431</v>
      </c>
      <c r="AU92" s="320">
        <f>IFERROR(Tabelle1[[#This Row],[BebFl G11]]*J92,"")</f>
        <v>213.12500000000003</v>
      </c>
      <c r="AV92" s="320">
        <f>SUM(Tabelle1[[#This Row],[BebFl_summe 8]:[BebFl_summe 14]])</f>
        <v>4243016.7950892858</v>
      </c>
      <c r="AW92" s="320">
        <f>IFERROR(Tabelle1[[#This Row],[BebFl_summe 1]]*AW$3,"")</f>
        <v>1493206.6875000002</v>
      </c>
      <c r="AX92" s="320">
        <f>IFERROR(Tabelle1[[#This Row],[BebFl_summe 2]]*AX$3,"")</f>
        <v>1815023.0999999999</v>
      </c>
      <c r="AY92" s="320">
        <f>IFERROR(Tabelle1[[#This Row],[BebFl_summe 3]]*AY$3,"")</f>
        <v>750224.75000000012</v>
      </c>
      <c r="AZ92" s="320">
        <f>IFERROR(Tabelle1[[#This Row],[BebFl_summe 4]]*AZ$3,"")</f>
        <v>153644.59687499999</v>
      </c>
      <c r="BA92" s="320">
        <f>IFERROR(Tabelle1[[#This Row],[BebFl_summe 5]]*BA$3,"")</f>
        <v>22533.500000000004</v>
      </c>
      <c r="BB92" s="320">
        <f>IFERROR(Tabelle1[[#This Row],[BebFl_summe 6]]*BB$3,"")</f>
        <v>8277.5982142857156</v>
      </c>
      <c r="BC92" s="320">
        <f>IFERROR(Tabelle1[[#This Row],[BebFl_summe 7]]*BC$3,"")</f>
        <v>106.56250000000001</v>
      </c>
      <c r="BD92" s="338">
        <v>12976594.263422577</v>
      </c>
      <c r="BE92" s="342">
        <f>Tabelle1[[#This Row],[BebFl_Summe]]/Tabelle1[[#This Row],[bebaut]]</f>
        <v>0.26312799799634506</v>
      </c>
      <c r="BF92" s="332">
        <f>IFERROR(Tabelle1[[#This Row],[bebaut]]*Tabelle1[[#This Row],[BebFl_summe 1]]/Tabelle1[[#This Row],[BebFl_Summe]],"")</f>
        <v>3783220.0776058338</v>
      </c>
      <c r="BG92" s="332">
        <f>IFERROR(Tabelle1[[#This Row],[bebaut]]*Tabelle1[[#This Row],[BebFl_summe 2]]/Tabelle1[[#This Row],[BebFl_Summe]],"")</f>
        <v>5748226.1922617964</v>
      </c>
      <c r="BH92" s="332">
        <f>IFERROR(Tabelle1[[#This Row],[bebaut]]*Tabelle1[[#This Row],[BebFl_summe 3]]/Tabelle1[[#This Row],[BebFl_Summe]],"")</f>
        <v>2375981.6379378634</v>
      </c>
      <c r="BI92" s="332">
        <f>IFERROR(Tabelle1[[#This Row],[bebaut]]*Tabelle1[[#This Row],[BebFl_summe 4]]/Tabelle1[[#This Row],[BebFl_Summe]],"")</f>
        <v>834165.43629480596</v>
      </c>
      <c r="BJ92" s="332">
        <f>IFERROR(Tabelle1[[#This Row],[bebaut]]*Tabelle1[[#This Row],[BebFl_summe 5]]/Tabelle1[[#This Row],[BebFl_Summe]],"")</f>
        <v>171274.0580370547</v>
      </c>
      <c r="BK92" s="332">
        <f>IFERROR(Tabelle1[[#This Row],[bebaut]]*Tabelle1[[#This Row],[BebFl_summe 6]]/Tabelle1[[#This Row],[BebFl_Summe]],"")</f>
        <v>62916.894266802381</v>
      </c>
      <c r="BL92" s="332">
        <f>IFERROR(Tabelle1[[#This Row],[bebaut]]*Tabelle1[[#This Row],[BebFl_summe 7]]/Tabelle1[[#This Row],[BebFl_Summe]],"")</f>
        <v>809.96701842029154</v>
      </c>
      <c r="BM92" s="290">
        <f>IFERROR(Tabelle1[[#This Row],[BGF_insg 1]]/Tabelle1[[#This Row],[GF_1]],"")</f>
        <v>0.23920727090576818</v>
      </c>
      <c r="BN92" s="290">
        <f>IFERROR(Tabelle1[[#This Row],[BGF_insg 2]]/Tabelle1[[#This Row],[GF_2]],"")</f>
        <v>0.47841454181153642</v>
      </c>
      <c r="BO92" s="290">
        <f>IFERROR(Tabelle1[[#This Row],[BGF_insg 3]]/Tabelle1[[#This Row],[GF_3]],"")</f>
        <v>0.71762181271730463</v>
      </c>
      <c r="BP92" s="290">
        <f>IFERROR(Tabelle1[[#This Row],[BGF_insg 4]]/Tabelle1[[#This Row],[GF_4]],"")</f>
        <v>0.95682908362307295</v>
      </c>
      <c r="BQ92" s="290">
        <f>IFERROR(Tabelle1[[#This Row],[BGF_insg 5]]/Tabelle1[[#This Row],[GF_5]],"")</f>
        <v>1.1960363545288408</v>
      </c>
      <c r="BR92" s="290">
        <f>IFERROR(Tabelle1[[#This Row],[BGF_insg 6]]/Tabelle1[[#This Row],[GF_6]],"")</f>
        <v>1.6744508963403775</v>
      </c>
      <c r="BS92" s="290">
        <f>IFERROR(Tabelle1[[#This Row],[BGF_insg 7]]/Tabelle1[[#This Row],[GF_7]],"")</f>
        <v>2.8704872508692181</v>
      </c>
      <c r="BT92" s="332">
        <f>IFERROR(Tabelle1[[#This Row],[bebaut]]*Tabelle1[[#This Row],[BebFl_summe 8]]/Tabelle1[[#This Row],[Gewichtung]],"")</f>
        <v>4566735.9501246056</v>
      </c>
      <c r="BU92" s="332">
        <f>IFERROR(Tabelle1[[#This Row],[bebaut]]*Tabelle1[[#This Row],[BebFl_summe 9]]/Tabelle1[[#This Row],[Gewichtung]],"")</f>
        <v>5550960.4333168417</v>
      </c>
      <c r="BV92" s="332">
        <f>IFERROR(Tabelle1[[#This Row],[bebaut]]*Tabelle1[[#This Row],[BebFl_summe 10]]/Tabelle1[[#This Row],[Gewichtung]],"")</f>
        <v>2294443.4720114693</v>
      </c>
      <c r="BW92" s="332">
        <f>IFERROR(Tabelle1[[#This Row],[bebaut]]*Tabelle1[[#This Row],[BebFl_summe 11]]/Tabelle1[[#This Row],[Gewichtung]],"")</f>
        <v>469897.64375232556</v>
      </c>
      <c r="BX92" s="332">
        <f>IFERROR(Tabelle1[[#This Row],[bebaut]]*Tabelle1[[#This Row],[BebFl_summe 12]]/Tabelle1[[#This Row],[Gewichtung]],"")</f>
        <v>68915.137732486764</v>
      </c>
      <c r="BY92" s="332">
        <f>IFERROR(Tabelle1[[#This Row],[bebaut]]*Tabelle1[[#This Row],[BebFl_summe 13]]/Tabelle1[[#This Row],[Gewichtung]],"")</f>
        <v>25315.72197091825</v>
      </c>
      <c r="BZ92" s="332">
        <f>IFERROR(Tabelle1[[#This Row],[bebaut]]*Tabelle1[[#This Row],[BebFl_summe 14]]/Tabelle1[[#This Row],[Gewichtung]],"")</f>
        <v>325.90451392895557</v>
      </c>
      <c r="CA92" s="290">
        <f>IFERROR(Tabelle1[[#This Row],[BGF_insg 1]]/Tabelle1[[#This Row],[GF_12]],"")</f>
        <v>0.19816642781269353</v>
      </c>
      <c r="CB92" s="290">
        <f>IFERROR(Tabelle1[[#This Row],[BGF_insg 2]]/Tabelle1[[#This Row],[GF_23]],"")</f>
        <v>0.49541606953173384</v>
      </c>
      <c r="CC92" s="290">
        <f>IFERROR(Tabelle1[[#This Row],[BGF_insg 3]]/Tabelle1[[#This Row],[GF_34]],"")</f>
        <v>0.74312410429760056</v>
      </c>
      <c r="CD92" s="290">
        <f>IFERROR(Tabelle1[[#This Row],[BGF_insg 4]]/Tabelle1[[#This Row],[GF_45]],"")</f>
        <v>1.6985693812516587</v>
      </c>
      <c r="CE92" s="290">
        <f>IFERROR(Tabelle1[[#This Row],[BGF_insg 5]]/Tabelle1[[#This Row],[GF_56]],"")</f>
        <v>2.9724964171904023</v>
      </c>
      <c r="CF92" s="290">
        <f>IFERROR(Tabelle1[[#This Row],[BGF_insg 6]]/Tabelle1[[#This Row],[GF_67]],"")</f>
        <v>4.1614949840665636</v>
      </c>
      <c r="CG92" s="290">
        <f>IFERROR(Tabelle1[[#This Row],[BGF_insg 7]]/Tabelle1[[#This Row],[GF_78]],"")</f>
        <v>7.1339914012569654</v>
      </c>
      <c r="CI92"/>
    </row>
    <row r="93" spans="1:87" ht="17.399999999999999" customHeight="1" x14ac:dyDescent="0.3">
      <c r="A93" s="15" t="s">
        <v>148</v>
      </c>
      <c r="B93" s="256">
        <v>802</v>
      </c>
      <c r="C93" s="314">
        <f t="shared" si="1"/>
        <v>32401</v>
      </c>
      <c r="D93" s="25">
        <v>7527</v>
      </c>
      <c r="E93" s="25">
        <v>18050</v>
      </c>
      <c r="F93" s="25">
        <v>5047</v>
      </c>
      <c r="G93" s="25">
        <v>1255</v>
      </c>
      <c r="H93" s="25">
        <v>328</v>
      </c>
      <c r="I93" s="25">
        <v>179</v>
      </c>
      <c r="J93" s="25">
        <v>15</v>
      </c>
      <c r="K93" s="24">
        <v>1246730</v>
      </c>
      <c r="L93" s="24">
        <v>3777483</v>
      </c>
      <c r="M93" s="24">
        <v>2425556</v>
      </c>
      <c r="N93" s="24">
        <v>1191465</v>
      </c>
      <c r="O93" s="24">
        <v>426935</v>
      </c>
      <c r="P93" s="24">
        <v>424110</v>
      </c>
      <c r="Q93" s="24">
        <v>72238</v>
      </c>
      <c r="R93" s="315">
        <f>IFERROR(Tabelle1[[#This Row],[NGF1]]/NGFzuBGF/D93,"")</f>
        <v>207.04297861033612</v>
      </c>
      <c r="S93" s="315">
        <f>IFERROR(Tabelle1[[#This Row],[NGF2]]/NGFzuBGF/E93,"")</f>
        <v>261.59854570637117</v>
      </c>
      <c r="T93" s="315">
        <f>IFERROR(Tabelle1[[#This Row],[NGF3]]/NGFzuBGF/F93,"")</f>
        <v>600.74202496532598</v>
      </c>
      <c r="U93" s="315">
        <f>IFERROR(Tabelle1[[#This Row],[NGF4]]/NGFzuBGF/G93,"")</f>
        <v>1186.7181274900399</v>
      </c>
      <c r="V93" s="315">
        <f>IFERROR(Tabelle1[[#This Row],[NGF5]]/NGFzuBGF/H93,"")</f>
        <v>1627.0388719512196</v>
      </c>
      <c r="W93" s="315">
        <f>IFERROR(Tabelle1[[#This Row],[NGF6]]/NGFzuBGF/I93,"")</f>
        <v>2961.6620111731845</v>
      </c>
      <c r="X93" s="315">
        <f>IFERROR(Tabelle1[[#This Row],[NGF11]]/NGFzuBGF/J93,"")</f>
        <v>6019.833333333333</v>
      </c>
      <c r="Y93" s="329">
        <f>SUM(Tabelle1[[#This Row],[BGF_insg 1]:[BGF_insg 7]])</f>
        <v>11955646.25</v>
      </c>
      <c r="Z93" s="319">
        <f>IFERROR(D93*Tabelle1[[#This Row],[BGF1]],"")</f>
        <v>1558412.5</v>
      </c>
      <c r="AA93" s="319">
        <f>IFERROR(E93*Tabelle1[[#This Row],[BGF2]],"")</f>
        <v>4721853.75</v>
      </c>
      <c r="AB93" s="319">
        <f>IFERROR(F93*Tabelle1[[#This Row],[BGF3]],"")</f>
        <v>3031945</v>
      </c>
      <c r="AC93" s="319">
        <f>IFERROR(G93*Tabelle1[[#This Row],[BGF4]],"")</f>
        <v>1489331.25</v>
      </c>
      <c r="AD93" s="319">
        <f>IFERROR(H93*Tabelle1[[#This Row],[BGF5]],"")</f>
        <v>533668.75</v>
      </c>
      <c r="AE93" s="319">
        <f>IFERROR(I93*Tabelle1[[#This Row],[BGF6]],"")</f>
        <v>530137.5</v>
      </c>
      <c r="AF93" s="319">
        <f>IFERROR(J93*Tabelle1[[#This Row],[BGF11]],"")</f>
        <v>90297.5</v>
      </c>
      <c r="AG93" s="316">
        <f>IFERROR(Tabelle1[[#This Row],[BGF1]]/AG$4*$AK$3,"")</f>
        <v>227.74727647136976</v>
      </c>
      <c r="AH93" s="316">
        <f>IFERROR(Tabelle1[[#This Row],[BGF2]]/AH$4*$AK$3,"")</f>
        <v>143.87920013850416</v>
      </c>
      <c r="AI93" s="316">
        <f>IFERROR(Tabelle1[[#This Row],[BGF3]]/AI$4*$AK$3,"")</f>
        <v>220.27207582061956</v>
      </c>
      <c r="AJ93" s="316">
        <f>IFERROR(Tabelle1[[#This Row],[BGF4]]/AJ$4*$AK$3,"")</f>
        <v>326.34748505976103</v>
      </c>
      <c r="AK93" s="316">
        <f>IFERROR(Tabelle1[[#This Row],[BGF5]]/AK$4*$AK$3,"")</f>
        <v>357.9485518292683</v>
      </c>
      <c r="AL93" s="316">
        <f>IFERROR(Tabelle1[[#This Row],[BGF6]]/AL$4*$AK$3,"")</f>
        <v>465.4040303272148</v>
      </c>
      <c r="AM93" s="316">
        <f>IFERROR(Tabelle1[[#This Row],[BGF11]]/AM$4*$AK$3,"")</f>
        <v>551.81805555555559</v>
      </c>
      <c r="AN93" s="330">
        <f>SUM(Tabelle1[[#This Row],[BebFl_summe 1]:[BebFl_summe 7]])</f>
        <v>6041544.2901785718</v>
      </c>
      <c r="AO93" s="320">
        <f>IFERROR(Tabelle1[[#This Row],[BebFl G1]]*D93,"")</f>
        <v>1714253.7500000002</v>
      </c>
      <c r="AP93" s="320">
        <f>IFERROR(Tabelle1[[#This Row],[BebFl G2]]*E93,"")</f>
        <v>2597019.5625</v>
      </c>
      <c r="AQ93" s="320">
        <f>IFERROR(Tabelle1[[#This Row],[BebFl G3]]*F93,"")</f>
        <v>1111713.166666667</v>
      </c>
      <c r="AR93" s="320">
        <f>IFERROR(Tabelle1[[#This Row],[BebFl G4]]*G93,"")</f>
        <v>409566.09375000012</v>
      </c>
      <c r="AS93" s="320">
        <f>IFERROR(Tabelle1[[#This Row],[BebFl G5]]*H93,"")</f>
        <v>117407.125</v>
      </c>
      <c r="AT93" s="320">
        <f>IFERROR(Tabelle1[[#This Row],[BebFl G6]]*I93,"")</f>
        <v>83307.321428571449</v>
      </c>
      <c r="AU93" s="320">
        <f>IFERROR(Tabelle1[[#This Row],[BebFl G11]]*J93,"")</f>
        <v>8277.2708333333339</v>
      </c>
      <c r="AV93" s="320">
        <f>SUM(Tabelle1[[#This Row],[BebFl_summe 8]:[BebFl_summe 14]])</f>
        <v>7413052.0242559528</v>
      </c>
      <c r="AW93" s="320">
        <f>IFERROR(Tabelle1[[#This Row],[BebFl_summe 1]]*AW$3,"")</f>
        <v>2571380.6250000005</v>
      </c>
      <c r="AX93" s="320">
        <f>IFERROR(Tabelle1[[#This Row],[BebFl_summe 2]]*AX$3,"")</f>
        <v>3116423.4750000001</v>
      </c>
      <c r="AY93" s="320">
        <f>IFERROR(Tabelle1[[#This Row],[BebFl_summe 3]]*AY$3,"")</f>
        <v>1334055.8000000003</v>
      </c>
      <c r="AZ93" s="320">
        <f>IFERROR(Tabelle1[[#This Row],[BebFl_summe 4]]*AZ$3,"")</f>
        <v>286696.26562500006</v>
      </c>
      <c r="BA93" s="320">
        <f>IFERROR(Tabelle1[[#This Row],[BebFl_summe 5]]*BA$3,"")</f>
        <v>58703.5625</v>
      </c>
      <c r="BB93" s="320">
        <f>IFERROR(Tabelle1[[#This Row],[BebFl_summe 6]]*BB$3,"")</f>
        <v>41653.660714285725</v>
      </c>
      <c r="BC93" s="320">
        <f>IFERROR(Tabelle1[[#This Row],[BebFl_summe 7]]*BC$3,"")</f>
        <v>4138.635416666667</v>
      </c>
      <c r="BD93" s="335">
        <v>22606659.917132907</v>
      </c>
      <c r="BE93" s="342">
        <f>Tabelle1[[#This Row],[BebFl_Summe]]/Tabelle1[[#This Row],[bebaut]]</f>
        <v>0.26724621471391569</v>
      </c>
      <c r="BF93" s="332">
        <f>IFERROR(Tabelle1[[#This Row],[bebaut]]*Tabelle1[[#This Row],[BebFl_summe 1]]/Tabelle1[[#This Row],[BebFl_Summe]],"")</f>
        <v>6414510.8728110194</v>
      </c>
      <c r="BG93" s="332">
        <f>IFERROR(Tabelle1[[#This Row],[bebaut]]*Tabelle1[[#This Row],[BebFl_summe 2]]/Tabelle1[[#This Row],[BebFl_Summe]],"")</f>
        <v>9717703.8233453855</v>
      </c>
      <c r="BH93" s="332">
        <f>IFERROR(Tabelle1[[#This Row],[bebaut]]*Tabelle1[[#This Row],[BebFl_summe 3]]/Tabelle1[[#This Row],[BebFl_Summe]],"")</f>
        <v>4159883.6782655441</v>
      </c>
      <c r="BI93" s="332">
        <f>IFERROR(Tabelle1[[#This Row],[bebaut]]*Tabelle1[[#This Row],[BebFl_summe 4]]/Tabelle1[[#This Row],[BebFl_Summe]],"")</f>
        <v>1532542.1697307723</v>
      </c>
      <c r="BJ93" s="332">
        <f>IFERROR(Tabelle1[[#This Row],[bebaut]]*Tabelle1[[#This Row],[BebFl_summe 5]]/Tabelle1[[#This Row],[BebFl_Summe]],"")</f>
        <v>439321.93810746068</v>
      </c>
      <c r="BK93" s="332">
        <f>IFERROR(Tabelle1[[#This Row],[bebaut]]*Tabelle1[[#This Row],[BebFl_summe 6]]/Tabelle1[[#This Row],[BebFl_Summe]],"")</f>
        <v>311724.981840252</v>
      </c>
      <c r="BL93" s="332">
        <f>IFERROR(Tabelle1[[#This Row],[bebaut]]*Tabelle1[[#This Row],[BebFl_summe 7]]/Tabelle1[[#This Row],[BebFl_Summe]],"")</f>
        <v>30972.453032474445</v>
      </c>
      <c r="BM93" s="290">
        <f>IFERROR(Tabelle1[[#This Row],[BGF_insg 1]]/Tabelle1[[#This Row],[GF_1]],"")</f>
        <v>0.24295110428537783</v>
      </c>
      <c r="BN93" s="290">
        <f>IFERROR(Tabelle1[[#This Row],[BGF_insg 2]]/Tabelle1[[#This Row],[GF_2]],"")</f>
        <v>0.48590220857075572</v>
      </c>
      <c r="BO93" s="290">
        <f>IFERROR(Tabelle1[[#This Row],[BGF_insg 3]]/Tabelle1[[#This Row],[GF_3]],"")</f>
        <v>0.72885331285613353</v>
      </c>
      <c r="BP93" s="290">
        <f>IFERROR(Tabelle1[[#This Row],[BGF_insg 4]]/Tabelle1[[#This Row],[GF_4]],"")</f>
        <v>0.97180441714151111</v>
      </c>
      <c r="BQ93" s="290">
        <f>IFERROR(Tabelle1[[#This Row],[BGF_insg 5]]/Tabelle1[[#This Row],[GF_5]],"")</f>
        <v>1.2147555214268893</v>
      </c>
      <c r="BR93" s="290">
        <f>IFERROR(Tabelle1[[#This Row],[BGF_insg 6]]/Tabelle1[[#This Row],[GF_6]],"")</f>
        <v>1.7006577299976446</v>
      </c>
      <c r="BS93" s="290">
        <f>IFERROR(Tabelle1[[#This Row],[BGF_insg 7]]/Tabelle1[[#This Row],[GF_7]],"")</f>
        <v>2.9154132514245346</v>
      </c>
      <c r="BT93" s="332">
        <f>IFERROR(Tabelle1[[#This Row],[bebaut]]*Tabelle1[[#This Row],[BebFl_summe 8]]/Tabelle1[[#This Row],[Gewichtung]],"")</f>
        <v>7841618.690476438</v>
      </c>
      <c r="BU93" s="332">
        <f>IFERROR(Tabelle1[[#This Row],[bebaut]]*Tabelle1[[#This Row],[BebFl_summe 9]]/Tabelle1[[#This Row],[Gewichtung]],"")</f>
        <v>9503767.8713938072</v>
      </c>
      <c r="BV93" s="332">
        <f>IFERROR(Tabelle1[[#This Row],[bebaut]]*Tabelle1[[#This Row],[BebFl_summe 10]]/Tabelle1[[#This Row],[Gewichtung]],"")</f>
        <v>4068303.5384613653</v>
      </c>
      <c r="BW93" s="332">
        <f>IFERROR(Tabelle1[[#This Row],[bebaut]]*Tabelle1[[#This Row],[BebFl_summe 11]]/Tabelle1[[#This Row],[Gewichtung]],"")</f>
        <v>874301.83348091366</v>
      </c>
      <c r="BX93" s="332">
        <f>IFERROR(Tabelle1[[#This Row],[bebaut]]*Tabelle1[[#This Row],[BebFl_summe 12]]/Tabelle1[[#This Row],[Gewichtung]],"")</f>
        <v>179020.93078793096</v>
      </c>
      <c r="BY93" s="332">
        <f>IFERROR(Tabelle1[[#This Row],[bebaut]]*Tabelle1[[#This Row],[BebFl_summe 13]]/Tabelle1[[#This Row],[Gewichtung]],"")</f>
        <v>127025.97243218592</v>
      </c>
      <c r="BZ93" s="332">
        <f>IFERROR(Tabelle1[[#This Row],[bebaut]]*Tabelle1[[#This Row],[BebFl_summe 14]]/Tabelle1[[#This Row],[Gewichtung]],"")</f>
        <v>12621.080100267563</v>
      </c>
      <c r="CA93" s="290">
        <f>IFERROR(Tabelle1[[#This Row],[BGF_insg 1]]/Tabelle1[[#This Row],[GF_12]],"")</f>
        <v>0.19873607242503072</v>
      </c>
      <c r="CB93" s="290">
        <f>IFERROR(Tabelle1[[#This Row],[BGF_insg 2]]/Tabelle1[[#This Row],[GF_23]],"")</f>
        <v>0.49684018106257688</v>
      </c>
      <c r="CC93" s="290">
        <f>IFERROR(Tabelle1[[#This Row],[BGF_insg 3]]/Tabelle1[[#This Row],[GF_34]],"")</f>
        <v>0.74526027159386521</v>
      </c>
      <c r="CD93" s="290">
        <f>IFERROR(Tabelle1[[#This Row],[BGF_insg 4]]/Tabelle1[[#This Row],[GF_45]],"")</f>
        <v>1.7034520493574061</v>
      </c>
      <c r="CE93" s="290">
        <f>IFERROR(Tabelle1[[#This Row],[BGF_insg 5]]/Tabelle1[[#This Row],[GF_56]],"")</f>
        <v>2.9810410863754613</v>
      </c>
      <c r="CF93" s="290">
        <f>IFERROR(Tabelle1[[#This Row],[BGF_insg 6]]/Tabelle1[[#This Row],[GF_67]],"")</f>
        <v>4.1734575209256448</v>
      </c>
      <c r="CG93" s="290">
        <f>IFERROR(Tabelle1[[#This Row],[BGF_insg 7]]/Tabelle1[[#This Row],[GF_78]],"")</f>
        <v>7.1544986073011074</v>
      </c>
      <c r="CI93"/>
    </row>
    <row r="94" spans="1:87" ht="17.399999999999999" customHeight="1" x14ac:dyDescent="0.3">
      <c r="A94" s="15" t="s">
        <v>149</v>
      </c>
      <c r="B94" s="256">
        <v>803</v>
      </c>
      <c r="C94" s="314">
        <f t="shared" si="1"/>
        <v>19804</v>
      </c>
      <c r="D94" s="25">
        <v>4915</v>
      </c>
      <c r="E94" s="25">
        <v>10942</v>
      </c>
      <c r="F94" s="25">
        <v>2921</v>
      </c>
      <c r="G94" s="25">
        <v>743</v>
      </c>
      <c r="H94" s="25">
        <v>163</v>
      </c>
      <c r="I94" s="25">
        <v>113</v>
      </c>
      <c r="J94" s="25">
        <v>7</v>
      </c>
      <c r="K94" s="24">
        <v>900450</v>
      </c>
      <c r="L94" s="24">
        <v>2169098</v>
      </c>
      <c r="M94" s="24">
        <v>1444323</v>
      </c>
      <c r="N94" s="24">
        <v>650562</v>
      </c>
      <c r="O94" s="24">
        <v>208337</v>
      </c>
      <c r="P94" s="24">
        <v>254421</v>
      </c>
      <c r="Q94" s="24">
        <v>24741</v>
      </c>
      <c r="R94" s="315">
        <f>IFERROR(Tabelle1[[#This Row],[NGF1]]/NGFzuBGF/D94,"")</f>
        <v>229.00559511698881</v>
      </c>
      <c r="S94" s="315">
        <f>IFERROR(Tabelle1[[#This Row],[NGF2]]/NGFzuBGF/E94,"")</f>
        <v>247.79496435752148</v>
      </c>
      <c r="T94" s="315">
        <f>IFERROR(Tabelle1[[#This Row],[NGF3]]/NGFzuBGF/F94,"")</f>
        <v>618.07728517630949</v>
      </c>
      <c r="U94" s="315">
        <f>IFERROR(Tabelle1[[#This Row],[NGF4]]/NGFzuBGF/G94,"")</f>
        <v>1094.485195154778</v>
      </c>
      <c r="V94" s="315">
        <f>IFERROR(Tabelle1[[#This Row],[NGF5]]/NGFzuBGF/H94,"")</f>
        <v>1597.6763803680981</v>
      </c>
      <c r="W94" s="315">
        <f>IFERROR(Tabelle1[[#This Row],[NGF6]]/NGFzuBGF/I94,"")</f>
        <v>2814.391592920354</v>
      </c>
      <c r="X94" s="315">
        <f>IFERROR(Tabelle1[[#This Row],[NGF11]]/NGFzuBGF/J94,"")</f>
        <v>4418.0357142857147</v>
      </c>
      <c r="Y94" s="329">
        <f>SUM(Tabelle1[[#This Row],[BGF_insg 1]:[BGF_insg 7]])</f>
        <v>7064915</v>
      </c>
      <c r="Z94" s="319">
        <f>IFERROR(D94*Tabelle1[[#This Row],[BGF1]],"")</f>
        <v>1125562.5</v>
      </c>
      <c r="AA94" s="319">
        <f>IFERROR(E94*Tabelle1[[#This Row],[BGF2]],"")</f>
        <v>2711372.5</v>
      </c>
      <c r="AB94" s="319">
        <f>IFERROR(F94*Tabelle1[[#This Row],[BGF3]],"")</f>
        <v>1805403.75</v>
      </c>
      <c r="AC94" s="319">
        <f>IFERROR(G94*Tabelle1[[#This Row],[BGF4]],"")</f>
        <v>813202.50000000012</v>
      </c>
      <c r="AD94" s="319">
        <f>IFERROR(H94*Tabelle1[[#This Row],[BGF5]],"")</f>
        <v>260421.25</v>
      </c>
      <c r="AE94" s="319">
        <f>IFERROR(I94*Tabelle1[[#This Row],[BGF6]],"")</f>
        <v>318026.25</v>
      </c>
      <c r="AF94" s="319">
        <f>IFERROR(J94*Tabelle1[[#This Row],[BGF11]],"")</f>
        <v>30926.250000000004</v>
      </c>
      <c r="AG94" s="316">
        <f>IFERROR(Tabelle1[[#This Row],[BGF1]]/AG$4*$AK$3,"")</f>
        <v>251.90615462868772</v>
      </c>
      <c r="AH94" s="316">
        <f>IFERROR(Tabelle1[[#This Row],[BGF2]]/AH$4*$AK$3,"")</f>
        <v>136.28723039663683</v>
      </c>
      <c r="AI94" s="316">
        <f>IFERROR(Tabelle1[[#This Row],[BGF3]]/AI$4*$AK$3,"")</f>
        <v>226.62833789798017</v>
      </c>
      <c r="AJ94" s="316">
        <f>IFERROR(Tabelle1[[#This Row],[BGF4]]/AJ$4*$AK$3,"")</f>
        <v>300.983428667564</v>
      </c>
      <c r="AK94" s="316">
        <f>IFERROR(Tabelle1[[#This Row],[BGF5]]/AK$4*$AK$3,"")</f>
        <v>351.48880368098162</v>
      </c>
      <c r="AL94" s="316">
        <f>IFERROR(Tabelle1[[#This Row],[BGF6]]/AL$4*$AK$3,"")</f>
        <v>442.26153603034135</v>
      </c>
      <c r="AM94" s="316">
        <f>IFERROR(Tabelle1[[#This Row],[BGF11]]/AM$4*$AK$3,"")</f>
        <v>404.98660714285722</v>
      </c>
      <c r="AN94" s="330">
        <f>SUM(Tabelle1[[#This Row],[BebFl_summe 1]:[BebFl_summe 7]])</f>
        <v>3725088.8223214289</v>
      </c>
      <c r="AO94" s="320">
        <f>IFERROR(Tabelle1[[#This Row],[BebFl G1]]*D94,"")</f>
        <v>1238118.7500000002</v>
      </c>
      <c r="AP94" s="320">
        <f>IFERROR(Tabelle1[[#This Row],[BebFl G2]]*E94,"")</f>
        <v>1491254.8750000002</v>
      </c>
      <c r="AQ94" s="320">
        <f>IFERROR(Tabelle1[[#This Row],[BebFl G3]]*F94,"")</f>
        <v>661981.37500000012</v>
      </c>
      <c r="AR94" s="320">
        <f>IFERROR(Tabelle1[[#This Row],[BebFl G4]]*G94,"")</f>
        <v>223630.68750000006</v>
      </c>
      <c r="AS94" s="320">
        <f>IFERROR(Tabelle1[[#This Row],[BebFl G5]]*H94,"")</f>
        <v>57292.675000000003</v>
      </c>
      <c r="AT94" s="320">
        <f>IFERROR(Tabelle1[[#This Row],[BebFl G6]]*I94,"")</f>
        <v>49975.553571428572</v>
      </c>
      <c r="AU94" s="320">
        <f>IFERROR(Tabelle1[[#This Row],[BebFl G11]]*J94,"")</f>
        <v>2834.9062500000005</v>
      </c>
      <c r="AV94" s="320">
        <f>SUM(Tabelle1[[#This Row],[BebFl_summe 8]:[BebFl_summe 14]])</f>
        <v>4652654.673660716</v>
      </c>
      <c r="AW94" s="320">
        <f>IFERROR(Tabelle1[[#This Row],[BebFl_summe 1]]*AW$3,"")</f>
        <v>1857178.1250000005</v>
      </c>
      <c r="AX94" s="320">
        <f>IFERROR(Tabelle1[[#This Row],[BebFl_summe 2]]*AX$3,"")</f>
        <v>1789505.8500000003</v>
      </c>
      <c r="AY94" s="320">
        <f>IFERROR(Tabelle1[[#This Row],[BebFl_summe 3]]*AY$3,"")</f>
        <v>794377.65000000014</v>
      </c>
      <c r="AZ94" s="320">
        <f>IFERROR(Tabelle1[[#This Row],[BebFl_summe 4]]*AZ$3,"")</f>
        <v>156541.48125000004</v>
      </c>
      <c r="BA94" s="320">
        <f>IFERROR(Tabelle1[[#This Row],[BebFl_summe 5]]*BA$3,"")</f>
        <v>28646.337500000001</v>
      </c>
      <c r="BB94" s="320">
        <f>IFERROR(Tabelle1[[#This Row],[BebFl_summe 6]]*BB$3,"")</f>
        <v>24987.776785714286</v>
      </c>
      <c r="BC94" s="320">
        <f>IFERROR(Tabelle1[[#This Row],[BebFl_summe 7]]*BC$3,"")</f>
        <v>1417.4531250000002</v>
      </c>
      <c r="BD94" s="339">
        <v>15115198.220677132</v>
      </c>
      <c r="BE94" s="342">
        <f>Tabelle1[[#This Row],[BebFl_Summe]]/Tabelle1[[#This Row],[bebaut]]</f>
        <v>0.24644657436418005</v>
      </c>
      <c r="BF94" s="332">
        <f>IFERROR(Tabelle1[[#This Row],[bebaut]]*Tabelle1[[#This Row],[BebFl_summe 1]]/Tabelle1[[#This Row],[BebFl_Summe]],"")</f>
        <v>5023882.9782653106</v>
      </c>
      <c r="BG94" s="332">
        <f>IFERROR(Tabelle1[[#This Row],[bebaut]]*Tabelle1[[#This Row],[BebFl_summe 2]]/Tabelle1[[#This Row],[BebFl_Summe]],"")</f>
        <v>6051026.9978284901</v>
      </c>
      <c r="BH94" s="332">
        <f>IFERROR(Tabelle1[[#This Row],[bebaut]]*Tabelle1[[#This Row],[BebFl_summe 3]]/Tabelle1[[#This Row],[BebFl_Summe]],"")</f>
        <v>2686104.9974335376</v>
      </c>
      <c r="BI94" s="332">
        <f>IFERROR(Tabelle1[[#This Row],[bebaut]]*Tabelle1[[#This Row],[BebFl_summe 4]]/Tabelle1[[#This Row],[BebFl_Summe]],"")</f>
        <v>907420.55586269009</v>
      </c>
      <c r="BJ94" s="332">
        <f>IFERROR(Tabelle1[[#This Row],[bebaut]]*Tabelle1[[#This Row],[BebFl_summe 5]]/Tabelle1[[#This Row],[BebFl_Summe]],"")</f>
        <v>232475.03093849961</v>
      </c>
      <c r="BK94" s="332">
        <f>IFERROR(Tabelle1[[#This Row],[bebaut]]*Tabelle1[[#This Row],[BebFl_summe 6]]/Tabelle1[[#This Row],[BebFl_Summe]],"")</f>
        <v>202784.53332274154</v>
      </c>
      <c r="BL94" s="332">
        <f>IFERROR(Tabelle1[[#This Row],[bebaut]]*Tabelle1[[#This Row],[BebFl_summe 7]]/Tabelle1[[#This Row],[BebFl_Summe]],"")</f>
        <v>11503.127025863183</v>
      </c>
      <c r="BM94" s="290">
        <f>IFERROR(Tabelle1[[#This Row],[BGF_insg 1]]/Tabelle1[[#This Row],[GF_1]],"")</f>
        <v>0.22404234033107273</v>
      </c>
      <c r="BN94" s="290">
        <f>IFERROR(Tabelle1[[#This Row],[BGF_insg 2]]/Tabelle1[[#This Row],[GF_2]],"")</f>
        <v>0.44808468066214552</v>
      </c>
      <c r="BO94" s="290">
        <f>IFERROR(Tabelle1[[#This Row],[BGF_insg 3]]/Tabelle1[[#This Row],[GF_3]],"")</f>
        <v>0.6721270209932183</v>
      </c>
      <c r="BP94" s="290">
        <f>IFERROR(Tabelle1[[#This Row],[BGF_insg 4]]/Tabelle1[[#This Row],[GF_4]],"")</f>
        <v>0.89616936132429104</v>
      </c>
      <c r="BQ94" s="290">
        <f>IFERROR(Tabelle1[[#This Row],[BGF_insg 5]]/Tabelle1[[#This Row],[GF_5]],"")</f>
        <v>1.1202117016553639</v>
      </c>
      <c r="BR94" s="290">
        <f>IFERROR(Tabelle1[[#This Row],[BGF_insg 6]]/Tabelle1[[#This Row],[GF_6]],"")</f>
        <v>1.5682963823175093</v>
      </c>
      <c r="BS94" s="290">
        <f>IFERROR(Tabelle1[[#This Row],[BGF_insg 7]]/Tabelle1[[#This Row],[GF_7]],"")</f>
        <v>2.6885080839728732</v>
      </c>
      <c r="BT94" s="332">
        <f>IFERROR(Tabelle1[[#This Row],[bebaut]]*Tabelle1[[#This Row],[BebFl_summe 8]]/Tabelle1[[#This Row],[Gewichtung]],"")</f>
        <v>6033462.0683107153</v>
      </c>
      <c r="BU94" s="332">
        <f>IFERROR(Tabelle1[[#This Row],[bebaut]]*Tabelle1[[#This Row],[BebFl_summe 9]]/Tabelle1[[#This Row],[Gewichtung]],"")</f>
        <v>5813613.4179348703</v>
      </c>
      <c r="BV94" s="332">
        <f>IFERROR(Tabelle1[[#This Row],[bebaut]]*Tabelle1[[#This Row],[BebFl_summe 10]]/Tabelle1[[#This Row],[Gewichtung]],"")</f>
        <v>2580714.986177648</v>
      </c>
      <c r="BW94" s="332">
        <f>IFERROR(Tabelle1[[#This Row],[bebaut]]*Tabelle1[[#This Row],[BebFl_summe 11]]/Tabelle1[[#This Row],[Gewichtung]],"")</f>
        <v>508560.31337276706</v>
      </c>
      <c r="BX94" s="332">
        <f>IFERROR(Tabelle1[[#This Row],[bebaut]]*Tabelle1[[#This Row],[BebFl_summe 12]]/Tabelle1[[#This Row],[Gewichtung]],"")</f>
        <v>93064.08920914722</v>
      </c>
      <c r="BY94" s="332">
        <f>IFERROR(Tabelle1[[#This Row],[bebaut]]*Tabelle1[[#This Row],[BebFl_summe 13]]/Tabelle1[[#This Row],[Gewichtung]],"")</f>
        <v>81178.42945626023</v>
      </c>
      <c r="BZ94" s="332">
        <f>IFERROR(Tabelle1[[#This Row],[bebaut]]*Tabelle1[[#This Row],[BebFl_summe 14]]/Tabelle1[[#This Row],[Gewichtung]],"")</f>
        <v>4604.916215721626</v>
      </c>
      <c r="CA94" s="290">
        <f>IFERROR(Tabelle1[[#This Row],[BGF_insg 1]]/Tabelle1[[#This Row],[GF_12]],"")</f>
        <v>0.18655333989944875</v>
      </c>
      <c r="CB94" s="290">
        <f>IFERROR(Tabelle1[[#This Row],[BGF_insg 2]]/Tabelle1[[#This Row],[GF_23]],"")</f>
        <v>0.46638334974862194</v>
      </c>
      <c r="CC94" s="290">
        <f>IFERROR(Tabelle1[[#This Row],[BGF_insg 3]]/Tabelle1[[#This Row],[GF_34]],"")</f>
        <v>0.69957502462293286</v>
      </c>
      <c r="CD94" s="290">
        <f>IFERROR(Tabelle1[[#This Row],[BGF_insg 4]]/Tabelle1[[#This Row],[GF_45]],"")</f>
        <v>1.5990286277095611</v>
      </c>
      <c r="CE94" s="290">
        <f>IFERROR(Tabelle1[[#This Row],[BGF_insg 5]]/Tabelle1[[#This Row],[GF_56]],"")</f>
        <v>2.7983000984917319</v>
      </c>
      <c r="CF94" s="290">
        <f>IFERROR(Tabelle1[[#This Row],[BGF_insg 6]]/Tabelle1[[#This Row],[GF_67]],"")</f>
        <v>3.917620137888425</v>
      </c>
      <c r="CG94" s="290">
        <f>IFERROR(Tabelle1[[#This Row],[BGF_insg 7]]/Tabelle1[[#This Row],[GF_78]],"")</f>
        <v>6.7159202363801578</v>
      </c>
      <c r="CI94"/>
    </row>
    <row r="95" spans="1:87" ht="17.399999999999999" customHeight="1" thickBot="1" x14ac:dyDescent="0.35">
      <c r="A95" s="275" t="s">
        <v>150</v>
      </c>
      <c r="B95" s="276">
        <v>804</v>
      </c>
      <c r="C95" s="314">
        <f t="shared" si="1"/>
        <v>27276</v>
      </c>
      <c r="D95" s="25">
        <v>6693</v>
      </c>
      <c r="E95" s="25">
        <v>16465</v>
      </c>
      <c r="F95" s="25">
        <v>3223</v>
      </c>
      <c r="G95" s="25">
        <v>636</v>
      </c>
      <c r="H95" s="25">
        <v>154</v>
      </c>
      <c r="I95" s="25">
        <v>99</v>
      </c>
      <c r="J95" s="25">
        <v>6</v>
      </c>
      <c r="K95" s="24">
        <v>1248729</v>
      </c>
      <c r="L95" s="24">
        <v>3426741</v>
      </c>
      <c r="M95" s="24">
        <v>1794590</v>
      </c>
      <c r="N95" s="24">
        <v>538532</v>
      </c>
      <c r="O95" s="24">
        <v>172683</v>
      </c>
      <c r="P95" s="24">
        <v>236292</v>
      </c>
      <c r="Q95" s="24">
        <v>21112</v>
      </c>
      <c r="R95" s="315">
        <f>IFERROR(Tabelle1[[#This Row],[NGF1]]/NGFzuBGF/D95,"")</f>
        <v>233.21548632900044</v>
      </c>
      <c r="S95" s="315">
        <f>IFERROR(Tabelle1[[#This Row],[NGF2]]/NGFzuBGF/E95,"")</f>
        <v>260.15343152140906</v>
      </c>
      <c r="T95" s="315">
        <f>IFERROR(Tabelle1[[#This Row],[NGF3]]/NGFzuBGF/F95,"")</f>
        <v>696.0091529630779</v>
      </c>
      <c r="U95" s="315">
        <f>IFERROR(Tabelle1[[#This Row],[NGF4]]/NGFzuBGF/G95,"")</f>
        <v>1058.4355345911949</v>
      </c>
      <c r="V95" s="315">
        <f>IFERROR(Tabelle1[[#This Row],[NGF5]]/NGFzuBGF/H95,"")</f>
        <v>1401.6477272727273</v>
      </c>
      <c r="W95" s="315">
        <f>IFERROR(Tabelle1[[#This Row],[NGF6]]/NGFzuBGF/I95,"")</f>
        <v>2983.4848484848485</v>
      </c>
      <c r="X95" s="315">
        <f>IFERROR(Tabelle1[[#This Row],[NGF11]]/NGFzuBGF/J95,"")</f>
        <v>4398.333333333333</v>
      </c>
      <c r="Y95" s="329">
        <f>SUM(Tabelle1[[#This Row],[BGF_insg 1]:[BGF_insg 7]])</f>
        <v>9298348.75</v>
      </c>
      <c r="Z95" s="319">
        <f>IFERROR(D95*Tabelle1[[#This Row],[BGF1]],"")</f>
        <v>1560911.25</v>
      </c>
      <c r="AA95" s="319">
        <f>IFERROR(E95*Tabelle1[[#This Row],[BGF2]],"")</f>
        <v>4283426.25</v>
      </c>
      <c r="AB95" s="319">
        <f>IFERROR(F95*Tabelle1[[#This Row],[BGF3]],"")</f>
        <v>2243237.5</v>
      </c>
      <c r="AC95" s="319">
        <f>IFERROR(G95*Tabelle1[[#This Row],[BGF4]],"")</f>
        <v>673165</v>
      </c>
      <c r="AD95" s="319">
        <f>IFERROR(H95*Tabelle1[[#This Row],[BGF5]],"")</f>
        <v>215853.75</v>
      </c>
      <c r="AE95" s="319">
        <f>IFERROR(I95*Tabelle1[[#This Row],[BGF6]],"")</f>
        <v>295365</v>
      </c>
      <c r="AF95" s="319">
        <f>IFERROR(J95*Tabelle1[[#This Row],[BGF11]],"")</f>
        <v>26390</v>
      </c>
      <c r="AG95" s="316">
        <f>IFERROR(Tabelle1[[#This Row],[BGF1]]/AG$4*$AK$3,"")</f>
        <v>256.53703496190053</v>
      </c>
      <c r="AH95" s="316">
        <f>IFERROR(Tabelle1[[#This Row],[BGF2]]/AH$4*$AK$3,"")</f>
        <v>143.08438733677499</v>
      </c>
      <c r="AI95" s="316">
        <f>IFERROR(Tabelle1[[#This Row],[BGF3]]/AI$4*$AK$3,"")</f>
        <v>255.20335608646192</v>
      </c>
      <c r="AJ95" s="316">
        <f>IFERROR(Tabelle1[[#This Row],[BGF4]]/AJ$4*$AK$3,"")</f>
        <v>291.06977201257865</v>
      </c>
      <c r="AK95" s="316">
        <f>IFERROR(Tabelle1[[#This Row],[BGF5]]/AK$4*$AK$3,"")</f>
        <v>308.36250000000001</v>
      </c>
      <c r="AL95" s="316">
        <f>IFERROR(Tabelle1[[#This Row],[BGF6]]/AL$4*$AK$3,"")</f>
        <v>468.83333333333337</v>
      </c>
      <c r="AM95" s="316">
        <f>IFERROR(Tabelle1[[#This Row],[BGF11]]/AM$4*$AK$3,"")</f>
        <v>403.1805555555556</v>
      </c>
      <c r="AN95" s="330">
        <f>SUM(Tabelle1[[#This Row],[BebFl_summe 1]:[BebFl_summe 7]])</f>
        <v>5176849.0125000011</v>
      </c>
      <c r="AO95" s="320">
        <f>IFERROR(Tabelle1[[#This Row],[BebFl G1]]*D95,"")</f>
        <v>1717002.3750000002</v>
      </c>
      <c r="AP95" s="320">
        <f>IFERROR(Tabelle1[[#This Row],[BebFl G2]]*E95,"")</f>
        <v>2355884.4375000005</v>
      </c>
      <c r="AQ95" s="320">
        <f>IFERROR(Tabelle1[[#This Row],[BebFl G3]]*F95,"")</f>
        <v>822520.41666666674</v>
      </c>
      <c r="AR95" s="320">
        <f>IFERROR(Tabelle1[[#This Row],[BebFl G4]]*G95,"")</f>
        <v>185120.37500000003</v>
      </c>
      <c r="AS95" s="320">
        <f>IFERROR(Tabelle1[[#This Row],[BebFl G5]]*H95,"")</f>
        <v>47487.825000000004</v>
      </c>
      <c r="AT95" s="320">
        <f>IFERROR(Tabelle1[[#This Row],[BebFl G6]]*I95,"")</f>
        <v>46414.500000000007</v>
      </c>
      <c r="AU95" s="320">
        <f>IFERROR(Tabelle1[[#This Row],[BebFl G11]]*J95,"")</f>
        <v>2419.0833333333335</v>
      </c>
      <c r="AV95" s="320">
        <f>SUM(Tabelle1[[#This Row],[BebFl_summe 8]:[BebFl_summe 14]])</f>
        <v>6567334.3541666679</v>
      </c>
      <c r="AW95" s="320">
        <f>IFERROR(Tabelle1[[#This Row],[BebFl_summe 1]]*AW$3,"")</f>
        <v>2575503.5625000005</v>
      </c>
      <c r="AX95" s="320">
        <f>IFERROR(Tabelle1[[#This Row],[BebFl_summe 2]]*AX$3,"")</f>
        <v>2827061.3250000007</v>
      </c>
      <c r="AY95" s="320">
        <f>IFERROR(Tabelle1[[#This Row],[BebFl_summe 3]]*AY$3,"")</f>
        <v>987024.5</v>
      </c>
      <c r="AZ95" s="320">
        <f>IFERROR(Tabelle1[[#This Row],[BebFl_summe 4]]*AZ$3,"")</f>
        <v>129584.26250000001</v>
      </c>
      <c r="BA95" s="320">
        <f>IFERROR(Tabelle1[[#This Row],[BebFl_summe 5]]*BA$3,"")</f>
        <v>23743.912500000002</v>
      </c>
      <c r="BB95" s="320">
        <f>IFERROR(Tabelle1[[#This Row],[BebFl_summe 6]]*BB$3,"")</f>
        <v>23207.250000000004</v>
      </c>
      <c r="BC95" s="320">
        <f>IFERROR(Tabelle1[[#This Row],[BebFl_summe 7]]*BC$3,"")</f>
        <v>1209.5416666666667</v>
      </c>
      <c r="BD95" s="340">
        <v>21308272.341181289</v>
      </c>
      <c r="BE95" s="342">
        <f>Tabelle1[[#This Row],[BebFl_Summe]]/Tabelle1[[#This Row],[bebaut]]</f>
        <v>0.24295019932211953</v>
      </c>
      <c r="BF95" s="332">
        <f>IFERROR(Tabelle1[[#This Row],[bebaut]]*Tabelle1[[#This Row],[BebFl_summe 1]]/Tabelle1[[#This Row],[BebFl_Summe]],"")</f>
        <v>7067301.775387655</v>
      </c>
      <c r="BG95" s="332">
        <f>IFERROR(Tabelle1[[#This Row],[bebaut]]*Tabelle1[[#This Row],[BebFl_summe 2]]/Tabelle1[[#This Row],[BebFl_Summe]],"")</f>
        <v>9696984.9955809768</v>
      </c>
      <c r="BH95" s="332">
        <f>IFERROR(Tabelle1[[#This Row],[bebaut]]*Tabelle1[[#This Row],[BebFl_summe 3]]/Tabelle1[[#This Row],[BebFl_Summe]],"")</f>
        <v>3385551.5202772664</v>
      </c>
      <c r="BI95" s="332">
        <f>IFERROR(Tabelle1[[#This Row],[bebaut]]*Tabelle1[[#This Row],[BebFl_summe 4]]/Tabelle1[[#This Row],[BebFl_Summe]],"")</f>
        <v>761968.40141116793</v>
      </c>
      <c r="BJ95" s="332">
        <f>IFERROR(Tabelle1[[#This Row],[bebaut]]*Tabelle1[[#This Row],[BebFl_summe 5]]/Tabelle1[[#This Row],[BebFl_Summe]],"")</f>
        <v>195463.2065851384</v>
      </c>
      <c r="BK95" s="332">
        <f>IFERROR(Tabelle1[[#This Row],[bebaut]]*Tabelle1[[#This Row],[BebFl_summe 6]]/Tabelle1[[#This Row],[BebFl_Summe]],"")</f>
        <v>191045.32587133456</v>
      </c>
      <c r="BL95" s="332">
        <f>IFERROR(Tabelle1[[#This Row],[bebaut]]*Tabelle1[[#This Row],[BebFl_summe 7]]/Tabelle1[[#This Row],[BebFl_Summe]],"")</f>
        <v>9957.1160677499665</v>
      </c>
      <c r="BM95" s="290">
        <f>IFERROR(Tabelle1[[#This Row],[BGF_insg 1]]/Tabelle1[[#This Row],[GF_1]],"")</f>
        <v>0.2208638175655632</v>
      </c>
      <c r="BN95" s="290">
        <f>IFERROR(Tabelle1[[#This Row],[BGF_insg 2]]/Tabelle1[[#This Row],[GF_2]],"")</f>
        <v>0.44172763513112628</v>
      </c>
      <c r="BO95" s="290">
        <f>IFERROR(Tabelle1[[#This Row],[BGF_insg 3]]/Tabelle1[[#This Row],[GF_3]],"")</f>
        <v>0.66259145269668962</v>
      </c>
      <c r="BP95" s="290">
        <f>IFERROR(Tabelle1[[#This Row],[BGF_insg 4]]/Tabelle1[[#This Row],[GF_4]],"")</f>
        <v>0.88345527026225268</v>
      </c>
      <c r="BQ95" s="290">
        <f>IFERROR(Tabelle1[[#This Row],[BGF_insg 5]]/Tabelle1[[#This Row],[GF_5]],"")</f>
        <v>1.104319087827816</v>
      </c>
      <c r="BR95" s="290">
        <f>IFERROR(Tabelle1[[#This Row],[BGF_insg 6]]/Tabelle1[[#This Row],[GF_6]],"")</f>
        <v>1.5460467229589421</v>
      </c>
      <c r="BS95" s="290">
        <f>IFERROR(Tabelle1[[#This Row],[BGF_insg 7]]/Tabelle1[[#This Row],[GF_7]],"")</f>
        <v>2.6503658107867585</v>
      </c>
      <c r="BT95" s="332">
        <f>IFERROR(Tabelle1[[#This Row],[bebaut]]*Tabelle1[[#This Row],[BebFl_summe 8]]/Tabelle1[[#This Row],[Gewichtung]],"")</f>
        <v>8356439.3657853166</v>
      </c>
      <c r="BU95" s="332">
        <f>IFERROR(Tabelle1[[#This Row],[bebaut]]*Tabelle1[[#This Row],[BebFl_summe 9]]/Tabelle1[[#This Row],[Gewichtung]],"")</f>
        <v>9172639.8245738018</v>
      </c>
      <c r="BV95" s="332">
        <f>IFERROR(Tabelle1[[#This Row],[bebaut]]*Tabelle1[[#This Row],[BebFl_summe 10]]/Tabelle1[[#This Row],[Gewichtung]],"")</f>
        <v>3202484.5575396363</v>
      </c>
      <c r="BW95" s="332">
        <f>IFERROR(Tabelle1[[#This Row],[bebaut]]*Tabelle1[[#This Row],[BebFl_summe 11]]/Tabelle1[[#This Row],[Gewichtung]],"")</f>
        <v>420447.11104578717</v>
      </c>
      <c r="BX95" s="332">
        <f>IFERROR(Tabelle1[[#This Row],[bebaut]]*Tabelle1[[#This Row],[BebFl_summe 12]]/Tabelle1[[#This Row],[Gewichtung]],"")</f>
        <v>77039.134405298275</v>
      </c>
      <c r="BY95" s="332">
        <f>IFERROR(Tabelle1[[#This Row],[bebaut]]*Tabelle1[[#This Row],[BebFl_summe 13]]/Tabelle1[[#This Row],[Gewichtung]],"")</f>
        <v>75297.887487049942</v>
      </c>
      <c r="BZ95" s="332">
        <f>IFERROR(Tabelle1[[#This Row],[bebaut]]*Tabelle1[[#This Row],[BebFl_summe 14]]/Tabelle1[[#This Row],[Gewichtung]],"")</f>
        <v>3924.4603443995097</v>
      </c>
      <c r="CA95" s="290">
        <f>IFERROR(Tabelle1[[#This Row],[BGF_insg 1]]/Tabelle1[[#This Row],[GF_12]],"")</f>
        <v>0.18679142894173439</v>
      </c>
      <c r="CB95" s="290">
        <f>IFERROR(Tabelle1[[#This Row],[BGF_insg 2]]/Tabelle1[[#This Row],[GF_23]],"")</f>
        <v>0.46697857235433587</v>
      </c>
      <c r="CC95" s="290">
        <f>IFERROR(Tabelle1[[#This Row],[BGF_insg 3]]/Tabelle1[[#This Row],[GF_34]],"")</f>
        <v>0.70046785853150395</v>
      </c>
      <c r="CD95" s="290">
        <f>IFERROR(Tabelle1[[#This Row],[BGF_insg 4]]/Tabelle1[[#This Row],[GF_45]],"")</f>
        <v>1.601069390929152</v>
      </c>
      <c r="CE95" s="290">
        <f>IFERROR(Tabelle1[[#This Row],[BGF_insg 5]]/Tabelle1[[#This Row],[GF_56]],"")</f>
        <v>2.8018714341260162</v>
      </c>
      <c r="CF95" s="290">
        <f>IFERROR(Tabelle1[[#This Row],[BGF_insg 6]]/Tabelle1[[#This Row],[GF_67]],"")</f>
        <v>3.9226200077764219</v>
      </c>
      <c r="CG95" s="290">
        <f>IFERROR(Tabelle1[[#This Row],[BGF_insg 7]]/Tabelle1[[#This Row],[GF_78]],"")</f>
        <v>6.7244914419024386</v>
      </c>
      <c r="CI95"/>
    </row>
    <row r="96" spans="1:87" ht="17.399999999999999" customHeight="1" x14ac:dyDescent="0.3">
      <c r="A96" s="270" t="s">
        <v>151</v>
      </c>
      <c r="B96" s="271">
        <v>90101</v>
      </c>
      <c r="C96" s="314">
        <f t="shared" si="1"/>
        <v>1539</v>
      </c>
      <c r="D96" s="25">
        <v>97</v>
      </c>
      <c r="E96" s="25">
        <v>49</v>
      </c>
      <c r="F96" s="25">
        <v>53</v>
      </c>
      <c r="G96" s="25">
        <v>177</v>
      </c>
      <c r="H96" s="25">
        <v>402</v>
      </c>
      <c r="I96" s="25">
        <v>752</v>
      </c>
      <c r="J96" s="25">
        <v>9</v>
      </c>
      <c r="K96" s="24">
        <v>108185</v>
      </c>
      <c r="L96" s="24">
        <v>154761</v>
      </c>
      <c r="M96" s="24">
        <v>121293</v>
      </c>
      <c r="N96" s="24">
        <v>545621</v>
      </c>
      <c r="O96" s="24">
        <v>1014056</v>
      </c>
      <c r="P96" s="24">
        <v>2481750</v>
      </c>
      <c r="Q96" s="24">
        <v>32587</v>
      </c>
      <c r="R96" s="315">
        <f>IFERROR(Tabelle1[[#This Row],[NGF1]]/NGFzuBGF/D96,"")</f>
        <v>1394.1365979381444</v>
      </c>
      <c r="S96" s="315">
        <f>IFERROR(Tabelle1[[#This Row],[NGF2]]/NGFzuBGF/E96,"")</f>
        <v>3947.9846938775509</v>
      </c>
      <c r="T96" s="315">
        <f>IFERROR(Tabelle1[[#This Row],[NGF3]]/NGFzuBGF/F96,"")</f>
        <v>2860.683962264151</v>
      </c>
      <c r="U96" s="315">
        <f>IFERROR(Tabelle1[[#This Row],[NGF4]]/NGFzuBGF/G96,"")</f>
        <v>3853.2556497175142</v>
      </c>
      <c r="V96" s="315">
        <f>IFERROR(Tabelle1[[#This Row],[NGF5]]/NGFzuBGF/H96,"")</f>
        <v>3153.1592039800994</v>
      </c>
      <c r="W96" s="315">
        <f>IFERROR(Tabelle1[[#This Row],[NGF6]]/NGFzuBGF/I96,"")</f>
        <v>4125.2493351063831</v>
      </c>
      <c r="X96" s="315">
        <f>IFERROR(Tabelle1[[#This Row],[NGF11]]/NGFzuBGF/J96,"")</f>
        <v>4525.9722222222226</v>
      </c>
      <c r="Y96" s="329">
        <f>SUM(Tabelle1[[#This Row],[BGF_insg 1]:[BGF_insg 7]])</f>
        <v>5572816.25</v>
      </c>
      <c r="Z96" s="319">
        <f>IFERROR(D96*Tabelle1[[#This Row],[BGF1]],"")</f>
        <v>135231.25</v>
      </c>
      <c r="AA96" s="319">
        <f>IFERROR(E96*Tabelle1[[#This Row],[BGF2]],"")</f>
        <v>193451.25</v>
      </c>
      <c r="AB96" s="319">
        <f>IFERROR(F96*Tabelle1[[#This Row],[BGF3]],"")</f>
        <v>151616.25</v>
      </c>
      <c r="AC96" s="319">
        <f>IFERROR(G96*Tabelle1[[#This Row],[BGF4]],"")</f>
        <v>682026.25</v>
      </c>
      <c r="AD96" s="319">
        <f>IFERROR(H96*Tabelle1[[#This Row],[BGF5]],"")</f>
        <v>1267570</v>
      </c>
      <c r="AE96" s="319">
        <f>IFERROR(I96*Tabelle1[[#This Row],[BGF6]],"")</f>
        <v>3102187.5</v>
      </c>
      <c r="AF96" s="319">
        <f>IFERROR(J96*Tabelle1[[#This Row],[BGF11]],"")</f>
        <v>40733.75</v>
      </c>
      <c r="AG96" s="316">
        <f>IFERROR(Tabelle1[[#This Row],[BGF1]]/AG$4*$AK$3,"")</f>
        <v>1533.5502577319589</v>
      </c>
      <c r="AH96" s="316">
        <f>IFERROR(Tabelle1[[#This Row],[BGF2]]/AH$4*$AK$3,"")</f>
        <v>2171.391581632653</v>
      </c>
      <c r="AI96" s="316">
        <f>IFERROR(Tabelle1[[#This Row],[BGF3]]/AI$4*$AK$3,"")</f>
        <v>1048.9174528301887</v>
      </c>
      <c r="AJ96" s="316">
        <f>IFERROR(Tabelle1[[#This Row],[BGF4]]/AJ$4*$AK$3,"")</f>
        <v>1059.6453036723165</v>
      </c>
      <c r="AK96" s="316">
        <f>IFERROR(Tabelle1[[#This Row],[BGF5]]/AK$4*$AK$3,"")</f>
        <v>693.69502487562193</v>
      </c>
      <c r="AL96" s="316">
        <f>IFERROR(Tabelle1[[#This Row],[BGF6]]/AL$4*$AK$3,"")</f>
        <v>648.25346694528878</v>
      </c>
      <c r="AM96" s="316">
        <f>IFERROR(Tabelle1[[#This Row],[BGF11]]/AM$4*$AK$3,"")</f>
        <v>414.88078703703712</v>
      </c>
      <c r="AN96" s="330">
        <f>SUM(Tabelle1[[#This Row],[BebFl_summe 1]:[BebFl_summe 7]])</f>
        <v>1268388.3404761904</v>
      </c>
      <c r="AO96" s="320">
        <f>IFERROR(Tabelle1[[#This Row],[BebFl G1]]*D96,"")</f>
        <v>148754.37500000003</v>
      </c>
      <c r="AP96" s="320">
        <f>IFERROR(Tabelle1[[#This Row],[BebFl G2]]*E96,"")</f>
        <v>106398.1875</v>
      </c>
      <c r="AQ96" s="320">
        <f>IFERROR(Tabelle1[[#This Row],[BebFl G3]]*F96,"")</f>
        <v>55592.625</v>
      </c>
      <c r="AR96" s="320">
        <f>IFERROR(Tabelle1[[#This Row],[BebFl G4]]*G96,"")</f>
        <v>187557.21875</v>
      </c>
      <c r="AS96" s="320">
        <f>IFERROR(Tabelle1[[#This Row],[BebFl G5]]*H96,"")</f>
        <v>278865.40000000002</v>
      </c>
      <c r="AT96" s="320">
        <f>IFERROR(Tabelle1[[#This Row],[BebFl G6]]*I96,"")</f>
        <v>487486.60714285716</v>
      </c>
      <c r="AU96" s="320">
        <f>IFERROR(Tabelle1[[#This Row],[BebFl G11]]*J96,"")</f>
        <v>3733.9270833333339</v>
      </c>
      <c r="AV96" s="320">
        <f>SUM(Tabelle1[[#This Row],[BebFl_summe 8]:[BebFl_summe 14]])</f>
        <v>933853.55773809541</v>
      </c>
      <c r="AW96" s="320">
        <f>IFERROR(Tabelle1[[#This Row],[BebFl_summe 1]]*AW$3,"")</f>
        <v>223131.56250000006</v>
      </c>
      <c r="AX96" s="320">
        <f>IFERROR(Tabelle1[[#This Row],[BebFl_summe 2]]*AX$3,"")</f>
        <v>127677.825</v>
      </c>
      <c r="AY96" s="320">
        <f>IFERROR(Tabelle1[[#This Row],[BebFl_summe 3]]*AY$3,"")</f>
        <v>66711.149999999994</v>
      </c>
      <c r="AZ96" s="320">
        <f>IFERROR(Tabelle1[[#This Row],[BebFl_summe 4]]*AZ$3,"")</f>
        <v>131290.05312500001</v>
      </c>
      <c r="BA96" s="320">
        <f>IFERROR(Tabelle1[[#This Row],[BebFl_summe 5]]*BA$3,"")</f>
        <v>139432.70000000001</v>
      </c>
      <c r="BB96" s="320">
        <f>IFERROR(Tabelle1[[#This Row],[BebFl_summe 6]]*BB$3,"")</f>
        <v>243743.30357142858</v>
      </c>
      <c r="BC96" s="320">
        <f>IFERROR(Tabelle1[[#This Row],[BebFl_summe 7]]*BC$3,"")</f>
        <v>1866.963541666667</v>
      </c>
      <c r="BD96" s="334">
        <v>1405997.9047895062</v>
      </c>
      <c r="BE96" s="342">
        <f>Tabelle1[[#This Row],[BebFl_Summe]]/Tabelle1[[#This Row],[bebaut]]</f>
        <v>0.90212676431127581</v>
      </c>
      <c r="BF96" s="332">
        <f>IFERROR(Tabelle1[[#This Row],[bebaut]]*Tabelle1[[#This Row],[BebFl_summe 1]]/Tabelle1[[#This Row],[BebFl_Summe]],"")</f>
        <v>164892.98498262139</v>
      </c>
      <c r="BG96" s="332">
        <f>IFERROR(Tabelle1[[#This Row],[bebaut]]*Tabelle1[[#This Row],[BebFl_summe 2]]/Tabelle1[[#This Row],[BebFl_Summe]],"")</f>
        <v>117941.50413132813</v>
      </c>
      <c r="BH96" s="332">
        <f>IFERROR(Tabelle1[[#This Row],[bebaut]]*Tabelle1[[#This Row],[BebFl_summe 3]]/Tabelle1[[#This Row],[BebFl_Summe]],"")</f>
        <v>61623.961508826214</v>
      </c>
      <c r="BI96" s="332">
        <f>IFERROR(Tabelle1[[#This Row],[bebaut]]*Tabelle1[[#This Row],[BebFl_summe 4]]/Tabelle1[[#This Row],[BebFl_Summe]],"")</f>
        <v>207905.61390027002</v>
      </c>
      <c r="BJ96" s="332">
        <f>IFERROR(Tabelle1[[#This Row],[bebaut]]*Tabelle1[[#This Row],[BebFl_summe 5]]/Tabelle1[[#This Row],[BebFl_Summe]],"")</f>
        <v>309119.9718621567</v>
      </c>
      <c r="BK96" s="332">
        <f>IFERROR(Tabelle1[[#This Row],[bebaut]]*Tabelle1[[#This Row],[BebFl_summe 6]]/Tabelle1[[#This Row],[BebFl_Summe]],"")</f>
        <v>540374.84135062364</v>
      </c>
      <c r="BL96" s="332">
        <f>IFERROR(Tabelle1[[#This Row],[bebaut]]*Tabelle1[[#This Row],[BebFl_summe 7]]/Tabelle1[[#This Row],[BebFl_Summe]],"")</f>
        <v>4139.02705368018</v>
      </c>
      <c r="BM96" s="290">
        <f>IFERROR(Tabelle1[[#This Row],[BGF_insg 1]]/Tabelle1[[#This Row],[GF_1]],"")</f>
        <v>0.82011524028297789</v>
      </c>
      <c r="BN96" s="290">
        <f>IFERROR(Tabelle1[[#This Row],[BGF_insg 2]]/Tabelle1[[#This Row],[GF_2]],"")</f>
        <v>1.6402304805659558</v>
      </c>
      <c r="BO96" s="290">
        <f>IFERROR(Tabelle1[[#This Row],[BGF_insg 3]]/Tabelle1[[#This Row],[GF_3]],"")</f>
        <v>2.4603457208489341</v>
      </c>
      <c r="BP96" s="290">
        <f>IFERROR(Tabelle1[[#This Row],[BGF_insg 4]]/Tabelle1[[#This Row],[GF_4]],"")</f>
        <v>3.280460961131912</v>
      </c>
      <c r="BQ96" s="290">
        <f>IFERROR(Tabelle1[[#This Row],[BGF_insg 5]]/Tabelle1[[#This Row],[GF_5]],"")</f>
        <v>4.1005762014148894</v>
      </c>
      <c r="BR96" s="290">
        <f>IFERROR(Tabelle1[[#This Row],[BGF_insg 6]]/Tabelle1[[#This Row],[GF_6]],"")</f>
        <v>5.7408066819808461</v>
      </c>
      <c r="BS96" s="290">
        <f>IFERROR(Tabelle1[[#This Row],[BGF_insg 7]]/Tabelle1[[#This Row],[GF_7]],"")</f>
        <v>9.8413828833957346</v>
      </c>
      <c r="BT96" s="332">
        <f>IFERROR(Tabelle1[[#This Row],[bebaut]]*Tabelle1[[#This Row],[BebFl_summe 8]]/Tabelle1[[#This Row],[Gewichtung]],"")</f>
        <v>335944.01045843004</v>
      </c>
      <c r="BU96" s="332">
        <f>IFERROR(Tabelle1[[#This Row],[bebaut]]*Tabelle1[[#This Row],[BebFl_summe 9]]/Tabelle1[[#This Row],[Gewichtung]],"")</f>
        <v>192230.09105719675</v>
      </c>
      <c r="BV96" s="332">
        <f>IFERROR(Tabelle1[[#This Row],[bebaut]]*Tabelle1[[#This Row],[BebFl_summe 10]]/Tabelle1[[#This Row],[Gewichtung]],"")</f>
        <v>100439.44936429104</v>
      </c>
      <c r="BW96" s="332">
        <f>IFERROR(Tabelle1[[#This Row],[bebaut]]*Tabelle1[[#This Row],[BebFl_summe 11]]/Tabelle1[[#This Row],[Gewichtung]],"")</f>
        <v>197668.61525972071</v>
      </c>
      <c r="BX96" s="332">
        <f>IFERROR(Tabelle1[[#This Row],[bebaut]]*Tabelle1[[#This Row],[BebFl_summe 12]]/Tabelle1[[#This Row],[Gewichtung]],"")</f>
        <v>209928.07965949297</v>
      </c>
      <c r="BY96" s="332">
        <f>IFERROR(Tabelle1[[#This Row],[bebaut]]*Tabelle1[[#This Row],[BebFl_summe 13]]/Tabelle1[[#This Row],[Gewichtung]],"")</f>
        <v>366976.78269595886</v>
      </c>
      <c r="BZ96" s="332">
        <f>IFERROR(Tabelle1[[#This Row],[bebaut]]*Tabelle1[[#This Row],[BebFl_summe 14]]/Tabelle1[[#This Row],[Gewichtung]],"")</f>
        <v>2810.8762944156506</v>
      </c>
      <c r="CA96" s="290">
        <f>IFERROR(Tabelle1[[#This Row],[BGF_insg 1]]/Tabelle1[[#This Row],[GF_12]],"")</f>
        <v>0.40254103597639113</v>
      </c>
      <c r="CB96" s="290">
        <f>IFERROR(Tabelle1[[#This Row],[BGF_insg 2]]/Tabelle1[[#This Row],[GF_23]],"")</f>
        <v>1.006352589940978</v>
      </c>
      <c r="CC96" s="290">
        <f>IFERROR(Tabelle1[[#This Row],[BGF_insg 3]]/Tabelle1[[#This Row],[GF_34]],"")</f>
        <v>1.509528884911467</v>
      </c>
      <c r="CD96" s="290">
        <f>IFERROR(Tabelle1[[#This Row],[BGF_insg 4]]/Tabelle1[[#This Row],[GF_45]],"")</f>
        <v>3.4503517369404961</v>
      </c>
      <c r="CE96" s="290">
        <f>IFERROR(Tabelle1[[#This Row],[BGF_insg 5]]/Tabelle1[[#This Row],[GF_56]],"")</f>
        <v>6.038115539645867</v>
      </c>
      <c r="CF96" s="290">
        <f>IFERROR(Tabelle1[[#This Row],[BGF_insg 6]]/Tabelle1[[#This Row],[GF_67]],"")</f>
        <v>8.4533617555042166</v>
      </c>
      <c r="CG96" s="290">
        <f>IFERROR(Tabelle1[[#This Row],[BGF_insg 7]]/Tabelle1[[#This Row],[GF_78]],"")</f>
        <v>14.491477295150084</v>
      </c>
      <c r="CI96"/>
    </row>
    <row r="97" spans="1:87" ht="17.399999999999999" customHeight="1" x14ac:dyDescent="0.3">
      <c r="A97" s="15" t="s">
        <v>152</v>
      </c>
      <c r="B97" s="256">
        <v>90201</v>
      </c>
      <c r="C97" s="314">
        <f t="shared" si="1"/>
        <v>4758</v>
      </c>
      <c r="D97" s="25">
        <v>1473</v>
      </c>
      <c r="E97" s="25">
        <v>347</v>
      </c>
      <c r="F97" s="25">
        <v>146</v>
      </c>
      <c r="G97" s="25">
        <v>504</v>
      </c>
      <c r="H97" s="25">
        <v>720</v>
      </c>
      <c r="I97" s="25">
        <v>1521</v>
      </c>
      <c r="J97" s="25">
        <v>47</v>
      </c>
      <c r="K97" s="24">
        <v>419628</v>
      </c>
      <c r="L97" s="24">
        <v>283483</v>
      </c>
      <c r="M97" s="24">
        <v>153261</v>
      </c>
      <c r="N97" s="24">
        <v>694975</v>
      </c>
      <c r="O97" s="24">
        <v>961663</v>
      </c>
      <c r="P97" s="24">
        <v>2646570</v>
      </c>
      <c r="Q97" s="24">
        <v>256934</v>
      </c>
      <c r="R97" s="315">
        <f>IFERROR(Tabelle1[[#This Row],[NGF1]]/NGFzuBGF/D97,"")</f>
        <v>356.09979633401224</v>
      </c>
      <c r="S97" s="315">
        <f>IFERROR(Tabelle1[[#This Row],[NGF2]]/NGFzuBGF/E97,"")</f>
        <v>1021.1923631123919</v>
      </c>
      <c r="T97" s="315">
        <f>IFERROR(Tabelle1[[#This Row],[NGF3]]/NGFzuBGF/F97,"")</f>
        <v>1312.166095890411</v>
      </c>
      <c r="U97" s="315">
        <f>IFERROR(Tabelle1[[#This Row],[NGF4]]/NGFzuBGF/G97,"")</f>
        <v>1723.6483134920634</v>
      </c>
      <c r="V97" s="315">
        <f>IFERROR(Tabelle1[[#This Row],[NGF5]]/NGFzuBGF/H97,"")</f>
        <v>1669.5538194444443</v>
      </c>
      <c r="W97" s="315">
        <f>IFERROR(Tabelle1[[#This Row],[NGF6]]/NGFzuBGF/I97,"")</f>
        <v>2175.0246548323471</v>
      </c>
      <c r="X97" s="315">
        <f>IFERROR(Tabelle1[[#This Row],[NGF11]]/NGFzuBGF/J97,"")</f>
        <v>6833.3510638297876</v>
      </c>
      <c r="Y97" s="329">
        <f>SUM(Tabelle1[[#This Row],[BGF_insg 1]:[BGF_insg 7]])</f>
        <v>6770642.5</v>
      </c>
      <c r="Z97" s="319">
        <f>IFERROR(D97*Tabelle1[[#This Row],[BGF1]],"")</f>
        <v>524535</v>
      </c>
      <c r="AA97" s="319">
        <f>IFERROR(E97*Tabelle1[[#This Row],[BGF2]],"")</f>
        <v>354353.75</v>
      </c>
      <c r="AB97" s="319">
        <f>IFERROR(F97*Tabelle1[[#This Row],[BGF3]],"")</f>
        <v>191576.25</v>
      </c>
      <c r="AC97" s="319">
        <f>IFERROR(G97*Tabelle1[[#This Row],[BGF4]],"")</f>
        <v>868718.75</v>
      </c>
      <c r="AD97" s="319">
        <f>IFERROR(H97*Tabelle1[[#This Row],[BGF5]],"")</f>
        <v>1202078.75</v>
      </c>
      <c r="AE97" s="319">
        <f>IFERROR(I97*Tabelle1[[#This Row],[BGF6]],"")</f>
        <v>3308212.5</v>
      </c>
      <c r="AF97" s="319">
        <f>IFERROR(J97*Tabelle1[[#This Row],[BGF11]],"")</f>
        <v>321167.5</v>
      </c>
      <c r="AG97" s="316">
        <f>IFERROR(Tabelle1[[#This Row],[BGF1]]/AG$4*$AK$3,"")</f>
        <v>391.70977596741352</v>
      </c>
      <c r="AH97" s="316">
        <f>IFERROR(Tabelle1[[#This Row],[BGF2]]/AH$4*$AK$3,"")</f>
        <v>561.65579971181558</v>
      </c>
      <c r="AI97" s="316">
        <f>IFERROR(Tabelle1[[#This Row],[BGF3]]/AI$4*$AK$3,"")</f>
        <v>481.12756849315076</v>
      </c>
      <c r="AJ97" s="316">
        <f>IFERROR(Tabelle1[[#This Row],[BGF4]]/AJ$4*$AK$3,"")</f>
        <v>474.00328621031747</v>
      </c>
      <c r="AK97" s="316">
        <f>IFERROR(Tabelle1[[#This Row],[BGF5]]/AK$4*$AK$3,"")</f>
        <v>367.30184027777779</v>
      </c>
      <c r="AL97" s="316">
        <f>IFERROR(Tabelle1[[#This Row],[BGF6]]/AL$4*$AK$3,"")</f>
        <v>341.78958861651176</v>
      </c>
      <c r="AM97" s="316">
        <f>IFERROR(Tabelle1[[#This Row],[BGF11]]/AM$4*$AK$3,"")</f>
        <v>626.39051418439726</v>
      </c>
      <c r="AN97" s="330">
        <f>SUM(Tabelle1[[#This Row],[BebFl_summe 1]:[BebFl_summe 7]])</f>
        <v>1894784.987202381</v>
      </c>
      <c r="AO97" s="320">
        <f>IFERROR(Tabelle1[[#This Row],[BebFl G1]]*D97,"")</f>
        <v>576988.50000000012</v>
      </c>
      <c r="AP97" s="320">
        <f>IFERROR(Tabelle1[[#This Row],[BebFl G2]]*E97,"")</f>
        <v>194894.5625</v>
      </c>
      <c r="AQ97" s="320">
        <f>IFERROR(Tabelle1[[#This Row],[BebFl G3]]*F97,"")</f>
        <v>70244.625000000015</v>
      </c>
      <c r="AR97" s="320">
        <f>IFERROR(Tabelle1[[#This Row],[BebFl G4]]*G97,"")</f>
        <v>238897.65625</v>
      </c>
      <c r="AS97" s="320">
        <f>IFERROR(Tabelle1[[#This Row],[BebFl G5]]*H97,"")</f>
        <v>264457.32500000001</v>
      </c>
      <c r="AT97" s="320">
        <f>IFERROR(Tabelle1[[#This Row],[BebFl G6]]*I97,"")</f>
        <v>519861.96428571438</v>
      </c>
      <c r="AU97" s="320">
        <f>IFERROR(Tabelle1[[#This Row],[BebFl G11]]*J97,"")</f>
        <v>29440.354166666672</v>
      </c>
      <c r="AV97" s="320">
        <f>SUM(Tabelle1[[#This Row],[BebFl_summe 8]:[BebFl_summe 14]])</f>
        <v>1757757.956101191</v>
      </c>
      <c r="AW97" s="320">
        <f>IFERROR(Tabelle1[[#This Row],[BebFl_summe 1]]*AW$3,"")</f>
        <v>865482.75000000023</v>
      </c>
      <c r="AX97" s="320">
        <f>IFERROR(Tabelle1[[#This Row],[BebFl_summe 2]]*AX$3,"")</f>
        <v>233873.47500000001</v>
      </c>
      <c r="AY97" s="320">
        <f>IFERROR(Tabelle1[[#This Row],[BebFl_summe 3]]*AY$3,"")</f>
        <v>84293.550000000017</v>
      </c>
      <c r="AZ97" s="320">
        <f>IFERROR(Tabelle1[[#This Row],[BebFl_summe 4]]*AZ$3,"")</f>
        <v>167228.359375</v>
      </c>
      <c r="BA97" s="320">
        <f>IFERROR(Tabelle1[[#This Row],[BebFl_summe 5]]*BA$3,"")</f>
        <v>132228.66250000001</v>
      </c>
      <c r="BB97" s="320">
        <f>IFERROR(Tabelle1[[#This Row],[BebFl_summe 6]]*BB$3,"")</f>
        <v>259930.98214285719</v>
      </c>
      <c r="BC97" s="320">
        <f>IFERROR(Tabelle1[[#This Row],[BebFl_summe 7]]*BC$3,"")</f>
        <v>14720.177083333336</v>
      </c>
      <c r="BD97" s="335">
        <v>4913882.7126987213</v>
      </c>
      <c r="BE97" s="342">
        <f>Tabelle1[[#This Row],[BebFl_Summe]]/Tabelle1[[#This Row],[bebaut]]</f>
        <v>0.38559833394186949</v>
      </c>
      <c r="BF97" s="332">
        <f>IFERROR(Tabelle1[[#This Row],[bebaut]]*Tabelle1[[#This Row],[BebFl_summe 1]]/Tabelle1[[#This Row],[BebFl_Summe]],"")</f>
        <v>1496345.9362015384</v>
      </c>
      <c r="BG97" s="332">
        <f>IFERROR(Tabelle1[[#This Row],[bebaut]]*Tabelle1[[#This Row],[BebFl_summe 2]]/Tabelle1[[#This Row],[BebFl_Summe]],"")</f>
        <v>505434.14051519515</v>
      </c>
      <c r="BH97" s="332">
        <f>IFERROR(Tabelle1[[#This Row],[bebaut]]*Tabelle1[[#This Row],[BebFl_summe 3]]/Tabelle1[[#This Row],[BebFl_Summe]],"")</f>
        <v>182170.45774526009</v>
      </c>
      <c r="BI97" s="332">
        <f>IFERROR(Tabelle1[[#This Row],[bebaut]]*Tabelle1[[#This Row],[BebFl_summe 4]]/Tabelle1[[#This Row],[BebFl_Summe]],"")</f>
        <v>619550.54060481186</v>
      </c>
      <c r="BJ97" s="332">
        <f>IFERROR(Tabelle1[[#This Row],[bebaut]]*Tabelle1[[#This Row],[BebFl_summe 5]]/Tabelle1[[#This Row],[BebFl_Summe]],"")</f>
        <v>685836.27500804514</v>
      </c>
      <c r="BK97" s="332">
        <f>IFERROR(Tabelle1[[#This Row],[bebaut]]*Tabelle1[[#This Row],[BebFl_summe 6]]/Tabelle1[[#This Row],[BebFl_Summe]],"")</f>
        <v>1348195.5665401958</v>
      </c>
      <c r="BL97" s="332">
        <f>IFERROR(Tabelle1[[#This Row],[bebaut]]*Tabelle1[[#This Row],[BebFl_summe 7]]/Tabelle1[[#This Row],[BebFl_Summe]],"")</f>
        <v>76349.796083675319</v>
      </c>
      <c r="BM97" s="290">
        <f>IFERROR(Tabelle1[[#This Row],[BGF_insg 1]]/Tabelle1[[#This Row],[GF_1]],"")</f>
        <v>0.35054393994715399</v>
      </c>
      <c r="BN97" s="290">
        <f>IFERROR(Tabelle1[[#This Row],[BGF_insg 2]]/Tabelle1[[#This Row],[GF_2]],"")</f>
        <v>0.7010878798943081</v>
      </c>
      <c r="BO97" s="290">
        <f>IFERROR(Tabelle1[[#This Row],[BGF_insg 3]]/Tabelle1[[#This Row],[GF_3]],"")</f>
        <v>1.0516318198414618</v>
      </c>
      <c r="BP97" s="290">
        <f>IFERROR(Tabelle1[[#This Row],[BGF_insg 4]]/Tabelle1[[#This Row],[GF_4]],"")</f>
        <v>1.4021757597886162</v>
      </c>
      <c r="BQ97" s="290">
        <f>IFERROR(Tabelle1[[#This Row],[BGF_insg 5]]/Tabelle1[[#This Row],[GF_5]],"")</f>
        <v>1.7527196997357701</v>
      </c>
      <c r="BR97" s="290">
        <f>IFERROR(Tabelle1[[#This Row],[BGF_insg 6]]/Tabelle1[[#This Row],[GF_6]],"")</f>
        <v>2.453807579630078</v>
      </c>
      <c r="BS97" s="290">
        <f>IFERROR(Tabelle1[[#This Row],[BGF_insg 7]]/Tabelle1[[#This Row],[GF_7]],"")</f>
        <v>4.2065272793658481</v>
      </c>
      <c r="BT97" s="332">
        <f>IFERROR(Tabelle1[[#This Row],[bebaut]]*Tabelle1[[#This Row],[BebFl_summe 8]]/Tabelle1[[#This Row],[Gewichtung]],"")</f>
        <v>2419491.664709677</v>
      </c>
      <c r="BU97" s="332">
        <f>IFERROR(Tabelle1[[#This Row],[bebaut]]*Tabelle1[[#This Row],[BebFl_summe 9]]/Tabelle1[[#This Row],[Gewichtung]],"")</f>
        <v>653802.65910462907</v>
      </c>
      <c r="BV97" s="332">
        <f>IFERROR(Tabelle1[[#This Row],[bebaut]]*Tabelle1[[#This Row],[BebFl_summe 10]]/Tabelle1[[#This Row],[Gewichtung]],"")</f>
        <v>235645.99249816174</v>
      </c>
      <c r="BW97" s="332">
        <f>IFERROR(Tabelle1[[#This Row],[bebaut]]*Tabelle1[[#This Row],[BebFl_summe 11]]/Tabelle1[[#This Row],[Gewichtung]],"")</f>
        <v>467493.57120160601</v>
      </c>
      <c r="BX97" s="332">
        <f>IFERROR(Tabelle1[[#This Row],[bebaut]]*Tabelle1[[#This Row],[BebFl_summe 12]]/Tabelle1[[#This Row],[Gewichtung]],"")</f>
        <v>369650.51788086933</v>
      </c>
      <c r="BY97" s="332">
        <f>IFERROR(Tabelle1[[#This Row],[bebaut]]*Tabelle1[[#This Row],[BebFl_summe 13]]/Tabelle1[[#This Row],[Gewichtung]],"")</f>
        <v>726647.46315792284</v>
      </c>
      <c r="BZ97" s="332">
        <f>IFERROR(Tabelle1[[#This Row],[bebaut]]*Tabelle1[[#This Row],[BebFl_summe 14]]/Tabelle1[[#This Row],[Gewichtung]],"")</f>
        <v>41150.844145854324</v>
      </c>
      <c r="CA97" s="290">
        <f>IFERROR(Tabelle1[[#This Row],[BGF_insg 1]]/Tabelle1[[#This Row],[GF_12]],"")</f>
        <v>0.21679553918320307</v>
      </c>
      <c r="CB97" s="290">
        <f>IFERROR(Tabelle1[[#This Row],[BGF_insg 2]]/Tabelle1[[#This Row],[GF_23]],"")</f>
        <v>0.54198884795800784</v>
      </c>
      <c r="CC97" s="290">
        <f>IFERROR(Tabelle1[[#This Row],[BGF_insg 3]]/Tabelle1[[#This Row],[GF_34]],"")</f>
        <v>0.81298327193701148</v>
      </c>
      <c r="CD97" s="290">
        <f>IFERROR(Tabelle1[[#This Row],[BGF_insg 4]]/Tabelle1[[#This Row],[GF_45]],"")</f>
        <v>1.8582474787131695</v>
      </c>
      <c r="CE97" s="290">
        <f>IFERROR(Tabelle1[[#This Row],[BGF_insg 5]]/Tabelle1[[#This Row],[GF_56]],"")</f>
        <v>3.2519330877480468</v>
      </c>
      <c r="CF97" s="290">
        <f>IFERROR(Tabelle1[[#This Row],[BGF_insg 6]]/Tabelle1[[#This Row],[GF_67]],"")</f>
        <v>4.5527063228472642</v>
      </c>
      <c r="CG97" s="290">
        <f>IFERROR(Tabelle1[[#This Row],[BGF_insg 7]]/Tabelle1[[#This Row],[GF_78]],"")</f>
        <v>7.8046394105953114</v>
      </c>
      <c r="CI97"/>
    </row>
    <row r="98" spans="1:87" ht="17.399999999999999" customHeight="1" x14ac:dyDescent="0.3">
      <c r="A98" s="15" t="s">
        <v>153</v>
      </c>
      <c r="B98" s="256">
        <v>90301</v>
      </c>
      <c r="C98" s="314">
        <f t="shared" si="1"/>
        <v>3732</v>
      </c>
      <c r="D98" s="25">
        <v>369</v>
      </c>
      <c r="E98" s="25">
        <v>174</v>
      </c>
      <c r="F98" s="25">
        <v>147</v>
      </c>
      <c r="G98" s="25">
        <v>522</v>
      </c>
      <c r="H98" s="25">
        <v>835</v>
      </c>
      <c r="I98" s="25">
        <v>1680</v>
      </c>
      <c r="J98" s="25">
        <v>5</v>
      </c>
      <c r="K98" s="24">
        <v>429170</v>
      </c>
      <c r="L98" s="24">
        <v>314381</v>
      </c>
      <c r="M98" s="24">
        <v>313483</v>
      </c>
      <c r="N98" s="24">
        <v>846107</v>
      </c>
      <c r="O98" s="24">
        <v>1183404</v>
      </c>
      <c r="P98" s="24">
        <v>2919043</v>
      </c>
      <c r="Q98" s="24">
        <v>70858</v>
      </c>
      <c r="R98" s="315">
        <f>IFERROR(Tabelle1[[#This Row],[NGF1]]/NGFzuBGF/D98,"")</f>
        <v>1453.8279132791329</v>
      </c>
      <c r="S98" s="315">
        <f>IFERROR(Tabelle1[[#This Row],[NGF2]]/NGFzuBGF/E98,"")</f>
        <v>2258.4841954022991</v>
      </c>
      <c r="T98" s="315">
        <f>IFERROR(Tabelle1[[#This Row],[NGF3]]/NGFzuBGF/F98,"")</f>
        <v>2665.6717687074829</v>
      </c>
      <c r="U98" s="315">
        <f>IFERROR(Tabelle1[[#This Row],[NGF4]]/NGFzuBGF/G98,"")</f>
        <v>2026.1182950191571</v>
      </c>
      <c r="V98" s="315">
        <f>IFERROR(Tabelle1[[#This Row],[NGF5]]/NGFzuBGF/H98,"")</f>
        <v>1771.5628742514971</v>
      </c>
      <c r="W98" s="315">
        <f>IFERROR(Tabelle1[[#This Row],[NGF6]]/NGFzuBGF/I98,"")</f>
        <v>2171.9069940476193</v>
      </c>
      <c r="X98" s="315">
        <f>IFERROR(Tabelle1[[#This Row],[NGF11]]/NGFzuBGF/J98,"")</f>
        <v>17714.5</v>
      </c>
      <c r="Y98" s="329">
        <f>SUM(Tabelle1[[#This Row],[BGF_insg 1]:[BGF_insg 7]])</f>
        <v>7595557.5</v>
      </c>
      <c r="Z98" s="319">
        <f>IFERROR(D98*Tabelle1[[#This Row],[BGF1]],"")</f>
        <v>536462.5</v>
      </c>
      <c r="AA98" s="319">
        <f>IFERROR(E98*Tabelle1[[#This Row],[BGF2]],"")</f>
        <v>392976.25000000006</v>
      </c>
      <c r="AB98" s="319">
        <f>IFERROR(F98*Tabelle1[[#This Row],[BGF3]],"")</f>
        <v>391853.75</v>
      </c>
      <c r="AC98" s="319">
        <f>IFERROR(G98*Tabelle1[[#This Row],[BGF4]],"")</f>
        <v>1057633.75</v>
      </c>
      <c r="AD98" s="319">
        <f>IFERROR(H98*Tabelle1[[#This Row],[BGF5]],"")</f>
        <v>1479255</v>
      </c>
      <c r="AE98" s="319">
        <f>IFERROR(I98*Tabelle1[[#This Row],[BGF6]],"")</f>
        <v>3648803.7500000005</v>
      </c>
      <c r="AF98" s="319">
        <f>IFERROR(J98*Tabelle1[[#This Row],[BGF11]],"")</f>
        <v>88572.5</v>
      </c>
      <c r="AG98" s="316">
        <f>IFERROR(Tabelle1[[#This Row],[BGF1]]/AG$4*$AK$3,"")</f>
        <v>1599.2107046070462</v>
      </c>
      <c r="AH98" s="316">
        <f>IFERROR(Tabelle1[[#This Row],[BGF2]]/AH$4*$AK$3,"")</f>
        <v>1242.1663074712646</v>
      </c>
      <c r="AI98" s="316">
        <f>IFERROR(Tabelle1[[#This Row],[BGF3]]/AI$4*$AK$3,"")</f>
        <v>977.41298185941048</v>
      </c>
      <c r="AJ98" s="316">
        <f>IFERROR(Tabelle1[[#This Row],[BGF4]]/AJ$4*$AK$3,"")</f>
        <v>557.18253113026822</v>
      </c>
      <c r="AK98" s="316">
        <f>IFERROR(Tabelle1[[#This Row],[BGF5]]/AK$4*$AK$3,"")</f>
        <v>389.74383233532939</v>
      </c>
      <c r="AL98" s="316">
        <f>IFERROR(Tabelle1[[#This Row],[BGF6]]/AL$4*$AK$3,"")</f>
        <v>341.29967049319737</v>
      </c>
      <c r="AM98" s="316">
        <f>IFERROR(Tabelle1[[#This Row],[BGF11]]/AM$4*$AK$3,"")</f>
        <v>1623.8291666666667</v>
      </c>
      <c r="AN98" s="330">
        <f>SUM(Tabelle1[[#This Row],[BebFl_summe 1]:[BebFl_summe 7]])</f>
        <v>2147713.3693452389</v>
      </c>
      <c r="AO98" s="320">
        <f>IFERROR(Tabelle1[[#This Row],[BebFl G1]]*D98,"")</f>
        <v>590108.75</v>
      </c>
      <c r="AP98" s="320">
        <f>IFERROR(Tabelle1[[#This Row],[BebFl G2]]*E98,"")</f>
        <v>216136.93750000006</v>
      </c>
      <c r="AQ98" s="320">
        <f>IFERROR(Tabelle1[[#This Row],[BebFl G3]]*F98,"")</f>
        <v>143679.70833333334</v>
      </c>
      <c r="AR98" s="320">
        <f>IFERROR(Tabelle1[[#This Row],[BebFl G4]]*G98,"")</f>
        <v>290849.28125</v>
      </c>
      <c r="AS98" s="320">
        <f>IFERROR(Tabelle1[[#This Row],[BebFl G5]]*H98,"")</f>
        <v>325436.10000000003</v>
      </c>
      <c r="AT98" s="320">
        <f>IFERROR(Tabelle1[[#This Row],[BebFl G6]]*I98,"")</f>
        <v>573383.44642857159</v>
      </c>
      <c r="AU98" s="320">
        <f>IFERROR(Tabelle1[[#This Row],[BebFl G11]]*J98,"")</f>
        <v>8119.145833333333</v>
      </c>
      <c r="AV98" s="320">
        <f>SUM(Tabelle1[[#This Row],[BebFl_summe 8]:[BebFl_summe 14]])</f>
        <v>1974006.9430059528</v>
      </c>
      <c r="AW98" s="320">
        <f>IFERROR(Tabelle1[[#This Row],[BebFl_summe 1]]*AW$3,"")</f>
        <v>885163.125</v>
      </c>
      <c r="AX98" s="320">
        <f>IFERROR(Tabelle1[[#This Row],[BebFl_summe 2]]*AX$3,"")</f>
        <v>259364.32500000007</v>
      </c>
      <c r="AY98" s="320">
        <f>IFERROR(Tabelle1[[#This Row],[BebFl_summe 3]]*AY$3,"")</f>
        <v>172415.65</v>
      </c>
      <c r="AZ98" s="320">
        <f>IFERROR(Tabelle1[[#This Row],[BebFl_summe 4]]*AZ$3,"")</f>
        <v>203594.49687499998</v>
      </c>
      <c r="BA98" s="320">
        <f>IFERROR(Tabelle1[[#This Row],[BebFl_summe 5]]*BA$3,"")</f>
        <v>162718.05000000002</v>
      </c>
      <c r="BB98" s="320">
        <f>IFERROR(Tabelle1[[#This Row],[BebFl_summe 6]]*BB$3,"")</f>
        <v>286691.7232142858</v>
      </c>
      <c r="BC98" s="320">
        <f>IFERROR(Tabelle1[[#This Row],[BebFl_summe 7]]*BC$3,"")</f>
        <v>4059.5729166666665</v>
      </c>
      <c r="BD98" s="335">
        <v>3473584.1452954542</v>
      </c>
      <c r="BE98" s="342">
        <f>Tabelle1[[#This Row],[BebFl_Summe]]/Tabelle1[[#This Row],[bebaut]]</f>
        <v>0.61829893260367808</v>
      </c>
      <c r="BF98" s="332">
        <f>IFERROR(Tabelle1[[#This Row],[bebaut]]*Tabelle1[[#This Row],[BebFl_summe 1]]/Tabelle1[[#This Row],[BebFl_Summe]],"")</f>
        <v>954406.87163251557</v>
      </c>
      <c r="BG98" s="332">
        <f>IFERROR(Tabelle1[[#This Row],[bebaut]]*Tabelle1[[#This Row],[BebFl_summe 2]]/Tabelle1[[#This Row],[BebFl_Summe]],"")</f>
        <v>349567.05584116082</v>
      </c>
      <c r="BH98" s="332">
        <f>IFERROR(Tabelle1[[#This Row],[bebaut]]*Tabelle1[[#This Row],[BebFl_summe 3]]/Tabelle1[[#This Row],[BebFl_Summe]],"")</f>
        <v>232379.03343661479</v>
      </c>
      <c r="BI98" s="332">
        <f>IFERROR(Tabelle1[[#This Row],[bebaut]]*Tabelle1[[#This Row],[BebFl_summe 4]]/Tabelle1[[#This Row],[BebFl_Summe]],"")</f>
        <v>470402.36674066965</v>
      </c>
      <c r="BJ98" s="332">
        <f>IFERROR(Tabelle1[[#This Row],[bebaut]]*Tabelle1[[#This Row],[BebFl_summe 5]]/Tabelle1[[#This Row],[BebFl_Summe]],"")</f>
        <v>526341.03479619056</v>
      </c>
      <c r="BK98" s="332">
        <f>IFERROR(Tabelle1[[#This Row],[bebaut]]*Tabelle1[[#This Row],[BebFl_summe 6]]/Tabelle1[[#This Row],[BebFl_Summe]],"")</f>
        <v>927356.35821662203</v>
      </c>
      <c r="BL98" s="332">
        <f>IFERROR(Tabelle1[[#This Row],[bebaut]]*Tabelle1[[#This Row],[BebFl_summe 7]]/Tabelle1[[#This Row],[BebFl_Summe]],"")</f>
        <v>13131.424631679905</v>
      </c>
      <c r="BM98" s="290">
        <f>IFERROR(Tabelle1[[#This Row],[BGF_insg 1]]/Tabelle1[[#This Row],[GF_1]],"")</f>
        <v>0.56208993873061641</v>
      </c>
      <c r="BN98" s="290">
        <f>IFERROR(Tabelle1[[#This Row],[BGF_insg 2]]/Tabelle1[[#This Row],[GF_2]],"")</f>
        <v>1.1241798774612326</v>
      </c>
      <c r="BO98" s="290">
        <f>IFERROR(Tabelle1[[#This Row],[BGF_insg 3]]/Tabelle1[[#This Row],[GF_3]],"")</f>
        <v>1.6862698161918492</v>
      </c>
      <c r="BP98" s="290">
        <f>IFERROR(Tabelle1[[#This Row],[BGF_insg 4]]/Tabelle1[[#This Row],[GF_4]],"")</f>
        <v>2.2483597549224661</v>
      </c>
      <c r="BQ98" s="290">
        <f>IFERROR(Tabelle1[[#This Row],[BGF_insg 5]]/Tabelle1[[#This Row],[GF_5]],"")</f>
        <v>2.8104496936530823</v>
      </c>
      <c r="BR98" s="290">
        <f>IFERROR(Tabelle1[[#This Row],[BGF_insg 6]]/Tabelle1[[#This Row],[GF_6]],"")</f>
        <v>3.9346295711143147</v>
      </c>
      <c r="BS98" s="290">
        <f>IFERROR(Tabelle1[[#This Row],[BGF_insg 7]]/Tabelle1[[#This Row],[GF_7]],"")</f>
        <v>6.7450792647673987</v>
      </c>
      <c r="BT98" s="332">
        <f>IFERROR(Tabelle1[[#This Row],[bebaut]]*Tabelle1[[#This Row],[BebFl_summe 8]]/Tabelle1[[#This Row],[Gewichtung]],"")</f>
        <v>1557587.5292100764</v>
      </c>
      <c r="BU98" s="332">
        <f>IFERROR(Tabelle1[[#This Row],[bebaut]]*Tabelle1[[#This Row],[BebFl_summe 9]]/Tabelle1[[#This Row],[Gewichtung]],"")</f>
        <v>456393.4338566006</v>
      </c>
      <c r="BV98" s="332">
        <f>IFERROR(Tabelle1[[#This Row],[bebaut]]*Tabelle1[[#This Row],[BebFl_summe 10]]/Tabelle1[[#This Row],[Gewichtung]],"")</f>
        <v>303393.19239111926</v>
      </c>
      <c r="BW98" s="332">
        <f>IFERROR(Tabelle1[[#This Row],[bebaut]]*Tabelle1[[#This Row],[BebFl_summe 11]]/Tabelle1[[#This Row],[Gewichtung]],"")</f>
        <v>358257.41085667099</v>
      </c>
      <c r="BX98" s="332">
        <f>IFERROR(Tabelle1[[#This Row],[bebaut]]*Tabelle1[[#This Row],[BebFl_summe 12]]/Tabelle1[[#This Row],[Gewichtung]],"")</f>
        <v>286328.69840503321</v>
      </c>
      <c r="BY98" s="332">
        <f>IFERROR(Tabelle1[[#This Row],[bebaut]]*Tabelle1[[#This Row],[BebFl_summe 13]]/Tabelle1[[#This Row],[Gewichtung]],"")</f>
        <v>504480.40614696703</v>
      </c>
      <c r="BZ98" s="332">
        <f>IFERROR(Tabelle1[[#This Row],[bebaut]]*Tabelle1[[#This Row],[BebFl_summe 14]]/Tabelle1[[#This Row],[Gewichtung]],"")</f>
        <v>7143.4744289861565</v>
      </c>
      <c r="CA98" s="290">
        <f>IFERROR(Tabelle1[[#This Row],[BGF_insg 1]]/Tabelle1[[#This Row],[GF_12]],"")</f>
        <v>0.34441884641440634</v>
      </c>
      <c r="CB98" s="290">
        <f>IFERROR(Tabelle1[[#This Row],[BGF_insg 2]]/Tabelle1[[#This Row],[GF_23]],"")</f>
        <v>0.86104711603601569</v>
      </c>
      <c r="CC98" s="290">
        <f>IFERROR(Tabelle1[[#This Row],[BGF_insg 3]]/Tabelle1[[#This Row],[GF_34]],"")</f>
        <v>1.2915706740540238</v>
      </c>
      <c r="CD98" s="290">
        <f>IFERROR(Tabelle1[[#This Row],[BGF_insg 4]]/Tabelle1[[#This Row],[GF_45]],"")</f>
        <v>2.9521615406949122</v>
      </c>
      <c r="CE98" s="290">
        <f>IFERROR(Tabelle1[[#This Row],[BGF_insg 5]]/Tabelle1[[#This Row],[GF_56]],"")</f>
        <v>5.1662826962160944</v>
      </c>
      <c r="CF98" s="290">
        <f>IFERROR(Tabelle1[[#This Row],[BGF_insg 6]]/Tabelle1[[#This Row],[GF_67]],"")</f>
        <v>7.2327957747025318</v>
      </c>
      <c r="CG98" s="290">
        <f>IFERROR(Tabelle1[[#This Row],[BGF_insg 7]]/Tabelle1[[#This Row],[GF_78]],"")</f>
        <v>12.39907847091863</v>
      </c>
      <c r="CI98"/>
    </row>
    <row r="99" spans="1:87" ht="17.399999999999999" customHeight="1" x14ac:dyDescent="0.3">
      <c r="A99" s="15" t="s">
        <v>154</v>
      </c>
      <c r="B99" s="256">
        <v>90401</v>
      </c>
      <c r="C99" s="314">
        <f t="shared" si="1"/>
        <v>1476</v>
      </c>
      <c r="D99" s="25">
        <v>63</v>
      </c>
      <c r="E99" s="25">
        <v>32</v>
      </c>
      <c r="F99" s="25">
        <v>61</v>
      </c>
      <c r="G99" s="25">
        <v>276</v>
      </c>
      <c r="H99" s="25">
        <v>368</v>
      </c>
      <c r="I99" s="25">
        <v>674</v>
      </c>
      <c r="J99" s="25">
        <v>2</v>
      </c>
      <c r="K99" s="24">
        <v>59157</v>
      </c>
      <c r="L99" s="24">
        <v>37746</v>
      </c>
      <c r="M99" s="24">
        <v>77436</v>
      </c>
      <c r="N99" s="24">
        <v>377759</v>
      </c>
      <c r="O99" s="24">
        <v>526673</v>
      </c>
      <c r="P99" s="24">
        <v>1199240</v>
      </c>
      <c r="Q99" s="24">
        <v>6979</v>
      </c>
      <c r="R99" s="315">
        <f>IFERROR(Tabelle1[[#This Row],[NGF1]]/NGFzuBGF/D99,"")</f>
        <v>1173.75</v>
      </c>
      <c r="S99" s="315">
        <f>IFERROR(Tabelle1[[#This Row],[NGF2]]/NGFzuBGF/E99,"")</f>
        <v>1474.453125</v>
      </c>
      <c r="T99" s="315">
        <f>IFERROR(Tabelle1[[#This Row],[NGF3]]/NGFzuBGF/F99,"")</f>
        <v>1586.8032786885246</v>
      </c>
      <c r="U99" s="315">
        <f>IFERROR(Tabelle1[[#This Row],[NGF4]]/NGFzuBGF/G99,"")</f>
        <v>1710.865036231884</v>
      </c>
      <c r="V99" s="315">
        <f>IFERROR(Tabelle1[[#This Row],[NGF5]]/NGFzuBGF/H99,"")</f>
        <v>1788.9707880434783</v>
      </c>
      <c r="W99" s="315">
        <f>IFERROR(Tabelle1[[#This Row],[NGF6]]/NGFzuBGF/I99,"")</f>
        <v>2224.1097922848667</v>
      </c>
      <c r="X99" s="315">
        <f>IFERROR(Tabelle1[[#This Row],[NGF11]]/NGFzuBGF/J99,"")</f>
        <v>4361.875</v>
      </c>
      <c r="Y99" s="329">
        <f>SUM(Tabelle1[[#This Row],[BGF_insg 1]:[BGF_insg 7]])</f>
        <v>2856237.5</v>
      </c>
      <c r="Z99" s="319">
        <f>IFERROR(D99*Tabelle1[[#This Row],[BGF1]],"")</f>
        <v>73946.25</v>
      </c>
      <c r="AA99" s="319">
        <f>IFERROR(E99*Tabelle1[[#This Row],[BGF2]],"")</f>
        <v>47182.5</v>
      </c>
      <c r="AB99" s="319">
        <f>IFERROR(F99*Tabelle1[[#This Row],[BGF3]],"")</f>
        <v>96795</v>
      </c>
      <c r="AC99" s="319">
        <f>IFERROR(G99*Tabelle1[[#This Row],[BGF4]],"")</f>
        <v>472198.75</v>
      </c>
      <c r="AD99" s="319">
        <f>IFERROR(H99*Tabelle1[[#This Row],[BGF5]],"")</f>
        <v>658341.25</v>
      </c>
      <c r="AE99" s="319">
        <f>IFERROR(I99*Tabelle1[[#This Row],[BGF6]],"")</f>
        <v>1499050.0000000002</v>
      </c>
      <c r="AF99" s="319">
        <f>IFERROR(J99*Tabelle1[[#This Row],[BGF11]],"")</f>
        <v>8723.75</v>
      </c>
      <c r="AG99" s="316">
        <f>IFERROR(Tabelle1[[#This Row],[BGF1]]/AG$4*$AK$3,"")</f>
        <v>1291.125</v>
      </c>
      <c r="AH99" s="316">
        <f>IFERROR(Tabelle1[[#This Row],[BGF2]]/AH$4*$AK$3,"")</f>
        <v>810.94921875000011</v>
      </c>
      <c r="AI99" s="316">
        <f>IFERROR(Tabelle1[[#This Row],[BGF3]]/AI$4*$AK$3,"")</f>
        <v>581.82786885245901</v>
      </c>
      <c r="AJ99" s="316">
        <f>IFERROR(Tabelle1[[#This Row],[BGF4]]/AJ$4*$AK$3,"")</f>
        <v>470.48788496376812</v>
      </c>
      <c r="AK99" s="316">
        <f>IFERROR(Tabelle1[[#This Row],[BGF5]]/AK$4*$AK$3,"")</f>
        <v>393.57357336956522</v>
      </c>
      <c r="AL99" s="316">
        <f>IFERROR(Tabelle1[[#This Row],[BGF6]]/AL$4*$AK$3,"")</f>
        <v>349.5029673590505</v>
      </c>
      <c r="AM99" s="316">
        <f>IFERROR(Tabelle1[[#This Row],[BGF11]]/AM$4*$AK$3,"")</f>
        <v>399.83854166666669</v>
      </c>
      <c r="AN99" s="330">
        <f>SUM(Tabelle1[[#This Row],[BebFl_summe 1]:[BebFl_summe 7]])</f>
        <v>653837.15833333344</v>
      </c>
      <c r="AO99" s="320">
        <f>IFERROR(Tabelle1[[#This Row],[BebFl G1]]*D99,"")</f>
        <v>81340.875</v>
      </c>
      <c r="AP99" s="320">
        <f>IFERROR(Tabelle1[[#This Row],[BebFl G2]]*E99,"")</f>
        <v>25950.375000000004</v>
      </c>
      <c r="AQ99" s="320">
        <f>IFERROR(Tabelle1[[#This Row],[BebFl G3]]*F99,"")</f>
        <v>35491.5</v>
      </c>
      <c r="AR99" s="320">
        <f>IFERROR(Tabelle1[[#This Row],[BebFl G4]]*G99,"")</f>
        <v>129854.65625</v>
      </c>
      <c r="AS99" s="320">
        <f>IFERROR(Tabelle1[[#This Row],[BebFl G5]]*H99,"")</f>
        <v>144835.07500000001</v>
      </c>
      <c r="AT99" s="320">
        <f>IFERROR(Tabelle1[[#This Row],[BebFl G6]]*I99,"")</f>
        <v>235565.00000000003</v>
      </c>
      <c r="AU99" s="320">
        <f>IFERROR(Tabelle1[[#This Row],[BebFl G11]]*J99,"")</f>
        <v>799.67708333333337</v>
      </c>
      <c r="AV99" s="320">
        <f>SUM(Tabelle1[[#This Row],[BebFl_summe 8]:[BebFl_summe 14]])</f>
        <v>477239.69791666669</v>
      </c>
      <c r="AW99" s="320">
        <f>IFERROR(Tabelle1[[#This Row],[BebFl_summe 1]]*AW$3,"")</f>
        <v>122011.3125</v>
      </c>
      <c r="AX99" s="320">
        <f>IFERROR(Tabelle1[[#This Row],[BebFl_summe 2]]*AX$3,"")</f>
        <v>31140.450000000004</v>
      </c>
      <c r="AY99" s="320">
        <f>IFERROR(Tabelle1[[#This Row],[BebFl_summe 3]]*AY$3,"")</f>
        <v>42589.799999999996</v>
      </c>
      <c r="AZ99" s="320">
        <f>IFERROR(Tabelle1[[#This Row],[BebFl_summe 4]]*AZ$3,"")</f>
        <v>90898.259374999994</v>
      </c>
      <c r="BA99" s="320">
        <f>IFERROR(Tabelle1[[#This Row],[BebFl_summe 5]]*BA$3,"")</f>
        <v>72417.537500000006</v>
      </c>
      <c r="BB99" s="320">
        <f>IFERROR(Tabelle1[[#This Row],[BebFl_summe 6]]*BB$3,"")</f>
        <v>117782.50000000001</v>
      </c>
      <c r="BC99" s="320">
        <f>IFERROR(Tabelle1[[#This Row],[BebFl_summe 7]]*BC$3,"")</f>
        <v>399.83854166666669</v>
      </c>
      <c r="BD99" s="335">
        <v>1119610.4518238271</v>
      </c>
      <c r="BE99" s="342">
        <f>Tabelle1[[#This Row],[BebFl_Summe]]/Tabelle1[[#This Row],[bebaut]]</f>
        <v>0.58398629386519518</v>
      </c>
      <c r="BF99" s="332">
        <f>IFERROR(Tabelle1[[#This Row],[bebaut]]*Tabelle1[[#This Row],[BebFl_summe 1]]/Tabelle1[[#This Row],[BebFl_Summe]],"")</f>
        <v>139285.58915592695</v>
      </c>
      <c r="BG99" s="332">
        <f>IFERROR(Tabelle1[[#This Row],[bebaut]]*Tabelle1[[#This Row],[BebFl_summe 2]]/Tabelle1[[#This Row],[BebFl_Summe]],"")</f>
        <v>44436.616531261046</v>
      </c>
      <c r="BH99" s="332">
        <f>IFERROR(Tabelle1[[#This Row],[bebaut]]*Tabelle1[[#This Row],[BebFl_summe 3]]/Tabelle1[[#This Row],[BebFl_Summe]],"")</f>
        <v>60774.54278095215</v>
      </c>
      <c r="BI99" s="332">
        <f>IFERROR(Tabelle1[[#This Row],[bebaut]]*Tabelle1[[#This Row],[BebFl_summe 4]]/Tabelle1[[#This Row],[BebFl_Summe]],"")</f>
        <v>222359.0820780035</v>
      </c>
      <c r="BJ99" s="332">
        <f>IFERROR(Tabelle1[[#This Row],[bebaut]]*Tabelle1[[#This Row],[BebFl_summe 5]]/Tabelle1[[#This Row],[BebFl_Summe]],"")</f>
        <v>248011.08608455304</v>
      </c>
      <c r="BK99" s="332">
        <f>IFERROR(Tabelle1[[#This Row],[bebaut]]*Tabelle1[[#This Row],[BebFl_summe 6]]/Tabelle1[[#This Row],[BebFl_Summe]],"")</f>
        <v>403374.19298127707</v>
      </c>
      <c r="BL99" s="332">
        <f>IFERROR(Tabelle1[[#This Row],[bebaut]]*Tabelle1[[#This Row],[BebFl_summe 7]]/Tabelle1[[#This Row],[BebFl_Summe]],"")</f>
        <v>1369.3422118532244</v>
      </c>
      <c r="BM99" s="290">
        <f>IFERROR(Tabelle1[[#This Row],[BGF_insg 1]]/Tabelle1[[#This Row],[GF_1]],"")</f>
        <v>0.53089663078654104</v>
      </c>
      <c r="BN99" s="290">
        <f>IFERROR(Tabelle1[[#This Row],[BGF_insg 2]]/Tabelle1[[#This Row],[GF_2]],"")</f>
        <v>1.0617932615730821</v>
      </c>
      <c r="BO99" s="290">
        <f>IFERROR(Tabelle1[[#This Row],[BGF_insg 3]]/Tabelle1[[#This Row],[GF_3]],"")</f>
        <v>1.5926898923596233</v>
      </c>
      <c r="BP99" s="290">
        <f>IFERROR(Tabelle1[[#This Row],[BGF_insg 4]]/Tabelle1[[#This Row],[GF_4]],"")</f>
        <v>2.1235865231461641</v>
      </c>
      <c r="BQ99" s="290">
        <f>IFERROR(Tabelle1[[#This Row],[BGF_insg 5]]/Tabelle1[[#This Row],[GF_5]],"")</f>
        <v>2.6544831539327052</v>
      </c>
      <c r="BR99" s="290">
        <f>IFERROR(Tabelle1[[#This Row],[BGF_insg 6]]/Tabelle1[[#This Row],[GF_6]],"")</f>
        <v>3.7162764155057877</v>
      </c>
      <c r="BS99" s="290">
        <f>IFERROR(Tabelle1[[#This Row],[BGF_insg 7]]/Tabelle1[[#This Row],[GF_7]],"")</f>
        <v>6.3707595694384915</v>
      </c>
      <c r="BT99" s="332">
        <f>IFERROR(Tabelle1[[#This Row],[bebaut]]*Tabelle1[[#This Row],[BebFl_summe 8]]/Tabelle1[[#This Row],[Gewichtung]],"")</f>
        <v>286240.10389763617</v>
      </c>
      <c r="BU99" s="332">
        <f>IFERROR(Tabelle1[[#This Row],[bebaut]]*Tabelle1[[#This Row],[BebFl_summe 9]]/Tabelle1[[#This Row],[Gewichtung]],"")</f>
        <v>73055.89507054229</v>
      </c>
      <c r="BV99" s="332">
        <f>IFERROR(Tabelle1[[#This Row],[bebaut]]*Tabelle1[[#This Row],[BebFl_summe 10]]/Tabelle1[[#This Row],[Gewichtung]],"")</f>
        <v>99916.21700634966</v>
      </c>
      <c r="BW99" s="332">
        <f>IFERROR(Tabelle1[[#This Row],[bebaut]]*Tabelle1[[#This Row],[BebFl_summe 11]]/Tabelle1[[#This Row],[Gewichtung]],"")</f>
        <v>213248.48224720373</v>
      </c>
      <c r="BX99" s="332">
        <f>IFERROR(Tabelle1[[#This Row],[bebaut]]*Tabelle1[[#This Row],[BebFl_summe 12]]/Tabelle1[[#This Row],[Gewichtung]],"")</f>
        <v>169892.47171659564</v>
      </c>
      <c r="BY99" s="332">
        <f>IFERROR(Tabelle1[[#This Row],[bebaut]]*Tabelle1[[#This Row],[BebFl_summe 13]]/Tabelle1[[#This Row],[Gewichtung]],"")</f>
        <v>276319.25553889386</v>
      </c>
      <c r="BZ99" s="332">
        <f>IFERROR(Tabelle1[[#This Row],[bebaut]]*Tabelle1[[#This Row],[BebFl_summe 14]]/Tabelle1[[#This Row],[Gewichtung]],"")</f>
        <v>938.0263466057379</v>
      </c>
      <c r="CA99" s="290">
        <f>IFERROR(Tabelle1[[#This Row],[BGF_insg 1]]/Tabelle1[[#This Row],[GF_12]],"")</f>
        <v>0.25833644200480133</v>
      </c>
      <c r="CB99" s="290">
        <f>IFERROR(Tabelle1[[#This Row],[BGF_insg 2]]/Tabelle1[[#This Row],[GF_23]],"")</f>
        <v>0.64584110501200331</v>
      </c>
      <c r="CC99" s="290">
        <f>IFERROR(Tabelle1[[#This Row],[BGF_insg 3]]/Tabelle1[[#This Row],[GF_34]],"")</f>
        <v>0.96876165751800525</v>
      </c>
      <c r="CD99" s="290">
        <f>IFERROR(Tabelle1[[#This Row],[BGF_insg 4]]/Tabelle1[[#This Row],[GF_45]],"")</f>
        <v>2.2143123600411547</v>
      </c>
      <c r="CE99" s="290">
        <f>IFERROR(Tabelle1[[#This Row],[BGF_insg 5]]/Tabelle1[[#This Row],[GF_56]],"")</f>
        <v>3.8750466300720205</v>
      </c>
      <c r="CF99" s="290">
        <f>IFERROR(Tabelle1[[#This Row],[BGF_insg 6]]/Tabelle1[[#This Row],[GF_67]],"")</f>
        <v>5.4250652821008289</v>
      </c>
      <c r="CG99" s="290">
        <f>IFERROR(Tabelle1[[#This Row],[BGF_insg 7]]/Tabelle1[[#This Row],[GF_78]],"")</f>
        <v>9.3001119121728486</v>
      </c>
      <c r="CI99"/>
    </row>
    <row r="100" spans="1:87" ht="17.399999999999999" customHeight="1" x14ac:dyDescent="0.3">
      <c r="A100" s="15" t="s">
        <v>155</v>
      </c>
      <c r="B100" s="256">
        <v>90501</v>
      </c>
      <c r="C100" s="314">
        <f t="shared" si="1"/>
        <v>2114</v>
      </c>
      <c r="D100" s="25">
        <v>87</v>
      </c>
      <c r="E100" s="25">
        <v>65</v>
      </c>
      <c r="F100" s="25">
        <v>96</v>
      </c>
      <c r="G100" s="25">
        <v>421</v>
      </c>
      <c r="H100" s="25">
        <v>433</v>
      </c>
      <c r="I100" s="25">
        <v>1008</v>
      </c>
      <c r="J100" s="25">
        <v>4</v>
      </c>
      <c r="K100" s="24">
        <v>55749</v>
      </c>
      <c r="L100" s="24">
        <v>60236</v>
      </c>
      <c r="M100" s="24">
        <v>85426</v>
      </c>
      <c r="N100" s="24">
        <v>431973</v>
      </c>
      <c r="O100" s="24">
        <v>472791</v>
      </c>
      <c r="P100" s="24">
        <v>1475030</v>
      </c>
      <c r="Q100" s="24">
        <v>10941</v>
      </c>
      <c r="R100" s="315">
        <f>IFERROR(Tabelle1[[#This Row],[NGF1]]/NGFzuBGF/D100,"")</f>
        <v>800.99137931034488</v>
      </c>
      <c r="S100" s="315">
        <f>IFERROR(Tabelle1[[#This Row],[NGF2]]/NGFzuBGF/E100,"")</f>
        <v>1158.3846153846155</v>
      </c>
      <c r="T100" s="315">
        <f>IFERROR(Tabelle1[[#This Row],[NGF3]]/NGFzuBGF/F100,"")</f>
        <v>1112.3177083333333</v>
      </c>
      <c r="U100" s="315">
        <f>IFERROR(Tabelle1[[#This Row],[NGF4]]/NGFzuBGF/G100,"")</f>
        <v>1282.5801662707838</v>
      </c>
      <c r="V100" s="315">
        <f>IFERROR(Tabelle1[[#This Row],[NGF5]]/NGFzuBGF/H100,"")</f>
        <v>1364.8700923787528</v>
      </c>
      <c r="W100" s="315">
        <f>IFERROR(Tabelle1[[#This Row],[NGF6]]/NGFzuBGF/I100,"")</f>
        <v>1829.1542658730159</v>
      </c>
      <c r="X100" s="315">
        <f>IFERROR(Tabelle1[[#This Row],[NGF11]]/NGFzuBGF/J100,"")</f>
        <v>3419.0625</v>
      </c>
      <c r="Y100" s="329">
        <f>SUM(Tabelle1[[#This Row],[BGF_insg 1]:[BGF_insg 7]])</f>
        <v>3240182.5</v>
      </c>
      <c r="Z100" s="319">
        <f>IFERROR(D100*Tabelle1[[#This Row],[BGF1]],"")</f>
        <v>69686.25</v>
      </c>
      <c r="AA100" s="319">
        <f>IFERROR(E100*Tabelle1[[#This Row],[BGF2]],"")</f>
        <v>75295</v>
      </c>
      <c r="AB100" s="319">
        <f>IFERROR(F100*Tabelle1[[#This Row],[BGF3]],"")</f>
        <v>106782.5</v>
      </c>
      <c r="AC100" s="319">
        <f>IFERROR(G100*Tabelle1[[#This Row],[BGF4]],"")</f>
        <v>539966.25</v>
      </c>
      <c r="AD100" s="319">
        <f>IFERROR(H100*Tabelle1[[#This Row],[BGF5]],"")</f>
        <v>590988.75</v>
      </c>
      <c r="AE100" s="319">
        <f>IFERROR(I100*Tabelle1[[#This Row],[BGF6]],"")</f>
        <v>1843787.5</v>
      </c>
      <c r="AF100" s="319">
        <f>IFERROR(J100*Tabelle1[[#This Row],[BGF11]],"")</f>
        <v>13676.25</v>
      </c>
      <c r="AG100" s="316">
        <f>IFERROR(Tabelle1[[#This Row],[BGF1]]/AG$4*$AK$3,"")</f>
        <v>881.09051724137942</v>
      </c>
      <c r="AH100" s="316">
        <f>IFERROR(Tabelle1[[#This Row],[BGF2]]/AH$4*$AK$3,"")</f>
        <v>637.11153846153854</v>
      </c>
      <c r="AI100" s="316">
        <f>IFERROR(Tabelle1[[#This Row],[BGF3]]/AI$4*$AK$3,"")</f>
        <v>407.84982638888886</v>
      </c>
      <c r="AJ100" s="316">
        <f>IFERROR(Tabelle1[[#This Row],[BGF4]]/AJ$4*$AK$3,"")</f>
        <v>352.70954572446556</v>
      </c>
      <c r="AK100" s="316">
        <f>IFERROR(Tabelle1[[#This Row],[BGF5]]/AK$4*$AK$3,"")</f>
        <v>300.27142032332563</v>
      </c>
      <c r="AL100" s="316">
        <f>IFERROR(Tabelle1[[#This Row],[BGF6]]/AL$4*$AK$3,"")</f>
        <v>287.43852749433108</v>
      </c>
      <c r="AM100" s="316">
        <f>IFERROR(Tabelle1[[#This Row],[BGF11]]/AM$4*$AK$3,"")</f>
        <v>313.4140625</v>
      </c>
      <c r="AN100" s="330">
        <f>SUM(Tabelle1[[#This Row],[BebFl_summe 1]:[BebFl_summe 7]])</f>
        <v>726720.64404761908</v>
      </c>
      <c r="AO100" s="320">
        <f>IFERROR(Tabelle1[[#This Row],[BebFl G1]]*D100,"")</f>
        <v>76654.875000000015</v>
      </c>
      <c r="AP100" s="320">
        <f>IFERROR(Tabelle1[[#This Row],[BebFl G2]]*E100,"")</f>
        <v>41412.250000000007</v>
      </c>
      <c r="AQ100" s="320">
        <f>IFERROR(Tabelle1[[#This Row],[BebFl G3]]*F100,"")</f>
        <v>39153.583333333328</v>
      </c>
      <c r="AR100" s="320">
        <f>IFERROR(Tabelle1[[#This Row],[BebFl G4]]*G100,"")</f>
        <v>148490.71875</v>
      </c>
      <c r="AS100" s="320">
        <f>IFERROR(Tabelle1[[#This Row],[BebFl G5]]*H100,"")</f>
        <v>130017.52499999999</v>
      </c>
      <c r="AT100" s="320">
        <f>IFERROR(Tabelle1[[#This Row],[BebFl G6]]*I100,"")</f>
        <v>289738.03571428574</v>
      </c>
      <c r="AU100" s="320">
        <f>IFERROR(Tabelle1[[#This Row],[BebFl G11]]*J100,"")</f>
        <v>1253.65625</v>
      </c>
      <c r="AV100" s="320">
        <f>SUM(Tabelle1[[#This Row],[BebFl_summe 8]:[BebFl_summe 14]])</f>
        <v>526109.42410714296</v>
      </c>
      <c r="AW100" s="320">
        <f>IFERROR(Tabelle1[[#This Row],[BebFl_summe 1]]*AW$3,"")</f>
        <v>114982.31250000003</v>
      </c>
      <c r="AX100" s="320">
        <f>IFERROR(Tabelle1[[#This Row],[BebFl_summe 2]]*AX$3,"")</f>
        <v>49694.700000000004</v>
      </c>
      <c r="AY100" s="320">
        <f>IFERROR(Tabelle1[[#This Row],[BebFl_summe 3]]*AY$3,"")</f>
        <v>46984.299999999996</v>
      </c>
      <c r="AZ100" s="320">
        <f>IFERROR(Tabelle1[[#This Row],[BebFl_summe 4]]*AZ$3,"")</f>
        <v>103943.50312499999</v>
      </c>
      <c r="BA100" s="320">
        <f>IFERROR(Tabelle1[[#This Row],[BebFl_summe 5]]*BA$3,"")</f>
        <v>65008.762499999997</v>
      </c>
      <c r="BB100" s="320">
        <f>IFERROR(Tabelle1[[#This Row],[BebFl_summe 6]]*BB$3,"")</f>
        <v>144869.01785714287</v>
      </c>
      <c r="BC100" s="320">
        <f>IFERROR(Tabelle1[[#This Row],[BebFl_summe 7]]*BC$3,"")</f>
        <v>626.828125</v>
      </c>
      <c r="BD100" s="335">
        <v>1234290.5352365132</v>
      </c>
      <c r="BE100" s="342">
        <f>Tabelle1[[#This Row],[BebFl_Summe]]/Tabelle1[[#This Row],[bebaut]]</f>
        <v>0.58877599989727358</v>
      </c>
      <c r="BF100" s="332">
        <f>IFERROR(Tabelle1[[#This Row],[bebaut]]*Tabelle1[[#This Row],[BebFl_summe 1]]/Tabelle1[[#This Row],[BebFl_Summe]],"")</f>
        <v>130193.61355315831</v>
      </c>
      <c r="BG100" s="332">
        <f>IFERROR(Tabelle1[[#This Row],[bebaut]]*Tabelle1[[#This Row],[BebFl_summe 2]]/Tabelle1[[#This Row],[BebFl_Summe]],"")</f>
        <v>70336.172002978026</v>
      </c>
      <c r="BH100" s="332">
        <f>IFERROR(Tabelle1[[#This Row],[bebaut]]*Tabelle1[[#This Row],[BebFl_summe 3]]/Tabelle1[[#This Row],[BebFl_Summe]],"")</f>
        <v>66499.964910534109</v>
      </c>
      <c r="BI100" s="332">
        <f>IFERROR(Tabelle1[[#This Row],[bebaut]]*Tabelle1[[#This Row],[BebFl_summe 4]]/Tabelle1[[#This Row],[BebFl_Summe]],"")</f>
        <v>252202.39747528406</v>
      </c>
      <c r="BJ100" s="332">
        <f>IFERROR(Tabelle1[[#This Row],[bebaut]]*Tabelle1[[#This Row],[BebFl_summe 5]]/Tabelle1[[#This Row],[BebFl_Summe]],"")</f>
        <v>220826.80853615762</v>
      </c>
      <c r="BK100" s="332">
        <f>IFERROR(Tabelle1[[#This Row],[bebaut]]*Tabelle1[[#This Row],[BebFl_summe 6]]/Tabelle1[[#This Row],[BebFl_Summe]],"")</f>
        <v>492102.32034736074</v>
      </c>
      <c r="BL100" s="332">
        <f>IFERROR(Tabelle1[[#This Row],[bebaut]]*Tabelle1[[#This Row],[BebFl_summe 7]]/Tabelle1[[#This Row],[BebFl_Summe]],"")</f>
        <v>2129.2584110404146</v>
      </c>
      <c r="BM100" s="290">
        <f>IFERROR(Tabelle1[[#This Row],[BGF_insg 1]]/Tabelle1[[#This Row],[GF_1]],"")</f>
        <v>0.53525090899752137</v>
      </c>
      <c r="BN100" s="290">
        <f>IFERROR(Tabelle1[[#This Row],[BGF_insg 2]]/Tabelle1[[#This Row],[GF_2]],"")</f>
        <v>1.0705018179950427</v>
      </c>
      <c r="BO100" s="290">
        <f>IFERROR(Tabelle1[[#This Row],[BGF_insg 3]]/Tabelle1[[#This Row],[GF_3]],"")</f>
        <v>1.6057527269925647</v>
      </c>
      <c r="BP100" s="290">
        <f>IFERROR(Tabelle1[[#This Row],[BGF_insg 4]]/Tabelle1[[#This Row],[GF_4]],"")</f>
        <v>2.1410036359900859</v>
      </c>
      <c r="BQ100" s="290">
        <f>IFERROR(Tabelle1[[#This Row],[BGF_insg 5]]/Tabelle1[[#This Row],[GF_5]],"")</f>
        <v>2.6762545449876072</v>
      </c>
      <c r="BR100" s="290">
        <f>IFERROR(Tabelle1[[#This Row],[BGF_insg 6]]/Tabelle1[[#This Row],[GF_6]],"")</f>
        <v>3.7467563629826497</v>
      </c>
      <c r="BS100" s="290">
        <f>IFERROR(Tabelle1[[#This Row],[BGF_insg 7]]/Tabelle1[[#This Row],[GF_7]],"")</f>
        <v>6.4230109079702569</v>
      </c>
      <c r="BT100" s="332">
        <f>IFERROR(Tabelle1[[#This Row],[bebaut]]*Tabelle1[[#This Row],[BebFl_summe 8]]/Tabelle1[[#This Row],[Gewichtung]],"")</f>
        <v>269756.77213768085</v>
      </c>
      <c r="BU100" s="332">
        <f>IFERROR(Tabelle1[[#This Row],[bebaut]]*Tabelle1[[#This Row],[BebFl_summe 9]]/Tabelle1[[#This Row],[Gewichtung]],"")</f>
        <v>116587.33915575412</v>
      </c>
      <c r="BV100" s="332">
        <f>IFERROR(Tabelle1[[#This Row],[bebaut]]*Tabelle1[[#This Row],[BebFl_summe 10]]/Tabelle1[[#This Row],[Gewichtung]],"")</f>
        <v>110228.54588307602</v>
      </c>
      <c r="BW100" s="332">
        <f>IFERROR(Tabelle1[[#This Row],[bebaut]]*Tabelle1[[#This Row],[BebFl_summe 11]]/Tabelle1[[#This Row],[Gewichtung]],"")</f>
        <v>243858.9316742341</v>
      </c>
      <c r="BX100" s="332">
        <f>IFERROR(Tabelle1[[#This Row],[bebaut]]*Tabelle1[[#This Row],[BebFl_summe 12]]/Tabelle1[[#This Row],[Gewichtung]],"")</f>
        <v>152515.2308331345</v>
      </c>
      <c r="BY100" s="332">
        <f>IFERROR(Tabelle1[[#This Row],[bebaut]]*Tabelle1[[#This Row],[BebFl_summe 13]]/Tabelle1[[#This Row],[Gewichtung]],"")</f>
        <v>339873.13170361659</v>
      </c>
      <c r="BZ100" s="332">
        <f>IFERROR(Tabelle1[[#This Row],[bebaut]]*Tabelle1[[#This Row],[BebFl_summe 14]]/Tabelle1[[#This Row],[Gewichtung]],"")</f>
        <v>1470.5838490169058</v>
      </c>
      <c r="CA100" s="290">
        <f>IFERROR(Tabelle1[[#This Row],[BGF_insg 1]]/Tabelle1[[#This Row],[GF_12]],"")</f>
        <v>0.25832993717923386</v>
      </c>
      <c r="CB100" s="290">
        <f>IFERROR(Tabelle1[[#This Row],[BGF_insg 2]]/Tabelle1[[#This Row],[GF_23]],"")</f>
        <v>0.64582484294808484</v>
      </c>
      <c r="CC100" s="290">
        <f>IFERROR(Tabelle1[[#This Row],[BGF_insg 3]]/Tabelle1[[#This Row],[GF_34]],"")</f>
        <v>0.96873726442212726</v>
      </c>
      <c r="CD100" s="290">
        <f>IFERROR(Tabelle1[[#This Row],[BGF_insg 4]]/Tabelle1[[#This Row],[GF_45]],"")</f>
        <v>2.2142566043934337</v>
      </c>
      <c r="CE100" s="290">
        <f>IFERROR(Tabelle1[[#This Row],[BGF_insg 5]]/Tabelle1[[#This Row],[GF_56]],"")</f>
        <v>3.8749490576885095</v>
      </c>
      <c r="CF100" s="290">
        <f>IFERROR(Tabelle1[[#This Row],[BGF_insg 6]]/Tabelle1[[#This Row],[GF_67]],"")</f>
        <v>5.4249286807639123</v>
      </c>
      <c r="CG100" s="290">
        <f>IFERROR(Tabelle1[[#This Row],[BGF_insg 7]]/Tabelle1[[#This Row],[GF_78]],"")</f>
        <v>9.2998777384524214</v>
      </c>
      <c r="CI100"/>
    </row>
    <row r="101" spans="1:87" ht="17.399999999999999" customHeight="1" x14ac:dyDescent="0.3">
      <c r="A101" s="15" t="s">
        <v>156</v>
      </c>
      <c r="B101" s="256">
        <v>90601</v>
      </c>
      <c r="C101" s="314">
        <f t="shared" si="1"/>
        <v>1439</v>
      </c>
      <c r="D101" s="25">
        <v>125</v>
      </c>
      <c r="E101" s="25">
        <v>54</v>
      </c>
      <c r="F101" s="25">
        <v>108</v>
      </c>
      <c r="G101" s="25">
        <v>224</v>
      </c>
      <c r="H101" s="25">
        <v>313</v>
      </c>
      <c r="I101" s="25">
        <v>612</v>
      </c>
      <c r="J101" s="25">
        <v>3</v>
      </c>
      <c r="K101" s="24">
        <v>62449</v>
      </c>
      <c r="L101" s="24">
        <v>29322</v>
      </c>
      <c r="M101" s="24">
        <v>95676</v>
      </c>
      <c r="N101" s="24">
        <v>272086</v>
      </c>
      <c r="O101" s="24">
        <v>454189</v>
      </c>
      <c r="P101" s="24">
        <v>1213606</v>
      </c>
      <c r="Q101" s="24">
        <v>8512</v>
      </c>
      <c r="R101" s="315">
        <f>IFERROR(Tabelle1[[#This Row],[NGF1]]/NGFzuBGF/D101,"")</f>
        <v>624.49</v>
      </c>
      <c r="S101" s="315">
        <f>IFERROR(Tabelle1[[#This Row],[NGF2]]/NGFzuBGF/E101,"")</f>
        <v>678.75</v>
      </c>
      <c r="T101" s="315">
        <f>IFERROR(Tabelle1[[#This Row],[NGF3]]/NGFzuBGF/F101,"")</f>
        <v>1107.3611111111111</v>
      </c>
      <c r="U101" s="315">
        <f>IFERROR(Tabelle1[[#This Row],[NGF4]]/NGFzuBGF/G101,"")</f>
        <v>1518.3370535714287</v>
      </c>
      <c r="V101" s="315">
        <f>IFERROR(Tabelle1[[#This Row],[NGF5]]/NGFzuBGF/H101,"")</f>
        <v>1813.8538338658147</v>
      </c>
      <c r="W101" s="315">
        <f>IFERROR(Tabelle1[[#This Row],[NGF6]]/NGFzuBGF/I101,"")</f>
        <v>2478.7704248366013</v>
      </c>
      <c r="X101" s="315">
        <f>IFERROR(Tabelle1[[#This Row],[NGF11]]/NGFzuBGF/J101,"")</f>
        <v>3546.6666666666665</v>
      </c>
      <c r="Y101" s="329">
        <f>SUM(Tabelle1[[#This Row],[BGF_insg 1]:[BGF_insg 7]])</f>
        <v>2669800</v>
      </c>
      <c r="Z101" s="319">
        <f>IFERROR(D101*Tabelle1[[#This Row],[BGF1]],"")</f>
        <v>78061.25</v>
      </c>
      <c r="AA101" s="319">
        <f>IFERROR(E101*Tabelle1[[#This Row],[BGF2]],"")</f>
        <v>36652.5</v>
      </c>
      <c r="AB101" s="319">
        <f>IFERROR(F101*Tabelle1[[#This Row],[BGF3]],"")</f>
        <v>119595</v>
      </c>
      <c r="AC101" s="319">
        <f>IFERROR(G101*Tabelle1[[#This Row],[BGF4]],"")</f>
        <v>340107.5</v>
      </c>
      <c r="AD101" s="319">
        <f>IFERROR(H101*Tabelle1[[#This Row],[BGF5]],"")</f>
        <v>567736.25</v>
      </c>
      <c r="AE101" s="319">
        <f>IFERROR(I101*Tabelle1[[#This Row],[BGF6]],"")</f>
        <v>1517007.5</v>
      </c>
      <c r="AF101" s="319">
        <f>IFERROR(J101*Tabelle1[[#This Row],[BGF11]],"")</f>
        <v>10640</v>
      </c>
      <c r="AG101" s="316">
        <f>IFERROR(Tabelle1[[#This Row],[BGF1]]/AG$4*$AK$3,"")</f>
        <v>686.93900000000008</v>
      </c>
      <c r="AH101" s="316">
        <f>IFERROR(Tabelle1[[#This Row],[BGF2]]/AH$4*$AK$3,"")</f>
        <v>373.31250000000006</v>
      </c>
      <c r="AI101" s="316">
        <f>IFERROR(Tabelle1[[#This Row],[BGF3]]/AI$4*$AK$3,"")</f>
        <v>406.03240740740745</v>
      </c>
      <c r="AJ101" s="316">
        <f>IFERROR(Tabelle1[[#This Row],[BGF4]]/AJ$4*$AK$3,"")</f>
        <v>417.54268973214289</v>
      </c>
      <c r="AK101" s="316">
        <f>IFERROR(Tabelle1[[#This Row],[BGF5]]/AK$4*$AK$3,"")</f>
        <v>399.04784345047926</v>
      </c>
      <c r="AL101" s="316">
        <f>IFERROR(Tabelle1[[#This Row],[BGF6]]/AL$4*$AK$3,"")</f>
        <v>389.5210667600374</v>
      </c>
      <c r="AM101" s="316">
        <f>IFERROR(Tabelle1[[#This Row],[BGF11]]/AM$4*$AK$3,"")</f>
        <v>325.11111111111114</v>
      </c>
      <c r="AN101" s="330">
        <f>SUM(Tabelle1[[#This Row],[BebFl_summe 1]:[BebFl_summe 7]])</f>
        <v>607671.51369047631</v>
      </c>
      <c r="AO101" s="320">
        <f>IFERROR(Tabelle1[[#This Row],[BebFl G1]]*D101,"")</f>
        <v>85867.375000000015</v>
      </c>
      <c r="AP101" s="320">
        <f>IFERROR(Tabelle1[[#This Row],[BebFl G2]]*E101,"")</f>
        <v>20158.875000000004</v>
      </c>
      <c r="AQ101" s="320">
        <f>IFERROR(Tabelle1[[#This Row],[BebFl G3]]*F101,"")</f>
        <v>43851.500000000007</v>
      </c>
      <c r="AR101" s="320">
        <f>IFERROR(Tabelle1[[#This Row],[BebFl G4]]*G101,"")</f>
        <v>93529.5625</v>
      </c>
      <c r="AS101" s="320">
        <f>IFERROR(Tabelle1[[#This Row],[BebFl G5]]*H101,"")</f>
        <v>124901.97500000001</v>
      </c>
      <c r="AT101" s="320">
        <f>IFERROR(Tabelle1[[#This Row],[BebFl G6]]*I101,"")</f>
        <v>238386.8928571429</v>
      </c>
      <c r="AU101" s="320">
        <f>IFERROR(Tabelle1[[#This Row],[BebFl G11]]*J101,"")</f>
        <v>975.33333333333348</v>
      </c>
      <c r="AV101" s="320">
        <f>SUM(Tabelle1[[#This Row],[BebFl_summe 8]:[BebFl_summe 14]])</f>
        <v>453216.30684523814</v>
      </c>
      <c r="AW101" s="320">
        <f>IFERROR(Tabelle1[[#This Row],[BebFl_summe 1]]*AW$3,"")</f>
        <v>128801.06250000003</v>
      </c>
      <c r="AX101" s="320">
        <f>IFERROR(Tabelle1[[#This Row],[BebFl_summe 2]]*AX$3,"")</f>
        <v>24190.650000000005</v>
      </c>
      <c r="AY101" s="320">
        <f>IFERROR(Tabelle1[[#This Row],[BebFl_summe 3]]*AY$3,"")</f>
        <v>52621.80000000001</v>
      </c>
      <c r="AZ101" s="320">
        <f>IFERROR(Tabelle1[[#This Row],[BebFl_summe 4]]*AZ$3,"")</f>
        <v>65470.693749999999</v>
      </c>
      <c r="BA101" s="320">
        <f>IFERROR(Tabelle1[[#This Row],[BebFl_summe 5]]*BA$3,"")</f>
        <v>62450.987500000003</v>
      </c>
      <c r="BB101" s="320">
        <f>IFERROR(Tabelle1[[#This Row],[BebFl_summe 6]]*BB$3,"")</f>
        <v>119193.44642857145</v>
      </c>
      <c r="BC101" s="320">
        <f>IFERROR(Tabelle1[[#This Row],[BebFl_summe 7]]*BC$3,"")</f>
        <v>487.66666666666674</v>
      </c>
      <c r="BD101" s="335">
        <v>928272.13060545782</v>
      </c>
      <c r="BE101" s="342">
        <f>Tabelle1[[#This Row],[BebFl_Summe]]/Tabelle1[[#This Row],[bebaut]]</f>
        <v>0.65462647606809821</v>
      </c>
      <c r="BF101" s="332">
        <f>IFERROR(Tabelle1[[#This Row],[bebaut]]*Tabelle1[[#This Row],[BebFl_summe 1]]/Tabelle1[[#This Row],[BebFl_Summe]],"")</f>
        <v>131170.03075669607</v>
      </c>
      <c r="BG101" s="332">
        <f>IFERROR(Tabelle1[[#This Row],[bebaut]]*Tabelle1[[#This Row],[BebFl_summe 2]]/Tabelle1[[#This Row],[BebFl_Summe]],"")</f>
        <v>30794.469421830949</v>
      </c>
      <c r="BH101" s="332">
        <f>IFERROR(Tabelle1[[#This Row],[bebaut]]*Tabelle1[[#This Row],[BebFl_summe 3]]/Tabelle1[[#This Row],[BebFl_Summe]],"")</f>
        <v>66987.055371463939</v>
      </c>
      <c r="BI101" s="332">
        <f>IFERROR(Tabelle1[[#This Row],[bebaut]]*Tabelle1[[#This Row],[BebFl_summe 4]]/Tabelle1[[#This Row],[BebFl_Summe]],"")</f>
        <v>142874.70171046135</v>
      </c>
      <c r="BJ101" s="332">
        <f>IFERROR(Tabelle1[[#This Row],[bebaut]]*Tabelle1[[#This Row],[BebFl_summe 5]]/Tabelle1[[#This Row],[BebFl_Summe]],"")</f>
        <v>190798.84417477631</v>
      </c>
      <c r="BK101" s="332">
        <f>IFERROR(Tabelle1[[#This Row],[bebaut]]*Tabelle1[[#This Row],[BebFl_summe 6]]/Tabelle1[[#This Row],[BebFl_Summe]],"")</f>
        <v>364157.12100276316</v>
      </c>
      <c r="BL101" s="332">
        <f>IFERROR(Tabelle1[[#This Row],[bebaut]]*Tabelle1[[#This Row],[BebFl_summe 7]]/Tabelle1[[#This Row],[BebFl_Summe]],"")</f>
        <v>1489.9081674659815</v>
      </c>
      <c r="BM101" s="290">
        <f>IFERROR(Tabelle1[[#This Row],[BGF_insg 1]]/Tabelle1[[#This Row],[GF_1]],"")</f>
        <v>0.59511497824372561</v>
      </c>
      <c r="BN101" s="290">
        <f>IFERROR(Tabelle1[[#This Row],[BGF_insg 2]]/Tabelle1[[#This Row],[GF_2]],"")</f>
        <v>1.1902299564874512</v>
      </c>
      <c r="BO101" s="290">
        <f>IFERROR(Tabelle1[[#This Row],[BGF_insg 3]]/Tabelle1[[#This Row],[GF_3]],"")</f>
        <v>1.7853449347311765</v>
      </c>
      <c r="BP101" s="290">
        <f>IFERROR(Tabelle1[[#This Row],[BGF_insg 4]]/Tabelle1[[#This Row],[GF_4]],"")</f>
        <v>2.3804599129749029</v>
      </c>
      <c r="BQ101" s="290">
        <f>IFERROR(Tabelle1[[#This Row],[BGF_insg 5]]/Tabelle1[[#This Row],[GF_5]],"")</f>
        <v>2.9755748912186282</v>
      </c>
      <c r="BR101" s="290">
        <f>IFERROR(Tabelle1[[#This Row],[BGF_insg 6]]/Tabelle1[[#This Row],[GF_6]],"")</f>
        <v>4.1658048477060792</v>
      </c>
      <c r="BS101" s="290">
        <f>IFERROR(Tabelle1[[#This Row],[BGF_insg 7]]/Tabelle1[[#This Row],[GF_7]],"")</f>
        <v>7.1413797389247078</v>
      </c>
      <c r="BT101" s="332">
        <f>IFERROR(Tabelle1[[#This Row],[bebaut]]*Tabelle1[[#This Row],[BebFl_summe 8]]/Tabelle1[[#This Row],[Gewichtung]],"")</f>
        <v>263808.77057000797</v>
      </c>
      <c r="BU101" s="332">
        <f>IFERROR(Tabelle1[[#This Row],[bebaut]]*Tabelle1[[#This Row],[BebFl_summe 9]]/Tabelle1[[#This Row],[Gewichtung]],"")</f>
        <v>49546.9952803329</v>
      </c>
      <c r="BV101" s="332">
        <f>IFERROR(Tabelle1[[#This Row],[bebaut]]*Tabelle1[[#This Row],[BebFl_summe 10]]/Tabelle1[[#This Row],[Gewichtung]],"")</f>
        <v>107779.3311152293</v>
      </c>
      <c r="BW101" s="332">
        <f>IFERROR(Tabelle1[[#This Row],[bebaut]]*Tabelle1[[#This Row],[BebFl_summe 11]]/Tabelle1[[#This Row],[Gewichtung]],"")</f>
        <v>134096.2791091339</v>
      </c>
      <c r="BX101" s="332">
        <f>IFERROR(Tabelle1[[#This Row],[bebaut]]*Tabelle1[[#This Row],[BebFl_summe 12]]/Tabelle1[[#This Row],[Gewichtung]],"")</f>
        <v>127911.35347395083</v>
      </c>
      <c r="BY101" s="332">
        <f>IFERROR(Tabelle1[[#This Row],[bebaut]]*Tabelle1[[#This Row],[BebFl_summe 13]]/Tabelle1[[#This Row],[Gewichtung]],"")</f>
        <v>244130.5681179729</v>
      </c>
      <c r="BZ101" s="332">
        <f>IFERROR(Tabelle1[[#This Row],[bebaut]]*Tabelle1[[#This Row],[BebFl_summe 14]]/Tabelle1[[#This Row],[Gewichtung]],"")</f>
        <v>998.83293883004433</v>
      </c>
      <c r="CA101" s="290">
        <f>IFERROR(Tabelle1[[#This Row],[BGF_insg 1]]/Tabelle1[[#This Row],[GF_12]],"")</f>
        <v>0.29590088999442338</v>
      </c>
      <c r="CB101" s="290">
        <f>IFERROR(Tabelle1[[#This Row],[BGF_insg 2]]/Tabelle1[[#This Row],[GF_23]],"")</f>
        <v>0.73975222498605842</v>
      </c>
      <c r="CC101" s="290">
        <f>IFERROR(Tabelle1[[#This Row],[BGF_insg 3]]/Tabelle1[[#This Row],[GF_34]],"")</f>
        <v>1.1096283374790876</v>
      </c>
      <c r="CD101" s="290">
        <f>IFERROR(Tabelle1[[#This Row],[BGF_insg 4]]/Tabelle1[[#This Row],[GF_45]],"")</f>
        <v>2.5362933428093437</v>
      </c>
      <c r="CE101" s="290">
        <f>IFERROR(Tabelle1[[#This Row],[BGF_insg 5]]/Tabelle1[[#This Row],[GF_56]],"")</f>
        <v>4.4385133499163514</v>
      </c>
      <c r="CF101" s="290">
        <f>IFERROR(Tabelle1[[#This Row],[BGF_insg 6]]/Tabelle1[[#This Row],[GF_67]],"")</f>
        <v>6.2139186898828909</v>
      </c>
      <c r="CG101" s="290">
        <f>IFERROR(Tabelle1[[#This Row],[BGF_insg 7]]/Tabelle1[[#This Row],[GF_78]],"")</f>
        <v>10.652432039799242</v>
      </c>
      <c r="CI101"/>
    </row>
    <row r="102" spans="1:87" ht="17.399999999999999" customHeight="1" x14ac:dyDescent="0.3">
      <c r="A102" s="15" t="s">
        <v>157</v>
      </c>
      <c r="B102" s="256">
        <v>90701</v>
      </c>
      <c r="C102" s="314">
        <f t="shared" si="1"/>
        <v>1552</v>
      </c>
      <c r="D102" s="25">
        <v>53</v>
      </c>
      <c r="E102" s="25">
        <v>63</v>
      </c>
      <c r="F102" s="25">
        <v>162</v>
      </c>
      <c r="G102" s="25">
        <v>349</v>
      </c>
      <c r="H102" s="25">
        <v>439</v>
      </c>
      <c r="I102" s="25">
        <v>483</v>
      </c>
      <c r="J102" s="25">
        <v>3</v>
      </c>
      <c r="K102" s="24">
        <v>46989</v>
      </c>
      <c r="L102" s="24">
        <v>52904</v>
      </c>
      <c r="M102" s="24">
        <v>126197</v>
      </c>
      <c r="N102" s="24">
        <v>432046</v>
      </c>
      <c r="O102" s="24">
        <v>572149</v>
      </c>
      <c r="P102" s="24">
        <v>929337</v>
      </c>
      <c r="Q102" s="24">
        <v>14592</v>
      </c>
      <c r="R102" s="315">
        <f>IFERROR(Tabelle1[[#This Row],[NGF1]]/NGFzuBGF/D102,"")</f>
        <v>1108.2311320754718</v>
      </c>
      <c r="S102" s="315">
        <f>IFERROR(Tabelle1[[#This Row],[NGF2]]/NGFzuBGF/E102,"")</f>
        <v>1049.6825396825398</v>
      </c>
      <c r="T102" s="315">
        <f>IFERROR(Tabelle1[[#This Row],[NGF3]]/NGFzuBGF/F102,"")</f>
        <v>973.74228395061732</v>
      </c>
      <c r="U102" s="315">
        <f>IFERROR(Tabelle1[[#This Row],[NGF4]]/NGFzuBGF/G102,"")</f>
        <v>1547.4426934097421</v>
      </c>
      <c r="V102" s="315">
        <f>IFERROR(Tabelle1[[#This Row],[NGF5]]/NGFzuBGF/H102,"")</f>
        <v>1629.1258542141229</v>
      </c>
      <c r="W102" s="315">
        <f>IFERROR(Tabelle1[[#This Row],[NGF6]]/NGFzuBGF/I102,"")</f>
        <v>2405.1164596273293</v>
      </c>
      <c r="X102" s="315">
        <f>IFERROR(Tabelle1[[#This Row],[NGF11]]/NGFzuBGF/J102,"")</f>
        <v>6080</v>
      </c>
      <c r="Y102" s="329">
        <f>SUM(Tabelle1[[#This Row],[BGF_insg 1]:[BGF_insg 7]])</f>
        <v>2717767.5</v>
      </c>
      <c r="Z102" s="319">
        <f>IFERROR(D102*Tabelle1[[#This Row],[BGF1]],"")</f>
        <v>58736.250000000007</v>
      </c>
      <c r="AA102" s="319">
        <f>IFERROR(E102*Tabelle1[[#This Row],[BGF2]],"")</f>
        <v>66130</v>
      </c>
      <c r="AB102" s="319">
        <f>IFERROR(F102*Tabelle1[[#This Row],[BGF3]],"")</f>
        <v>157746.25</v>
      </c>
      <c r="AC102" s="319">
        <f>IFERROR(G102*Tabelle1[[#This Row],[BGF4]],"")</f>
        <v>540057.5</v>
      </c>
      <c r="AD102" s="319">
        <f>IFERROR(H102*Tabelle1[[#This Row],[BGF5]],"")</f>
        <v>715186.25</v>
      </c>
      <c r="AE102" s="319">
        <f>IFERROR(I102*Tabelle1[[#This Row],[BGF6]],"")</f>
        <v>1161671.25</v>
      </c>
      <c r="AF102" s="319">
        <f>IFERROR(J102*Tabelle1[[#This Row],[BGF11]],"")</f>
        <v>18240</v>
      </c>
      <c r="AG102" s="316">
        <f>IFERROR(Tabelle1[[#This Row],[BGF1]]/AG$4*$AK$3,"")</f>
        <v>1219.0542452830191</v>
      </c>
      <c r="AH102" s="316">
        <f>IFERROR(Tabelle1[[#This Row],[BGF2]]/AH$4*$AK$3,"")</f>
        <v>577.32539682539687</v>
      </c>
      <c r="AI102" s="316">
        <f>IFERROR(Tabelle1[[#This Row],[BGF3]]/AI$4*$AK$3,"")</f>
        <v>357.03883744855972</v>
      </c>
      <c r="AJ102" s="316">
        <f>IFERROR(Tabelle1[[#This Row],[BGF4]]/AJ$4*$AK$3,"")</f>
        <v>425.54674068767912</v>
      </c>
      <c r="AK102" s="316">
        <f>IFERROR(Tabelle1[[#This Row],[BGF5]]/AK$4*$AK$3,"")</f>
        <v>358.40768792710708</v>
      </c>
      <c r="AL102" s="316">
        <f>IFERROR(Tabelle1[[#This Row],[BGF6]]/AL$4*$AK$3,"")</f>
        <v>377.9468722271518</v>
      </c>
      <c r="AM102" s="316">
        <f>IFERROR(Tabelle1[[#This Row],[BGF11]]/AM$4*$AK$3,"")</f>
        <v>557.33333333333337</v>
      </c>
      <c r="AN102" s="330">
        <f>SUM(Tabelle1[[#This Row],[BebFl_summe 1]:[BebFl_summe 7]])</f>
        <v>648898.79345238104</v>
      </c>
      <c r="AO102" s="320">
        <f>IFERROR(Tabelle1[[#This Row],[BebFl G1]]*D102,"")</f>
        <v>64609.875000000015</v>
      </c>
      <c r="AP102" s="320">
        <f>IFERROR(Tabelle1[[#This Row],[BebFl G2]]*E102,"")</f>
        <v>36371.5</v>
      </c>
      <c r="AQ102" s="320">
        <f>IFERROR(Tabelle1[[#This Row],[BebFl G3]]*F102,"")</f>
        <v>57840.291666666672</v>
      </c>
      <c r="AR102" s="320">
        <f>IFERROR(Tabelle1[[#This Row],[BebFl G4]]*G102,"")</f>
        <v>148515.8125</v>
      </c>
      <c r="AS102" s="320">
        <f>IFERROR(Tabelle1[[#This Row],[BebFl G5]]*H102,"")</f>
        <v>157340.97500000001</v>
      </c>
      <c r="AT102" s="320">
        <f>IFERROR(Tabelle1[[#This Row],[BebFl G6]]*I102,"")</f>
        <v>182548.33928571432</v>
      </c>
      <c r="AU102" s="320">
        <f>IFERROR(Tabelle1[[#This Row],[BebFl G11]]*J102,"")</f>
        <v>1672</v>
      </c>
      <c r="AV102" s="320">
        <f>SUM(Tabelle1[[#This Row],[BebFl_summe 8]:[BebFl_summe 14]])</f>
        <v>484710.68839285715</v>
      </c>
      <c r="AW102" s="320">
        <f>IFERROR(Tabelle1[[#This Row],[BebFl_summe 1]]*AW$3,"")</f>
        <v>96914.812500000029</v>
      </c>
      <c r="AX102" s="320">
        <f>IFERROR(Tabelle1[[#This Row],[BebFl_summe 2]]*AX$3,"")</f>
        <v>43645.799999999996</v>
      </c>
      <c r="AY102" s="320">
        <f>IFERROR(Tabelle1[[#This Row],[BebFl_summe 3]]*AY$3,"")</f>
        <v>69408.350000000006</v>
      </c>
      <c r="AZ102" s="320">
        <f>IFERROR(Tabelle1[[#This Row],[BebFl_summe 4]]*AZ$3,"")</f>
        <v>103961.06874999999</v>
      </c>
      <c r="BA102" s="320">
        <f>IFERROR(Tabelle1[[#This Row],[BebFl_summe 5]]*BA$3,"")</f>
        <v>78670.487500000003</v>
      </c>
      <c r="BB102" s="320">
        <f>IFERROR(Tabelle1[[#This Row],[BebFl_summe 6]]*BB$3,"")</f>
        <v>91274.169642857159</v>
      </c>
      <c r="BC102" s="320">
        <f>IFERROR(Tabelle1[[#This Row],[BebFl_summe 7]]*BC$3,"")</f>
        <v>836</v>
      </c>
      <c r="BD102" s="335">
        <v>1154659.1281012478</v>
      </c>
      <c r="BE102" s="342">
        <f>Tabelle1[[#This Row],[BebFl_Summe]]/Tabelle1[[#This Row],[bebaut]]</f>
        <v>0.56198299364717919</v>
      </c>
      <c r="BF102" s="332">
        <f>IFERROR(Tabelle1[[#This Row],[bebaut]]*Tabelle1[[#This Row],[BebFl_summe 1]]/Tabelle1[[#This Row],[BebFl_Summe]],"")</f>
        <v>114967.66936076182</v>
      </c>
      <c r="BG102" s="332">
        <f>IFERROR(Tabelle1[[#This Row],[bebaut]]*Tabelle1[[#This Row],[BebFl_summe 2]]/Tabelle1[[#This Row],[BebFl_Summe]],"")</f>
        <v>64719.929982142014</v>
      </c>
      <c r="BH102" s="332">
        <f>IFERROR(Tabelle1[[#This Row],[bebaut]]*Tabelle1[[#This Row],[BebFl_summe 3]]/Tabelle1[[#This Row],[BebFl_Summe]],"")</f>
        <v>102921.78290181431</v>
      </c>
      <c r="BI102" s="332">
        <f>IFERROR(Tabelle1[[#This Row],[bebaut]]*Tabelle1[[#This Row],[BebFl_summe 4]]/Tabelle1[[#This Row],[BebFl_Summe]],"")</f>
        <v>264271.00851603405</v>
      </c>
      <c r="BJ102" s="332">
        <f>IFERROR(Tabelle1[[#This Row],[bebaut]]*Tabelle1[[#This Row],[BebFl_summe 5]]/Tabelle1[[#This Row],[BebFl_Summe]],"")</f>
        <v>279974.61983481457</v>
      </c>
      <c r="BK102" s="332">
        <f>IFERROR(Tabelle1[[#This Row],[bebaut]]*Tabelle1[[#This Row],[BebFl_summe 6]]/Tabelle1[[#This Row],[BebFl_Summe]],"")</f>
        <v>324828.93850756047</v>
      </c>
      <c r="BL102" s="332">
        <f>IFERROR(Tabelle1[[#This Row],[bebaut]]*Tabelle1[[#This Row],[BebFl_summe 7]]/Tabelle1[[#This Row],[BebFl_Summe]],"")</f>
        <v>2975.1789981205461</v>
      </c>
      <c r="BM102" s="290">
        <f>IFERROR(Tabelle1[[#This Row],[BGF_insg 1]]/Tabelle1[[#This Row],[GF_1]],"")</f>
        <v>0.51089363058834469</v>
      </c>
      <c r="BN102" s="290">
        <f>IFERROR(Tabelle1[[#This Row],[BGF_insg 2]]/Tabelle1[[#This Row],[GF_2]],"")</f>
        <v>1.0217872611766896</v>
      </c>
      <c r="BO102" s="290">
        <f>IFERROR(Tabelle1[[#This Row],[BGF_insg 3]]/Tabelle1[[#This Row],[GF_3]],"")</f>
        <v>1.5326808917650341</v>
      </c>
      <c r="BP102" s="290">
        <f>IFERROR(Tabelle1[[#This Row],[BGF_insg 4]]/Tabelle1[[#This Row],[GF_4]],"")</f>
        <v>2.0435745223533788</v>
      </c>
      <c r="BQ102" s="290">
        <f>IFERROR(Tabelle1[[#This Row],[BGF_insg 5]]/Tabelle1[[#This Row],[GF_5]],"")</f>
        <v>2.5544681529417237</v>
      </c>
      <c r="BR102" s="290">
        <f>IFERROR(Tabelle1[[#This Row],[BGF_insg 6]]/Tabelle1[[#This Row],[GF_6]],"")</f>
        <v>3.5762554141184126</v>
      </c>
      <c r="BS102" s="290">
        <f>IFERROR(Tabelle1[[#This Row],[BGF_insg 7]]/Tabelle1[[#This Row],[GF_7]],"")</f>
        <v>6.1307235670601372</v>
      </c>
      <c r="BT102" s="332">
        <f>IFERROR(Tabelle1[[#This Row],[bebaut]]*Tabelle1[[#This Row],[BebFl_summe 8]]/Tabelle1[[#This Row],[Gewichtung]],"")</f>
        <v>230866.73263257669</v>
      </c>
      <c r="BU102" s="332">
        <f>IFERROR(Tabelle1[[#This Row],[bebaut]]*Tabelle1[[#This Row],[BebFl_summe 9]]/Tabelle1[[#This Row],[Gewichtung]],"")</f>
        <v>103971.34327773593</v>
      </c>
      <c r="BV102" s="332">
        <f>IFERROR(Tabelle1[[#This Row],[bebaut]]*Tabelle1[[#This Row],[BebFl_summe 10]]/Tabelle1[[#This Row],[Gewichtung]],"")</f>
        <v>165341.89736907661</v>
      </c>
      <c r="BW102" s="332">
        <f>IFERROR(Tabelle1[[#This Row],[bebaut]]*Tabelle1[[#This Row],[BebFl_summe 11]]/Tabelle1[[#This Row],[Gewichtung]],"")</f>
        <v>247652.05280981344</v>
      </c>
      <c r="BX102" s="332">
        <f>IFERROR(Tabelle1[[#This Row],[bebaut]]*Tabelle1[[#This Row],[BebFl_summe 12]]/Tabelle1[[#This Row],[Gewichtung]],"")</f>
        <v>187405.8044918259</v>
      </c>
      <c r="BY102" s="332">
        <f>IFERROR(Tabelle1[[#This Row],[bebaut]]*Tabelle1[[#This Row],[BebFl_summe 13]]/Tabelle1[[#This Row],[Gewichtung]],"")</f>
        <v>217429.81052765227</v>
      </c>
      <c r="BZ102" s="332">
        <f>IFERROR(Tabelle1[[#This Row],[bebaut]]*Tabelle1[[#This Row],[BebFl_summe 14]]/Tabelle1[[#This Row],[Gewichtung]],"")</f>
        <v>1991.486992567148</v>
      </c>
      <c r="CA102" s="290">
        <f>IFERROR(Tabelle1[[#This Row],[BGF_insg 1]]/Tabelle1[[#This Row],[GF_12]],"")</f>
        <v>0.25441625707710114</v>
      </c>
      <c r="CB102" s="290">
        <f>IFERROR(Tabelle1[[#This Row],[BGF_insg 2]]/Tabelle1[[#This Row],[GF_23]],"")</f>
        <v>0.63604064269275296</v>
      </c>
      <c r="CC102" s="290">
        <f>IFERROR(Tabelle1[[#This Row],[BGF_insg 3]]/Tabelle1[[#This Row],[GF_34]],"")</f>
        <v>0.95406096403912921</v>
      </c>
      <c r="CD102" s="290">
        <f>IFERROR(Tabelle1[[#This Row],[BGF_insg 4]]/Tabelle1[[#This Row],[GF_45]],"")</f>
        <v>2.1807107749465815</v>
      </c>
      <c r="CE102" s="290">
        <f>IFERROR(Tabelle1[[#This Row],[BGF_insg 5]]/Tabelle1[[#This Row],[GF_56]],"")</f>
        <v>3.8162438561565173</v>
      </c>
      <c r="CF102" s="290">
        <f>IFERROR(Tabelle1[[#This Row],[BGF_insg 6]]/Tabelle1[[#This Row],[GF_67]],"")</f>
        <v>5.3427413986191237</v>
      </c>
      <c r="CG102" s="290">
        <f>IFERROR(Tabelle1[[#This Row],[BGF_insg 7]]/Tabelle1[[#This Row],[GF_78]],"")</f>
        <v>9.1589852547756436</v>
      </c>
      <c r="CI102"/>
    </row>
    <row r="103" spans="1:87" ht="17.399999999999999" customHeight="1" x14ac:dyDescent="0.3">
      <c r="A103" s="15" t="s">
        <v>158</v>
      </c>
      <c r="B103" s="256">
        <v>90801</v>
      </c>
      <c r="C103" s="314">
        <f t="shared" si="1"/>
        <v>1130</v>
      </c>
      <c r="D103" s="25">
        <v>50</v>
      </c>
      <c r="E103" s="25">
        <v>37</v>
      </c>
      <c r="F103" s="25">
        <v>69</v>
      </c>
      <c r="G103" s="25">
        <v>218</v>
      </c>
      <c r="H103" s="25">
        <v>271</v>
      </c>
      <c r="I103" s="25">
        <v>483</v>
      </c>
      <c r="J103" s="25">
        <v>2</v>
      </c>
      <c r="K103" s="24">
        <v>35824</v>
      </c>
      <c r="L103" s="24">
        <v>34456</v>
      </c>
      <c r="M103" s="24">
        <v>87745</v>
      </c>
      <c r="N103" s="24">
        <v>274173</v>
      </c>
      <c r="O103" s="24">
        <v>372662</v>
      </c>
      <c r="P103" s="24">
        <v>854202</v>
      </c>
      <c r="Q103" s="24">
        <v>17393</v>
      </c>
      <c r="R103" s="315">
        <f>IFERROR(Tabelle1[[#This Row],[NGF1]]/NGFzuBGF/D103,"")</f>
        <v>895.6</v>
      </c>
      <c r="S103" s="315">
        <f>IFERROR(Tabelle1[[#This Row],[NGF2]]/NGFzuBGF/E103,"")</f>
        <v>1164.0540540540539</v>
      </c>
      <c r="T103" s="315">
        <f>IFERROR(Tabelle1[[#This Row],[NGF3]]/NGFzuBGF/F103,"")</f>
        <v>1589.5833333333333</v>
      </c>
      <c r="U103" s="315">
        <f>IFERROR(Tabelle1[[#This Row],[NGF4]]/NGFzuBGF/G103,"")</f>
        <v>1572.0928899082569</v>
      </c>
      <c r="V103" s="315">
        <f>IFERROR(Tabelle1[[#This Row],[NGF5]]/NGFzuBGF/H103,"")</f>
        <v>1718.920664206642</v>
      </c>
      <c r="W103" s="315">
        <f>IFERROR(Tabelle1[[#This Row],[NGF6]]/NGFzuBGF/I103,"")</f>
        <v>2210.6677018633541</v>
      </c>
      <c r="X103" s="315">
        <f>IFERROR(Tabelle1[[#This Row],[NGF11]]/NGFzuBGF/J103,"")</f>
        <v>10870.625</v>
      </c>
      <c r="Y103" s="329">
        <f>SUM(Tabelle1[[#This Row],[BGF_insg 1]:[BGF_insg 7]])</f>
        <v>2095568.75</v>
      </c>
      <c r="Z103" s="319">
        <f>IFERROR(D103*Tabelle1[[#This Row],[BGF1]],"")</f>
        <v>44780</v>
      </c>
      <c r="AA103" s="319">
        <f>IFERROR(E103*Tabelle1[[#This Row],[BGF2]],"")</f>
        <v>43069.999999999993</v>
      </c>
      <c r="AB103" s="319">
        <f>IFERROR(F103*Tabelle1[[#This Row],[BGF3]],"")</f>
        <v>109681.25</v>
      </c>
      <c r="AC103" s="319">
        <f>IFERROR(G103*Tabelle1[[#This Row],[BGF4]],"")</f>
        <v>342716.25</v>
      </c>
      <c r="AD103" s="319">
        <f>IFERROR(H103*Tabelle1[[#This Row],[BGF5]],"")</f>
        <v>465827.5</v>
      </c>
      <c r="AE103" s="319">
        <f>IFERROR(I103*Tabelle1[[#This Row],[BGF6]],"")</f>
        <v>1067752.5</v>
      </c>
      <c r="AF103" s="319">
        <f>IFERROR(J103*Tabelle1[[#This Row],[BGF11]],"")</f>
        <v>21741.25</v>
      </c>
      <c r="AG103" s="316">
        <f>IFERROR(Tabelle1[[#This Row],[BGF1]]/AG$4*$AK$3,"")</f>
        <v>985.16000000000008</v>
      </c>
      <c r="AH103" s="316">
        <f>IFERROR(Tabelle1[[#This Row],[BGF2]]/AH$4*$AK$3,"")</f>
        <v>640.22972972972968</v>
      </c>
      <c r="AI103" s="316">
        <f>IFERROR(Tabelle1[[#This Row],[BGF3]]/AI$4*$AK$3,"")</f>
        <v>582.84722222222229</v>
      </c>
      <c r="AJ103" s="316">
        <f>IFERROR(Tabelle1[[#This Row],[BGF4]]/AJ$4*$AK$3,"")</f>
        <v>432.32554472477068</v>
      </c>
      <c r="AK103" s="316">
        <f>IFERROR(Tabelle1[[#This Row],[BGF5]]/AK$4*$AK$3,"")</f>
        <v>378.16254612546129</v>
      </c>
      <c r="AL103" s="316">
        <f>IFERROR(Tabelle1[[#This Row],[BGF6]]/AL$4*$AK$3,"")</f>
        <v>347.3906388642414</v>
      </c>
      <c r="AM103" s="316">
        <f>IFERROR(Tabelle1[[#This Row],[BGF11]]/AM$4*$AK$3,"")</f>
        <v>996.47395833333337</v>
      </c>
      <c r="AN103" s="330">
        <f>SUM(Tabelle1[[#This Row],[BebFl_summe 1]:[BebFl_summe 7]])</f>
        <v>479674.60357142863</v>
      </c>
      <c r="AO103" s="320">
        <f>IFERROR(Tabelle1[[#This Row],[BebFl G1]]*D103,"")</f>
        <v>49258.000000000007</v>
      </c>
      <c r="AP103" s="320">
        <f>IFERROR(Tabelle1[[#This Row],[BebFl G2]]*E103,"")</f>
        <v>23688.5</v>
      </c>
      <c r="AQ103" s="320">
        <f>IFERROR(Tabelle1[[#This Row],[BebFl G3]]*F103,"")</f>
        <v>40216.458333333336</v>
      </c>
      <c r="AR103" s="320">
        <f>IFERROR(Tabelle1[[#This Row],[BebFl G4]]*G103,"")</f>
        <v>94246.968750000015</v>
      </c>
      <c r="AS103" s="320">
        <f>IFERROR(Tabelle1[[#This Row],[BebFl G5]]*H103,"")</f>
        <v>102482.05</v>
      </c>
      <c r="AT103" s="320">
        <f>IFERROR(Tabelle1[[#This Row],[BebFl G6]]*I103,"")</f>
        <v>167789.67857142858</v>
      </c>
      <c r="AU103" s="320">
        <f>IFERROR(Tabelle1[[#This Row],[BebFl G11]]*J103,"")</f>
        <v>1992.9479166666667</v>
      </c>
      <c r="AV103" s="320">
        <f>SUM(Tabelle1[[#This Row],[BebFl_summe 8]:[BebFl_summe 14]])</f>
        <v>352678.16636904766</v>
      </c>
      <c r="AW103" s="320">
        <f>IFERROR(Tabelle1[[#This Row],[BebFl_summe 1]]*AW$3,"")</f>
        <v>73887.000000000015</v>
      </c>
      <c r="AX103" s="320">
        <f>IFERROR(Tabelle1[[#This Row],[BebFl_summe 2]]*AX$3,"")</f>
        <v>28426.2</v>
      </c>
      <c r="AY103" s="320">
        <f>IFERROR(Tabelle1[[#This Row],[BebFl_summe 3]]*AY$3,"")</f>
        <v>48259.75</v>
      </c>
      <c r="AZ103" s="320">
        <f>IFERROR(Tabelle1[[#This Row],[BebFl_summe 4]]*AZ$3,"")</f>
        <v>65972.878125000003</v>
      </c>
      <c r="BA103" s="320">
        <f>IFERROR(Tabelle1[[#This Row],[BebFl_summe 5]]*BA$3,"")</f>
        <v>51241.025000000001</v>
      </c>
      <c r="BB103" s="320">
        <f>IFERROR(Tabelle1[[#This Row],[BebFl_summe 6]]*BB$3,"")</f>
        <v>83894.83928571429</v>
      </c>
      <c r="BC103" s="320">
        <f>IFERROR(Tabelle1[[#This Row],[BebFl_summe 7]]*BC$3,"")</f>
        <v>996.47395833333337</v>
      </c>
      <c r="BD103" s="335">
        <v>761845.20270088478</v>
      </c>
      <c r="BE103" s="342">
        <f>Tabelle1[[#This Row],[BebFl_Summe]]/Tabelle1[[#This Row],[bebaut]]</f>
        <v>0.62962213566600111</v>
      </c>
      <c r="BF103" s="332">
        <f>IFERROR(Tabelle1[[#This Row],[bebaut]]*Tabelle1[[#This Row],[BebFl_summe 1]]/Tabelle1[[#This Row],[BebFl_Summe]],"")</f>
        <v>78234.225275285033</v>
      </c>
      <c r="BG103" s="332">
        <f>IFERROR(Tabelle1[[#This Row],[bebaut]]*Tabelle1[[#This Row],[BebFl_summe 2]]/Tabelle1[[#This Row],[BebFl_Summe]],"")</f>
        <v>37623.359564610604</v>
      </c>
      <c r="BH103" s="332">
        <f>IFERROR(Tabelle1[[#This Row],[bebaut]]*Tabelle1[[#This Row],[BebFl_summe 3]]/Tabelle1[[#This Row],[BebFl_Summe]],"")</f>
        <v>63873.95876860842</v>
      </c>
      <c r="BI103" s="332">
        <f>IFERROR(Tabelle1[[#This Row],[bebaut]]*Tabelle1[[#This Row],[BebFl_summe 4]]/Tabelle1[[#This Row],[BebFl_Summe]],"")</f>
        <v>149688.14374721362</v>
      </c>
      <c r="BJ103" s="332">
        <f>IFERROR(Tabelle1[[#This Row],[bebaut]]*Tabelle1[[#This Row],[BebFl_summe 5]]/Tabelle1[[#This Row],[BebFl_Summe]],"")</f>
        <v>162767.54611175897</v>
      </c>
      <c r="BK103" s="332">
        <f>IFERROR(Tabelle1[[#This Row],[bebaut]]*Tabelle1[[#This Row],[BebFl_summe 6]]/Tabelle1[[#This Row],[BebFl_Summe]],"")</f>
        <v>266492.66133876337</v>
      </c>
      <c r="BL103" s="332">
        <f>IFERROR(Tabelle1[[#This Row],[bebaut]]*Tabelle1[[#This Row],[BebFl_summe 7]]/Tabelle1[[#This Row],[BebFl_Summe]],"")</f>
        <v>3165.3078946447267</v>
      </c>
      <c r="BM103" s="290">
        <f>IFERROR(Tabelle1[[#This Row],[BGF_insg 1]]/Tabelle1[[#This Row],[GF_1]],"")</f>
        <v>0.57238375969636457</v>
      </c>
      <c r="BN103" s="290">
        <f>IFERROR(Tabelle1[[#This Row],[BGF_insg 2]]/Tabelle1[[#This Row],[GF_2]],"")</f>
        <v>1.1447675193927291</v>
      </c>
      <c r="BO103" s="290">
        <f>IFERROR(Tabelle1[[#This Row],[BGF_insg 3]]/Tabelle1[[#This Row],[GF_3]],"")</f>
        <v>1.7171512790890939</v>
      </c>
      <c r="BP103" s="290">
        <f>IFERROR(Tabelle1[[#This Row],[BGF_insg 4]]/Tabelle1[[#This Row],[GF_4]],"")</f>
        <v>2.2895350387854583</v>
      </c>
      <c r="BQ103" s="290">
        <f>IFERROR(Tabelle1[[#This Row],[BGF_insg 5]]/Tabelle1[[#This Row],[GF_5]],"")</f>
        <v>2.8619187984818231</v>
      </c>
      <c r="BR103" s="290">
        <f>IFERROR(Tabelle1[[#This Row],[BGF_insg 6]]/Tabelle1[[#This Row],[GF_6]],"")</f>
        <v>4.0066863178745526</v>
      </c>
      <c r="BS103" s="290">
        <f>IFERROR(Tabelle1[[#This Row],[BGF_insg 7]]/Tabelle1[[#This Row],[GF_7]],"")</f>
        <v>6.8686051163563766</v>
      </c>
      <c r="BT103" s="332">
        <f>IFERROR(Tabelle1[[#This Row],[bebaut]]*Tabelle1[[#This Row],[BebFl_summe 8]]/Tabelle1[[#This Row],[Gewichtung]],"")</f>
        <v>159608.56627868797</v>
      </c>
      <c r="BU103" s="332">
        <f>IFERROR(Tabelle1[[#This Row],[bebaut]]*Tabelle1[[#This Row],[BebFl_summe 9]]/Tabelle1[[#This Row],[Gewichtung]],"")</f>
        <v>61405.457343663154</v>
      </c>
      <c r="BV103" s="332">
        <f>IFERROR(Tabelle1[[#This Row],[bebaut]]*Tabelle1[[#This Row],[BebFl_summe 10]]/Tabelle1[[#This Row],[Gewichtung]],"")</f>
        <v>104249.31999496405</v>
      </c>
      <c r="BW103" s="332">
        <f>IFERROR(Tabelle1[[#This Row],[bebaut]]*Tabelle1[[#This Row],[BebFl_summe 11]]/Tabelle1[[#This Row],[Gewichtung]],"")</f>
        <v>142512.70847117715</v>
      </c>
      <c r="BX103" s="332">
        <f>IFERROR(Tabelle1[[#This Row],[bebaut]]*Tabelle1[[#This Row],[BebFl_summe 12]]/Tabelle1[[#This Row],[Gewichtung]],"")</f>
        <v>110689.3842611069</v>
      </c>
      <c r="BY103" s="332">
        <f>IFERROR(Tabelle1[[#This Row],[bebaut]]*Tabelle1[[#This Row],[BebFl_summe 13]]/Tabelle1[[#This Row],[Gewichtung]],"")</f>
        <v>181227.21204777298</v>
      </c>
      <c r="BZ103" s="332">
        <f>IFERROR(Tabelle1[[#This Row],[bebaut]]*Tabelle1[[#This Row],[BebFl_summe 14]]/Tabelle1[[#This Row],[Gewichtung]],"")</f>
        <v>2152.5543035125579</v>
      </c>
      <c r="CA103" s="290">
        <f>IFERROR(Tabelle1[[#This Row],[BGF_insg 1]]/Tabelle1[[#This Row],[GF_12]],"")</f>
        <v>0.28056138241233819</v>
      </c>
      <c r="CB103" s="290">
        <f>IFERROR(Tabelle1[[#This Row],[BGF_insg 2]]/Tabelle1[[#This Row],[GF_23]],"")</f>
        <v>0.70140345603084542</v>
      </c>
      <c r="CC103" s="290">
        <f>IFERROR(Tabelle1[[#This Row],[BGF_insg 3]]/Tabelle1[[#This Row],[GF_34]],"")</f>
        <v>1.0521051840462685</v>
      </c>
      <c r="CD103" s="290">
        <f>IFERROR(Tabelle1[[#This Row],[BGF_insg 4]]/Tabelle1[[#This Row],[GF_45]],"")</f>
        <v>2.4048118492486132</v>
      </c>
      <c r="CE103" s="290">
        <f>IFERROR(Tabelle1[[#This Row],[BGF_insg 5]]/Tabelle1[[#This Row],[GF_56]],"")</f>
        <v>4.2084207361850741</v>
      </c>
      <c r="CF103" s="290">
        <f>IFERROR(Tabelle1[[#This Row],[BGF_insg 6]]/Tabelle1[[#This Row],[GF_67]],"")</f>
        <v>5.891789030659103</v>
      </c>
      <c r="CG103" s="290">
        <f>IFERROR(Tabelle1[[#This Row],[BGF_insg 7]]/Tabelle1[[#This Row],[GF_78]],"")</f>
        <v>10.100209766844175</v>
      </c>
      <c r="CI103"/>
    </row>
    <row r="104" spans="1:87" ht="17.399999999999999" customHeight="1" x14ac:dyDescent="0.3">
      <c r="A104" s="15" t="s">
        <v>159</v>
      </c>
      <c r="B104" s="256">
        <v>90901</v>
      </c>
      <c r="C104" s="314">
        <f t="shared" si="1"/>
        <v>1910</v>
      </c>
      <c r="D104" s="25">
        <v>114</v>
      </c>
      <c r="E104" s="25">
        <v>64</v>
      </c>
      <c r="F104" s="25">
        <v>67</v>
      </c>
      <c r="G104" s="25">
        <v>299</v>
      </c>
      <c r="H104" s="25">
        <v>530</v>
      </c>
      <c r="I104" s="25">
        <v>833</v>
      </c>
      <c r="J104" s="25">
        <v>3</v>
      </c>
      <c r="K104" s="24">
        <v>183490</v>
      </c>
      <c r="L104" s="24">
        <v>93070</v>
      </c>
      <c r="M104" s="24">
        <v>223238</v>
      </c>
      <c r="N104" s="24">
        <v>407138</v>
      </c>
      <c r="O104" s="24">
        <v>723029</v>
      </c>
      <c r="P104" s="24">
        <v>1477967</v>
      </c>
      <c r="Q104" s="24">
        <v>51977</v>
      </c>
      <c r="R104" s="315">
        <f>IFERROR(Tabelle1[[#This Row],[NGF1]]/NGFzuBGF/D104,"")</f>
        <v>2011.9517543859649</v>
      </c>
      <c r="S104" s="315">
        <f>IFERROR(Tabelle1[[#This Row],[NGF2]]/NGFzuBGF/E104,"")</f>
        <v>1817.7734375</v>
      </c>
      <c r="T104" s="315">
        <f>IFERROR(Tabelle1[[#This Row],[NGF3]]/NGFzuBGF/F104,"")</f>
        <v>4164.8880597014922</v>
      </c>
      <c r="U104" s="315">
        <f>IFERROR(Tabelle1[[#This Row],[NGF4]]/NGFzuBGF/G104,"")</f>
        <v>1702.0819397993312</v>
      </c>
      <c r="V104" s="315">
        <f>IFERROR(Tabelle1[[#This Row],[NGF5]]/NGFzuBGF/H104,"")</f>
        <v>1705.257075471698</v>
      </c>
      <c r="W104" s="315">
        <f>IFERROR(Tabelle1[[#This Row],[NGF6]]/NGFzuBGF/I104,"")</f>
        <v>2217.8376350540216</v>
      </c>
      <c r="X104" s="315">
        <f>IFERROR(Tabelle1[[#This Row],[NGF11]]/NGFzuBGF/J104,"")</f>
        <v>21657.083333333332</v>
      </c>
      <c r="Y104" s="329">
        <f>SUM(Tabelle1[[#This Row],[BGF_insg 1]:[BGF_insg 7]])</f>
        <v>3949886.25</v>
      </c>
      <c r="Z104" s="319">
        <f>IFERROR(D104*Tabelle1[[#This Row],[BGF1]],"")</f>
        <v>229362.5</v>
      </c>
      <c r="AA104" s="319">
        <f>IFERROR(E104*Tabelle1[[#This Row],[BGF2]],"")</f>
        <v>116337.5</v>
      </c>
      <c r="AB104" s="319">
        <f>IFERROR(F104*Tabelle1[[#This Row],[BGF3]],"")</f>
        <v>279047.5</v>
      </c>
      <c r="AC104" s="319">
        <f>IFERROR(G104*Tabelle1[[#This Row],[BGF4]],"")</f>
        <v>508922.5</v>
      </c>
      <c r="AD104" s="319">
        <f>IFERROR(H104*Tabelle1[[#This Row],[BGF5]],"")</f>
        <v>903786.25</v>
      </c>
      <c r="AE104" s="319">
        <f>IFERROR(I104*Tabelle1[[#This Row],[BGF6]],"")</f>
        <v>1847458.75</v>
      </c>
      <c r="AF104" s="319">
        <f>IFERROR(J104*Tabelle1[[#This Row],[BGF11]],"")</f>
        <v>64971.25</v>
      </c>
      <c r="AG104" s="316">
        <f>IFERROR(Tabelle1[[#This Row],[BGF1]]/AG$4*$AK$3,"")</f>
        <v>2213.1469298245615</v>
      </c>
      <c r="AH104" s="316">
        <f>IFERROR(Tabelle1[[#This Row],[BGF2]]/AH$4*$AK$3,"")</f>
        <v>999.77539062500011</v>
      </c>
      <c r="AI104" s="316">
        <f>IFERROR(Tabelle1[[#This Row],[BGF3]]/AI$4*$AK$3,"")</f>
        <v>1527.1256218905473</v>
      </c>
      <c r="AJ104" s="316">
        <f>IFERROR(Tabelle1[[#This Row],[BGF4]]/AJ$4*$AK$3,"")</f>
        <v>468.07253344481609</v>
      </c>
      <c r="AK104" s="316">
        <f>IFERROR(Tabelle1[[#This Row],[BGF5]]/AK$4*$AK$3,"")</f>
        <v>375.15655660377365</v>
      </c>
      <c r="AL104" s="316">
        <f>IFERROR(Tabelle1[[#This Row],[BGF6]]/AL$4*$AK$3,"")</f>
        <v>348.51734265134633</v>
      </c>
      <c r="AM104" s="316">
        <f>IFERROR(Tabelle1[[#This Row],[BGF11]]/AM$4*$AK$3,"")</f>
        <v>1985.2326388888889</v>
      </c>
      <c r="AN104" s="330">
        <f>SUM(Tabelle1[[#This Row],[BebFl_summe 1]:[BebFl_summe 7]])</f>
        <v>1053659.0985119049</v>
      </c>
      <c r="AO104" s="320">
        <f>IFERROR(Tabelle1[[#This Row],[BebFl G1]]*D104,"")</f>
        <v>252298.75000000003</v>
      </c>
      <c r="AP104" s="320">
        <f>IFERROR(Tabelle1[[#This Row],[BebFl G2]]*E104,"")</f>
        <v>63985.625000000007</v>
      </c>
      <c r="AQ104" s="320">
        <f>IFERROR(Tabelle1[[#This Row],[BebFl G3]]*F104,"")</f>
        <v>102317.41666666667</v>
      </c>
      <c r="AR104" s="320">
        <f>IFERROR(Tabelle1[[#This Row],[BebFl G4]]*G104,"")</f>
        <v>139953.6875</v>
      </c>
      <c r="AS104" s="320">
        <f>IFERROR(Tabelle1[[#This Row],[BebFl G5]]*H104,"")</f>
        <v>198832.97500000003</v>
      </c>
      <c r="AT104" s="320">
        <f>IFERROR(Tabelle1[[#This Row],[BebFl G6]]*I104,"")</f>
        <v>290314.94642857148</v>
      </c>
      <c r="AU104" s="320">
        <f>IFERROR(Tabelle1[[#This Row],[BebFl G11]]*J104,"")</f>
        <v>5955.697916666667</v>
      </c>
      <c r="AV104" s="320">
        <f>SUM(Tabelle1[[#This Row],[BebFl_summe 8]:[BebFl_summe 14]])</f>
        <v>923531.16592261905</v>
      </c>
      <c r="AW104" s="320">
        <f>IFERROR(Tabelle1[[#This Row],[BebFl_summe 1]]*AW$3,"")</f>
        <v>378448.12500000006</v>
      </c>
      <c r="AX104" s="320">
        <f>IFERROR(Tabelle1[[#This Row],[BebFl_summe 2]]*AX$3,"")</f>
        <v>76782.75</v>
      </c>
      <c r="AY104" s="320">
        <f>IFERROR(Tabelle1[[#This Row],[BebFl_summe 3]]*AY$3,"")</f>
        <v>122780.9</v>
      </c>
      <c r="AZ104" s="320">
        <f>IFERROR(Tabelle1[[#This Row],[BebFl_summe 4]]*AZ$3,"")</f>
        <v>97967.581249999988</v>
      </c>
      <c r="BA104" s="320">
        <f>IFERROR(Tabelle1[[#This Row],[BebFl_summe 5]]*BA$3,"")</f>
        <v>99416.487500000017</v>
      </c>
      <c r="BB104" s="320">
        <f>IFERROR(Tabelle1[[#This Row],[BebFl_summe 6]]*BB$3,"")</f>
        <v>145157.47321428574</v>
      </c>
      <c r="BC104" s="320">
        <f>IFERROR(Tabelle1[[#This Row],[BebFl_summe 7]]*BC$3,"")</f>
        <v>2977.8489583333335</v>
      </c>
      <c r="BD104" s="335">
        <v>1800580.8586819721</v>
      </c>
      <c r="BE104" s="342">
        <f>Tabelle1[[#This Row],[BebFl_Summe]]/Tabelle1[[#This Row],[bebaut]]</f>
        <v>0.58517732954419222</v>
      </c>
      <c r="BF104" s="332">
        <f>IFERROR(Tabelle1[[#This Row],[bebaut]]*Tabelle1[[#This Row],[BebFl_summe 1]]/Tabelle1[[#This Row],[BebFl_Summe]],"")</f>
        <v>431149.22137623001</v>
      </c>
      <c r="BG104" s="332">
        <f>IFERROR(Tabelle1[[#This Row],[bebaut]]*Tabelle1[[#This Row],[BebFl_summe 2]]/Tabelle1[[#This Row],[BebFl_Summe]],"")</f>
        <v>109343.99158942103</v>
      </c>
      <c r="BH104" s="332">
        <f>IFERROR(Tabelle1[[#This Row],[bebaut]]*Tabelle1[[#This Row],[BebFl_summe 3]]/Tabelle1[[#This Row],[BebFl_Summe]],"")</f>
        <v>174848.56555595552</v>
      </c>
      <c r="BI104" s="332">
        <f>IFERROR(Tabelle1[[#This Row],[bebaut]]*Tabelle1[[#This Row],[BebFl_summe 4]]/Tabelle1[[#This Row],[BebFl_Summe]],"")</f>
        <v>239164.5753074766</v>
      </c>
      <c r="BJ104" s="332">
        <f>IFERROR(Tabelle1[[#This Row],[bebaut]]*Tabelle1[[#This Row],[BebFl_summe 5]]/Tabelle1[[#This Row],[BebFl_Summe]],"")</f>
        <v>339782.42997703876</v>
      </c>
      <c r="BK104" s="332">
        <f>IFERROR(Tabelle1[[#This Row],[bebaut]]*Tabelle1[[#This Row],[BebFl_summe 6]]/Tabelle1[[#This Row],[BebFl_Summe]],"")</f>
        <v>496114.47978462244</v>
      </c>
      <c r="BL104" s="332">
        <f>IFERROR(Tabelle1[[#This Row],[bebaut]]*Tabelle1[[#This Row],[BebFl_summe 7]]/Tabelle1[[#This Row],[BebFl_Summe]],"")</f>
        <v>10177.595091227637</v>
      </c>
      <c r="BM104" s="290">
        <f>IFERROR(Tabelle1[[#This Row],[BGF_insg 1]]/Tabelle1[[#This Row],[GF_1]],"")</f>
        <v>0.53197939049472009</v>
      </c>
      <c r="BN104" s="290">
        <f>IFERROR(Tabelle1[[#This Row],[BGF_insg 2]]/Tabelle1[[#This Row],[GF_2]],"")</f>
        <v>1.0639587809894402</v>
      </c>
      <c r="BO104" s="290">
        <f>IFERROR(Tabelle1[[#This Row],[BGF_insg 3]]/Tabelle1[[#This Row],[GF_3]],"")</f>
        <v>1.5959381714841605</v>
      </c>
      <c r="BP104" s="290">
        <f>IFERROR(Tabelle1[[#This Row],[BGF_insg 4]]/Tabelle1[[#This Row],[GF_4]],"")</f>
        <v>2.1279175619788808</v>
      </c>
      <c r="BQ104" s="290">
        <f>IFERROR(Tabelle1[[#This Row],[BGF_insg 5]]/Tabelle1[[#This Row],[GF_5]],"")</f>
        <v>2.6598969524736007</v>
      </c>
      <c r="BR104" s="290">
        <f>IFERROR(Tabelle1[[#This Row],[BGF_insg 6]]/Tabelle1[[#This Row],[GF_6]],"")</f>
        <v>3.7238557334630404</v>
      </c>
      <c r="BS104" s="290">
        <f>IFERROR(Tabelle1[[#This Row],[BGF_insg 7]]/Tabelle1[[#This Row],[GF_7]],"")</f>
        <v>6.3837526859366411</v>
      </c>
      <c r="BT104" s="332">
        <f>IFERROR(Tabelle1[[#This Row],[bebaut]]*Tabelle1[[#This Row],[BebFl_summe 8]]/Tabelle1[[#This Row],[Gewichtung]],"")</f>
        <v>737848.89457231143</v>
      </c>
      <c r="BU104" s="332">
        <f>IFERROR(Tabelle1[[#This Row],[bebaut]]*Tabelle1[[#This Row],[BebFl_summe 9]]/Tabelle1[[#This Row],[Gewichtung]],"")</f>
        <v>149701.01175616114</v>
      </c>
      <c r="BV104" s="332">
        <f>IFERROR(Tabelle1[[#This Row],[bebaut]]*Tabelle1[[#This Row],[BebFl_summe 10]]/Tabelle1[[#This Row],[Gewichtung]],"")</f>
        <v>239382.21741643851</v>
      </c>
      <c r="BW104" s="332">
        <f>IFERROR(Tabelle1[[#This Row],[bebaut]]*Tabelle1[[#This Row],[BebFl_summe 11]]/Tabelle1[[#This Row],[Gewichtung]],"")</f>
        <v>191004.43826808649</v>
      </c>
      <c r="BX104" s="332">
        <f>IFERROR(Tabelle1[[#This Row],[bebaut]]*Tabelle1[[#This Row],[BebFl_summe 12]]/Tabelle1[[#This Row],[Gewichtung]],"")</f>
        <v>193829.32708184779</v>
      </c>
      <c r="BY104" s="332">
        <f>IFERROR(Tabelle1[[#This Row],[bebaut]]*Tabelle1[[#This Row],[BebFl_summe 13]]/Tabelle1[[#This Row],[Gewichtung]],"")</f>
        <v>283009.14729084901</v>
      </c>
      <c r="BZ104" s="332">
        <f>IFERROR(Tabelle1[[#This Row],[bebaut]]*Tabelle1[[#This Row],[BebFl_summe 14]]/Tabelle1[[#This Row],[Gewichtung]],"")</f>
        <v>5805.8222962778827</v>
      </c>
      <c r="CA104" s="290">
        <f>IFERROR(Tabelle1[[#This Row],[BGF_insg 1]]/Tabelle1[[#This Row],[GF_12]],"")</f>
        <v>0.31085294250247303</v>
      </c>
      <c r="CB104" s="290">
        <f>IFERROR(Tabelle1[[#This Row],[BGF_insg 2]]/Tabelle1[[#This Row],[GF_23]],"")</f>
        <v>0.7771323562561826</v>
      </c>
      <c r="CC104" s="290">
        <f>IFERROR(Tabelle1[[#This Row],[BGF_insg 3]]/Tabelle1[[#This Row],[GF_34]],"")</f>
        <v>1.1656985343842741</v>
      </c>
      <c r="CD104" s="290">
        <f>IFERROR(Tabelle1[[#This Row],[BGF_insg 4]]/Tabelle1[[#This Row],[GF_45]],"")</f>
        <v>2.6644537928783412</v>
      </c>
      <c r="CE104" s="290">
        <f>IFERROR(Tabelle1[[#This Row],[BGF_insg 5]]/Tabelle1[[#This Row],[GF_56]],"")</f>
        <v>4.6627941375370954</v>
      </c>
      <c r="CF104" s="290">
        <f>IFERROR(Tabelle1[[#This Row],[BGF_insg 6]]/Tabelle1[[#This Row],[GF_67]],"")</f>
        <v>6.5279117925519321</v>
      </c>
      <c r="CG104" s="290">
        <f>IFERROR(Tabelle1[[#This Row],[BGF_insg 7]]/Tabelle1[[#This Row],[GF_78]],"")</f>
        <v>11.190705930089027</v>
      </c>
      <c r="CI104"/>
    </row>
    <row r="105" spans="1:87" ht="17.399999999999999" customHeight="1" x14ac:dyDescent="0.3">
      <c r="A105" s="15" t="s">
        <v>160</v>
      </c>
      <c r="B105" s="256">
        <v>91001</v>
      </c>
      <c r="C105" s="314">
        <f t="shared" si="1"/>
        <v>12958</v>
      </c>
      <c r="D105" s="25">
        <v>5365</v>
      </c>
      <c r="E105" s="25">
        <v>2423</v>
      </c>
      <c r="F105" s="25">
        <v>818</v>
      </c>
      <c r="G105" s="25">
        <v>1369</v>
      </c>
      <c r="H105" s="25">
        <v>862</v>
      </c>
      <c r="I105" s="25">
        <v>2093</v>
      </c>
      <c r="J105" s="25">
        <v>28</v>
      </c>
      <c r="K105" s="24">
        <v>882009</v>
      </c>
      <c r="L105" s="24">
        <v>727541</v>
      </c>
      <c r="M105" s="24">
        <v>619412</v>
      </c>
      <c r="N105" s="24">
        <v>1318343</v>
      </c>
      <c r="O105" s="24">
        <v>1073855</v>
      </c>
      <c r="P105" s="24">
        <v>3504367</v>
      </c>
      <c r="Q105" s="24">
        <v>195469</v>
      </c>
      <c r="R105" s="315">
        <f>IFERROR(Tabelle1[[#This Row],[NGF1]]/NGFzuBGF/D105,"")</f>
        <v>205.50069897483689</v>
      </c>
      <c r="S105" s="315">
        <f>IFERROR(Tabelle1[[#This Row],[NGF2]]/NGFzuBGF/E105,"")</f>
        <v>375.33068510111434</v>
      </c>
      <c r="T105" s="315">
        <f>IFERROR(Tabelle1[[#This Row],[NGF3]]/NGFzuBGF/F105,"")</f>
        <v>946.53422982885081</v>
      </c>
      <c r="U105" s="315">
        <f>IFERROR(Tabelle1[[#This Row],[NGF4]]/NGFzuBGF/G105,"")</f>
        <v>1203.7463476990504</v>
      </c>
      <c r="V105" s="315">
        <f>IFERROR(Tabelle1[[#This Row],[NGF5]]/NGFzuBGF/H105,"")</f>
        <v>1557.2143271461716</v>
      </c>
      <c r="W105" s="315">
        <f>IFERROR(Tabelle1[[#This Row],[NGF6]]/NGFzuBGF/I105,"")</f>
        <v>2092.9091017677974</v>
      </c>
      <c r="X105" s="315">
        <f>IFERROR(Tabelle1[[#This Row],[NGF11]]/NGFzuBGF/J105,"")</f>
        <v>8726.2946428571431</v>
      </c>
      <c r="Y105" s="329">
        <f>SUM(Tabelle1[[#This Row],[BGF_insg 1]:[BGF_insg 7]])</f>
        <v>10401245</v>
      </c>
      <c r="Z105" s="319">
        <f>IFERROR(D105*Tabelle1[[#This Row],[BGF1]],"")</f>
        <v>1102511.25</v>
      </c>
      <c r="AA105" s="319">
        <f>IFERROR(E105*Tabelle1[[#This Row],[BGF2]],"")</f>
        <v>909426.25</v>
      </c>
      <c r="AB105" s="319">
        <f>IFERROR(F105*Tabelle1[[#This Row],[BGF3]],"")</f>
        <v>774265</v>
      </c>
      <c r="AC105" s="319">
        <f>IFERROR(G105*Tabelle1[[#This Row],[BGF4]],"")</f>
        <v>1647928.75</v>
      </c>
      <c r="AD105" s="319">
        <f>IFERROR(H105*Tabelle1[[#This Row],[BGF5]],"")</f>
        <v>1342318.75</v>
      </c>
      <c r="AE105" s="319">
        <f>IFERROR(I105*Tabelle1[[#This Row],[BGF6]],"")</f>
        <v>4380458.75</v>
      </c>
      <c r="AF105" s="319">
        <f>IFERROR(J105*Tabelle1[[#This Row],[BGF11]],"")</f>
        <v>244336.25</v>
      </c>
      <c r="AG105" s="316">
        <f>IFERROR(Tabelle1[[#This Row],[BGF1]]/AG$4*$AK$3,"")</f>
        <v>226.05076887232059</v>
      </c>
      <c r="AH105" s="316">
        <f>IFERROR(Tabelle1[[#This Row],[BGF2]]/AH$4*$AK$3,"")</f>
        <v>206.43187680561292</v>
      </c>
      <c r="AI105" s="316">
        <f>IFERROR(Tabelle1[[#This Row],[BGF3]]/AI$4*$AK$3,"")</f>
        <v>347.06255093724531</v>
      </c>
      <c r="AJ105" s="316">
        <f>IFERROR(Tabelle1[[#This Row],[BGF4]]/AJ$4*$AK$3,"")</f>
        <v>331.0302456172389</v>
      </c>
      <c r="AK105" s="316">
        <f>IFERROR(Tabelle1[[#This Row],[BGF5]]/AK$4*$AK$3,"")</f>
        <v>342.58715197215776</v>
      </c>
      <c r="AL105" s="316">
        <f>IFERROR(Tabelle1[[#This Row],[BGF6]]/AL$4*$AK$3,"")</f>
        <v>328.88571599208251</v>
      </c>
      <c r="AM105" s="316">
        <f>IFERROR(Tabelle1[[#This Row],[BGF11]]/AM$4*$AK$3,"")</f>
        <v>799.91034226190493</v>
      </c>
      <c r="AN105" s="330">
        <f>SUM(Tabelle1[[#This Row],[BebFl_summe 1]:[BebFl_summe 7]])</f>
        <v>3456089.8035714291</v>
      </c>
      <c r="AO105" s="320">
        <f>IFERROR(Tabelle1[[#This Row],[BebFl G1]]*D105,"")</f>
        <v>1212762.375</v>
      </c>
      <c r="AP105" s="320">
        <f>IFERROR(Tabelle1[[#This Row],[BebFl G2]]*E105,"")</f>
        <v>500184.43750000012</v>
      </c>
      <c r="AQ105" s="320">
        <f>IFERROR(Tabelle1[[#This Row],[BebFl G3]]*F105,"")</f>
        <v>283897.16666666669</v>
      </c>
      <c r="AR105" s="320">
        <f>IFERROR(Tabelle1[[#This Row],[BebFl G4]]*G105,"")</f>
        <v>453180.40625000006</v>
      </c>
      <c r="AS105" s="320">
        <f>IFERROR(Tabelle1[[#This Row],[BebFl G5]]*H105,"")</f>
        <v>295310.125</v>
      </c>
      <c r="AT105" s="320">
        <f>IFERROR(Tabelle1[[#This Row],[BebFl G6]]*I105,"")</f>
        <v>688357.80357142864</v>
      </c>
      <c r="AU105" s="320">
        <f>IFERROR(Tabelle1[[#This Row],[BebFl G11]]*J105,"")</f>
        <v>22397.489583333339</v>
      </c>
      <c r="AV105" s="320">
        <f>SUM(Tabelle1[[#This Row],[BebFl_summe 8]:[BebFl_summe 14]])</f>
        <v>3580300.4809523816</v>
      </c>
      <c r="AW105" s="320">
        <f>IFERROR(Tabelle1[[#This Row],[BebFl_summe 1]]*AW$3,"")</f>
        <v>1819143.5625</v>
      </c>
      <c r="AX105" s="320">
        <f>IFERROR(Tabelle1[[#This Row],[BebFl_summe 2]]*AX$3,"")</f>
        <v>600221.32500000007</v>
      </c>
      <c r="AY105" s="320">
        <f>IFERROR(Tabelle1[[#This Row],[BebFl_summe 3]]*AY$3,"")</f>
        <v>340676.60000000003</v>
      </c>
      <c r="AZ105" s="320">
        <f>IFERROR(Tabelle1[[#This Row],[BebFl_summe 4]]*AZ$3,"")</f>
        <v>317226.28437500005</v>
      </c>
      <c r="BA105" s="320">
        <f>IFERROR(Tabelle1[[#This Row],[BebFl_summe 5]]*BA$3,"")</f>
        <v>147655.0625</v>
      </c>
      <c r="BB105" s="320">
        <f>IFERROR(Tabelle1[[#This Row],[BebFl_summe 6]]*BB$3,"")</f>
        <v>344178.90178571432</v>
      </c>
      <c r="BC105" s="320">
        <f>IFERROR(Tabelle1[[#This Row],[BebFl_summe 7]]*BC$3,"")</f>
        <v>11198.74479166667</v>
      </c>
      <c r="BD105" s="335">
        <v>10249770.353193328</v>
      </c>
      <c r="BE105" s="342">
        <f>Tabelle1[[#This Row],[BebFl_Summe]]/Tabelle1[[#This Row],[bebaut]]</f>
        <v>0.33718704756099049</v>
      </c>
      <c r="BF105" s="332">
        <f>IFERROR(Tabelle1[[#This Row],[bebaut]]*Tabelle1[[#This Row],[BebFl_summe 1]]/Tabelle1[[#This Row],[BebFl_Summe]],"")</f>
        <v>3596705.1041028942</v>
      </c>
      <c r="BG105" s="332">
        <f>IFERROR(Tabelle1[[#This Row],[bebaut]]*Tabelle1[[#This Row],[BebFl_summe 2]]/Tabelle1[[#This Row],[BebFl_Summe]],"")</f>
        <v>1483403.4732888921</v>
      </c>
      <c r="BH105" s="332">
        <f>IFERROR(Tabelle1[[#This Row],[bebaut]]*Tabelle1[[#This Row],[BebFl_summe 3]]/Tabelle1[[#This Row],[BebFl_Summe]],"")</f>
        <v>841957.50910424662</v>
      </c>
      <c r="BI105" s="332">
        <f>IFERROR(Tabelle1[[#This Row],[bebaut]]*Tabelle1[[#This Row],[BebFl_summe 4]]/Tabelle1[[#This Row],[BebFl_Summe]],"")</f>
        <v>1344003.0082057898</v>
      </c>
      <c r="BJ105" s="332">
        <f>IFERROR(Tabelle1[[#This Row],[bebaut]]*Tabelle1[[#This Row],[BebFl_summe 5]]/Tabelle1[[#This Row],[BebFl_Summe]],"")</f>
        <v>875805.06765042397</v>
      </c>
      <c r="BK105" s="332">
        <f>IFERROR(Tabelle1[[#This Row],[bebaut]]*Tabelle1[[#This Row],[BebFl_summe 6]]/Tabelle1[[#This Row],[BebFl_Summe]],"")</f>
        <v>2041471.6655061259</v>
      </c>
      <c r="BL105" s="332">
        <f>IFERROR(Tabelle1[[#This Row],[bebaut]]*Tabelle1[[#This Row],[BebFl_summe 7]]/Tabelle1[[#This Row],[BebFl_Summe]],"")</f>
        <v>66424.525334953956</v>
      </c>
      <c r="BM105" s="290">
        <f>IFERROR(Tabelle1[[#This Row],[BGF_insg 1]]/Tabelle1[[#This Row],[GF_1]],"")</f>
        <v>0.3065336796009005</v>
      </c>
      <c r="BN105" s="290">
        <f>IFERROR(Tabelle1[[#This Row],[BGF_insg 2]]/Tabelle1[[#This Row],[GF_2]],"")</f>
        <v>0.61306735920180078</v>
      </c>
      <c r="BO105" s="290">
        <f>IFERROR(Tabelle1[[#This Row],[BGF_insg 3]]/Tabelle1[[#This Row],[GF_3]],"")</f>
        <v>0.91960103880270128</v>
      </c>
      <c r="BP105" s="290">
        <f>IFERROR(Tabelle1[[#This Row],[BGF_insg 4]]/Tabelle1[[#This Row],[GF_4]],"")</f>
        <v>1.226134718403602</v>
      </c>
      <c r="BQ105" s="290">
        <f>IFERROR(Tabelle1[[#This Row],[BGF_insg 5]]/Tabelle1[[#This Row],[GF_5]],"")</f>
        <v>1.5326683980045022</v>
      </c>
      <c r="BR105" s="290">
        <f>IFERROR(Tabelle1[[#This Row],[BGF_insg 6]]/Tabelle1[[#This Row],[GF_6]],"")</f>
        <v>2.1457357572063032</v>
      </c>
      <c r="BS105" s="290">
        <f>IFERROR(Tabelle1[[#This Row],[BGF_insg 7]]/Tabelle1[[#This Row],[GF_7]],"")</f>
        <v>3.6784041552108047</v>
      </c>
      <c r="BT105" s="332">
        <f>IFERROR(Tabelle1[[#This Row],[bebaut]]*Tabelle1[[#This Row],[BebFl_summe 8]]/Tabelle1[[#This Row],[Gewichtung]],"")</f>
        <v>5207887.9564195396</v>
      </c>
      <c r="BU105" s="332">
        <f>IFERROR(Tabelle1[[#This Row],[bebaut]]*Tabelle1[[#This Row],[BebFl_summe 9]]/Tabelle1[[#This Row],[Gewichtung]],"")</f>
        <v>1718328.0495783733</v>
      </c>
      <c r="BV105" s="332">
        <f>IFERROR(Tabelle1[[#This Row],[bebaut]]*Tabelle1[[#This Row],[BebFl_summe 10]]/Tabelle1[[#This Row],[Gewichtung]],"")</f>
        <v>975297.16661598405</v>
      </c>
      <c r="BW105" s="332">
        <f>IFERROR(Tabelle1[[#This Row],[bebaut]]*Tabelle1[[#This Row],[BebFl_summe 11]]/Tabelle1[[#This Row],[Gewichtung]],"")</f>
        <v>908163.03886751807</v>
      </c>
      <c r="BX105" s="332">
        <f>IFERROR(Tabelle1[[#This Row],[bebaut]]*Tabelle1[[#This Row],[BebFl_summe 12]]/Tabelle1[[#This Row],[Gewichtung]],"")</f>
        <v>422710.46527045302</v>
      </c>
      <c r="BY105" s="332">
        <f>IFERROR(Tabelle1[[#This Row],[bebaut]]*Tabelle1[[#This Row],[BebFl_summe 13]]/Tabelle1[[#This Row],[Gewichtung]],"")</f>
        <v>985323.64042792527</v>
      </c>
      <c r="BZ105" s="332">
        <f>IFERROR(Tabelle1[[#This Row],[bebaut]]*Tabelle1[[#This Row],[BebFl_summe 14]]/Tabelle1[[#This Row],[Gewichtung]],"")</f>
        <v>32060.036013533099</v>
      </c>
      <c r="CA105" s="290">
        <f>IFERROR(Tabelle1[[#This Row],[BGF_insg 1]]/Tabelle1[[#This Row],[GF_12]],"")</f>
        <v>0.21170026299067779</v>
      </c>
      <c r="CB105" s="290">
        <f>IFERROR(Tabelle1[[#This Row],[BGF_insg 2]]/Tabelle1[[#This Row],[GF_23]],"")</f>
        <v>0.52925065747669442</v>
      </c>
      <c r="CC105" s="290">
        <f>IFERROR(Tabelle1[[#This Row],[BGF_insg 3]]/Tabelle1[[#This Row],[GF_34]],"")</f>
        <v>0.79387598621504152</v>
      </c>
      <c r="CD105" s="290">
        <f>IFERROR(Tabelle1[[#This Row],[BGF_insg 4]]/Tabelle1[[#This Row],[GF_45]],"")</f>
        <v>1.8145736827772379</v>
      </c>
      <c r="CE105" s="290">
        <f>IFERROR(Tabelle1[[#This Row],[BGF_insg 5]]/Tabelle1[[#This Row],[GF_56]],"")</f>
        <v>3.1755039448601665</v>
      </c>
      <c r="CF105" s="290">
        <f>IFERROR(Tabelle1[[#This Row],[BGF_insg 6]]/Tabelle1[[#This Row],[GF_67]],"")</f>
        <v>4.445705522804233</v>
      </c>
      <c r="CG105" s="290">
        <f>IFERROR(Tabelle1[[#This Row],[BGF_insg 7]]/Tabelle1[[#This Row],[GF_78]],"")</f>
        <v>7.6212094676643973</v>
      </c>
      <c r="CI105"/>
    </row>
    <row r="106" spans="1:87" ht="17.399999999999999" customHeight="1" x14ac:dyDescent="0.3">
      <c r="A106" s="15" t="s">
        <v>161</v>
      </c>
      <c r="B106" s="256">
        <v>91101</v>
      </c>
      <c r="C106" s="314">
        <f t="shared" si="1"/>
        <v>6931</v>
      </c>
      <c r="D106" s="25">
        <v>3284</v>
      </c>
      <c r="E106" s="25">
        <v>1123</v>
      </c>
      <c r="F106" s="25">
        <v>462</v>
      </c>
      <c r="G106" s="25">
        <v>573</v>
      </c>
      <c r="H106" s="25">
        <v>451</v>
      </c>
      <c r="I106" s="25">
        <v>988</v>
      </c>
      <c r="J106" s="25">
        <v>50</v>
      </c>
      <c r="K106" s="24">
        <v>816361</v>
      </c>
      <c r="L106" s="24">
        <v>518896</v>
      </c>
      <c r="M106" s="24">
        <v>397344</v>
      </c>
      <c r="N106" s="24">
        <v>523975</v>
      </c>
      <c r="O106" s="24">
        <v>481438</v>
      </c>
      <c r="P106" s="24">
        <v>1728465</v>
      </c>
      <c r="Q106" s="24">
        <v>216749</v>
      </c>
      <c r="R106" s="315">
        <f>IFERROR(Tabelle1[[#This Row],[NGF1]]/NGFzuBGF/D106,"")</f>
        <v>310.73424177831913</v>
      </c>
      <c r="S106" s="315">
        <f>IFERROR(Tabelle1[[#This Row],[NGF2]]/NGFzuBGF/E106,"")</f>
        <v>577.57791629563667</v>
      </c>
      <c r="T106" s="315">
        <f>IFERROR(Tabelle1[[#This Row],[NGF3]]/NGFzuBGF/F106,"")</f>
        <v>1075.0649350649351</v>
      </c>
      <c r="U106" s="315">
        <f>IFERROR(Tabelle1[[#This Row],[NGF4]]/NGFzuBGF/G106,"")</f>
        <v>1143.051919720768</v>
      </c>
      <c r="V106" s="315">
        <f>IFERROR(Tabelle1[[#This Row],[NGF5]]/NGFzuBGF/H106,"")</f>
        <v>1334.3625277161862</v>
      </c>
      <c r="W106" s="315">
        <f>IFERROR(Tabelle1[[#This Row],[NGF6]]/NGFzuBGF/I106,"")</f>
        <v>2186.8231275303642</v>
      </c>
      <c r="X106" s="315">
        <f>IFERROR(Tabelle1[[#This Row],[NGF11]]/NGFzuBGF/J106,"")</f>
        <v>5418.7250000000004</v>
      </c>
      <c r="Y106" s="329">
        <f>SUM(Tabelle1[[#This Row],[BGF_insg 1]:[BGF_insg 7]])</f>
        <v>5854035</v>
      </c>
      <c r="Z106" s="319">
        <f>IFERROR(D106*Tabelle1[[#This Row],[BGF1]],"")</f>
        <v>1020451.25</v>
      </c>
      <c r="AA106" s="319">
        <f>IFERROR(E106*Tabelle1[[#This Row],[BGF2]],"")</f>
        <v>648620</v>
      </c>
      <c r="AB106" s="319">
        <f>IFERROR(F106*Tabelle1[[#This Row],[BGF3]],"")</f>
        <v>496680</v>
      </c>
      <c r="AC106" s="319">
        <f>IFERROR(G106*Tabelle1[[#This Row],[BGF4]],"")</f>
        <v>654968.75</v>
      </c>
      <c r="AD106" s="319">
        <f>IFERROR(H106*Tabelle1[[#This Row],[BGF5]],"")</f>
        <v>601797.5</v>
      </c>
      <c r="AE106" s="319">
        <f>IFERROR(I106*Tabelle1[[#This Row],[BGF6]],"")</f>
        <v>2160581.25</v>
      </c>
      <c r="AF106" s="319">
        <f>IFERROR(J106*Tabelle1[[#This Row],[BGF11]],"")</f>
        <v>270936.25</v>
      </c>
      <c r="AG106" s="316">
        <f>IFERROR(Tabelle1[[#This Row],[BGF1]]/AG$4*$AK$3,"")</f>
        <v>341.80766595615108</v>
      </c>
      <c r="AH106" s="316">
        <f>IFERROR(Tabelle1[[#This Row],[BGF2]]/AH$4*$AK$3,"")</f>
        <v>317.66785396260019</v>
      </c>
      <c r="AI106" s="316">
        <f>IFERROR(Tabelle1[[#This Row],[BGF3]]/AI$4*$AK$3,"")</f>
        <v>394.1904761904762</v>
      </c>
      <c r="AJ106" s="316">
        <f>IFERROR(Tabelle1[[#This Row],[BGF4]]/AJ$4*$AK$3,"")</f>
        <v>314.33927792321123</v>
      </c>
      <c r="AK106" s="316">
        <f>IFERROR(Tabelle1[[#This Row],[BGF5]]/AK$4*$AK$3,"")</f>
        <v>293.55975609756098</v>
      </c>
      <c r="AL106" s="316">
        <f>IFERROR(Tabelle1[[#This Row],[BGF6]]/AL$4*$AK$3,"")</f>
        <v>343.64363432620013</v>
      </c>
      <c r="AM106" s="316">
        <f>IFERROR(Tabelle1[[#This Row],[BGF11]]/AM$4*$AK$3,"")</f>
        <v>496.71645833333343</v>
      </c>
      <c r="AN106" s="330">
        <f>SUM(Tabelle1[[#This Row],[BebFl_summe 1]:[BebFl_summe 7]])</f>
        <v>2338220.9648809526</v>
      </c>
      <c r="AO106" s="320">
        <f>IFERROR(Tabelle1[[#This Row],[BebFl G1]]*D106,"")</f>
        <v>1122496.3750000002</v>
      </c>
      <c r="AP106" s="320">
        <f>IFERROR(Tabelle1[[#This Row],[BebFl G2]]*E106,"")</f>
        <v>356741</v>
      </c>
      <c r="AQ106" s="320">
        <f>IFERROR(Tabelle1[[#This Row],[BebFl G3]]*F106,"")</f>
        <v>182116</v>
      </c>
      <c r="AR106" s="320">
        <f>IFERROR(Tabelle1[[#This Row],[BebFl G4]]*G106,"")</f>
        <v>180116.40625000003</v>
      </c>
      <c r="AS106" s="320">
        <f>IFERROR(Tabelle1[[#This Row],[BebFl G5]]*H106,"")</f>
        <v>132395.45000000001</v>
      </c>
      <c r="AT106" s="320">
        <f>IFERROR(Tabelle1[[#This Row],[BebFl G6]]*I106,"")</f>
        <v>339519.91071428574</v>
      </c>
      <c r="AU106" s="320">
        <f>IFERROR(Tabelle1[[#This Row],[BebFl G11]]*J106,"")</f>
        <v>24835.822916666672</v>
      </c>
      <c r="AV106" s="320">
        <f>SUM(Tabelle1[[#This Row],[BebFl_summe 8]:[BebFl_summe 14]])</f>
        <v>2704830.0386904771</v>
      </c>
      <c r="AW106" s="320">
        <f>IFERROR(Tabelle1[[#This Row],[BebFl_summe 1]]*AW$3,"")</f>
        <v>1683744.5625000005</v>
      </c>
      <c r="AX106" s="320">
        <f>IFERROR(Tabelle1[[#This Row],[BebFl_summe 2]]*AX$3,"")</f>
        <v>428089.2</v>
      </c>
      <c r="AY106" s="320">
        <f>IFERROR(Tabelle1[[#This Row],[BebFl_summe 3]]*AY$3,"")</f>
        <v>218539.19999999998</v>
      </c>
      <c r="AZ106" s="320">
        <f>IFERROR(Tabelle1[[#This Row],[BebFl_summe 4]]*AZ$3,"")</f>
        <v>126081.48437500001</v>
      </c>
      <c r="BA106" s="320">
        <f>IFERROR(Tabelle1[[#This Row],[BebFl_summe 5]]*BA$3,"")</f>
        <v>66197.725000000006</v>
      </c>
      <c r="BB106" s="320">
        <f>IFERROR(Tabelle1[[#This Row],[BebFl_summe 6]]*BB$3,"")</f>
        <v>169759.95535714287</v>
      </c>
      <c r="BC106" s="320">
        <f>IFERROR(Tabelle1[[#This Row],[BebFl_summe 7]]*BC$3,"")</f>
        <v>12417.911458333336</v>
      </c>
      <c r="BD106" s="335">
        <v>9868510.190235151</v>
      </c>
      <c r="BE106" s="342">
        <f>Tabelle1[[#This Row],[BebFl_Summe]]/Tabelle1[[#This Row],[bebaut]]</f>
        <v>0.23693758427635939</v>
      </c>
      <c r="BF106" s="332">
        <f>IFERROR(Tabelle1[[#This Row],[bebaut]]*Tabelle1[[#This Row],[BebFl_summe 1]]/Tabelle1[[#This Row],[BebFl_Summe]],"")</f>
        <v>4737519.2856306927</v>
      </c>
      <c r="BG106" s="332">
        <f>IFERROR(Tabelle1[[#This Row],[bebaut]]*Tabelle1[[#This Row],[BebFl_summe 2]]/Tabelle1[[#This Row],[BebFl_Summe]],"")</f>
        <v>1505632.8065871738</v>
      </c>
      <c r="BH106" s="332">
        <f>IFERROR(Tabelle1[[#This Row],[bebaut]]*Tabelle1[[#This Row],[BebFl_summe 3]]/Tabelle1[[#This Row],[BebFl_Summe]],"")</f>
        <v>768624.36390667106</v>
      </c>
      <c r="BI106" s="332">
        <f>IFERROR(Tabelle1[[#This Row],[bebaut]]*Tabelle1[[#This Row],[BebFl_summe 4]]/Tabelle1[[#This Row],[BebFl_Summe]],"")</f>
        <v>760185.03691637097</v>
      </c>
      <c r="BJ106" s="332">
        <f>IFERROR(Tabelle1[[#This Row],[bebaut]]*Tabelle1[[#This Row],[BebFl_summe 5]]/Tabelle1[[#This Row],[BebFl_Summe]],"")</f>
        <v>558777.74901923758</v>
      </c>
      <c r="BK106" s="332">
        <f>IFERROR(Tabelle1[[#This Row],[bebaut]]*Tabelle1[[#This Row],[BebFl_summe 6]]/Tabelle1[[#This Row],[BebFl_Summe]],"")</f>
        <v>1432950.8412573172</v>
      </c>
      <c r="BL106" s="332">
        <f>IFERROR(Tabelle1[[#This Row],[bebaut]]*Tabelle1[[#This Row],[BebFl_summe 7]]/Tabelle1[[#This Row],[BebFl_Summe]],"")</f>
        <v>104820.10691768787</v>
      </c>
      <c r="BM106" s="290">
        <f>IFERROR(Tabelle1[[#This Row],[BGF_insg 1]]/Tabelle1[[#This Row],[GF_1]],"")</f>
        <v>0.21539780388759941</v>
      </c>
      <c r="BN106" s="290">
        <f>IFERROR(Tabelle1[[#This Row],[BGF_insg 2]]/Tabelle1[[#This Row],[GF_2]],"")</f>
        <v>0.43079560777519887</v>
      </c>
      <c r="BO106" s="290">
        <f>IFERROR(Tabelle1[[#This Row],[BGF_insg 3]]/Tabelle1[[#This Row],[GF_3]],"")</f>
        <v>0.64619341166279831</v>
      </c>
      <c r="BP106" s="290">
        <f>IFERROR(Tabelle1[[#This Row],[BGF_insg 4]]/Tabelle1[[#This Row],[GF_4]],"")</f>
        <v>0.86159121555039764</v>
      </c>
      <c r="BQ106" s="290">
        <f>IFERROR(Tabelle1[[#This Row],[BGF_insg 5]]/Tabelle1[[#This Row],[GF_5]],"")</f>
        <v>1.0769890194379972</v>
      </c>
      <c r="BR106" s="290">
        <f>IFERROR(Tabelle1[[#This Row],[BGF_insg 6]]/Tabelle1[[#This Row],[GF_6]],"")</f>
        <v>1.5077846272131963</v>
      </c>
      <c r="BS106" s="290">
        <f>IFERROR(Tabelle1[[#This Row],[BGF_insg 7]]/Tabelle1[[#This Row],[GF_7]],"")</f>
        <v>2.5847736466511928</v>
      </c>
      <c r="BT106" s="332">
        <f>IFERROR(Tabelle1[[#This Row],[bebaut]]*Tabelle1[[#This Row],[BebFl_summe 8]]/Tabelle1[[#This Row],[Gewichtung]],"")</f>
        <v>6143103.3133707782</v>
      </c>
      <c r="BU106" s="332">
        <f>IFERROR(Tabelle1[[#This Row],[bebaut]]*Tabelle1[[#This Row],[BebFl_summe 9]]/Tabelle1[[#This Row],[Gewichtung]],"")</f>
        <v>1561873.6009656722</v>
      </c>
      <c r="BV106" s="332">
        <f>IFERROR(Tabelle1[[#This Row],[bebaut]]*Tabelle1[[#This Row],[BebFl_summe 10]]/Tabelle1[[#This Row],[Gewichtung]],"")</f>
        <v>797335.24521561677</v>
      </c>
      <c r="BW106" s="332">
        <f>IFERROR(Tabelle1[[#This Row],[bebaut]]*Tabelle1[[#This Row],[BebFl_summe 11]]/Tabelle1[[#This Row],[Gewichtung]],"")</f>
        <v>460005.39610875113</v>
      </c>
      <c r="BX106" s="332">
        <f>IFERROR(Tabelle1[[#This Row],[bebaut]]*Tabelle1[[#This Row],[BebFl_summe 12]]/Tabelle1[[#This Row],[Gewichtung]],"")</f>
        <v>241520.87724120417</v>
      </c>
      <c r="BY106" s="332">
        <f>IFERROR(Tabelle1[[#This Row],[bebaut]]*Tabelle1[[#This Row],[BebFl_summe 13]]/Tabelle1[[#This Row],[Gewichtung]],"")</f>
        <v>619365.29296565405</v>
      </c>
      <c r="BZ106" s="332">
        <f>IFERROR(Tabelle1[[#This Row],[bebaut]]*Tabelle1[[#This Row],[BebFl_summe 14]]/Tabelle1[[#This Row],[Gewichtung]],"")</f>
        <v>45306.464367472872</v>
      </c>
      <c r="CA106" s="290">
        <f>IFERROR(Tabelle1[[#This Row],[BGF_insg 1]]/Tabelle1[[#This Row],[GF_12]],"")</f>
        <v>0.16611331406049051</v>
      </c>
      <c r="CB106" s="290">
        <f>IFERROR(Tabelle1[[#This Row],[BGF_insg 2]]/Tabelle1[[#This Row],[GF_23]],"")</f>
        <v>0.41528328515122637</v>
      </c>
      <c r="CC106" s="290">
        <f>IFERROR(Tabelle1[[#This Row],[BGF_insg 3]]/Tabelle1[[#This Row],[GF_34]],"")</f>
        <v>0.62292492772683961</v>
      </c>
      <c r="CD106" s="290">
        <f>IFERROR(Tabelle1[[#This Row],[BGF_insg 4]]/Tabelle1[[#This Row],[GF_45]],"")</f>
        <v>1.4238284062327762</v>
      </c>
      <c r="CE106" s="290">
        <f>IFERROR(Tabelle1[[#This Row],[BGF_insg 5]]/Tabelle1[[#This Row],[GF_56]],"")</f>
        <v>2.4916997109073584</v>
      </c>
      <c r="CF106" s="290">
        <f>IFERROR(Tabelle1[[#This Row],[BGF_insg 6]]/Tabelle1[[#This Row],[GF_67]],"")</f>
        <v>3.4883795952703016</v>
      </c>
      <c r="CG106" s="290">
        <f>IFERROR(Tabelle1[[#This Row],[BGF_insg 7]]/Tabelle1[[#This Row],[GF_78]],"")</f>
        <v>5.9800793061776591</v>
      </c>
      <c r="CI106"/>
    </row>
    <row r="107" spans="1:87" ht="17.399999999999999" customHeight="1" x14ac:dyDescent="0.3">
      <c r="A107" s="15" t="s">
        <v>162</v>
      </c>
      <c r="B107" s="256">
        <v>91201</v>
      </c>
      <c r="C107" s="314">
        <f t="shared" si="1"/>
        <v>6958</v>
      </c>
      <c r="D107" s="25">
        <v>1870</v>
      </c>
      <c r="E107" s="25">
        <v>1729</v>
      </c>
      <c r="F107" s="25">
        <v>705</v>
      </c>
      <c r="G107" s="25">
        <v>857</v>
      </c>
      <c r="H107" s="25">
        <v>703</v>
      </c>
      <c r="I107" s="25">
        <v>1085</v>
      </c>
      <c r="J107" s="25">
        <v>9</v>
      </c>
      <c r="K107" s="24">
        <v>337449</v>
      </c>
      <c r="L107" s="24">
        <v>492720</v>
      </c>
      <c r="M107" s="24">
        <v>524611</v>
      </c>
      <c r="N107" s="24">
        <v>707990</v>
      </c>
      <c r="O107" s="24">
        <v>674248</v>
      </c>
      <c r="P107" s="24">
        <v>1597374</v>
      </c>
      <c r="Q107" s="24">
        <v>57558</v>
      </c>
      <c r="R107" s="315">
        <f>IFERROR(Tabelle1[[#This Row],[NGF1]]/NGFzuBGF/D107,"")</f>
        <v>225.56751336898395</v>
      </c>
      <c r="S107" s="315">
        <f>IFERROR(Tabelle1[[#This Row],[NGF2]]/NGFzuBGF/E107,"")</f>
        <v>356.21746674378255</v>
      </c>
      <c r="T107" s="315">
        <f>IFERROR(Tabelle1[[#This Row],[NGF3]]/NGFzuBGF/F107,"")</f>
        <v>930.16134751773052</v>
      </c>
      <c r="U107" s="315">
        <f>IFERROR(Tabelle1[[#This Row],[NGF4]]/NGFzuBGF/G107,"")</f>
        <v>1032.6575262543756</v>
      </c>
      <c r="V107" s="315">
        <f>IFERROR(Tabelle1[[#This Row],[NGF5]]/NGFzuBGF/H107,"")</f>
        <v>1198.8762446657183</v>
      </c>
      <c r="W107" s="315">
        <f>IFERROR(Tabelle1[[#This Row],[NGF6]]/NGFzuBGF/I107,"")</f>
        <v>1840.2926267281107</v>
      </c>
      <c r="X107" s="315">
        <f>IFERROR(Tabelle1[[#This Row],[NGF11]]/NGFzuBGF/J107,"")</f>
        <v>7994.166666666667</v>
      </c>
      <c r="Y107" s="329">
        <f>SUM(Tabelle1[[#This Row],[BGF_insg 1]:[BGF_insg 7]])</f>
        <v>5489937.5</v>
      </c>
      <c r="Z107" s="319">
        <f>IFERROR(D107*Tabelle1[[#This Row],[BGF1]],"")</f>
        <v>421811.25</v>
      </c>
      <c r="AA107" s="319">
        <f>IFERROR(E107*Tabelle1[[#This Row],[BGF2]],"")</f>
        <v>615900</v>
      </c>
      <c r="AB107" s="319">
        <f>IFERROR(F107*Tabelle1[[#This Row],[BGF3]],"")</f>
        <v>655763.75</v>
      </c>
      <c r="AC107" s="319">
        <f>IFERROR(G107*Tabelle1[[#This Row],[BGF4]],"")</f>
        <v>884987.49999999988</v>
      </c>
      <c r="AD107" s="319">
        <f>IFERROR(H107*Tabelle1[[#This Row],[BGF5]],"")</f>
        <v>842810</v>
      </c>
      <c r="AE107" s="319">
        <f>IFERROR(I107*Tabelle1[[#This Row],[BGF6]],"")</f>
        <v>1996717.5</v>
      </c>
      <c r="AF107" s="319">
        <f>IFERROR(J107*Tabelle1[[#This Row],[BGF11]],"")</f>
        <v>71947.5</v>
      </c>
      <c r="AG107" s="316">
        <f>IFERROR(Tabelle1[[#This Row],[BGF1]]/AG$4*$AK$3,"")</f>
        <v>248.12426470588238</v>
      </c>
      <c r="AH107" s="316">
        <f>IFERROR(Tabelle1[[#This Row],[BGF2]]/AH$4*$AK$3,"")</f>
        <v>195.91960670908043</v>
      </c>
      <c r="AI107" s="316">
        <f>IFERROR(Tabelle1[[#This Row],[BGF3]]/AI$4*$AK$3,"")</f>
        <v>341.05916075650123</v>
      </c>
      <c r="AJ107" s="316">
        <f>IFERROR(Tabelle1[[#This Row],[BGF4]]/AJ$4*$AK$3,"")</f>
        <v>283.98081971995333</v>
      </c>
      <c r="AK107" s="316">
        <f>IFERROR(Tabelle1[[#This Row],[BGF5]]/AK$4*$AK$3,"")</f>
        <v>263.75277382645805</v>
      </c>
      <c r="AL107" s="316">
        <f>IFERROR(Tabelle1[[#This Row],[BGF6]]/AL$4*$AK$3,"")</f>
        <v>289.18884134298884</v>
      </c>
      <c r="AM107" s="316">
        <f>IFERROR(Tabelle1[[#This Row],[BGF11]]/AM$4*$AK$3,"")</f>
        <v>732.7986111111112</v>
      </c>
      <c r="AN107" s="330">
        <f>SUM(Tabelle1[[#This Row],[BebFl_summe 1]:[BebFl_summe 7]])</f>
        <v>1792338.9261904764</v>
      </c>
      <c r="AO107" s="320">
        <f>IFERROR(Tabelle1[[#This Row],[BebFl G1]]*D107,"")</f>
        <v>463992.37500000006</v>
      </c>
      <c r="AP107" s="320">
        <f>IFERROR(Tabelle1[[#This Row],[BebFl G2]]*E107,"")</f>
        <v>338745.00000000006</v>
      </c>
      <c r="AQ107" s="320">
        <f>IFERROR(Tabelle1[[#This Row],[BebFl G3]]*F107,"")</f>
        <v>240446.70833333337</v>
      </c>
      <c r="AR107" s="320">
        <f>IFERROR(Tabelle1[[#This Row],[BebFl G4]]*G107,"")</f>
        <v>243371.5625</v>
      </c>
      <c r="AS107" s="320">
        <f>IFERROR(Tabelle1[[#This Row],[BebFl G5]]*H107,"")</f>
        <v>185418.2</v>
      </c>
      <c r="AT107" s="320">
        <f>IFERROR(Tabelle1[[#This Row],[BebFl G6]]*I107,"")</f>
        <v>313769.8928571429</v>
      </c>
      <c r="AU107" s="320">
        <f>IFERROR(Tabelle1[[#This Row],[BebFl G11]]*J107,"")</f>
        <v>6595.1875000000009</v>
      </c>
      <c r="AV107" s="320">
        <f>SUM(Tabelle1[[#This Row],[BebFl_summe 8]:[BebFl_summe 14]])</f>
        <v>1814270.3464285717</v>
      </c>
      <c r="AW107" s="320">
        <f>IFERROR(Tabelle1[[#This Row],[BebFl_summe 1]]*AW$3,"")</f>
        <v>695988.56250000012</v>
      </c>
      <c r="AX107" s="320">
        <f>IFERROR(Tabelle1[[#This Row],[BebFl_summe 2]]*AX$3,"")</f>
        <v>406494.00000000006</v>
      </c>
      <c r="AY107" s="320">
        <f>IFERROR(Tabelle1[[#This Row],[BebFl_summe 3]]*AY$3,"")</f>
        <v>288536.05000000005</v>
      </c>
      <c r="AZ107" s="320">
        <f>IFERROR(Tabelle1[[#This Row],[BebFl_summe 4]]*AZ$3,"")</f>
        <v>170360.09375</v>
      </c>
      <c r="BA107" s="320">
        <f>IFERROR(Tabelle1[[#This Row],[BebFl_summe 5]]*BA$3,"")</f>
        <v>92709.1</v>
      </c>
      <c r="BB107" s="320">
        <f>IFERROR(Tabelle1[[#This Row],[BebFl_summe 6]]*BB$3,"")</f>
        <v>156884.94642857145</v>
      </c>
      <c r="BC107" s="320">
        <f>IFERROR(Tabelle1[[#This Row],[BebFl_summe 7]]*BC$3,"")</f>
        <v>3297.5937500000005</v>
      </c>
      <c r="BD107" s="335">
        <v>4393146.8900853721</v>
      </c>
      <c r="BE107" s="342">
        <f>Tabelle1[[#This Row],[BebFl_Summe]]/Tabelle1[[#This Row],[bebaut]]</f>
        <v>0.40798520309792002</v>
      </c>
      <c r="BF107" s="332">
        <f>IFERROR(Tabelle1[[#This Row],[bebaut]]*Tabelle1[[#This Row],[BebFl_summe 1]]/Tabelle1[[#This Row],[BebFl_Summe]],"")</f>
        <v>1137277.4587823416</v>
      </c>
      <c r="BG107" s="332">
        <f>IFERROR(Tabelle1[[#This Row],[bebaut]]*Tabelle1[[#This Row],[BebFl_summe 2]]/Tabelle1[[#This Row],[BebFl_Summe]],"")</f>
        <v>830287.4649076385</v>
      </c>
      <c r="BH107" s="332">
        <f>IFERROR(Tabelle1[[#This Row],[bebaut]]*Tabelle1[[#This Row],[BebFl_summe 3]]/Tabelle1[[#This Row],[BebFl_Summe]],"")</f>
        <v>589351.54144701676</v>
      </c>
      <c r="BI107" s="332">
        <f>IFERROR(Tabelle1[[#This Row],[bebaut]]*Tabelle1[[#This Row],[BebFl_summe 4]]/Tabelle1[[#This Row],[BebFl_Summe]],"")</f>
        <v>596520.56165769487</v>
      </c>
      <c r="BJ107" s="332">
        <f>IFERROR(Tabelle1[[#This Row],[bebaut]]*Tabelle1[[#This Row],[BebFl_summe 5]]/Tabelle1[[#This Row],[BebFl_Summe]],"")</f>
        <v>454472.85487826384</v>
      </c>
      <c r="BK107" s="332">
        <f>IFERROR(Tabelle1[[#This Row],[bebaut]]*Tabelle1[[#This Row],[BebFl_summe 6]]/Tabelle1[[#This Row],[BebFl_Summe]],"")</f>
        <v>769071.74690312333</v>
      </c>
      <c r="BL107" s="332">
        <f>IFERROR(Tabelle1[[#This Row],[bebaut]]*Tabelle1[[#This Row],[BebFl_summe 7]]/Tabelle1[[#This Row],[BebFl_Summe]],"")</f>
        <v>16165.261509293261</v>
      </c>
      <c r="BM107" s="290">
        <f>IFERROR(Tabelle1[[#This Row],[BGF_insg 1]]/Tabelle1[[#This Row],[GF_1]],"")</f>
        <v>0.37089563917992729</v>
      </c>
      <c r="BN107" s="290">
        <f>IFERROR(Tabelle1[[#This Row],[BGF_insg 2]]/Tabelle1[[#This Row],[GF_2]],"")</f>
        <v>0.74179127835985448</v>
      </c>
      <c r="BO107" s="290">
        <f>IFERROR(Tabelle1[[#This Row],[BGF_insg 3]]/Tabelle1[[#This Row],[GF_3]],"")</f>
        <v>1.1126869175397818</v>
      </c>
      <c r="BP107" s="290">
        <f>IFERROR(Tabelle1[[#This Row],[BGF_insg 4]]/Tabelle1[[#This Row],[GF_4]],"")</f>
        <v>1.4835825567197092</v>
      </c>
      <c r="BQ107" s="290">
        <f>IFERROR(Tabelle1[[#This Row],[BGF_insg 5]]/Tabelle1[[#This Row],[GF_5]],"")</f>
        <v>1.8544781958996364</v>
      </c>
      <c r="BR107" s="290">
        <f>IFERROR(Tabelle1[[#This Row],[BGF_insg 6]]/Tabelle1[[#This Row],[GF_6]],"")</f>
        <v>2.5962694742594907</v>
      </c>
      <c r="BS107" s="290">
        <f>IFERROR(Tabelle1[[#This Row],[BGF_insg 7]]/Tabelle1[[#This Row],[GF_7]],"")</f>
        <v>4.4507476701591271</v>
      </c>
      <c r="BT107" s="332">
        <f>IFERROR(Tabelle1[[#This Row],[bebaut]]*Tabelle1[[#This Row],[BebFl_summe 8]]/Tabelle1[[#This Row],[Gewichtung]],"")</f>
        <v>1685294.5840738525</v>
      </c>
      <c r="BU107" s="332">
        <f>IFERROR(Tabelle1[[#This Row],[bebaut]]*Tabelle1[[#This Row],[BebFl_summe 9]]/Tabelle1[[#This Row],[Gewichtung]],"")</f>
        <v>984300.85430968076</v>
      </c>
      <c r="BV107" s="332">
        <f>IFERROR(Tabelle1[[#This Row],[bebaut]]*Tabelle1[[#This Row],[BebFl_summe 10]]/Tabelle1[[#This Row],[Gewichtung]],"")</f>
        <v>698672.74920205644</v>
      </c>
      <c r="BW107" s="332">
        <f>IFERROR(Tabelle1[[#This Row],[bebaut]]*Tabelle1[[#This Row],[BebFl_summe 11]]/Tabelle1[[#This Row],[Gewichtung]],"")</f>
        <v>412516.75502812408</v>
      </c>
      <c r="BX107" s="332">
        <f>IFERROR(Tabelle1[[#This Row],[bebaut]]*Tabelle1[[#This Row],[BebFl_summe 12]]/Tabelle1[[#This Row],[Gewichtung]],"")</f>
        <v>224489.52833813443</v>
      </c>
      <c r="BY107" s="332">
        <f>IFERROR(Tabelle1[[#This Row],[bebaut]]*Tabelle1[[#This Row],[BebFl_summe 13]]/Tabelle1[[#This Row],[Gewichtung]],"")</f>
        <v>379887.49353734951</v>
      </c>
      <c r="BZ107" s="332">
        <f>IFERROR(Tabelle1[[#This Row],[bebaut]]*Tabelle1[[#This Row],[BebFl_summe 14]]/Tabelle1[[#This Row],[Gewichtung]],"")</f>
        <v>7984.9255961742692</v>
      </c>
      <c r="CA107" s="290">
        <f>IFERROR(Tabelle1[[#This Row],[BGF_insg 1]]/Tabelle1[[#This Row],[GF_12]],"")</f>
        <v>0.25028932863497266</v>
      </c>
      <c r="CB107" s="290">
        <f>IFERROR(Tabelle1[[#This Row],[BGF_insg 2]]/Tabelle1[[#This Row],[GF_23]],"")</f>
        <v>0.6257233215874316</v>
      </c>
      <c r="CC107" s="290">
        <f>IFERROR(Tabelle1[[#This Row],[BGF_insg 3]]/Tabelle1[[#This Row],[GF_34]],"")</f>
        <v>0.93858498238114751</v>
      </c>
      <c r="CD107" s="290">
        <f>IFERROR(Tabelle1[[#This Row],[BGF_insg 4]]/Tabelle1[[#This Row],[GF_45]],"")</f>
        <v>2.1453371025854797</v>
      </c>
      <c r="CE107" s="290">
        <f>IFERROR(Tabelle1[[#This Row],[BGF_insg 5]]/Tabelle1[[#This Row],[GF_56]],"")</f>
        <v>3.7543399295245896</v>
      </c>
      <c r="CF107" s="290">
        <f>IFERROR(Tabelle1[[#This Row],[BGF_insg 6]]/Tabelle1[[#This Row],[GF_67]],"")</f>
        <v>5.2560759013344249</v>
      </c>
      <c r="CG107" s="290">
        <f>IFERROR(Tabelle1[[#This Row],[BGF_insg 7]]/Tabelle1[[#This Row],[GF_78]],"")</f>
        <v>9.0104158308590154</v>
      </c>
      <c r="CI107"/>
    </row>
    <row r="108" spans="1:87" ht="17.399999999999999" customHeight="1" x14ac:dyDescent="0.3">
      <c r="A108" s="15" t="s">
        <v>163</v>
      </c>
      <c r="B108" s="256">
        <v>91301</v>
      </c>
      <c r="C108" s="314">
        <f t="shared" si="1"/>
        <v>10116</v>
      </c>
      <c r="D108" s="25">
        <v>2898</v>
      </c>
      <c r="E108" s="25">
        <v>4256</v>
      </c>
      <c r="F108" s="25">
        <v>1306</v>
      </c>
      <c r="G108" s="25">
        <v>896</v>
      </c>
      <c r="H108" s="25">
        <v>537</v>
      </c>
      <c r="I108" s="25">
        <v>221</v>
      </c>
      <c r="J108" s="25">
        <v>2</v>
      </c>
      <c r="K108" s="24">
        <v>410218</v>
      </c>
      <c r="L108" s="24">
        <v>832781</v>
      </c>
      <c r="M108" s="24">
        <v>791366</v>
      </c>
      <c r="N108" s="24">
        <v>712234</v>
      </c>
      <c r="O108" s="24">
        <v>515970</v>
      </c>
      <c r="P108" s="24">
        <v>298572</v>
      </c>
      <c r="Q108" s="24">
        <v>20136</v>
      </c>
      <c r="R108" s="315">
        <f>IFERROR(Tabelle1[[#This Row],[NGF1]]/NGFzuBGF/D108,"")</f>
        <v>176.94013112491373</v>
      </c>
      <c r="S108" s="315">
        <f>IFERROR(Tabelle1[[#This Row],[NGF2]]/NGFzuBGF/E108,"")</f>
        <v>244.59028430451127</v>
      </c>
      <c r="T108" s="315">
        <f>IFERROR(Tabelle1[[#This Row],[NGF3]]/NGFzuBGF/F108,"")</f>
        <v>757.43300153139353</v>
      </c>
      <c r="U108" s="315">
        <f>IFERROR(Tabelle1[[#This Row],[NGF4]]/NGFzuBGF/G108,"")</f>
        <v>993.63002232142856</v>
      </c>
      <c r="V108" s="315">
        <f>IFERROR(Tabelle1[[#This Row],[NGF5]]/NGFzuBGF/H108,"")</f>
        <v>1201.0474860335196</v>
      </c>
      <c r="W108" s="315">
        <f>IFERROR(Tabelle1[[#This Row],[NGF6]]/NGFzuBGF/I108,"")</f>
        <v>1688.7556561085973</v>
      </c>
      <c r="X108" s="315">
        <f>IFERROR(Tabelle1[[#This Row],[NGF11]]/NGFzuBGF/J108,"")</f>
        <v>12585</v>
      </c>
      <c r="Y108" s="329">
        <f>SUM(Tabelle1[[#This Row],[BGF_insg 1]:[BGF_insg 7]])</f>
        <v>4476596.25</v>
      </c>
      <c r="Z108" s="319">
        <f>IFERROR(D108*Tabelle1[[#This Row],[BGF1]],"")</f>
        <v>512772.5</v>
      </c>
      <c r="AA108" s="319">
        <f>IFERROR(E108*Tabelle1[[#This Row],[BGF2]],"")</f>
        <v>1040976.25</v>
      </c>
      <c r="AB108" s="319">
        <f>IFERROR(F108*Tabelle1[[#This Row],[BGF3]],"")</f>
        <v>989207.5</v>
      </c>
      <c r="AC108" s="319">
        <f>IFERROR(G108*Tabelle1[[#This Row],[BGF4]],"")</f>
        <v>890292.5</v>
      </c>
      <c r="AD108" s="319">
        <f>IFERROR(H108*Tabelle1[[#This Row],[BGF5]],"")</f>
        <v>644962.5</v>
      </c>
      <c r="AE108" s="319">
        <f>IFERROR(I108*Tabelle1[[#This Row],[BGF6]],"")</f>
        <v>373215</v>
      </c>
      <c r="AF108" s="319">
        <f>IFERROR(J108*Tabelle1[[#This Row],[BGF11]],"")</f>
        <v>25170</v>
      </c>
      <c r="AG108" s="316">
        <f>IFERROR(Tabelle1[[#This Row],[BGF1]]/AG$4*$AK$3,"")</f>
        <v>194.63414423740511</v>
      </c>
      <c r="AH108" s="316">
        <f>IFERROR(Tabelle1[[#This Row],[BGF2]]/AH$4*$AK$3,"")</f>
        <v>134.52465636748121</v>
      </c>
      <c r="AI108" s="316">
        <f>IFERROR(Tabelle1[[#This Row],[BGF3]]/AI$4*$AK$3,"")</f>
        <v>277.72543389484429</v>
      </c>
      <c r="AJ108" s="316">
        <f>IFERROR(Tabelle1[[#This Row],[BGF4]]/AJ$4*$AK$3,"")</f>
        <v>273.24825613839289</v>
      </c>
      <c r="AK108" s="316">
        <f>IFERROR(Tabelle1[[#This Row],[BGF5]]/AK$4*$AK$3,"")</f>
        <v>264.23044692737432</v>
      </c>
      <c r="AL108" s="316">
        <f>IFERROR(Tabelle1[[#This Row],[BGF6]]/AL$4*$AK$3,"")</f>
        <v>265.37588881706534</v>
      </c>
      <c r="AM108" s="316">
        <f>IFERROR(Tabelle1[[#This Row],[BGF11]]/AM$4*$AK$3,"")</f>
        <v>1153.625</v>
      </c>
      <c r="AN108" s="330">
        <f>SUM(Tabelle1[[#This Row],[BebFl_summe 1]:[BebFl_summe 7]])</f>
        <v>1946973.6130952379</v>
      </c>
      <c r="AO108" s="320">
        <f>IFERROR(Tabelle1[[#This Row],[BebFl G1]]*D108,"")</f>
        <v>564049.75</v>
      </c>
      <c r="AP108" s="320">
        <f>IFERROR(Tabelle1[[#This Row],[BebFl G2]]*E108,"")</f>
        <v>572536.9375</v>
      </c>
      <c r="AQ108" s="320">
        <f>IFERROR(Tabelle1[[#This Row],[BebFl G3]]*F108,"")</f>
        <v>362709.41666666663</v>
      </c>
      <c r="AR108" s="320">
        <f>IFERROR(Tabelle1[[#This Row],[BebFl G4]]*G108,"")</f>
        <v>244830.43750000003</v>
      </c>
      <c r="AS108" s="320">
        <f>IFERROR(Tabelle1[[#This Row],[BebFl G5]]*H108,"")</f>
        <v>141891.75</v>
      </c>
      <c r="AT108" s="320">
        <f>IFERROR(Tabelle1[[#This Row],[BebFl G6]]*I108,"")</f>
        <v>58648.071428571442</v>
      </c>
      <c r="AU108" s="320">
        <f>IFERROR(Tabelle1[[#This Row],[BebFl G11]]*J108,"")</f>
        <v>2307.25</v>
      </c>
      <c r="AV108" s="320">
        <f>SUM(Tabelle1[[#This Row],[BebFl_summe 8]:[BebFl_summe 14]])</f>
        <v>2241175.0919642858</v>
      </c>
      <c r="AW108" s="320">
        <f>IFERROR(Tabelle1[[#This Row],[BebFl_summe 1]]*AW$3,"")</f>
        <v>846074.625</v>
      </c>
      <c r="AX108" s="320">
        <f>IFERROR(Tabelle1[[#This Row],[BebFl_summe 2]]*AX$3,"")</f>
        <v>687044.32499999995</v>
      </c>
      <c r="AY108" s="320">
        <f>IFERROR(Tabelle1[[#This Row],[BebFl_summe 3]]*AY$3,"")</f>
        <v>435251.29999999993</v>
      </c>
      <c r="AZ108" s="320">
        <f>IFERROR(Tabelle1[[#This Row],[BebFl_summe 4]]*AZ$3,"")</f>
        <v>171381.30625000002</v>
      </c>
      <c r="BA108" s="320">
        <f>IFERROR(Tabelle1[[#This Row],[BebFl_summe 5]]*BA$3,"")</f>
        <v>70945.875</v>
      </c>
      <c r="BB108" s="320">
        <f>IFERROR(Tabelle1[[#This Row],[BebFl_summe 6]]*BB$3,"")</f>
        <v>29324.035714285721</v>
      </c>
      <c r="BC108" s="320">
        <f>IFERROR(Tabelle1[[#This Row],[BebFl_summe 7]]*BC$3,"")</f>
        <v>1153.625</v>
      </c>
      <c r="BD108" s="335">
        <v>8242526.3863492692</v>
      </c>
      <c r="BE108" s="342">
        <f>Tabelle1[[#This Row],[BebFl_Summe]]/Tabelle1[[#This Row],[bebaut]]</f>
        <v>0.23621078317925528</v>
      </c>
      <c r="BF108" s="332">
        <f>IFERROR(Tabelle1[[#This Row],[bebaut]]*Tabelle1[[#This Row],[BebFl_summe 1]]/Tabelle1[[#This Row],[BebFl_Summe]],"")</f>
        <v>2387908.5552667375</v>
      </c>
      <c r="BG108" s="332">
        <f>IFERROR(Tabelle1[[#This Row],[bebaut]]*Tabelle1[[#This Row],[BebFl_summe 2]]/Tabelle1[[#This Row],[BebFl_Summe]],"")</f>
        <v>2423839.1228122469</v>
      </c>
      <c r="BH108" s="332">
        <f>IFERROR(Tabelle1[[#This Row],[bebaut]]*Tabelle1[[#This Row],[BebFl_summe 3]]/Tabelle1[[#This Row],[BebFl_Summe]],"")</f>
        <v>1535532.8481825246</v>
      </c>
      <c r="BI108" s="332">
        <f>IFERROR(Tabelle1[[#This Row],[bebaut]]*Tabelle1[[#This Row],[BebFl_summe 4]]/Tabelle1[[#This Row],[BebFl_Summe]],"")</f>
        <v>1036491.3667561208</v>
      </c>
      <c r="BJ108" s="332">
        <f>IFERROR(Tabelle1[[#This Row],[bebaut]]*Tabelle1[[#This Row],[BebFl_summe 5]]/Tabelle1[[#This Row],[BebFl_Summe]],"")</f>
        <v>600699.71442549</v>
      </c>
      <c r="BK108" s="332">
        <f>IFERROR(Tabelle1[[#This Row],[bebaut]]*Tabelle1[[#This Row],[BebFl_summe 6]]/Tabelle1[[#This Row],[BebFl_Summe]],"")</f>
        <v>248287.01992010532</v>
      </c>
      <c r="BL108" s="332">
        <f>IFERROR(Tabelle1[[#This Row],[bebaut]]*Tabelle1[[#This Row],[BebFl_summe 7]]/Tabelle1[[#This Row],[BebFl_Summe]],"")</f>
        <v>9767.7589860454318</v>
      </c>
      <c r="BM108" s="290">
        <f>IFERROR(Tabelle1[[#This Row],[BGF_insg 1]]/Tabelle1[[#This Row],[GF_1]],"")</f>
        <v>0.21473707561750477</v>
      </c>
      <c r="BN108" s="290">
        <f>IFERROR(Tabelle1[[#This Row],[BGF_insg 2]]/Tabelle1[[#This Row],[GF_2]],"")</f>
        <v>0.42947415123500965</v>
      </c>
      <c r="BO108" s="290">
        <f>IFERROR(Tabelle1[[#This Row],[BGF_insg 3]]/Tabelle1[[#This Row],[GF_3]],"")</f>
        <v>0.64421122685251453</v>
      </c>
      <c r="BP108" s="290">
        <f>IFERROR(Tabelle1[[#This Row],[BGF_insg 4]]/Tabelle1[[#This Row],[GF_4]],"")</f>
        <v>0.85894830247001919</v>
      </c>
      <c r="BQ108" s="290">
        <f>IFERROR(Tabelle1[[#This Row],[BGF_insg 5]]/Tabelle1[[#This Row],[GF_5]],"")</f>
        <v>1.0736853780875242</v>
      </c>
      <c r="BR108" s="290">
        <f>IFERROR(Tabelle1[[#This Row],[BGF_insg 6]]/Tabelle1[[#This Row],[GF_6]],"")</f>
        <v>1.5031595293225335</v>
      </c>
      <c r="BS108" s="290">
        <f>IFERROR(Tabelle1[[#This Row],[BGF_insg 7]]/Tabelle1[[#This Row],[GF_7]],"")</f>
        <v>2.5768449074100577</v>
      </c>
      <c r="BT108" s="332">
        <f>IFERROR(Tabelle1[[#This Row],[bebaut]]*Tabelle1[[#This Row],[BebFl_summe 8]]/Tabelle1[[#This Row],[Gewichtung]],"")</f>
        <v>3111667.8238962842</v>
      </c>
      <c r="BU108" s="332">
        <f>IFERROR(Tabelle1[[#This Row],[bebaut]]*Tabelle1[[#This Row],[BebFl_summe 9]]/Tabelle1[[#This Row],[Gewichtung]],"")</f>
        <v>2526790.966805134</v>
      </c>
      <c r="BV108" s="332">
        <f>IFERROR(Tabelle1[[#This Row],[bebaut]]*Tabelle1[[#This Row],[BebFl_summe 10]]/Tabelle1[[#This Row],[Gewichtung]],"")</f>
        <v>1600754.1480386893</v>
      </c>
      <c r="BW108" s="332">
        <f>IFERROR(Tabelle1[[#This Row],[bebaut]]*Tabelle1[[#This Row],[BebFl_summe 11]]/Tabelle1[[#This Row],[Gewichtung]],"")</f>
        <v>630301.01662183774</v>
      </c>
      <c r="BX108" s="332">
        <f>IFERROR(Tabelle1[[#This Row],[bebaut]]*Tabelle1[[#This Row],[BebFl_summe 12]]/Tabelle1[[#This Row],[Gewichtung]],"")</f>
        <v>260922.60653209846</v>
      </c>
      <c r="BY108" s="332">
        <f>IFERROR(Tabelle1[[#This Row],[bebaut]]*Tabelle1[[#This Row],[BebFl_summe 13]]/Tabelle1[[#This Row],[Gewichtung]],"")</f>
        <v>107847.05710672785</v>
      </c>
      <c r="BZ108" s="332">
        <f>IFERROR(Tabelle1[[#This Row],[bebaut]]*Tabelle1[[#This Row],[BebFl_summe 14]]/Tabelle1[[#This Row],[Gewichtung]],"")</f>
        <v>4242.7673484975985</v>
      </c>
      <c r="CA108" s="290">
        <f>IFERROR(Tabelle1[[#This Row],[BGF_insg 1]]/Tabelle1[[#This Row],[GF_12]],"")</f>
        <v>0.16479024401709125</v>
      </c>
      <c r="CB108" s="290">
        <f>IFERROR(Tabelle1[[#This Row],[BGF_insg 2]]/Tabelle1[[#This Row],[GF_23]],"")</f>
        <v>0.4119756100427282</v>
      </c>
      <c r="CC108" s="290">
        <f>IFERROR(Tabelle1[[#This Row],[BGF_insg 3]]/Tabelle1[[#This Row],[GF_34]],"")</f>
        <v>0.61796341506409236</v>
      </c>
      <c r="CD108" s="290">
        <f>IFERROR(Tabelle1[[#This Row],[BGF_insg 4]]/Tabelle1[[#This Row],[GF_45]],"")</f>
        <v>1.4124878058607822</v>
      </c>
      <c r="CE108" s="290">
        <f>IFERROR(Tabelle1[[#This Row],[BGF_insg 5]]/Tabelle1[[#This Row],[GF_56]],"")</f>
        <v>2.471853660256369</v>
      </c>
      <c r="CF108" s="290">
        <f>IFERROR(Tabelle1[[#This Row],[BGF_insg 6]]/Tabelle1[[#This Row],[GF_67]],"")</f>
        <v>3.4605951243589161</v>
      </c>
      <c r="CG108" s="290">
        <f>IFERROR(Tabelle1[[#This Row],[BGF_insg 7]]/Tabelle1[[#This Row],[GF_78]],"")</f>
        <v>5.9324487846152865</v>
      </c>
      <c r="CI108"/>
    </row>
    <row r="109" spans="1:87" ht="17.399999999999999" customHeight="1" x14ac:dyDescent="0.3">
      <c r="A109" s="15" t="s">
        <v>164</v>
      </c>
      <c r="B109" s="256">
        <v>91401</v>
      </c>
      <c r="C109" s="314">
        <f t="shared" si="1"/>
        <v>12388</v>
      </c>
      <c r="D109" s="25">
        <v>4668</v>
      </c>
      <c r="E109" s="25">
        <v>4226</v>
      </c>
      <c r="F109" s="25">
        <v>1118</v>
      </c>
      <c r="G109" s="25">
        <v>901</v>
      </c>
      <c r="H109" s="25">
        <v>732</v>
      </c>
      <c r="I109" s="25">
        <v>740</v>
      </c>
      <c r="J109" s="25">
        <v>3</v>
      </c>
      <c r="K109" s="24">
        <v>567957</v>
      </c>
      <c r="L109" s="24">
        <v>911023</v>
      </c>
      <c r="M109" s="24">
        <v>642899</v>
      </c>
      <c r="N109" s="24">
        <v>852896</v>
      </c>
      <c r="O109" s="24">
        <v>725996</v>
      </c>
      <c r="P109" s="24">
        <v>1063568</v>
      </c>
      <c r="Q109" s="24">
        <v>15671</v>
      </c>
      <c r="R109" s="315">
        <f>IFERROR(Tabelle1[[#This Row],[NGF1]]/NGFzuBGF/D109,"")</f>
        <v>152.0878856041131</v>
      </c>
      <c r="S109" s="315">
        <f>IFERROR(Tabelle1[[#This Row],[NGF2]]/NGFzuBGF/E109,"")</f>
        <v>269.46965215333648</v>
      </c>
      <c r="T109" s="315">
        <f>IFERROR(Tabelle1[[#This Row],[NGF3]]/NGFzuBGF/F109,"")</f>
        <v>718.80478533094811</v>
      </c>
      <c r="U109" s="315">
        <f>IFERROR(Tabelle1[[#This Row],[NGF4]]/NGFzuBGF/G109,"")</f>
        <v>1183.2630410654829</v>
      </c>
      <c r="V109" s="315">
        <f>IFERROR(Tabelle1[[#This Row],[NGF5]]/NGFzuBGF/H109,"")</f>
        <v>1239.7472677595629</v>
      </c>
      <c r="W109" s="315">
        <f>IFERROR(Tabelle1[[#This Row],[NGF6]]/NGFzuBGF/I109,"")</f>
        <v>1796.5675675675675</v>
      </c>
      <c r="X109" s="315">
        <f>IFERROR(Tabelle1[[#This Row],[NGF11]]/NGFzuBGF/J109,"")</f>
        <v>6529.583333333333</v>
      </c>
      <c r="Y109" s="329">
        <f>SUM(Tabelle1[[#This Row],[BGF_insg 1]:[BGF_insg 7]])</f>
        <v>5975012.5</v>
      </c>
      <c r="Z109" s="319">
        <f>IFERROR(D109*Tabelle1[[#This Row],[BGF1]],"")</f>
        <v>709946.24999999988</v>
      </c>
      <c r="AA109" s="319">
        <f>IFERROR(E109*Tabelle1[[#This Row],[BGF2]],"")</f>
        <v>1138778.75</v>
      </c>
      <c r="AB109" s="319">
        <f>IFERROR(F109*Tabelle1[[#This Row],[BGF3]],"")</f>
        <v>803623.75</v>
      </c>
      <c r="AC109" s="319">
        <f>IFERROR(G109*Tabelle1[[#This Row],[BGF4]],"")</f>
        <v>1066120</v>
      </c>
      <c r="AD109" s="319">
        <f>IFERROR(H109*Tabelle1[[#This Row],[BGF5]],"")</f>
        <v>907495</v>
      </c>
      <c r="AE109" s="319">
        <f>IFERROR(I109*Tabelle1[[#This Row],[BGF6]],"")</f>
        <v>1329460</v>
      </c>
      <c r="AF109" s="319">
        <f>IFERROR(J109*Tabelle1[[#This Row],[BGF11]],"")</f>
        <v>19588.75</v>
      </c>
      <c r="AG109" s="316">
        <f>IFERROR(Tabelle1[[#This Row],[BGF1]]/AG$4*$AK$3,"")</f>
        <v>167.29667416452443</v>
      </c>
      <c r="AH109" s="316">
        <f>IFERROR(Tabelle1[[#This Row],[BGF2]]/AH$4*$AK$3,"")</f>
        <v>148.20830868433507</v>
      </c>
      <c r="AI109" s="316">
        <f>IFERROR(Tabelle1[[#This Row],[BGF3]]/AI$4*$AK$3,"")</f>
        <v>263.56175462134763</v>
      </c>
      <c r="AJ109" s="316">
        <f>IFERROR(Tabelle1[[#This Row],[BGF4]]/AJ$4*$AK$3,"")</f>
        <v>325.39733629300781</v>
      </c>
      <c r="AK109" s="316">
        <f>IFERROR(Tabelle1[[#This Row],[BGF5]]/AK$4*$AK$3,"")</f>
        <v>272.74439890710386</v>
      </c>
      <c r="AL109" s="316">
        <f>IFERROR(Tabelle1[[#This Row],[BGF6]]/AL$4*$AK$3,"")</f>
        <v>282.31776061776065</v>
      </c>
      <c r="AM109" s="316">
        <f>IFERROR(Tabelle1[[#This Row],[BGF11]]/AM$4*$AK$3,"")</f>
        <v>598.54513888888891</v>
      </c>
      <c r="AN109" s="330">
        <f>SUM(Tabelle1[[#This Row],[BebFl_summe 1]:[BebFl_summe 7]])</f>
        <v>2405473.9074404757</v>
      </c>
      <c r="AO109" s="320">
        <f>IFERROR(Tabelle1[[#This Row],[BebFl G1]]*D109,"")</f>
        <v>780940.875</v>
      </c>
      <c r="AP109" s="320">
        <f>IFERROR(Tabelle1[[#This Row],[BebFl G2]]*E109,"")</f>
        <v>626328.3125</v>
      </c>
      <c r="AQ109" s="320">
        <f>IFERROR(Tabelle1[[#This Row],[BebFl G3]]*F109,"")</f>
        <v>294662.04166666663</v>
      </c>
      <c r="AR109" s="320">
        <f>IFERROR(Tabelle1[[#This Row],[BebFl G4]]*G109,"")</f>
        <v>293183.00000000006</v>
      </c>
      <c r="AS109" s="320">
        <f>IFERROR(Tabelle1[[#This Row],[BebFl G5]]*H109,"")</f>
        <v>199648.90000000002</v>
      </c>
      <c r="AT109" s="320">
        <f>IFERROR(Tabelle1[[#This Row],[BebFl G6]]*I109,"")</f>
        <v>208915.1428571429</v>
      </c>
      <c r="AU109" s="320">
        <f>IFERROR(Tabelle1[[#This Row],[BebFl G11]]*J109,"")</f>
        <v>1795.6354166666667</v>
      </c>
      <c r="AV109" s="320">
        <f>SUM(Tabelle1[[#This Row],[BebFl_summe 8]:[BebFl_summe 14]])</f>
        <v>2687007.6766369049</v>
      </c>
      <c r="AW109" s="320">
        <f>IFERROR(Tabelle1[[#This Row],[BebFl_summe 1]]*AW$3,"")</f>
        <v>1171411.3125</v>
      </c>
      <c r="AX109" s="320">
        <f>IFERROR(Tabelle1[[#This Row],[BebFl_summe 2]]*AX$3,"")</f>
        <v>751593.97499999998</v>
      </c>
      <c r="AY109" s="320">
        <f>IFERROR(Tabelle1[[#This Row],[BebFl_summe 3]]*AY$3,"")</f>
        <v>353594.44999999995</v>
      </c>
      <c r="AZ109" s="320">
        <f>IFERROR(Tabelle1[[#This Row],[BebFl_summe 4]]*AZ$3,"")</f>
        <v>205228.10000000003</v>
      </c>
      <c r="BA109" s="320">
        <f>IFERROR(Tabelle1[[#This Row],[BebFl_summe 5]]*BA$3,"")</f>
        <v>99824.450000000012</v>
      </c>
      <c r="BB109" s="320">
        <f>IFERROR(Tabelle1[[#This Row],[BebFl_summe 6]]*BB$3,"")</f>
        <v>104457.57142857145</v>
      </c>
      <c r="BC109" s="320">
        <f>IFERROR(Tabelle1[[#This Row],[BebFl_summe 7]]*BC$3,"")</f>
        <v>897.81770833333337</v>
      </c>
      <c r="BD109" s="335">
        <v>8674173.0931126885</v>
      </c>
      <c r="BE109" s="342">
        <f>Tabelle1[[#This Row],[BebFl_Summe]]/Tabelle1[[#This Row],[bebaut]]</f>
        <v>0.27731449230018557</v>
      </c>
      <c r="BF109" s="332">
        <f>IFERROR(Tabelle1[[#This Row],[bebaut]]*Tabelle1[[#This Row],[BebFl_summe 1]]/Tabelle1[[#This Row],[BebFl_Summe]],"")</f>
        <v>2816083.8927763365</v>
      </c>
      <c r="BG109" s="332">
        <f>IFERROR(Tabelle1[[#This Row],[bebaut]]*Tabelle1[[#This Row],[BebFl_summe 2]]/Tabelle1[[#This Row],[BebFl_Summe]],"")</f>
        <v>2258548.7952862419</v>
      </c>
      <c r="BH109" s="332">
        <f>IFERROR(Tabelle1[[#This Row],[bebaut]]*Tabelle1[[#This Row],[BebFl_summe 3]]/Tabelle1[[#This Row],[BebFl_Summe]],"")</f>
        <v>1062555.5095321264</v>
      </c>
      <c r="BI109" s="332">
        <f>IFERROR(Tabelle1[[#This Row],[bebaut]]*Tabelle1[[#This Row],[BebFl_summe 4]]/Tabelle1[[#This Row],[BebFl_Summe]],"")</f>
        <v>1057222.0642642693</v>
      </c>
      <c r="BJ109" s="332">
        <f>IFERROR(Tabelle1[[#This Row],[bebaut]]*Tabelle1[[#This Row],[BebFl_summe 5]]/Tabelle1[[#This Row],[BebFl_Summe]],"")</f>
        <v>719936.77050200966</v>
      </c>
      <c r="BK109" s="332">
        <f>IFERROR(Tabelle1[[#This Row],[bebaut]]*Tabelle1[[#This Row],[BebFl_summe 6]]/Tabelle1[[#This Row],[BebFl_Summe]],"")</f>
        <v>753350.97392240795</v>
      </c>
      <c r="BL109" s="332">
        <f>IFERROR(Tabelle1[[#This Row],[bebaut]]*Tabelle1[[#This Row],[BebFl_summe 7]]/Tabelle1[[#This Row],[BebFl_Summe]],"")</f>
        <v>6475.0868292989862</v>
      </c>
      <c r="BM109" s="290">
        <f>IFERROR(Tabelle1[[#This Row],[BGF_insg 1]]/Tabelle1[[#This Row],[GF_1]],"")</f>
        <v>0.25210408390925959</v>
      </c>
      <c r="BN109" s="290">
        <f>IFERROR(Tabelle1[[#This Row],[BGF_insg 2]]/Tabelle1[[#This Row],[GF_2]],"")</f>
        <v>0.50420816781851929</v>
      </c>
      <c r="BO109" s="290">
        <f>IFERROR(Tabelle1[[#This Row],[BGF_insg 3]]/Tabelle1[[#This Row],[GF_3]],"")</f>
        <v>0.75631225172777894</v>
      </c>
      <c r="BP109" s="290">
        <f>IFERROR(Tabelle1[[#This Row],[BGF_insg 4]]/Tabelle1[[#This Row],[GF_4]],"")</f>
        <v>1.0084163356370384</v>
      </c>
      <c r="BQ109" s="290">
        <f>IFERROR(Tabelle1[[#This Row],[BGF_insg 5]]/Tabelle1[[#This Row],[GF_5]],"")</f>
        <v>1.2605204195462978</v>
      </c>
      <c r="BR109" s="290">
        <f>IFERROR(Tabelle1[[#This Row],[BGF_insg 6]]/Tabelle1[[#This Row],[GF_6]],"")</f>
        <v>1.7647285873648169</v>
      </c>
      <c r="BS109" s="290">
        <f>IFERROR(Tabelle1[[#This Row],[BGF_insg 7]]/Tabelle1[[#This Row],[GF_7]],"")</f>
        <v>3.0252490069111153</v>
      </c>
      <c r="BT109" s="332">
        <f>IFERROR(Tabelle1[[#This Row],[bebaut]]*Tabelle1[[#This Row],[BebFl_summe 8]]/Tabelle1[[#This Row],[Gewichtung]],"")</f>
        <v>3781539.0615381468</v>
      </c>
      <c r="BU109" s="332">
        <f>IFERROR(Tabelle1[[#This Row],[bebaut]]*Tabelle1[[#This Row],[BebFl_summe 9]]/Tabelle1[[#This Row],[Gewichtung]],"")</f>
        <v>2426288.6524576102</v>
      </c>
      <c r="BV109" s="332">
        <f>IFERROR(Tabelle1[[#This Row],[bebaut]]*Tabelle1[[#This Row],[BebFl_summe 10]]/Tabelle1[[#This Row],[Gewichtung]],"")</f>
        <v>1141470.301976529</v>
      </c>
      <c r="BW109" s="332">
        <f>IFERROR(Tabelle1[[#This Row],[bebaut]]*Tabelle1[[#This Row],[BebFl_summe 11]]/Tabelle1[[#This Row],[Gewichtung]],"")</f>
        <v>662515.43620401667</v>
      </c>
      <c r="BX109" s="332">
        <f>IFERROR(Tabelle1[[#This Row],[bebaut]]*Tabelle1[[#This Row],[BebFl_summe 12]]/Tabelle1[[#This Row],[Gewichtung]],"")</f>
        <v>322252.35742852004</v>
      </c>
      <c r="BY109" s="332">
        <f>IFERROR(Tabelle1[[#This Row],[bebaut]]*Tabelle1[[#This Row],[BebFl_summe 13]]/Tabelle1[[#This Row],[Gewichtung]],"")</f>
        <v>337208.95676475216</v>
      </c>
      <c r="BZ109" s="332">
        <f>IFERROR(Tabelle1[[#This Row],[bebaut]]*Tabelle1[[#This Row],[BebFl_summe 14]]/Tabelle1[[#This Row],[Gewichtung]],"")</f>
        <v>2898.3267431124141</v>
      </c>
      <c r="CA109" s="290">
        <f>IFERROR(Tabelle1[[#This Row],[BGF_insg 1]]/Tabelle1[[#This Row],[GF_12]],"")</f>
        <v>0.18774002818609736</v>
      </c>
      <c r="CB109" s="290">
        <f>IFERROR(Tabelle1[[#This Row],[BGF_insg 2]]/Tabelle1[[#This Row],[GF_23]],"")</f>
        <v>0.46935007046524346</v>
      </c>
      <c r="CC109" s="290">
        <f>IFERROR(Tabelle1[[#This Row],[BGF_insg 3]]/Tabelle1[[#This Row],[GF_34]],"")</f>
        <v>0.70402510569786525</v>
      </c>
      <c r="CD109" s="290">
        <f>IFERROR(Tabelle1[[#This Row],[BGF_insg 4]]/Tabelle1[[#This Row],[GF_45]],"")</f>
        <v>1.6092002415951201</v>
      </c>
      <c r="CE109" s="290">
        <f>IFERROR(Tabelle1[[#This Row],[BGF_insg 5]]/Tabelle1[[#This Row],[GF_56]],"")</f>
        <v>2.8161004227914601</v>
      </c>
      <c r="CF109" s="290">
        <f>IFERROR(Tabelle1[[#This Row],[BGF_insg 6]]/Tabelle1[[#This Row],[GF_67]],"")</f>
        <v>3.9425405919080441</v>
      </c>
      <c r="CG109" s="290">
        <f>IFERROR(Tabelle1[[#This Row],[BGF_insg 7]]/Tabelle1[[#This Row],[GF_78]],"")</f>
        <v>6.7586410146995055</v>
      </c>
      <c r="CI109"/>
    </row>
    <row r="110" spans="1:87" ht="17.399999999999999" customHeight="1" x14ac:dyDescent="0.3">
      <c r="A110" s="15" t="s">
        <v>165</v>
      </c>
      <c r="B110" s="256">
        <v>91501</v>
      </c>
      <c r="C110" s="314">
        <f t="shared" si="1"/>
        <v>3117</v>
      </c>
      <c r="D110" s="25">
        <v>176</v>
      </c>
      <c r="E110" s="25">
        <v>235</v>
      </c>
      <c r="F110" s="25">
        <v>306</v>
      </c>
      <c r="G110" s="25">
        <v>906</v>
      </c>
      <c r="H110" s="25">
        <v>720</v>
      </c>
      <c r="I110" s="25">
        <v>773</v>
      </c>
      <c r="J110" s="25">
        <v>1</v>
      </c>
      <c r="K110" s="24">
        <v>80696</v>
      </c>
      <c r="L110" s="24">
        <v>162354</v>
      </c>
      <c r="M110" s="24">
        <v>261804</v>
      </c>
      <c r="N110" s="24">
        <v>889256</v>
      </c>
      <c r="O110" s="24">
        <v>759470</v>
      </c>
      <c r="P110" s="24">
        <v>1113849</v>
      </c>
      <c r="Q110" s="24">
        <v>4487</v>
      </c>
      <c r="R110" s="315">
        <f>IFERROR(Tabelle1[[#This Row],[NGF1]]/NGFzuBGF/D110,"")</f>
        <v>573.125</v>
      </c>
      <c r="S110" s="315">
        <f>IFERROR(Tabelle1[[#This Row],[NGF2]]/NGFzuBGF/E110,"")</f>
        <v>863.58510638297878</v>
      </c>
      <c r="T110" s="315">
        <f>IFERROR(Tabelle1[[#This Row],[NGF3]]/NGFzuBGF/F110,"")</f>
        <v>1069.4607843137255</v>
      </c>
      <c r="U110" s="315">
        <f>IFERROR(Tabelle1[[#This Row],[NGF4]]/NGFzuBGF/G110,"")</f>
        <v>1226.8984547461368</v>
      </c>
      <c r="V110" s="315">
        <f>IFERROR(Tabelle1[[#This Row],[NGF5]]/NGFzuBGF/H110,"")</f>
        <v>1318.5243055555557</v>
      </c>
      <c r="W110" s="315">
        <f>IFERROR(Tabelle1[[#This Row],[NGF6]]/NGFzuBGF/I110,"")</f>
        <v>1801.1788486416558</v>
      </c>
      <c r="X110" s="315">
        <f>IFERROR(Tabelle1[[#This Row],[NGF11]]/NGFzuBGF/J110,"")</f>
        <v>5608.75</v>
      </c>
      <c r="Y110" s="329">
        <f>SUM(Tabelle1[[#This Row],[BGF_insg 1]:[BGF_insg 7]])</f>
        <v>4089895</v>
      </c>
      <c r="Z110" s="319">
        <f>IFERROR(D110*Tabelle1[[#This Row],[BGF1]],"")</f>
        <v>100870</v>
      </c>
      <c r="AA110" s="319">
        <f>IFERROR(E110*Tabelle1[[#This Row],[BGF2]],"")</f>
        <v>202942.5</v>
      </c>
      <c r="AB110" s="319">
        <f>IFERROR(F110*Tabelle1[[#This Row],[BGF3]],"")</f>
        <v>327255</v>
      </c>
      <c r="AC110" s="319">
        <f>IFERROR(G110*Tabelle1[[#This Row],[BGF4]],"")</f>
        <v>1111570</v>
      </c>
      <c r="AD110" s="319">
        <f>IFERROR(H110*Tabelle1[[#This Row],[BGF5]],"")</f>
        <v>949337.50000000012</v>
      </c>
      <c r="AE110" s="319">
        <f>IFERROR(I110*Tabelle1[[#This Row],[BGF6]],"")</f>
        <v>1392311.25</v>
      </c>
      <c r="AF110" s="319">
        <f>IFERROR(J110*Tabelle1[[#This Row],[BGF11]],"")</f>
        <v>5608.75</v>
      </c>
      <c r="AG110" s="316">
        <f>IFERROR(Tabelle1[[#This Row],[BGF1]]/AG$4*$AK$3,"")</f>
        <v>630.4375</v>
      </c>
      <c r="AH110" s="316">
        <f>IFERROR(Tabelle1[[#This Row],[BGF2]]/AH$4*$AK$3,"")</f>
        <v>474.97180851063837</v>
      </c>
      <c r="AI110" s="316">
        <f>IFERROR(Tabelle1[[#This Row],[BGF3]]/AI$4*$AK$3,"")</f>
        <v>392.13562091503269</v>
      </c>
      <c r="AJ110" s="316">
        <f>IFERROR(Tabelle1[[#This Row],[BGF4]]/AJ$4*$AK$3,"")</f>
        <v>337.39707505518766</v>
      </c>
      <c r="AK110" s="316">
        <f>IFERROR(Tabelle1[[#This Row],[BGF5]]/AK$4*$AK$3,"")</f>
        <v>290.07534722222226</v>
      </c>
      <c r="AL110" s="316">
        <f>IFERROR(Tabelle1[[#This Row],[BGF6]]/AL$4*$AK$3,"")</f>
        <v>283.04239050083169</v>
      </c>
      <c r="AM110" s="316">
        <f>IFERROR(Tabelle1[[#This Row],[BGF11]]/AM$4*$AK$3,"")</f>
        <v>514.13541666666674</v>
      </c>
      <c r="AN110" s="330">
        <f>SUM(Tabelle1[[#This Row],[BebFl_summe 1]:[BebFl_summe 7]])</f>
        <v>1076410.7782738097</v>
      </c>
      <c r="AO110" s="320">
        <f>IFERROR(Tabelle1[[#This Row],[BebFl G1]]*D110,"")</f>
        <v>110957</v>
      </c>
      <c r="AP110" s="320">
        <f>IFERROR(Tabelle1[[#This Row],[BebFl G2]]*E110,"")</f>
        <v>111618.37500000001</v>
      </c>
      <c r="AQ110" s="320">
        <f>IFERROR(Tabelle1[[#This Row],[BebFl G3]]*F110,"")</f>
        <v>119993.5</v>
      </c>
      <c r="AR110" s="320">
        <f>IFERROR(Tabelle1[[#This Row],[BebFl G4]]*G110,"")</f>
        <v>305681.75</v>
      </c>
      <c r="AS110" s="320">
        <f>IFERROR(Tabelle1[[#This Row],[BebFl G5]]*H110,"")</f>
        <v>208854.25000000003</v>
      </c>
      <c r="AT110" s="320">
        <f>IFERROR(Tabelle1[[#This Row],[BebFl G6]]*I110,"")</f>
        <v>218791.7678571429</v>
      </c>
      <c r="AU110" s="320">
        <f>IFERROR(Tabelle1[[#This Row],[BebFl G11]]*J110,"")</f>
        <v>514.13541666666674</v>
      </c>
      <c r="AV110" s="320">
        <f>SUM(Tabelle1[[#This Row],[BebFl_summe 8]:[BebFl_summe 14]])</f>
        <v>872427.05163690483</v>
      </c>
      <c r="AW110" s="320">
        <f>IFERROR(Tabelle1[[#This Row],[BebFl_summe 1]]*AW$3,"")</f>
        <v>166435.5</v>
      </c>
      <c r="AX110" s="320">
        <f>IFERROR(Tabelle1[[#This Row],[BebFl_summe 2]]*AX$3,"")</f>
        <v>133942.05000000002</v>
      </c>
      <c r="AY110" s="320">
        <f>IFERROR(Tabelle1[[#This Row],[BebFl_summe 3]]*AY$3,"")</f>
        <v>143992.19999999998</v>
      </c>
      <c r="AZ110" s="320">
        <f>IFERROR(Tabelle1[[#This Row],[BebFl_summe 4]]*AZ$3,"")</f>
        <v>213977.22499999998</v>
      </c>
      <c r="BA110" s="320">
        <f>IFERROR(Tabelle1[[#This Row],[BebFl_summe 5]]*BA$3,"")</f>
        <v>104427.12500000001</v>
      </c>
      <c r="BB110" s="320">
        <f>IFERROR(Tabelle1[[#This Row],[BebFl_summe 6]]*BB$3,"")</f>
        <v>109395.88392857145</v>
      </c>
      <c r="BC110" s="320">
        <f>IFERROR(Tabelle1[[#This Row],[BebFl_summe 7]]*BC$3,"")</f>
        <v>257.06770833333337</v>
      </c>
      <c r="BD110" s="335">
        <v>2077451.6996216069</v>
      </c>
      <c r="BE110" s="342">
        <f>Tabelle1[[#This Row],[BebFl_Summe]]/Tabelle1[[#This Row],[bebaut]]</f>
        <v>0.51813997816164403</v>
      </c>
      <c r="BF110" s="332">
        <f>IFERROR(Tabelle1[[#This Row],[bebaut]]*Tabelle1[[#This Row],[BebFl_summe 1]]/Tabelle1[[#This Row],[BebFl_Summe]],"")</f>
        <v>214144.83474846784</v>
      </c>
      <c r="BG110" s="332">
        <f>IFERROR(Tabelle1[[#This Row],[bebaut]]*Tabelle1[[#This Row],[BebFl_summe 2]]/Tabelle1[[#This Row],[BebFl_Summe]],"")</f>
        <v>215421.27553257131</v>
      </c>
      <c r="BH110" s="332">
        <f>IFERROR(Tabelle1[[#This Row],[bebaut]]*Tabelle1[[#This Row],[BebFl_summe 3]]/Tabelle1[[#This Row],[BebFl_Summe]],"")</f>
        <v>231585.10259280872</v>
      </c>
      <c r="BI110" s="332">
        <f>IFERROR(Tabelle1[[#This Row],[bebaut]]*Tabelle1[[#This Row],[BebFl_summe 4]]/Tabelle1[[#This Row],[BebFl_Summe]],"")</f>
        <v>589959.78477583616</v>
      </c>
      <c r="BJ110" s="332">
        <f>IFERROR(Tabelle1[[#This Row],[bebaut]]*Tabelle1[[#This Row],[BebFl_summe 5]]/Tabelle1[[#This Row],[BebFl_Summe]],"")</f>
        <v>403084.60802621912</v>
      </c>
      <c r="BK110" s="332">
        <f>IFERROR(Tabelle1[[#This Row],[bebaut]]*Tabelle1[[#This Row],[BebFl_summe 6]]/Tabelle1[[#This Row],[BebFl_Summe]],"")</f>
        <v>422263.82267088152</v>
      </c>
      <c r="BL110" s="332">
        <f>IFERROR(Tabelle1[[#This Row],[bebaut]]*Tabelle1[[#This Row],[BebFl_summe 7]]/Tabelle1[[#This Row],[BebFl_Summe]],"")</f>
        <v>992.2712748219401</v>
      </c>
      <c r="BM110" s="290">
        <f>IFERROR(Tabelle1[[#This Row],[BGF_insg 1]]/Tabelle1[[#This Row],[GF_1]],"")</f>
        <v>0.47103634378331277</v>
      </c>
      <c r="BN110" s="290">
        <f>IFERROR(Tabelle1[[#This Row],[BGF_insg 2]]/Tabelle1[[#This Row],[GF_2]],"")</f>
        <v>0.94207268756662554</v>
      </c>
      <c r="BO110" s="290">
        <f>IFERROR(Tabelle1[[#This Row],[BGF_insg 3]]/Tabelle1[[#This Row],[GF_3]],"")</f>
        <v>1.4131090313499381</v>
      </c>
      <c r="BP110" s="290">
        <f>IFERROR(Tabelle1[[#This Row],[BGF_insg 4]]/Tabelle1[[#This Row],[GF_4]],"")</f>
        <v>1.8841453751332513</v>
      </c>
      <c r="BQ110" s="290">
        <f>IFERROR(Tabelle1[[#This Row],[BGF_insg 5]]/Tabelle1[[#This Row],[GF_5]],"")</f>
        <v>2.355181718916564</v>
      </c>
      <c r="BR110" s="290">
        <f>IFERROR(Tabelle1[[#This Row],[BGF_insg 6]]/Tabelle1[[#This Row],[GF_6]],"")</f>
        <v>3.297254406483189</v>
      </c>
      <c r="BS110" s="290">
        <f>IFERROR(Tabelle1[[#This Row],[BGF_insg 7]]/Tabelle1[[#This Row],[GF_7]],"")</f>
        <v>5.6524361253997526</v>
      </c>
      <c r="BT110" s="332">
        <f>IFERROR(Tabelle1[[#This Row],[bebaut]]*Tabelle1[[#This Row],[BebFl_summe 8]]/Tabelle1[[#This Row],[Gewichtung]],"")</f>
        <v>396321.63136577571</v>
      </c>
      <c r="BU110" s="332">
        <f>IFERROR(Tabelle1[[#This Row],[bebaut]]*Tabelle1[[#This Row],[BebFl_summe 9]]/Tabelle1[[#This Row],[Gewichtung]],"")</f>
        <v>318947.17031208071</v>
      </c>
      <c r="BV110" s="332">
        <f>IFERROR(Tabelle1[[#This Row],[bebaut]]*Tabelle1[[#This Row],[BebFl_summe 10]]/Tabelle1[[#This Row],[Gewichtung]],"")</f>
        <v>342878.91470237437</v>
      </c>
      <c r="BW110" s="332">
        <f>IFERROR(Tabelle1[[#This Row],[bebaut]]*Tabelle1[[#This Row],[BebFl_summe 11]]/Tabelle1[[#This Row],[Gewichtung]],"")</f>
        <v>509529.53478748002</v>
      </c>
      <c r="BX110" s="332">
        <f>IFERROR(Tabelle1[[#This Row],[bebaut]]*Tabelle1[[#This Row],[BebFl_summe 12]]/Tabelle1[[#This Row],[Gewichtung]],"")</f>
        <v>248665.26996246463</v>
      </c>
      <c r="BY110" s="332">
        <f>IFERROR(Tabelle1[[#This Row],[bebaut]]*Tabelle1[[#This Row],[BebFl_summe 13]]/Tabelle1[[#This Row],[Gewichtung]],"")</f>
        <v>260497.04049480116</v>
      </c>
      <c r="BZ110" s="332">
        <f>IFERROR(Tabelle1[[#This Row],[bebaut]]*Tabelle1[[#This Row],[BebFl_summe 14]]/Tabelle1[[#This Row],[Gewichtung]],"")</f>
        <v>612.13799663009445</v>
      </c>
      <c r="CA110" s="290">
        <f>IFERROR(Tabelle1[[#This Row],[BGF_insg 1]]/Tabelle1[[#This Row],[GF_12]],"")</f>
        <v>0.25451550462282085</v>
      </c>
      <c r="CB110" s="290">
        <f>IFERROR(Tabelle1[[#This Row],[BGF_insg 2]]/Tabelle1[[#This Row],[GF_23]],"")</f>
        <v>0.63628876155705205</v>
      </c>
      <c r="CC110" s="290">
        <f>IFERROR(Tabelle1[[#This Row],[BGF_insg 3]]/Tabelle1[[#This Row],[GF_34]],"")</f>
        <v>0.95443314233557863</v>
      </c>
      <c r="CD110" s="290">
        <f>IFERROR(Tabelle1[[#This Row],[BGF_insg 4]]/Tabelle1[[#This Row],[GF_45]],"")</f>
        <v>2.1815614681956079</v>
      </c>
      <c r="CE110" s="290">
        <f>IFERROR(Tabelle1[[#This Row],[BGF_insg 5]]/Tabelle1[[#This Row],[GF_56]],"")</f>
        <v>3.8177325693423136</v>
      </c>
      <c r="CF110" s="290">
        <f>IFERROR(Tabelle1[[#This Row],[BGF_insg 6]]/Tabelle1[[#This Row],[GF_67]],"")</f>
        <v>5.3448255970792378</v>
      </c>
      <c r="CG110" s="290">
        <f>IFERROR(Tabelle1[[#This Row],[BGF_insg 7]]/Tabelle1[[#This Row],[GF_78]],"")</f>
        <v>9.162558166421551</v>
      </c>
      <c r="CI110"/>
    </row>
    <row r="111" spans="1:87" ht="17.399999999999999" customHeight="1" x14ac:dyDescent="0.3">
      <c r="A111" s="15" t="s">
        <v>166</v>
      </c>
      <c r="B111" s="256">
        <v>91601</v>
      </c>
      <c r="C111" s="314">
        <f t="shared" si="1"/>
        <v>6623</v>
      </c>
      <c r="D111" s="25">
        <v>1813</v>
      </c>
      <c r="E111" s="25">
        <v>1047</v>
      </c>
      <c r="F111" s="25">
        <v>719</v>
      </c>
      <c r="G111" s="25">
        <v>1211</v>
      </c>
      <c r="H111" s="25">
        <v>762</v>
      </c>
      <c r="I111" s="25">
        <v>1066</v>
      </c>
      <c r="J111" s="25">
        <v>5</v>
      </c>
      <c r="K111" s="24">
        <v>232174</v>
      </c>
      <c r="L111" s="24">
        <v>324257</v>
      </c>
      <c r="M111" s="24">
        <v>456425</v>
      </c>
      <c r="N111" s="24">
        <v>1129308</v>
      </c>
      <c r="O111" s="24">
        <v>771235</v>
      </c>
      <c r="P111" s="24">
        <v>1457749</v>
      </c>
      <c r="Q111" s="24">
        <v>32408</v>
      </c>
      <c r="R111" s="315">
        <f>IFERROR(Tabelle1[[#This Row],[NGF1]]/NGFzuBGF/D111,"")</f>
        <v>160.07584114726973</v>
      </c>
      <c r="S111" s="315">
        <f>IFERROR(Tabelle1[[#This Row],[NGF2]]/NGFzuBGF/E111,"")</f>
        <v>387.12631327602674</v>
      </c>
      <c r="T111" s="315">
        <f>IFERROR(Tabelle1[[#This Row],[NGF3]]/NGFzuBGF/F111,"")</f>
        <v>793.5066063977747</v>
      </c>
      <c r="U111" s="315">
        <f>IFERROR(Tabelle1[[#This Row],[NGF4]]/NGFzuBGF/G111,"")</f>
        <v>1165.6771263418661</v>
      </c>
      <c r="V111" s="315">
        <f>IFERROR(Tabelle1[[#This Row],[NGF5]]/NGFzuBGF/H111,"")</f>
        <v>1265.1492782152231</v>
      </c>
      <c r="W111" s="315">
        <f>IFERROR(Tabelle1[[#This Row],[NGF6]]/NGFzuBGF/I111,"")</f>
        <v>1709.3679643527205</v>
      </c>
      <c r="X111" s="315">
        <f>IFERROR(Tabelle1[[#This Row],[NGF11]]/NGFzuBGF/J111,"")</f>
        <v>8102</v>
      </c>
      <c r="Y111" s="329">
        <f>SUM(Tabelle1[[#This Row],[BGF_insg 1]:[BGF_insg 7]])</f>
        <v>5504445</v>
      </c>
      <c r="Z111" s="319">
        <f>IFERROR(D111*Tabelle1[[#This Row],[BGF1]],"")</f>
        <v>290217.5</v>
      </c>
      <c r="AA111" s="319">
        <f>IFERROR(E111*Tabelle1[[#This Row],[BGF2]],"")</f>
        <v>405321.25</v>
      </c>
      <c r="AB111" s="319">
        <f>IFERROR(F111*Tabelle1[[#This Row],[BGF3]],"")</f>
        <v>570531.25</v>
      </c>
      <c r="AC111" s="319">
        <f>IFERROR(G111*Tabelle1[[#This Row],[BGF4]],"")</f>
        <v>1411635</v>
      </c>
      <c r="AD111" s="319">
        <f>IFERROR(H111*Tabelle1[[#This Row],[BGF5]],"")</f>
        <v>964043.75</v>
      </c>
      <c r="AE111" s="319">
        <f>IFERROR(I111*Tabelle1[[#This Row],[BGF6]],"")</f>
        <v>1822186.25</v>
      </c>
      <c r="AF111" s="319">
        <f>IFERROR(J111*Tabelle1[[#This Row],[BGF11]],"")</f>
        <v>40510</v>
      </c>
      <c r="AG111" s="316">
        <f>IFERROR(Tabelle1[[#This Row],[BGF1]]/AG$4*$AK$3,"")</f>
        <v>176.08342526199672</v>
      </c>
      <c r="AH111" s="316">
        <f>IFERROR(Tabelle1[[#This Row],[BGF2]]/AH$4*$AK$3,"")</f>
        <v>212.91947230181472</v>
      </c>
      <c r="AI111" s="316">
        <f>IFERROR(Tabelle1[[#This Row],[BGF3]]/AI$4*$AK$3,"")</f>
        <v>290.95242234585072</v>
      </c>
      <c r="AJ111" s="316">
        <f>IFERROR(Tabelle1[[#This Row],[BGF4]]/AJ$4*$AK$3,"")</f>
        <v>320.56120974401324</v>
      </c>
      <c r="AK111" s="316">
        <f>IFERROR(Tabelle1[[#This Row],[BGF5]]/AK$4*$AK$3,"")</f>
        <v>278.33284120734913</v>
      </c>
      <c r="AL111" s="316">
        <f>IFERROR(Tabelle1[[#This Row],[BGF6]]/AL$4*$AK$3,"")</f>
        <v>268.61496582685612</v>
      </c>
      <c r="AM111" s="316">
        <f>IFERROR(Tabelle1[[#This Row],[BGF11]]/AM$4*$AK$3,"")</f>
        <v>742.68333333333339</v>
      </c>
      <c r="AN111" s="330">
        <f>SUM(Tabelle1[[#This Row],[BebFl_summe 1]:[BebFl_summe 7]])</f>
        <v>1641706.9494047621</v>
      </c>
      <c r="AO111" s="320">
        <f>IFERROR(Tabelle1[[#This Row],[BebFl G1]]*D111,"")</f>
        <v>319239.25000000006</v>
      </c>
      <c r="AP111" s="320">
        <f>IFERROR(Tabelle1[[#This Row],[BebFl G2]]*E111,"")</f>
        <v>222926.6875</v>
      </c>
      <c r="AQ111" s="320">
        <f>IFERROR(Tabelle1[[#This Row],[BebFl G3]]*F111,"")</f>
        <v>209194.79166666666</v>
      </c>
      <c r="AR111" s="320">
        <f>IFERROR(Tabelle1[[#This Row],[BebFl G4]]*G111,"")</f>
        <v>388199.62500000006</v>
      </c>
      <c r="AS111" s="320">
        <f>IFERROR(Tabelle1[[#This Row],[BebFl G5]]*H111,"")</f>
        <v>212089.62500000003</v>
      </c>
      <c r="AT111" s="320">
        <f>IFERROR(Tabelle1[[#This Row],[BebFl G6]]*I111,"")</f>
        <v>286343.55357142864</v>
      </c>
      <c r="AU111" s="320">
        <f>IFERROR(Tabelle1[[#This Row],[BebFl G11]]*J111,"")</f>
        <v>3713.416666666667</v>
      </c>
      <c r="AV111" s="320">
        <f>SUM(Tabelle1[[#This Row],[BebFl_summe 8]:[BebFl_summe 14]])</f>
        <v>1520217.6851190478</v>
      </c>
      <c r="AW111" s="320">
        <f>IFERROR(Tabelle1[[#This Row],[BebFl_summe 1]]*AW$3,"")</f>
        <v>478858.87500000012</v>
      </c>
      <c r="AX111" s="320">
        <f>IFERROR(Tabelle1[[#This Row],[BebFl_summe 2]]*AX$3,"")</f>
        <v>267512.02499999997</v>
      </c>
      <c r="AY111" s="320">
        <f>IFERROR(Tabelle1[[#This Row],[BebFl_summe 3]]*AY$3,"")</f>
        <v>251033.74999999997</v>
      </c>
      <c r="AZ111" s="320">
        <f>IFERROR(Tabelle1[[#This Row],[BebFl_summe 4]]*AZ$3,"")</f>
        <v>271739.73750000005</v>
      </c>
      <c r="BA111" s="320">
        <f>IFERROR(Tabelle1[[#This Row],[BebFl_summe 5]]*BA$3,"")</f>
        <v>106044.81250000001</v>
      </c>
      <c r="BB111" s="320">
        <f>IFERROR(Tabelle1[[#This Row],[BebFl_summe 6]]*BB$3,"")</f>
        <v>143171.77678571432</v>
      </c>
      <c r="BC111" s="320">
        <f>IFERROR(Tabelle1[[#This Row],[BebFl_summe 7]]*BC$3,"")</f>
        <v>1856.7083333333335</v>
      </c>
      <c r="BD111" s="335">
        <v>4317230.2046030369</v>
      </c>
      <c r="BE111" s="342">
        <f>Tabelle1[[#This Row],[BebFl_Summe]]/Tabelle1[[#This Row],[bebaut]]</f>
        <v>0.38026856841091583</v>
      </c>
      <c r="BF111" s="332">
        <f>IFERROR(Tabelle1[[#This Row],[bebaut]]*Tabelle1[[#This Row],[BebFl_summe 1]]/Tabelle1[[#This Row],[BebFl_Summe]],"")</f>
        <v>839509.95827515284</v>
      </c>
      <c r="BG111" s="332">
        <f>IFERROR(Tabelle1[[#This Row],[bebaut]]*Tabelle1[[#This Row],[BebFl_summe 2]]/Tabelle1[[#This Row],[BebFl_Summe]],"")</f>
        <v>586234.85088861408</v>
      </c>
      <c r="BH111" s="332">
        <f>IFERROR(Tabelle1[[#This Row],[bebaut]]*Tabelle1[[#This Row],[BebFl_summe 3]]/Tabelle1[[#This Row],[BebFl_Summe]],"")</f>
        <v>550123.80471217935</v>
      </c>
      <c r="BI111" s="332">
        <f>IFERROR(Tabelle1[[#This Row],[bebaut]]*Tabelle1[[#This Row],[BebFl_summe 4]]/Tabelle1[[#This Row],[BebFl_Summe]],"")</f>
        <v>1020856.4610591586</v>
      </c>
      <c r="BJ111" s="332">
        <f>IFERROR(Tabelle1[[#This Row],[bebaut]]*Tabelle1[[#This Row],[BebFl_summe 5]]/Tabelle1[[#This Row],[BebFl_Summe]],"")</f>
        <v>557736.40689339675</v>
      </c>
      <c r="BK111" s="332">
        <f>IFERROR(Tabelle1[[#This Row],[bebaut]]*Tabelle1[[#This Row],[BebFl_summe 6]]/Tabelle1[[#This Row],[BebFl_Summe]],"")</f>
        <v>753003.47532801493</v>
      </c>
      <c r="BL111" s="332">
        <f>IFERROR(Tabelle1[[#This Row],[bebaut]]*Tabelle1[[#This Row],[BebFl_summe 7]]/Tabelle1[[#This Row],[BebFl_Summe]],"")</f>
        <v>9765.2474465204068</v>
      </c>
      <c r="BM111" s="290">
        <f>IFERROR(Tabelle1[[#This Row],[BGF_insg 1]]/Tabelle1[[#This Row],[GF_1]],"")</f>
        <v>0.34569869855537799</v>
      </c>
      <c r="BN111" s="290">
        <f>IFERROR(Tabelle1[[#This Row],[BGF_insg 2]]/Tabelle1[[#This Row],[GF_2]],"")</f>
        <v>0.6913973971107561</v>
      </c>
      <c r="BO111" s="290">
        <f>IFERROR(Tabelle1[[#This Row],[BGF_insg 3]]/Tabelle1[[#This Row],[GF_3]],"")</f>
        <v>1.0370960956661341</v>
      </c>
      <c r="BP111" s="290">
        <f>IFERROR(Tabelle1[[#This Row],[BGF_insg 4]]/Tabelle1[[#This Row],[GF_4]],"")</f>
        <v>1.382794794221512</v>
      </c>
      <c r="BQ111" s="290">
        <f>IFERROR(Tabelle1[[#This Row],[BGF_insg 5]]/Tabelle1[[#This Row],[GF_5]],"")</f>
        <v>1.7284934927768898</v>
      </c>
      <c r="BR111" s="290">
        <f>IFERROR(Tabelle1[[#This Row],[BGF_insg 6]]/Tabelle1[[#This Row],[GF_6]],"")</f>
        <v>2.4198908898876459</v>
      </c>
      <c r="BS111" s="290">
        <f>IFERROR(Tabelle1[[#This Row],[BGF_insg 7]]/Tabelle1[[#This Row],[GF_7]],"")</f>
        <v>4.1483843826645366</v>
      </c>
      <c r="BT111" s="332">
        <f>IFERROR(Tabelle1[[#This Row],[bebaut]]*Tabelle1[[#This Row],[BebFl_summe 8]]/Tabelle1[[#This Row],[Gewichtung]],"")</f>
        <v>1359899.9795416386</v>
      </c>
      <c r="BU111" s="332">
        <f>IFERROR(Tabelle1[[#This Row],[bebaut]]*Tabelle1[[#This Row],[BebFl_summe 9]]/Tabelle1[[#This Row],[Gewichtung]],"")</f>
        <v>759701.06500509614</v>
      </c>
      <c r="BV111" s="332">
        <f>IFERROR(Tabelle1[[#This Row],[bebaut]]*Tabelle1[[#This Row],[BebFl_summe 10]]/Tabelle1[[#This Row],[Gewichtung]],"")</f>
        <v>712904.80204477941</v>
      </c>
      <c r="BW111" s="332">
        <f>IFERROR(Tabelle1[[#This Row],[bebaut]]*Tabelle1[[#This Row],[BebFl_summe 11]]/Tabelle1[[#This Row],[Gewichtung]],"")</f>
        <v>771707.2456199131</v>
      </c>
      <c r="BX111" s="332">
        <f>IFERROR(Tabelle1[[#This Row],[bebaut]]*Tabelle1[[#This Row],[BebFl_summe 12]]/Tabelle1[[#This Row],[Gewichtung]],"")</f>
        <v>301154.15183491568</v>
      </c>
      <c r="BY111" s="332">
        <f>IFERROR(Tabelle1[[#This Row],[bebaut]]*Tabelle1[[#This Row],[BebFl_summe 13]]/Tabelle1[[#This Row],[Gewichtung]],"")</f>
        <v>406590.13852846087</v>
      </c>
      <c r="BZ111" s="332">
        <f>IFERROR(Tabelle1[[#This Row],[bebaut]]*Tabelle1[[#This Row],[BebFl_summe 14]]/Tabelle1[[#This Row],[Gewichtung]],"")</f>
        <v>5272.8220282328266</v>
      </c>
      <c r="CA111" s="290">
        <f>IFERROR(Tabelle1[[#This Row],[BGF_insg 1]]/Tabelle1[[#This Row],[GF_12]],"")</f>
        <v>0.21341091577765839</v>
      </c>
      <c r="CB111" s="290">
        <f>IFERROR(Tabelle1[[#This Row],[BGF_insg 2]]/Tabelle1[[#This Row],[GF_23]],"")</f>
        <v>0.53352728944414618</v>
      </c>
      <c r="CC111" s="290">
        <f>IFERROR(Tabelle1[[#This Row],[BGF_insg 3]]/Tabelle1[[#This Row],[GF_34]],"")</f>
        <v>0.8002909341662191</v>
      </c>
      <c r="CD111" s="290">
        <f>IFERROR(Tabelle1[[#This Row],[BGF_insg 4]]/Tabelle1[[#This Row],[GF_45]],"")</f>
        <v>1.8292364209513574</v>
      </c>
      <c r="CE111" s="290">
        <f>IFERROR(Tabelle1[[#This Row],[BGF_insg 5]]/Tabelle1[[#This Row],[GF_56]],"")</f>
        <v>3.2011637366648755</v>
      </c>
      <c r="CF111" s="290">
        <f>IFERROR(Tabelle1[[#This Row],[BGF_insg 6]]/Tabelle1[[#This Row],[GF_67]],"")</f>
        <v>4.4816292313308255</v>
      </c>
      <c r="CG111" s="290">
        <f>IFERROR(Tabelle1[[#This Row],[BGF_insg 7]]/Tabelle1[[#This Row],[GF_78]],"")</f>
        <v>7.6827929679957032</v>
      </c>
      <c r="CI111"/>
    </row>
    <row r="112" spans="1:87" ht="17.399999999999999" customHeight="1" x14ac:dyDescent="0.3">
      <c r="A112" s="15" t="s">
        <v>167</v>
      </c>
      <c r="B112" s="256">
        <v>91701</v>
      </c>
      <c r="C112" s="314">
        <f t="shared" si="1"/>
        <v>6013</v>
      </c>
      <c r="D112" s="25">
        <v>2320</v>
      </c>
      <c r="E112" s="25">
        <v>1273</v>
      </c>
      <c r="F112" s="25">
        <v>685</v>
      </c>
      <c r="G112" s="25">
        <v>753</v>
      </c>
      <c r="H112" s="25">
        <v>439</v>
      </c>
      <c r="I112" s="25">
        <v>540</v>
      </c>
      <c r="J112" s="25">
        <v>3</v>
      </c>
      <c r="K112" s="24">
        <v>208772</v>
      </c>
      <c r="L112" s="24">
        <v>270546</v>
      </c>
      <c r="M112" s="24">
        <v>392257</v>
      </c>
      <c r="N112" s="24">
        <v>696038</v>
      </c>
      <c r="O112" s="24">
        <v>488322</v>
      </c>
      <c r="P112" s="24">
        <v>790157</v>
      </c>
      <c r="Q112" s="24">
        <v>12952</v>
      </c>
      <c r="R112" s="315">
        <f>IFERROR(Tabelle1[[#This Row],[NGF1]]/NGFzuBGF/D112,"")</f>
        <v>112.48491379310344</v>
      </c>
      <c r="S112" s="315">
        <f>IFERROR(Tabelle1[[#This Row],[NGF2]]/NGFzuBGF/E112,"")</f>
        <v>265.65789473684208</v>
      </c>
      <c r="T112" s="315">
        <f>IFERROR(Tabelle1[[#This Row],[NGF3]]/NGFzuBGF/F112,"")</f>
        <v>715.79744525547449</v>
      </c>
      <c r="U112" s="315">
        <f>IFERROR(Tabelle1[[#This Row],[NGF4]]/NGFzuBGF/G112,"")</f>
        <v>1155.4415670650731</v>
      </c>
      <c r="V112" s="315">
        <f>IFERROR(Tabelle1[[#This Row],[NGF5]]/NGFzuBGF/H112,"")</f>
        <v>1390.4384965831434</v>
      </c>
      <c r="W112" s="315">
        <f>IFERROR(Tabelle1[[#This Row],[NGF6]]/NGFzuBGF/I112,"")</f>
        <v>1829.0671296296296</v>
      </c>
      <c r="X112" s="315">
        <f>IFERROR(Tabelle1[[#This Row],[NGF11]]/NGFzuBGF/J112,"")</f>
        <v>5396.666666666667</v>
      </c>
      <c r="Y112" s="329">
        <f>SUM(Tabelle1[[#This Row],[BGF_insg 1]:[BGF_insg 7]])</f>
        <v>3573805</v>
      </c>
      <c r="Z112" s="319">
        <f>IFERROR(D112*Tabelle1[[#This Row],[BGF1]],"")</f>
        <v>260965</v>
      </c>
      <c r="AA112" s="319">
        <f>IFERROR(E112*Tabelle1[[#This Row],[BGF2]],"")</f>
        <v>338182.49999999994</v>
      </c>
      <c r="AB112" s="319">
        <f>IFERROR(F112*Tabelle1[[#This Row],[BGF3]],"")</f>
        <v>490321.25</v>
      </c>
      <c r="AC112" s="319">
        <f>IFERROR(G112*Tabelle1[[#This Row],[BGF4]],"")</f>
        <v>870047.5</v>
      </c>
      <c r="AD112" s="319">
        <f>IFERROR(H112*Tabelle1[[#This Row],[BGF5]],"")</f>
        <v>610402.5</v>
      </c>
      <c r="AE112" s="319">
        <f>IFERROR(I112*Tabelle1[[#This Row],[BGF6]],"")</f>
        <v>987696.25</v>
      </c>
      <c r="AF112" s="319">
        <f>IFERROR(J112*Tabelle1[[#This Row],[BGF11]],"")</f>
        <v>16190</v>
      </c>
      <c r="AG112" s="316">
        <f>IFERROR(Tabelle1[[#This Row],[BGF1]]/AG$4*$AK$3,"")</f>
        <v>123.7334051724138</v>
      </c>
      <c r="AH112" s="316">
        <f>IFERROR(Tabelle1[[#This Row],[BGF2]]/AH$4*$AK$3,"")</f>
        <v>146.11184210526315</v>
      </c>
      <c r="AI112" s="316">
        <f>IFERROR(Tabelle1[[#This Row],[BGF3]]/AI$4*$AK$3,"")</f>
        <v>262.45906326034066</v>
      </c>
      <c r="AJ112" s="316">
        <f>IFERROR(Tabelle1[[#This Row],[BGF4]]/AJ$4*$AK$3,"")</f>
        <v>317.74643094289513</v>
      </c>
      <c r="AK112" s="316">
        <f>IFERROR(Tabelle1[[#This Row],[BGF5]]/AK$4*$AK$3,"")</f>
        <v>305.89646924829157</v>
      </c>
      <c r="AL112" s="316">
        <f>IFERROR(Tabelle1[[#This Row],[BGF6]]/AL$4*$AK$3,"")</f>
        <v>287.42483465608467</v>
      </c>
      <c r="AM112" s="316">
        <f>IFERROR(Tabelle1[[#This Row],[BGF11]]/AM$4*$AK$3,"")</f>
        <v>494.69444444444451</v>
      </c>
      <c r="AN112" s="330">
        <f>SUM(Tabelle1[[#This Row],[BebFl_summe 1]:[BebFl_summe 7]])</f>
        <v>1183091.4398809522</v>
      </c>
      <c r="AO112" s="320">
        <f>IFERROR(Tabelle1[[#This Row],[BebFl G1]]*D112,"")</f>
        <v>287061.5</v>
      </c>
      <c r="AP112" s="320">
        <f>IFERROR(Tabelle1[[#This Row],[BebFl G2]]*E112,"")</f>
        <v>186000.375</v>
      </c>
      <c r="AQ112" s="320">
        <f>IFERROR(Tabelle1[[#This Row],[BebFl G3]]*F112,"")</f>
        <v>179784.45833333334</v>
      </c>
      <c r="AR112" s="320">
        <f>IFERROR(Tabelle1[[#This Row],[BebFl G4]]*G112,"")</f>
        <v>239263.06250000003</v>
      </c>
      <c r="AS112" s="320">
        <f>IFERROR(Tabelle1[[#This Row],[BebFl G5]]*H112,"")</f>
        <v>134288.54999999999</v>
      </c>
      <c r="AT112" s="320">
        <f>IFERROR(Tabelle1[[#This Row],[BebFl G6]]*I112,"")</f>
        <v>155209.41071428571</v>
      </c>
      <c r="AU112" s="320">
        <f>IFERROR(Tabelle1[[#This Row],[BebFl G11]]*J112,"")</f>
        <v>1484.0833333333335</v>
      </c>
      <c r="AV112" s="320">
        <f>SUM(Tabelle1[[#This Row],[BebFl_summe 8]:[BebFl_summe 14]])</f>
        <v>1182509.2157738097</v>
      </c>
      <c r="AW112" s="320">
        <f>IFERROR(Tabelle1[[#This Row],[BebFl_summe 1]]*AW$3,"")</f>
        <v>430592.25</v>
      </c>
      <c r="AX112" s="320">
        <f>IFERROR(Tabelle1[[#This Row],[BebFl_summe 2]]*AX$3,"")</f>
        <v>223200.44999999998</v>
      </c>
      <c r="AY112" s="320">
        <f>IFERROR(Tabelle1[[#This Row],[BebFl_summe 3]]*AY$3,"")</f>
        <v>215741.35</v>
      </c>
      <c r="AZ112" s="320">
        <f>IFERROR(Tabelle1[[#This Row],[BebFl_summe 4]]*AZ$3,"")</f>
        <v>167484.14375000002</v>
      </c>
      <c r="BA112" s="320">
        <f>IFERROR(Tabelle1[[#This Row],[BebFl_summe 5]]*BA$3,"")</f>
        <v>67144.274999999994</v>
      </c>
      <c r="BB112" s="320">
        <f>IFERROR(Tabelle1[[#This Row],[BebFl_summe 6]]*BB$3,"")</f>
        <v>77604.705357142855</v>
      </c>
      <c r="BC112" s="320">
        <f>IFERROR(Tabelle1[[#This Row],[BebFl_summe 7]]*BC$3,"")</f>
        <v>742.04166666666674</v>
      </c>
      <c r="BD112" s="335">
        <v>3688221.6412560884</v>
      </c>
      <c r="BE112" s="342">
        <f>Tabelle1[[#This Row],[BebFl_Summe]]/Tabelle1[[#This Row],[bebaut]]</f>
        <v>0.32077558101362635</v>
      </c>
      <c r="BF112" s="332">
        <f>IFERROR(Tabelle1[[#This Row],[bebaut]]*Tabelle1[[#This Row],[BebFl_summe 1]]/Tabelle1[[#This Row],[BebFl_Summe]],"")</f>
        <v>894898.23100906739</v>
      </c>
      <c r="BG112" s="332">
        <f>IFERROR(Tabelle1[[#This Row],[bebaut]]*Tabelle1[[#This Row],[BebFl_summe 2]]/Tabelle1[[#This Row],[BebFl_Summe]],"")</f>
        <v>579845.80500876356</v>
      </c>
      <c r="BH112" s="332">
        <f>IFERROR(Tabelle1[[#This Row],[bebaut]]*Tabelle1[[#This Row],[BebFl_summe 3]]/Tabelle1[[#This Row],[BebFl_Summe]],"")</f>
        <v>560468.03115507797</v>
      </c>
      <c r="BI112" s="332">
        <f>IFERROR(Tabelle1[[#This Row],[bebaut]]*Tabelle1[[#This Row],[BebFl_summe 4]]/Tabelle1[[#This Row],[BebFl_Summe]],"")</f>
        <v>745889.265460753</v>
      </c>
      <c r="BJ112" s="332">
        <f>IFERROR(Tabelle1[[#This Row],[bebaut]]*Tabelle1[[#This Row],[BebFl_summe 5]]/Tabelle1[[#This Row],[BebFl_Summe]],"")</f>
        <v>418637.07198552467</v>
      </c>
      <c r="BK112" s="332">
        <f>IFERROR(Tabelle1[[#This Row],[bebaut]]*Tabelle1[[#This Row],[BebFl_summe 6]]/Tabelle1[[#This Row],[BebFl_Summe]],"")</f>
        <v>483856.68953925936</v>
      </c>
      <c r="BL112" s="332">
        <f>IFERROR(Tabelle1[[#This Row],[bebaut]]*Tabelle1[[#This Row],[BebFl_summe 7]]/Tabelle1[[#This Row],[BebFl_Summe]],"")</f>
        <v>4626.5470976429806</v>
      </c>
      <c r="BM112" s="290">
        <f>IFERROR(Tabelle1[[#This Row],[BGF_insg 1]]/Tabelle1[[#This Row],[GF_1]],"")</f>
        <v>0.29161416455784211</v>
      </c>
      <c r="BN112" s="290">
        <f>IFERROR(Tabelle1[[#This Row],[BGF_insg 2]]/Tabelle1[[#This Row],[GF_2]],"")</f>
        <v>0.58322832911568412</v>
      </c>
      <c r="BO112" s="290">
        <f>IFERROR(Tabelle1[[#This Row],[BGF_insg 3]]/Tabelle1[[#This Row],[GF_3]],"")</f>
        <v>0.87484249367352618</v>
      </c>
      <c r="BP112" s="290">
        <f>IFERROR(Tabelle1[[#This Row],[BGF_insg 4]]/Tabelle1[[#This Row],[GF_4]],"")</f>
        <v>1.1664566582313685</v>
      </c>
      <c r="BQ112" s="290">
        <f>IFERROR(Tabelle1[[#This Row],[BGF_insg 5]]/Tabelle1[[#This Row],[GF_5]],"")</f>
        <v>1.4580708227892107</v>
      </c>
      <c r="BR112" s="290">
        <f>IFERROR(Tabelle1[[#This Row],[BGF_insg 6]]/Tabelle1[[#This Row],[GF_6]],"")</f>
        <v>2.0412991519048944</v>
      </c>
      <c r="BS112" s="290">
        <f>IFERROR(Tabelle1[[#This Row],[BGF_insg 7]]/Tabelle1[[#This Row],[GF_7]],"")</f>
        <v>3.4993699746941047</v>
      </c>
      <c r="BT112" s="332">
        <f>IFERROR(Tabelle1[[#This Row],[bebaut]]*Tabelle1[[#This Row],[BebFl_summe 8]]/Tabelle1[[#This Row],[Gewichtung]],"")</f>
        <v>1343008.2690458519</v>
      </c>
      <c r="BU112" s="332">
        <f>IFERROR(Tabelle1[[#This Row],[bebaut]]*Tabelle1[[#This Row],[BebFl_summe 9]]/Tabelle1[[#This Row],[Gewichtung]],"")</f>
        <v>696157.55974417832</v>
      </c>
      <c r="BV112" s="332">
        <f>IFERROR(Tabelle1[[#This Row],[bebaut]]*Tabelle1[[#This Row],[BebFl_summe 10]]/Tabelle1[[#This Row],[Gewichtung]],"")</f>
        <v>672892.78203477955</v>
      </c>
      <c r="BW112" s="332">
        <f>IFERROR(Tabelle1[[#This Row],[bebaut]]*Tabelle1[[#This Row],[BebFl_summe 11]]/Tabelle1[[#This Row],[Gewichtung]],"")</f>
        <v>522379.55975824961</v>
      </c>
      <c r="BX112" s="332">
        <f>IFERROR(Tabelle1[[#This Row],[bebaut]]*Tabelle1[[#This Row],[BebFl_summe 12]]/Tabelle1[[#This Row],[Gewichtung]],"")</f>
        <v>209421.59675212143</v>
      </c>
      <c r="BY112" s="332">
        <f>IFERROR(Tabelle1[[#This Row],[bebaut]]*Tabelle1[[#This Row],[BebFl_summe 13]]/Tabelle1[[#This Row],[Gewichtung]],"")</f>
        <v>242047.46140115106</v>
      </c>
      <c r="BZ112" s="332">
        <f>IFERROR(Tabelle1[[#This Row],[bebaut]]*Tabelle1[[#This Row],[BebFl_summe 14]]/Tabelle1[[#This Row],[Gewichtung]],"")</f>
        <v>2314.4125197559852</v>
      </c>
      <c r="CA112" s="290">
        <f>IFERROR(Tabelle1[[#This Row],[BGF_insg 1]]/Tabelle1[[#This Row],[GF_12]],"")</f>
        <v>0.19431377007485151</v>
      </c>
      <c r="CB112" s="290">
        <f>IFERROR(Tabelle1[[#This Row],[BGF_insg 2]]/Tabelle1[[#This Row],[GF_23]],"")</f>
        <v>0.48578442518712878</v>
      </c>
      <c r="CC112" s="290">
        <f>IFERROR(Tabelle1[[#This Row],[BGF_insg 3]]/Tabelle1[[#This Row],[GF_34]],"")</f>
        <v>0.72867663778069325</v>
      </c>
      <c r="CD112" s="290">
        <f>IFERROR(Tabelle1[[#This Row],[BGF_insg 4]]/Tabelle1[[#This Row],[GF_45]],"")</f>
        <v>1.6655466006415842</v>
      </c>
      <c r="CE112" s="290">
        <f>IFERROR(Tabelle1[[#This Row],[BGF_insg 5]]/Tabelle1[[#This Row],[GF_56]],"")</f>
        <v>2.914706551122773</v>
      </c>
      <c r="CF112" s="290">
        <f>IFERROR(Tabelle1[[#This Row],[BGF_insg 6]]/Tabelle1[[#This Row],[GF_67]],"")</f>
        <v>4.0805891715718818</v>
      </c>
      <c r="CG112" s="290">
        <f>IFERROR(Tabelle1[[#This Row],[BGF_insg 7]]/Tabelle1[[#This Row],[GF_78]],"")</f>
        <v>6.9952957226946539</v>
      </c>
      <c r="CI112"/>
    </row>
    <row r="113" spans="1:87" ht="17.399999999999999" customHeight="1" x14ac:dyDescent="0.3">
      <c r="A113" s="15" t="s">
        <v>168</v>
      </c>
      <c r="B113" s="256">
        <v>91801</v>
      </c>
      <c r="C113" s="314">
        <f t="shared" si="1"/>
        <v>4585</v>
      </c>
      <c r="D113" s="25">
        <v>772</v>
      </c>
      <c r="E113" s="25">
        <v>898</v>
      </c>
      <c r="F113" s="25">
        <v>828</v>
      </c>
      <c r="G113" s="25">
        <v>1008</v>
      </c>
      <c r="H113" s="25">
        <v>639</v>
      </c>
      <c r="I113" s="25">
        <v>440</v>
      </c>
      <c r="J113" s="25" t="s">
        <v>54</v>
      </c>
      <c r="K113" s="24">
        <v>106337</v>
      </c>
      <c r="L113" s="24">
        <v>253782</v>
      </c>
      <c r="M113" s="24">
        <v>431032</v>
      </c>
      <c r="N113" s="24">
        <v>806162</v>
      </c>
      <c r="O113" s="24">
        <v>642090</v>
      </c>
      <c r="P113" s="24">
        <v>570798</v>
      </c>
      <c r="Q113" s="24" t="s">
        <v>54</v>
      </c>
      <c r="R113" s="315">
        <f>IFERROR(Tabelle1[[#This Row],[NGF1]]/NGFzuBGF/D113,"")</f>
        <v>172.17778497409327</v>
      </c>
      <c r="S113" s="315">
        <f>IFERROR(Tabelle1[[#This Row],[NGF2]]/NGFzuBGF/E113,"")</f>
        <v>353.26002227171494</v>
      </c>
      <c r="T113" s="315">
        <f>IFERROR(Tabelle1[[#This Row],[NGF3]]/NGFzuBGF/F113,"")</f>
        <v>650.71256038647346</v>
      </c>
      <c r="U113" s="315">
        <f>IFERROR(Tabelle1[[#This Row],[NGF4]]/NGFzuBGF/G113,"")</f>
        <v>999.70486111111109</v>
      </c>
      <c r="V113" s="315">
        <f>IFERROR(Tabelle1[[#This Row],[NGF5]]/NGFzuBGF/H113,"")</f>
        <v>1256.0446009389671</v>
      </c>
      <c r="W113" s="315">
        <f>IFERROR(Tabelle1[[#This Row],[NGF6]]/NGFzuBGF/I113,"")</f>
        <v>1621.5852272727273</v>
      </c>
      <c r="X113" s="315" t="str">
        <f>IFERROR(Tabelle1[[#This Row],[NGF11]]/NGFzuBGF/J113,"")</f>
        <v/>
      </c>
      <c r="Y113" s="329">
        <f>SUM(Tabelle1[[#This Row],[BGF_insg 1]:[BGF_insg 7]])</f>
        <v>3512751.25</v>
      </c>
      <c r="Z113" s="319">
        <f>IFERROR(D113*Tabelle1[[#This Row],[BGF1]],"")</f>
        <v>132921.25</v>
      </c>
      <c r="AA113" s="319">
        <f>IFERROR(E113*Tabelle1[[#This Row],[BGF2]],"")</f>
        <v>317227.5</v>
      </c>
      <c r="AB113" s="319">
        <f>IFERROR(F113*Tabelle1[[#This Row],[BGF3]],"")</f>
        <v>538790</v>
      </c>
      <c r="AC113" s="319">
        <f>IFERROR(G113*Tabelle1[[#This Row],[BGF4]],"")</f>
        <v>1007702.5</v>
      </c>
      <c r="AD113" s="319">
        <f>IFERROR(H113*Tabelle1[[#This Row],[BGF5]],"")</f>
        <v>802612.5</v>
      </c>
      <c r="AE113" s="319">
        <f>IFERROR(I113*Tabelle1[[#This Row],[BGF6]],"")</f>
        <v>713497.5</v>
      </c>
      <c r="AF113" s="319" t="str">
        <f>IFERROR(J113*Tabelle1[[#This Row],[BGF11]],"")</f>
        <v/>
      </c>
      <c r="AG113" s="316">
        <f>IFERROR(Tabelle1[[#This Row],[BGF1]]/AG$4*$AK$3,"")</f>
        <v>189.39556347150261</v>
      </c>
      <c r="AH113" s="316">
        <f>IFERROR(Tabelle1[[#This Row],[BGF2]]/AH$4*$AK$3,"")</f>
        <v>194.29301224944322</v>
      </c>
      <c r="AI113" s="316">
        <f>IFERROR(Tabelle1[[#This Row],[BGF3]]/AI$4*$AK$3,"")</f>
        <v>238.59460547504028</v>
      </c>
      <c r="AJ113" s="316">
        <f>IFERROR(Tabelle1[[#This Row],[BGF4]]/AJ$4*$AK$3,"")</f>
        <v>274.91883680555554</v>
      </c>
      <c r="AK113" s="316">
        <f>IFERROR(Tabelle1[[#This Row],[BGF5]]/AK$4*$AK$3,"")</f>
        <v>276.3298122065728</v>
      </c>
      <c r="AL113" s="316">
        <f>IFERROR(Tabelle1[[#This Row],[BGF6]]/AL$4*$AK$3,"")</f>
        <v>254.82053571428574</v>
      </c>
      <c r="AM113" s="316" t="str">
        <f>IFERROR(Tabelle1[[#This Row],[BGF11]]/AM$4*$AK$3,"")</f>
        <v/>
      </c>
      <c r="AN113" s="330">
        <f>SUM(Tabelle1[[#This Row],[BebFl_summe 1]:[BebFl_summe 7]])</f>
        <v>1084058.8065476192</v>
      </c>
      <c r="AO113" s="320">
        <f>IFERROR(Tabelle1[[#This Row],[BebFl G1]]*D113,"")</f>
        <v>146213.37500000003</v>
      </c>
      <c r="AP113" s="320">
        <f>IFERROR(Tabelle1[[#This Row],[BebFl G2]]*E113,"")</f>
        <v>174475.125</v>
      </c>
      <c r="AQ113" s="320">
        <f>IFERROR(Tabelle1[[#This Row],[BebFl G3]]*F113,"")</f>
        <v>197556.33333333334</v>
      </c>
      <c r="AR113" s="320">
        <f>IFERROR(Tabelle1[[#This Row],[BebFl G4]]*G113,"")</f>
        <v>277118.1875</v>
      </c>
      <c r="AS113" s="320">
        <f>IFERROR(Tabelle1[[#This Row],[BebFl G5]]*H113,"")</f>
        <v>176574.75000000003</v>
      </c>
      <c r="AT113" s="320">
        <f>IFERROR(Tabelle1[[#This Row],[BebFl G6]]*I113,"")</f>
        <v>112121.03571428572</v>
      </c>
      <c r="AU113" s="320" t="str">
        <f>IFERROR(Tabelle1[[#This Row],[BebFl G11]]*J113,"")</f>
        <v/>
      </c>
      <c r="AV113" s="320">
        <f>SUM(Tabelle1[[#This Row],[BebFl_summe 8]:[BebFl_summe 14]])</f>
        <v>1004088.4366071428</v>
      </c>
      <c r="AW113" s="320">
        <f>IFERROR(Tabelle1[[#This Row],[BebFl_summe 1]]*AW$3,"")</f>
        <v>219320.06250000006</v>
      </c>
      <c r="AX113" s="320">
        <f>IFERROR(Tabelle1[[#This Row],[BebFl_summe 2]]*AX$3,"")</f>
        <v>209370.15</v>
      </c>
      <c r="AY113" s="320">
        <f>IFERROR(Tabelle1[[#This Row],[BebFl_summe 3]]*AY$3,"")</f>
        <v>237067.6</v>
      </c>
      <c r="AZ113" s="320">
        <f>IFERROR(Tabelle1[[#This Row],[BebFl_summe 4]]*AZ$3,"")</f>
        <v>193982.73124999998</v>
      </c>
      <c r="BA113" s="320">
        <f>IFERROR(Tabelle1[[#This Row],[BebFl_summe 5]]*BA$3,"")</f>
        <v>88287.375000000015</v>
      </c>
      <c r="BB113" s="320">
        <f>IFERROR(Tabelle1[[#This Row],[BebFl_summe 6]]*BB$3,"")</f>
        <v>56060.517857142862</v>
      </c>
      <c r="BC113" s="320" t="str">
        <f>IFERROR(Tabelle1[[#This Row],[BebFl_summe 7]]*BC$3,"")</f>
        <v/>
      </c>
      <c r="BD113" s="335">
        <v>3764779.0596251464</v>
      </c>
      <c r="BE113" s="342">
        <f>Tabelle1[[#This Row],[BebFl_Summe]]/Tabelle1[[#This Row],[bebaut]]</f>
        <v>0.2879475234479118</v>
      </c>
      <c r="BF113" s="332">
        <f>IFERROR(Tabelle1[[#This Row],[bebaut]]*Tabelle1[[#This Row],[BebFl_summe 1]]/Tabelle1[[#This Row],[BebFl_Summe]],"")</f>
        <v>507777.85219065886</v>
      </c>
      <c r="BG113" s="332">
        <f>IFERROR(Tabelle1[[#This Row],[bebaut]]*Tabelle1[[#This Row],[BebFl_summe 2]]/Tabelle1[[#This Row],[BebFl_Summe]],"")</f>
        <v>605926.81232614117</v>
      </c>
      <c r="BH113" s="332">
        <f>IFERROR(Tabelle1[[#This Row],[bebaut]]*Tabelle1[[#This Row],[BebFl_summe 3]]/Tabelle1[[#This Row],[BebFl_Summe]],"")</f>
        <v>686084.50236964878</v>
      </c>
      <c r="BI113" s="332">
        <f>IFERROR(Tabelle1[[#This Row],[bebaut]]*Tabelle1[[#This Row],[BebFl_summe 4]]/Tabelle1[[#This Row],[BebFl_Summe]],"")</f>
        <v>962391.28637662774</v>
      </c>
      <c r="BJ113" s="332">
        <f>IFERROR(Tabelle1[[#This Row],[bebaut]]*Tabelle1[[#This Row],[BebFl_summe 5]]/Tabelle1[[#This Row],[BebFl_Summe]],"")</f>
        <v>613218.5055307186</v>
      </c>
      <c r="BK113" s="332">
        <f>IFERROR(Tabelle1[[#This Row],[bebaut]]*Tabelle1[[#This Row],[BebFl_summe 6]]/Tabelle1[[#This Row],[BebFl_Summe]],"")</f>
        <v>389380.10083135113</v>
      </c>
      <c r="BL113" s="332" t="str">
        <f>IFERROR(Tabelle1[[#This Row],[bebaut]]*Tabelle1[[#This Row],[BebFl_summe 7]]/Tabelle1[[#This Row],[BebFl_Summe]],"")</f>
        <v/>
      </c>
      <c r="BM113" s="290">
        <f>IFERROR(Tabelle1[[#This Row],[BGF_insg 1]]/Tabelle1[[#This Row],[GF_1]],"")</f>
        <v>0.26177047586173796</v>
      </c>
      <c r="BN113" s="290">
        <f>IFERROR(Tabelle1[[#This Row],[BGF_insg 2]]/Tabelle1[[#This Row],[GF_2]],"")</f>
        <v>0.52354095172347603</v>
      </c>
      <c r="BO113" s="290">
        <f>IFERROR(Tabelle1[[#This Row],[BGF_insg 3]]/Tabelle1[[#This Row],[GF_3]],"")</f>
        <v>0.78531142758521399</v>
      </c>
      <c r="BP113" s="290">
        <f>IFERROR(Tabelle1[[#This Row],[BGF_insg 4]]/Tabelle1[[#This Row],[GF_4]],"")</f>
        <v>1.0470819034469518</v>
      </c>
      <c r="BQ113" s="290">
        <f>IFERROR(Tabelle1[[#This Row],[BGF_insg 5]]/Tabelle1[[#This Row],[GF_5]],"")</f>
        <v>1.3088523793086899</v>
      </c>
      <c r="BR113" s="290">
        <f>IFERROR(Tabelle1[[#This Row],[BGF_insg 6]]/Tabelle1[[#This Row],[GF_6]],"")</f>
        <v>1.8323933310321656</v>
      </c>
      <c r="BS113" s="290" t="str">
        <f>IFERROR(Tabelle1[[#This Row],[BGF_insg 7]]/Tabelle1[[#This Row],[GF_7]],"")</f>
        <v/>
      </c>
      <c r="BT113" s="332">
        <f>IFERROR(Tabelle1[[#This Row],[bebaut]]*Tabelle1[[#This Row],[BebFl_summe 8]]/Tabelle1[[#This Row],[Gewichtung]],"")</f>
        <v>822329.53647561686</v>
      </c>
      <c r="BU113" s="332">
        <f>IFERROR(Tabelle1[[#This Row],[bebaut]]*Tabelle1[[#This Row],[BebFl_summe 9]]/Tabelle1[[#This Row],[Gewichtung]],"")</f>
        <v>785022.84031279781</v>
      </c>
      <c r="BV113" s="332">
        <f>IFERROR(Tabelle1[[#This Row],[bebaut]]*Tabelle1[[#This Row],[BebFl_summe 10]]/Tabelle1[[#This Row],[Gewichtung]],"")</f>
        <v>888873.03513962333</v>
      </c>
      <c r="BW113" s="332">
        <f>IFERROR(Tabelle1[[#This Row],[bebaut]]*Tabelle1[[#This Row],[BebFl_summe 11]]/Tabelle1[[#This Row],[Gewichtung]],"")</f>
        <v>727328.48812263401</v>
      </c>
      <c r="BX113" s="332">
        <f>IFERROR(Tabelle1[[#This Row],[bebaut]]*Tabelle1[[#This Row],[BebFl_summe 12]]/Tabelle1[[#This Row],[Gewichtung]],"")</f>
        <v>331029.06926446344</v>
      </c>
      <c r="BY113" s="332">
        <f>IFERROR(Tabelle1[[#This Row],[bebaut]]*Tabelle1[[#This Row],[BebFl_summe 13]]/Tabelle1[[#This Row],[Gewichtung]],"")</f>
        <v>210196.09031001129</v>
      </c>
      <c r="BZ113" s="332" t="str">
        <f>IFERROR(Tabelle1[[#This Row],[bebaut]]*Tabelle1[[#This Row],[BebFl_summe 14]]/Tabelle1[[#This Row],[Gewichtung]],"")</f>
        <v/>
      </c>
      <c r="CA113" s="290">
        <f>IFERROR(Tabelle1[[#This Row],[BGF_insg 1]]/Tabelle1[[#This Row],[GF_12]],"")</f>
        <v>0.16163988292294701</v>
      </c>
      <c r="CB113" s="290">
        <f>IFERROR(Tabelle1[[#This Row],[BGF_insg 2]]/Tabelle1[[#This Row],[GF_23]],"")</f>
        <v>0.40409970730736766</v>
      </c>
      <c r="CC113" s="290">
        <f>IFERROR(Tabelle1[[#This Row],[BGF_insg 3]]/Tabelle1[[#This Row],[GF_34]],"")</f>
        <v>0.60614956096105155</v>
      </c>
      <c r="CD113" s="290">
        <f>IFERROR(Tabelle1[[#This Row],[BGF_insg 4]]/Tabelle1[[#This Row],[GF_45]],"")</f>
        <v>1.3854847107681179</v>
      </c>
      <c r="CE113" s="290">
        <f>IFERROR(Tabelle1[[#This Row],[BGF_insg 5]]/Tabelle1[[#This Row],[GF_56]],"")</f>
        <v>2.4245982438442057</v>
      </c>
      <c r="CF113" s="290">
        <f>IFERROR(Tabelle1[[#This Row],[BGF_insg 6]]/Tabelle1[[#This Row],[GF_67]],"")</f>
        <v>3.3944375413818877</v>
      </c>
      <c r="CG113" s="290" t="str">
        <f>IFERROR(Tabelle1[[#This Row],[BGF_insg 7]]/Tabelle1[[#This Row],[GF_78]],"")</f>
        <v/>
      </c>
      <c r="CI113"/>
    </row>
    <row r="114" spans="1:87" ht="17.399999999999999" customHeight="1" x14ac:dyDescent="0.3">
      <c r="A114" s="15" t="s">
        <v>169</v>
      </c>
      <c r="B114" s="256">
        <v>91901</v>
      </c>
      <c r="C114" s="314">
        <f t="shared" si="1"/>
        <v>8515</v>
      </c>
      <c r="D114" s="25">
        <v>2295</v>
      </c>
      <c r="E114" s="25">
        <v>2532</v>
      </c>
      <c r="F114" s="25">
        <v>1216</v>
      </c>
      <c r="G114" s="25">
        <v>1126</v>
      </c>
      <c r="H114" s="25">
        <v>743</v>
      </c>
      <c r="I114" s="25">
        <v>598</v>
      </c>
      <c r="J114" s="25">
        <v>5</v>
      </c>
      <c r="K114" s="24">
        <v>438792</v>
      </c>
      <c r="L114" s="24">
        <v>740756</v>
      </c>
      <c r="M114" s="24">
        <v>699486</v>
      </c>
      <c r="N114" s="24">
        <v>960413</v>
      </c>
      <c r="O114" s="24">
        <v>756818</v>
      </c>
      <c r="P114" s="24">
        <v>929802</v>
      </c>
      <c r="Q114" s="24">
        <v>16299</v>
      </c>
      <c r="R114" s="315">
        <f>IFERROR(Tabelle1[[#This Row],[NGF1]]/NGFzuBGF/D114,"")</f>
        <v>238.99346405228758</v>
      </c>
      <c r="S114" s="315">
        <f>IFERROR(Tabelle1[[#This Row],[NGF2]]/NGFzuBGF/E114,"")</f>
        <v>365.69707740916272</v>
      </c>
      <c r="T114" s="315">
        <f>IFERROR(Tabelle1[[#This Row],[NGF3]]/NGFzuBGF/F114,"")</f>
        <v>719.04399671052636</v>
      </c>
      <c r="U114" s="315">
        <f>IFERROR(Tabelle1[[#This Row],[NGF4]]/NGFzuBGF/G114,"")</f>
        <v>1066.1778419182949</v>
      </c>
      <c r="V114" s="315">
        <f>IFERROR(Tabelle1[[#This Row],[NGF5]]/NGFzuBGF/H114,"")</f>
        <v>1273.2469717362046</v>
      </c>
      <c r="W114" s="315">
        <f>IFERROR(Tabelle1[[#This Row],[NGF6]]/NGFzuBGF/I114,"")</f>
        <v>1943.5660535117056</v>
      </c>
      <c r="X114" s="315">
        <f>IFERROR(Tabelle1[[#This Row],[NGF11]]/NGFzuBGF/J114,"")</f>
        <v>4074.75</v>
      </c>
      <c r="Y114" s="329">
        <f>SUM(Tabelle1[[#This Row],[BGF_insg 1]:[BGF_insg 7]])</f>
        <v>5677957.5</v>
      </c>
      <c r="Z114" s="319">
        <f>IFERROR(D114*Tabelle1[[#This Row],[BGF1]],"")</f>
        <v>548490</v>
      </c>
      <c r="AA114" s="319">
        <f>IFERROR(E114*Tabelle1[[#This Row],[BGF2]],"")</f>
        <v>925945</v>
      </c>
      <c r="AB114" s="319">
        <f>IFERROR(F114*Tabelle1[[#This Row],[BGF3]],"")</f>
        <v>874357.5</v>
      </c>
      <c r="AC114" s="319">
        <f>IFERROR(G114*Tabelle1[[#This Row],[BGF4]],"")</f>
        <v>1200516.25</v>
      </c>
      <c r="AD114" s="319">
        <f>IFERROR(H114*Tabelle1[[#This Row],[BGF5]],"")</f>
        <v>946022.5</v>
      </c>
      <c r="AE114" s="319">
        <f>IFERROR(I114*Tabelle1[[#This Row],[BGF6]],"")</f>
        <v>1162252.5</v>
      </c>
      <c r="AF114" s="319">
        <f>IFERROR(J114*Tabelle1[[#This Row],[BGF11]],"")</f>
        <v>20373.75</v>
      </c>
      <c r="AG114" s="316">
        <f>IFERROR(Tabelle1[[#This Row],[BGF1]]/AG$4*$AK$3,"")</f>
        <v>262.89281045751636</v>
      </c>
      <c r="AH114" s="316">
        <f>IFERROR(Tabelle1[[#This Row],[BGF2]]/AH$4*$AK$3,"")</f>
        <v>201.13339257503952</v>
      </c>
      <c r="AI114" s="316">
        <f>IFERROR(Tabelle1[[#This Row],[BGF3]]/AI$4*$AK$3,"")</f>
        <v>263.64946546052636</v>
      </c>
      <c r="AJ114" s="316">
        <f>IFERROR(Tabelle1[[#This Row],[BGF4]]/AJ$4*$AK$3,"")</f>
        <v>293.19890652753111</v>
      </c>
      <c r="AK114" s="316">
        <f>IFERROR(Tabelle1[[#This Row],[BGF5]]/AK$4*$AK$3,"")</f>
        <v>280.11433378196506</v>
      </c>
      <c r="AL114" s="316">
        <f>IFERROR(Tabelle1[[#This Row],[BGF6]]/AL$4*$AK$3,"")</f>
        <v>305.41752269469663</v>
      </c>
      <c r="AM114" s="316">
        <f>IFERROR(Tabelle1[[#This Row],[BGF11]]/AM$4*$AK$3,"")</f>
        <v>373.51875000000001</v>
      </c>
      <c r="AN114" s="330">
        <f>SUM(Tabelle1[[#This Row],[BebFl_summe 1]:[BebFl_summe 7]])</f>
        <v>2155980.6910714284</v>
      </c>
      <c r="AO114" s="320">
        <f>IFERROR(Tabelle1[[#This Row],[BebFl G1]]*D114,"")</f>
        <v>603339</v>
      </c>
      <c r="AP114" s="320">
        <f>IFERROR(Tabelle1[[#This Row],[BebFl G2]]*E114,"")</f>
        <v>509269.75000000006</v>
      </c>
      <c r="AQ114" s="320">
        <f>IFERROR(Tabelle1[[#This Row],[BebFl G3]]*F114,"")</f>
        <v>320597.75000000006</v>
      </c>
      <c r="AR114" s="320">
        <f>IFERROR(Tabelle1[[#This Row],[BebFl G4]]*G114,"")</f>
        <v>330141.96875</v>
      </c>
      <c r="AS114" s="320">
        <f>IFERROR(Tabelle1[[#This Row],[BebFl G5]]*H114,"")</f>
        <v>208124.95000000004</v>
      </c>
      <c r="AT114" s="320">
        <f>IFERROR(Tabelle1[[#This Row],[BebFl G6]]*I114,"")</f>
        <v>182639.67857142858</v>
      </c>
      <c r="AU114" s="320">
        <f>IFERROR(Tabelle1[[#This Row],[BebFl G11]]*J114,"")</f>
        <v>1867.59375</v>
      </c>
      <c r="AV114" s="320">
        <f>SUM(Tabelle1[[#This Row],[BebFl_summe 8]:[BebFl_summe 14]])</f>
        <v>2328264.9892857145</v>
      </c>
      <c r="AW114" s="320">
        <f>IFERROR(Tabelle1[[#This Row],[BebFl_summe 1]]*AW$3,"")</f>
        <v>905008.5</v>
      </c>
      <c r="AX114" s="320">
        <f>IFERROR(Tabelle1[[#This Row],[BebFl_summe 2]]*AX$3,"")</f>
        <v>611123.70000000007</v>
      </c>
      <c r="AY114" s="320">
        <f>IFERROR(Tabelle1[[#This Row],[BebFl_summe 3]]*AY$3,"")</f>
        <v>384717.30000000005</v>
      </c>
      <c r="AZ114" s="320">
        <f>IFERROR(Tabelle1[[#This Row],[BebFl_summe 4]]*AZ$3,"")</f>
        <v>231099.37812499999</v>
      </c>
      <c r="BA114" s="320">
        <f>IFERROR(Tabelle1[[#This Row],[BebFl_summe 5]]*BA$3,"")</f>
        <v>104062.47500000002</v>
      </c>
      <c r="BB114" s="320">
        <f>IFERROR(Tabelle1[[#This Row],[BebFl_summe 6]]*BB$3,"")</f>
        <v>91319.83928571429</v>
      </c>
      <c r="BC114" s="320">
        <f>IFERROR(Tabelle1[[#This Row],[BebFl_summe 7]]*BC$3,"")</f>
        <v>933.796875</v>
      </c>
      <c r="BD114" s="335">
        <v>7362673.0263383351</v>
      </c>
      <c r="BE114" s="342">
        <f>Tabelle1[[#This Row],[BebFl_Summe]]/Tabelle1[[#This Row],[bebaut]]</f>
        <v>0.2928258097784438</v>
      </c>
      <c r="BF114" s="332">
        <f>IFERROR(Tabelle1[[#This Row],[bebaut]]*Tabelle1[[#This Row],[BebFl_summe 1]]/Tabelle1[[#This Row],[BebFl_Summe]],"")</f>
        <v>2060402.3957331318</v>
      </c>
      <c r="BG114" s="332">
        <f>IFERROR(Tabelle1[[#This Row],[bebaut]]*Tabelle1[[#This Row],[BebFl_summe 2]]/Tabelle1[[#This Row],[BebFl_Summe]],"")</f>
        <v>1739155.9520840081</v>
      </c>
      <c r="BH114" s="332">
        <f>IFERROR(Tabelle1[[#This Row],[bebaut]]*Tabelle1[[#This Row],[BebFl_summe 3]]/Tabelle1[[#This Row],[BebFl_Summe]],"")</f>
        <v>1094841.1625415427</v>
      </c>
      <c r="BI114" s="332">
        <f>IFERROR(Tabelle1[[#This Row],[bebaut]]*Tabelle1[[#This Row],[BebFl_summe 4]]/Tabelle1[[#This Row],[BebFl_Summe]],"")</f>
        <v>1127434.6649968803</v>
      </c>
      <c r="BJ114" s="332">
        <f>IFERROR(Tabelle1[[#This Row],[bebaut]]*Tabelle1[[#This Row],[BebFl_summe 5]]/Tabelle1[[#This Row],[BebFl_Summe]],"")</f>
        <v>710746.60446587799</v>
      </c>
      <c r="BK114" s="332">
        <f>IFERROR(Tabelle1[[#This Row],[bebaut]]*Tabelle1[[#This Row],[BebFl_summe 6]]/Tabelle1[[#This Row],[BebFl_Summe]],"")</f>
        <v>623714.41475605033</v>
      </c>
      <c r="BL114" s="332">
        <f>IFERROR(Tabelle1[[#This Row],[bebaut]]*Tabelle1[[#This Row],[BebFl_summe 7]]/Tabelle1[[#This Row],[BebFl_Summe]],"")</f>
        <v>6377.8317608446068</v>
      </c>
      <c r="BM114" s="290">
        <f>IFERROR(Tabelle1[[#This Row],[BGF_insg 1]]/Tabelle1[[#This Row],[GF_1]],"")</f>
        <v>0.2662052816167671</v>
      </c>
      <c r="BN114" s="290">
        <f>IFERROR(Tabelle1[[#This Row],[BGF_insg 2]]/Tabelle1[[#This Row],[GF_2]],"")</f>
        <v>0.53241056323353408</v>
      </c>
      <c r="BO114" s="290">
        <f>IFERROR(Tabelle1[[#This Row],[BGF_insg 3]]/Tabelle1[[#This Row],[GF_3]],"")</f>
        <v>0.79861584485030113</v>
      </c>
      <c r="BP114" s="290">
        <f>IFERROR(Tabelle1[[#This Row],[BGF_insg 4]]/Tabelle1[[#This Row],[GF_4]],"")</f>
        <v>1.0648211264670684</v>
      </c>
      <c r="BQ114" s="290">
        <f>IFERROR(Tabelle1[[#This Row],[BGF_insg 5]]/Tabelle1[[#This Row],[GF_5]],"")</f>
        <v>1.3310264080838352</v>
      </c>
      <c r="BR114" s="290">
        <f>IFERROR(Tabelle1[[#This Row],[BGF_insg 6]]/Tabelle1[[#This Row],[GF_6]],"")</f>
        <v>1.8634369713173693</v>
      </c>
      <c r="BS114" s="290">
        <f>IFERROR(Tabelle1[[#This Row],[BGF_insg 7]]/Tabelle1[[#This Row],[GF_7]],"")</f>
        <v>3.1944633794012049</v>
      </c>
      <c r="BT114" s="332">
        <f>IFERROR(Tabelle1[[#This Row],[bebaut]]*Tabelle1[[#This Row],[BebFl_summe 8]]/Tabelle1[[#This Row],[Gewichtung]],"")</f>
        <v>2861908.6324882363</v>
      </c>
      <c r="BU114" s="332">
        <f>IFERROR(Tabelle1[[#This Row],[bebaut]]*Tabelle1[[#This Row],[BebFl_summe 9]]/Tabelle1[[#This Row],[Gewichtung]],"")</f>
        <v>1932556.6473112146</v>
      </c>
      <c r="BV114" s="332">
        <f>IFERROR(Tabelle1[[#This Row],[bebaut]]*Tabelle1[[#This Row],[BebFl_summe 10]]/Tabelle1[[#This Row],[Gewichtung]],"")</f>
        <v>1216591.6253135374</v>
      </c>
      <c r="BW114" s="332">
        <f>IFERROR(Tabelle1[[#This Row],[bebaut]]*Tabelle1[[#This Row],[BebFl_summe 11]]/Tabelle1[[#This Row],[Gewichtung]],"")</f>
        <v>730805.62803399144</v>
      </c>
      <c r="BX114" s="332">
        <f>IFERROR(Tabelle1[[#This Row],[bebaut]]*Tabelle1[[#This Row],[BebFl_summe 12]]/Tabelle1[[#This Row],[Gewichtung]],"")</f>
        <v>329076.79377662344</v>
      </c>
      <c r="BY114" s="332">
        <f>IFERROR(Tabelle1[[#This Row],[bebaut]]*Tabelle1[[#This Row],[BebFl_summe 13]]/Tabelle1[[#This Row],[Gewichtung]],"")</f>
        <v>288780.75329593493</v>
      </c>
      <c r="BZ114" s="332">
        <f>IFERROR(Tabelle1[[#This Row],[bebaut]]*Tabelle1[[#This Row],[BebFl_summe 14]]/Tabelle1[[#This Row],[Gewichtung]],"")</f>
        <v>2952.9461187967167</v>
      </c>
      <c r="CA114" s="290">
        <f>IFERROR(Tabelle1[[#This Row],[BGF_insg 1]]/Tabelle1[[#This Row],[GF_12]],"")</f>
        <v>0.19165182066735828</v>
      </c>
      <c r="CB114" s="290">
        <f>IFERROR(Tabelle1[[#This Row],[BGF_insg 2]]/Tabelle1[[#This Row],[GF_23]],"")</f>
        <v>0.4791295516683956</v>
      </c>
      <c r="CC114" s="290">
        <f>IFERROR(Tabelle1[[#This Row],[BGF_insg 3]]/Tabelle1[[#This Row],[GF_34]],"")</f>
        <v>0.71869432750259354</v>
      </c>
      <c r="CD114" s="290">
        <f>IFERROR(Tabelle1[[#This Row],[BGF_insg 4]]/Tabelle1[[#This Row],[GF_45]],"")</f>
        <v>1.6427298914344994</v>
      </c>
      <c r="CE114" s="290">
        <f>IFERROR(Tabelle1[[#This Row],[BGF_insg 5]]/Tabelle1[[#This Row],[GF_56]],"")</f>
        <v>2.8747773100103737</v>
      </c>
      <c r="CF114" s="290">
        <f>IFERROR(Tabelle1[[#This Row],[BGF_insg 6]]/Tabelle1[[#This Row],[GF_67]],"")</f>
        <v>4.0246882340145227</v>
      </c>
      <c r="CG114" s="290">
        <f>IFERROR(Tabelle1[[#This Row],[BGF_insg 7]]/Tabelle1[[#This Row],[GF_78]],"")</f>
        <v>6.8994655440248982</v>
      </c>
      <c r="CI114"/>
    </row>
    <row r="115" spans="1:87" ht="17.399999999999999" customHeight="1" x14ac:dyDescent="0.3">
      <c r="A115" s="15" t="s">
        <v>170</v>
      </c>
      <c r="B115" s="256">
        <v>92001</v>
      </c>
      <c r="C115" s="314">
        <f t="shared" si="1"/>
        <v>2434</v>
      </c>
      <c r="D115" s="25">
        <v>226</v>
      </c>
      <c r="E115" s="25">
        <v>79</v>
      </c>
      <c r="F115" s="25">
        <v>54</v>
      </c>
      <c r="G115" s="25">
        <v>233</v>
      </c>
      <c r="H115" s="25">
        <v>419</v>
      </c>
      <c r="I115" s="25">
        <v>1394</v>
      </c>
      <c r="J115" s="25">
        <v>29</v>
      </c>
      <c r="K115" s="24">
        <v>131990</v>
      </c>
      <c r="L115" s="24">
        <v>145310</v>
      </c>
      <c r="M115" s="24">
        <v>93830</v>
      </c>
      <c r="N115" s="24">
        <v>270646</v>
      </c>
      <c r="O115" s="24">
        <v>516932</v>
      </c>
      <c r="P115" s="24">
        <v>2268038</v>
      </c>
      <c r="Q115" s="24">
        <v>104097</v>
      </c>
      <c r="R115" s="315">
        <f>IFERROR(Tabelle1[[#This Row],[NGF1]]/NGFzuBGF/D115,"")</f>
        <v>730.03318584070792</v>
      </c>
      <c r="S115" s="315">
        <f>IFERROR(Tabelle1[[#This Row],[NGF2]]/NGFzuBGF/E115,"")</f>
        <v>2299.2088607594937</v>
      </c>
      <c r="T115" s="315">
        <f>IFERROR(Tabelle1[[#This Row],[NGF3]]/NGFzuBGF/F115,"")</f>
        <v>2171.9907407407409</v>
      </c>
      <c r="U115" s="315">
        <f>IFERROR(Tabelle1[[#This Row],[NGF4]]/NGFzuBGF/G115,"")</f>
        <v>1451.9635193133047</v>
      </c>
      <c r="V115" s="315">
        <f>IFERROR(Tabelle1[[#This Row],[NGF5]]/NGFzuBGF/H115,"")</f>
        <v>1542.1599045346063</v>
      </c>
      <c r="W115" s="315">
        <f>IFERROR(Tabelle1[[#This Row],[NGF6]]/NGFzuBGF/I115,"")</f>
        <v>2033.75</v>
      </c>
      <c r="X115" s="315">
        <f>IFERROR(Tabelle1[[#This Row],[NGF11]]/NGFzuBGF/J115,"")</f>
        <v>4486.9396551724139</v>
      </c>
      <c r="Y115" s="329">
        <f>SUM(Tabelle1[[#This Row],[BGF_insg 1]:[BGF_insg 7]])</f>
        <v>4413553.75</v>
      </c>
      <c r="Z115" s="319">
        <f>IFERROR(D115*Tabelle1[[#This Row],[BGF1]],"")</f>
        <v>164987.5</v>
      </c>
      <c r="AA115" s="319">
        <f>IFERROR(E115*Tabelle1[[#This Row],[BGF2]],"")</f>
        <v>181637.5</v>
      </c>
      <c r="AB115" s="319">
        <f>IFERROR(F115*Tabelle1[[#This Row],[BGF3]],"")</f>
        <v>117287.5</v>
      </c>
      <c r="AC115" s="319">
        <f>IFERROR(G115*Tabelle1[[#This Row],[BGF4]],"")</f>
        <v>338307.5</v>
      </c>
      <c r="AD115" s="319">
        <f>IFERROR(H115*Tabelle1[[#This Row],[BGF5]],"")</f>
        <v>646165</v>
      </c>
      <c r="AE115" s="319">
        <f>IFERROR(I115*Tabelle1[[#This Row],[BGF6]],"")</f>
        <v>2835047.5</v>
      </c>
      <c r="AF115" s="319">
        <f>IFERROR(J115*Tabelle1[[#This Row],[BGF11]],"")</f>
        <v>130121.25</v>
      </c>
      <c r="AG115" s="316">
        <f>IFERROR(Tabelle1[[#This Row],[BGF1]]/AG$4*$AK$3,"")</f>
        <v>803.03650442477874</v>
      </c>
      <c r="AH115" s="316">
        <f>IFERROR(Tabelle1[[#This Row],[BGF2]]/AH$4*$AK$3,"")</f>
        <v>1264.5648734177216</v>
      </c>
      <c r="AI115" s="316">
        <f>IFERROR(Tabelle1[[#This Row],[BGF3]]/AI$4*$AK$3,"")</f>
        <v>796.39660493827171</v>
      </c>
      <c r="AJ115" s="316">
        <f>IFERROR(Tabelle1[[#This Row],[BGF4]]/AJ$4*$AK$3,"")</f>
        <v>399.28996781115882</v>
      </c>
      <c r="AK115" s="316">
        <f>IFERROR(Tabelle1[[#This Row],[BGF5]]/AK$4*$AK$3,"")</f>
        <v>339.27517899761341</v>
      </c>
      <c r="AL115" s="316">
        <f>IFERROR(Tabelle1[[#This Row],[BGF6]]/AL$4*$AK$3,"")</f>
        <v>319.58928571428572</v>
      </c>
      <c r="AM115" s="316">
        <f>IFERROR(Tabelle1[[#This Row],[BGF11]]/AM$4*$AK$3,"")</f>
        <v>411.30280172413796</v>
      </c>
      <c r="AN115" s="330">
        <f>SUM(Tabelle1[[#This Row],[BebFl_summe 1]:[BebFl_summe 7]])</f>
        <v>1017018.399702381</v>
      </c>
      <c r="AO115" s="320">
        <f>IFERROR(Tabelle1[[#This Row],[BebFl G1]]*D115,"")</f>
        <v>181486.25</v>
      </c>
      <c r="AP115" s="320">
        <f>IFERROR(Tabelle1[[#This Row],[BebFl G2]]*E115,"")</f>
        <v>99900.625000000015</v>
      </c>
      <c r="AQ115" s="320">
        <f>IFERROR(Tabelle1[[#This Row],[BebFl G3]]*F115,"")</f>
        <v>43005.416666666672</v>
      </c>
      <c r="AR115" s="320">
        <f>IFERROR(Tabelle1[[#This Row],[BebFl G4]]*G115,"")</f>
        <v>93034.5625</v>
      </c>
      <c r="AS115" s="320">
        <f>IFERROR(Tabelle1[[#This Row],[BebFl G5]]*H115,"")</f>
        <v>142156.30000000002</v>
      </c>
      <c r="AT115" s="320">
        <f>IFERROR(Tabelle1[[#This Row],[BebFl G6]]*I115,"")</f>
        <v>445507.46428571432</v>
      </c>
      <c r="AU115" s="320">
        <f>IFERROR(Tabelle1[[#This Row],[BebFl G11]]*J115,"")</f>
        <v>11927.781250000002</v>
      </c>
      <c r="AV115" s="320">
        <f>SUM(Tabelle1[[#This Row],[BebFl_summe 8]:[BebFl_summe 14]])</f>
        <v>808636.59151785716</v>
      </c>
      <c r="AW115" s="320">
        <f>IFERROR(Tabelle1[[#This Row],[BebFl_summe 1]]*AW$3,"")</f>
        <v>272229.375</v>
      </c>
      <c r="AX115" s="320">
        <f>IFERROR(Tabelle1[[#This Row],[BebFl_summe 2]]*AX$3,"")</f>
        <v>119880.75000000001</v>
      </c>
      <c r="AY115" s="320">
        <f>IFERROR(Tabelle1[[#This Row],[BebFl_summe 3]]*AY$3,"")</f>
        <v>51606.500000000007</v>
      </c>
      <c r="AZ115" s="320">
        <f>IFERROR(Tabelle1[[#This Row],[BebFl_summe 4]]*AZ$3,"")</f>
        <v>65124.193749999999</v>
      </c>
      <c r="BA115" s="320">
        <f>IFERROR(Tabelle1[[#This Row],[BebFl_summe 5]]*BA$3,"")</f>
        <v>71078.150000000009</v>
      </c>
      <c r="BB115" s="320">
        <f>IFERROR(Tabelle1[[#This Row],[BebFl_summe 6]]*BB$3,"")</f>
        <v>222753.73214285716</v>
      </c>
      <c r="BC115" s="320">
        <f>IFERROR(Tabelle1[[#This Row],[BebFl_summe 7]]*BC$3,"")</f>
        <v>5963.8906250000009</v>
      </c>
      <c r="BD115" s="335">
        <v>2021676.2588147325</v>
      </c>
      <c r="BE115" s="342">
        <f>Tabelle1[[#This Row],[BebFl_Summe]]/Tabelle1[[#This Row],[bebaut]]</f>
        <v>0.50305700295389433</v>
      </c>
      <c r="BF115" s="332">
        <f>IFERROR(Tabelle1[[#This Row],[bebaut]]*Tabelle1[[#This Row],[BebFl_summe 1]]/Tabelle1[[#This Row],[BebFl_Summe]],"")</f>
        <v>360766.76983787736</v>
      </c>
      <c r="BG115" s="332">
        <f>IFERROR(Tabelle1[[#This Row],[bebaut]]*Tabelle1[[#This Row],[BebFl_summe 2]]/Tabelle1[[#This Row],[BebFl_Summe]],"")</f>
        <v>198587.08737458129</v>
      </c>
      <c r="BH115" s="332">
        <f>IFERROR(Tabelle1[[#This Row],[bebaut]]*Tabelle1[[#This Row],[BebFl_summe 3]]/Tabelle1[[#This Row],[BebFl_Summe]],"")</f>
        <v>85488.158228876026</v>
      </c>
      <c r="BI115" s="332">
        <f>IFERROR(Tabelle1[[#This Row],[bebaut]]*Tabelle1[[#This Row],[BebFl_summe 4]]/Tabelle1[[#This Row],[BebFl_Summe]],"")</f>
        <v>184938.41046583484</v>
      </c>
      <c r="BJ115" s="332">
        <f>IFERROR(Tabelle1[[#This Row],[bebaut]]*Tabelle1[[#This Row],[BebFl_summe 5]]/Tabelle1[[#This Row],[BebFl_Summe]],"")</f>
        <v>282584.87440841529</v>
      </c>
      <c r="BK115" s="332">
        <f>IFERROR(Tabelle1[[#This Row],[bebaut]]*Tabelle1[[#This Row],[BebFl_summe 6]]/Tabelle1[[#This Row],[BebFl_Summe]],"")</f>
        <v>885600.36272180767</v>
      </c>
      <c r="BL115" s="332">
        <f>IFERROR(Tabelle1[[#This Row],[bebaut]]*Tabelle1[[#This Row],[BebFl_summe 7]]/Tabelle1[[#This Row],[BebFl_Summe]],"")</f>
        <v>23710.595777340157</v>
      </c>
      <c r="BM115" s="290">
        <f>IFERROR(Tabelle1[[#This Row],[BGF_insg 1]]/Tabelle1[[#This Row],[GF_1]],"")</f>
        <v>0.45732454813990397</v>
      </c>
      <c r="BN115" s="290">
        <f>IFERROR(Tabelle1[[#This Row],[BGF_insg 2]]/Tabelle1[[#This Row],[GF_2]],"")</f>
        <v>0.91464909627980784</v>
      </c>
      <c r="BO115" s="290">
        <f>IFERROR(Tabelle1[[#This Row],[BGF_insg 3]]/Tabelle1[[#This Row],[GF_3]],"")</f>
        <v>1.3719736444197117</v>
      </c>
      <c r="BP115" s="290">
        <f>IFERROR(Tabelle1[[#This Row],[BGF_insg 4]]/Tabelle1[[#This Row],[GF_4]],"")</f>
        <v>1.8292981925596159</v>
      </c>
      <c r="BQ115" s="290">
        <f>IFERROR(Tabelle1[[#This Row],[BGF_insg 5]]/Tabelle1[[#This Row],[GF_5]],"")</f>
        <v>2.2866227406995194</v>
      </c>
      <c r="BR115" s="290">
        <f>IFERROR(Tabelle1[[#This Row],[BGF_insg 6]]/Tabelle1[[#This Row],[GF_6]],"")</f>
        <v>3.2012718369793274</v>
      </c>
      <c r="BS115" s="290">
        <f>IFERROR(Tabelle1[[#This Row],[BGF_insg 7]]/Tabelle1[[#This Row],[GF_7]],"")</f>
        <v>5.4878945776788468</v>
      </c>
      <c r="BT115" s="332">
        <f>IFERROR(Tabelle1[[#This Row],[bebaut]]*Tabelle1[[#This Row],[BebFl_summe 8]]/Tabelle1[[#This Row],[Gewichtung]],"")</f>
        <v>680601.97888944938</v>
      </c>
      <c r="BU115" s="332">
        <f>IFERROR(Tabelle1[[#This Row],[bebaut]]*Tabelle1[[#This Row],[BebFl_summe 9]]/Tabelle1[[#This Row],[Gewichtung]],"")</f>
        <v>299714.44367732672</v>
      </c>
      <c r="BV115" s="332">
        <f>IFERROR(Tabelle1[[#This Row],[bebaut]]*Tabelle1[[#This Row],[BebFl_summe 10]]/Tabelle1[[#This Row],[Gewichtung]],"")</f>
        <v>129021.6605888265</v>
      </c>
      <c r="BW115" s="332">
        <f>IFERROR(Tabelle1[[#This Row],[bebaut]]*Tabelle1[[#This Row],[BebFl_summe 11]]/Tabelle1[[#This Row],[Gewichtung]],"")</f>
        <v>162817.31220163111</v>
      </c>
      <c r="BX115" s="332">
        <f>IFERROR(Tabelle1[[#This Row],[bebaut]]*Tabelle1[[#This Row],[BebFl_summe 12]]/Tabelle1[[#This Row],[Gewichtung]],"")</f>
        <v>177702.82705825235</v>
      </c>
      <c r="BY115" s="332">
        <f>IFERROR(Tabelle1[[#This Row],[bebaut]]*Tabelle1[[#This Row],[BebFl_summe 13]]/Tabelle1[[#This Row],[Gewichtung]],"")</f>
        <v>556907.68456357415</v>
      </c>
      <c r="BZ115" s="332">
        <f>IFERROR(Tabelle1[[#This Row],[bebaut]]*Tabelle1[[#This Row],[BebFl_summe 14]]/Tabelle1[[#This Row],[Gewichtung]],"")</f>
        <v>14910.351835672529</v>
      </c>
      <c r="CA115" s="290">
        <f>IFERROR(Tabelle1[[#This Row],[BGF_insg 1]]/Tabelle1[[#This Row],[GF_12]],"")</f>
        <v>0.242414076240585</v>
      </c>
      <c r="CB115" s="290">
        <f>IFERROR(Tabelle1[[#This Row],[BGF_insg 2]]/Tabelle1[[#This Row],[GF_23]],"")</f>
        <v>0.60603519060146249</v>
      </c>
      <c r="CC115" s="290">
        <f>IFERROR(Tabelle1[[#This Row],[BGF_insg 3]]/Tabelle1[[#This Row],[GF_34]],"")</f>
        <v>0.90905278590219363</v>
      </c>
      <c r="CD115" s="290">
        <f>IFERROR(Tabelle1[[#This Row],[BGF_insg 4]]/Tabelle1[[#This Row],[GF_45]],"")</f>
        <v>2.0778349392050144</v>
      </c>
      <c r="CE115" s="290">
        <f>IFERROR(Tabelle1[[#This Row],[BGF_insg 5]]/Tabelle1[[#This Row],[GF_56]],"")</f>
        <v>3.6362111436087741</v>
      </c>
      <c r="CF115" s="290">
        <f>IFERROR(Tabelle1[[#This Row],[BGF_insg 6]]/Tabelle1[[#This Row],[GF_67]],"")</f>
        <v>5.0906956010522846</v>
      </c>
      <c r="CG115" s="290">
        <f>IFERROR(Tabelle1[[#This Row],[BGF_insg 7]]/Tabelle1[[#This Row],[GF_78]],"")</f>
        <v>8.7269067446610595</v>
      </c>
      <c r="CI115"/>
    </row>
    <row r="116" spans="1:87" ht="17.399999999999999" customHeight="1" x14ac:dyDescent="0.3">
      <c r="A116" s="15" t="s">
        <v>171</v>
      </c>
      <c r="B116" s="256">
        <v>92101</v>
      </c>
      <c r="C116" s="314">
        <f t="shared" si="1"/>
        <v>18983</v>
      </c>
      <c r="D116" s="25">
        <v>9014</v>
      </c>
      <c r="E116" s="25">
        <v>5075</v>
      </c>
      <c r="F116" s="25">
        <v>1771</v>
      </c>
      <c r="G116" s="25">
        <v>1063</v>
      </c>
      <c r="H116" s="25">
        <v>714</v>
      </c>
      <c r="I116" s="25">
        <v>1282</v>
      </c>
      <c r="J116" s="25">
        <v>64</v>
      </c>
      <c r="K116" s="24">
        <v>1272993</v>
      </c>
      <c r="L116" s="24">
        <v>1372914</v>
      </c>
      <c r="M116" s="24">
        <v>1015674</v>
      </c>
      <c r="N116" s="24">
        <v>864953</v>
      </c>
      <c r="O116" s="24">
        <v>815986</v>
      </c>
      <c r="P116" s="24">
        <v>2011080</v>
      </c>
      <c r="Q116" s="24">
        <v>234330</v>
      </c>
      <c r="R116" s="315">
        <f>IFERROR(Tabelle1[[#This Row],[NGF1]]/NGFzuBGF/D116,"")</f>
        <v>176.5299811404482</v>
      </c>
      <c r="S116" s="315">
        <f>IFERROR(Tabelle1[[#This Row],[NGF2]]/NGFzuBGF/E116,"")</f>
        <v>338.15615763546799</v>
      </c>
      <c r="T116" s="315">
        <f>IFERROR(Tabelle1[[#This Row],[NGF3]]/NGFzuBGF/F116,"")</f>
        <v>716.87888198757764</v>
      </c>
      <c r="U116" s="315">
        <f>IFERROR(Tabelle1[[#This Row],[NGF4]]/NGFzuBGF/G116,"")</f>
        <v>1017.1131232361241</v>
      </c>
      <c r="V116" s="315">
        <f>IFERROR(Tabelle1[[#This Row],[NGF5]]/NGFzuBGF/H116,"")</f>
        <v>1428.5469187675069</v>
      </c>
      <c r="W116" s="315">
        <f>IFERROR(Tabelle1[[#This Row],[NGF6]]/NGFzuBGF/I116,"")</f>
        <v>1960.8814352574102</v>
      </c>
      <c r="X116" s="315">
        <f>IFERROR(Tabelle1[[#This Row],[NGF11]]/NGFzuBGF/J116,"")</f>
        <v>4576.7578125</v>
      </c>
      <c r="Y116" s="329">
        <f>SUM(Tabelle1[[#This Row],[BGF_insg 1]:[BGF_insg 7]])</f>
        <v>9484912.5</v>
      </c>
      <c r="Z116" s="319">
        <f>IFERROR(D116*Tabelle1[[#This Row],[BGF1]],"")</f>
        <v>1591241.25</v>
      </c>
      <c r="AA116" s="319">
        <f>IFERROR(E116*Tabelle1[[#This Row],[BGF2]],"")</f>
        <v>1716142.5</v>
      </c>
      <c r="AB116" s="319">
        <f>IFERROR(F116*Tabelle1[[#This Row],[BGF3]],"")</f>
        <v>1269592.5</v>
      </c>
      <c r="AC116" s="319">
        <f>IFERROR(G116*Tabelle1[[#This Row],[BGF4]],"")</f>
        <v>1081191.25</v>
      </c>
      <c r="AD116" s="319">
        <f>IFERROR(H116*Tabelle1[[#This Row],[BGF5]],"")</f>
        <v>1019982.4999999999</v>
      </c>
      <c r="AE116" s="319">
        <f>IFERROR(I116*Tabelle1[[#This Row],[BGF6]],"")</f>
        <v>2513850</v>
      </c>
      <c r="AF116" s="319">
        <f>IFERROR(J116*Tabelle1[[#This Row],[BGF11]],"")</f>
        <v>292912.5</v>
      </c>
      <c r="AG116" s="316">
        <f>IFERROR(Tabelle1[[#This Row],[BGF1]]/AG$4*$AK$3,"")</f>
        <v>194.18297925449303</v>
      </c>
      <c r="AH116" s="316">
        <f>IFERROR(Tabelle1[[#This Row],[BGF2]]/AH$4*$AK$3,"")</f>
        <v>185.9858866995074</v>
      </c>
      <c r="AI116" s="316">
        <f>IFERROR(Tabelle1[[#This Row],[BGF3]]/AI$4*$AK$3,"")</f>
        <v>262.85559006211184</v>
      </c>
      <c r="AJ116" s="316">
        <f>IFERROR(Tabelle1[[#This Row],[BGF4]]/AJ$4*$AK$3,"")</f>
        <v>279.70610888993417</v>
      </c>
      <c r="AK116" s="316">
        <f>IFERROR(Tabelle1[[#This Row],[BGF5]]/AK$4*$AK$3,"")</f>
        <v>314.28032212885154</v>
      </c>
      <c r="AL116" s="316">
        <f>IFERROR(Tabelle1[[#This Row],[BGF6]]/AL$4*$AK$3,"")</f>
        <v>308.13851125473593</v>
      </c>
      <c r="AM116" s="316">
        <f>IFERROR(Tabelle1[[#This Row],[BGF11]]/AM$4*$AK$3,"")</f>
        <v>419.53613281250006</v>
      </c>
      <c r="AN116" s="330">
        <f>SUM(Tabelle1[[#This Row],[BebFl_summe 1]:[BebFl_summe 7]])</f>
        <v>4103368.6276785717</v>
      </c>
      <c r="AO116" s="320">
        <f>IFERROR(Tabelle1[[#This Row],[BebFl G1]]*D116,"")</f>
        <v>1750365.3750000002</v>
      </c>
      <c r="AP116" s="320">
        <f>IFERROR(Tabelle1[[#This Row],[BebFl G2]]*E116,"")</f>
        <v>943878.37500000012</v>
      </c>
      <c r="AQ116" s="320">
        <f>IFERROR(Tabelle1[[#This Row],[BebFl G3]]*F116,"")</f>
        <v>465517.25000000006</v>
      </c>
      <c r="AR116" s="320">
        <f>IFERROR(Tabelle1[[#This Row],[BebFl G4]]*G116,"")</f>
        <v>297327.59375</v>
      </c>
      <c r="AS116" s="320">
        <f>IFERROR(Tabelle1[[#This Row],[BebFl G5]]*H116,"")</f>
        <v>224396.15</v>
      </c>
      <c r="AT116" s="320">
        <f>IFERROR(Tabelle1[[#This Row],[BebFl G6]]*I116,"")</f>
        <v>395033.57142857148</v>
      </c>
      <c r="AU116" s="320">
        <f>IFERROR(Tabelle1[[#This Row],[BebFl G11]]*J116,"")</f>
        <v>26850.312500000004</v>
      </c>
      <c r="AV116" s="320">
        <f>SUM(Tabelle1[[#This Row],[BebFl_summe 8]:[BebFl_summe 14]])</f>
        <v>4848092.1450892864</v>
      </c>
      <c r="AW116" s="320">
        <f>IFERROR(Tabelle1[[#This Row],[BebFl_summe 1]]*AW$3,"")</f>
        <v>2625548.0625000005</v>
      </c>
      <c r="AX116" s="320">
        <f>IFERROR(Tabelle1[[#This Row],[BebFl_summe 2]]*AX$3,"")</f>
        <v>1132654.05</v>
      </c>
      <c r="AY116" s="320">
        <f>IFERROR(Tabelle1[[#This Row],[BebFl_summe 3]]*AY$3,"")</f>
        <v>558620.70000000007</v>
      </c>
      <c r="AZ116" s="320">
        <f>IFERROR(Tabelle1[[#This Row],[BebFl_summe 4]]*AZ$3,"")</f>
        <v>208129.31562499999</v>
      </c>
      <c r="BA116" s="320">
        <f>IFERROR(Tabelle1[[#This Row],[BebFl_summe 5]]*BA$3,"")</f>
        <v>112198.075</v>
      </c>
      <c r="BB116" s="320">
        <f>IFERROR(Tabelle1[[#This Row],[BebFl_summe 6]]*BB$3,"")</f>
        <v>197516.78571428574</v>
      </c>
      <c r="BC116" s="320">
        <f>IFERROR(Tabelle1[[#This Row],[BebFl_summe 7]]*BC$3,"")</f>
        <v>13425.156250000002</v>
      </c>
      <c r="BD116" s="335">
        <v>16979724.909535948</v>
      </c>
      <c r="BE116" s="342">
        <f>Tabelle1[[#This Row],[BebFl_Summe]]/Tabelle1[[#This Row],[bebaut]]</f>
        <v>0.24166284492477774</v>
      </c>
      <c r="BF116" s="332">
        <f>IFERROR(Tabelle1[[#This Row],[bebaut]]*Tabelle1[[#This Row],[BebFl_summe 1]]/Tabelle1[[#This Row],[BebFl_Summe]],"")</f>
        <v>7243005.748545398</v>
      </c>
      <c r="BG116" s="332">
        <f>IFERROR(Tabelle1[[#This Row],[bebaut]]*Tabelle1[[#This Row],[BebFl_summe 2]]/Tabelle1[[#This Row],[BebFl_Summe]],"")</f>
        <v>3905765.3868711204</v>
      </c>
      <c r="BH116" s="332">
        <f>IFERROR(Tabelle1[[#This Row],[bebaut]]*Tabelle1[[#This Row],[BebFl_summe 3]]/Tabelle1[[#This Row],[BebFl_Summe]],"")</f>
        <v>1926308.7387095082</v>
      </c>
      <c r="BI116" s="332">
        <f>IFERROR(Tabelle1[[#This Row],[bebaut]]*Tabelle1[[#This Row],[BebFl_summe 4]]/Tabelle1[[#This Row],[BebFl_Summe]],"")</f>
        <v>1230340.5343198248</v>
      </c>
      <c r="BJ116" s="332">
        <f>IFERROR(Tabelle1[[#This Row],[bebaut]]*Tabelle1[[#This Row],[BebFl_summe 5]]/Tabelle1[[#This Row],[BebFl_Summe]],"")</f>
        <v>928550.47729760711</v>
      </c>
      <c r="BK116" s="332">
        <f>IFERROR(Tabelle1[[#This Row],[bebaut]]*Tabelle1[[#This Row],[BebFl_summe 6]]/Tabelle1[[#This Row],[BebFl_Summe]],"")</f>
        <v>1634647.5253634183</v>
      </c>
      <c r="BL116" s="332">
        <f>IFERROR(Tabelle1[[#This Row],[bebaut]]*Tabelle1[[#This Row],[BebFl_summe 7]]/Tabelle1[[#This Row],[BebFl_Summe]],"")</f>
        <v>111106.49842907248</v>
      </c>
      <c r="BM116" s="290">
        <f>IFERROR(Tabelle1[[#This Row],[BGF_insg 1]]/Tabelle1[[#This Row],[GF_1]],"")</f>
        <v>0.21969349538616156</v>
      </c>
      <c r="BN116" s="290">
        <f>IFERROR(Tabelle1[[#This Row],[BGF_insg 2]]/Tabelle1[[#This Row],[GF_2]],"")</f>
        <v>0.43938699077232313</v>
      </c>
      <c r="BO116" s="290">
        <f>IFERROR(Tabelle1[[#This Row],[BGF_insg 3]]/Tabelle1[[#This Row],[GF_3]],"")</f>
        <v>0.65908048615848458</v>
      </c>
      <c r="BP116" s="290">
        <f>IFERROR(Tabelle1[[#This Row],[BGF_insg 4]]/Tabelle1[[#This Row],[GF_4]],"")</f>
        <v>0.87877398154464637</v>
      </c>
      <c r="BQ116" s="290">
        <f>IFERROR(Tabelle1[[#This Row],[BGF_insg 5]]/Tabelle1[[#This Row],[GF_5]],"")</f>
        <v>1.0984674769308078</v>
      </c>
      <c r="BR116" s="290">
        <f>IFERROR(Tabelle1[[#This Row],[BGF_insg 6]]/Tabelle1[[#This Row],[GF_6]],"")</f>
        <v>1.5378544677031309</v>
      </c>
      <c r="BS116" s="290">
        <f>IFERROR(Tabelle1[[#This Row],[BGF_insg 7]]/Tabelle1[[#This Row],[GF_7]],"")</f>
        <v>2.6363219446339383</v>
      </c>
      <c r="BT116" s="332">
        <f>IFERROR(Tabelle1[[#This Row],[bebaut]]*Tabelle1[[#This Row],[BebFl_summe 8]]/Tabelle1[[#This Row],[Gewichtung]],"")</f>
        <v>9195593.3393658847</v>
      </c>
      <c r="BU116" s="332">
        <f>IFERROR(Tabelle1[[#This Row],[bebaut]]*Tabelle1[[#This Row],[BebFl_summe 9]]/Tabelle1[[#This Row],[Gewichtung]],"")</f>
        <v>3966953.1046666158</v>
      </c>
      <c r="BV116" s="332">
        <f>IFERROR(Tabelle1[[#This Row],[bebaut]]*Tabelle1[[#This Row],[BebFl_summe 10]]/Tabelle1[[#This Row],[Gewichtung]],"")</f>
        <v>1956486.2900512635</v>
      </c>
      <c r="BW116" s="332">
        <f>IFERROR(Tabelle1[[#This Row],[bebaut]]*Tabelle1[[#This Row],[BebFl_summe 11]]/Tabelle1[[#This Row],[Gewichtung]],"")</f>
        <v>728942.1114864964</v>
      </c>
      <c r="BX116" s="332">
        <f>IFERROR(Tabelle1[[#This Row],[bebaut]]*Tabelle1[[#This Row],[BebFl_summe 12]]/Tabelle1[[#This Row],[Gewichtung]],"")</f>
        <v>392957.14517496998</v>
      </c>
      <c r="BY116" s="332">
        <f>IFERROR(Tabelle1[[#This Row],[bebaut]]*Tabelle1[[#This Row],[BebFl_summe 13]]/Tabelle1[[#This Row],[Gewichtung]],"")</f>
        <v>691773.29680943303</v>
      </c>
      <c r="BZ116" s="332">
        <f>IFERROR(Tabelle1[[#This Row],[bebaut]]*Tabelle1[[#This Row],[BebFl_summe 14]]/Tabelle1[[#This Row],[Gewichtung]],"")</f>
        <v>47019.621981285396</v>
      </c>
      <c r="CA116" s="290">
        <f>IFERROR(Tabelle1[[#This Row],[BGF_insg 1]]/Tabelle1[[#This Row],[GF_12]],"")</f>
        <v>0.17304389083714417</v>
      </c>
      <c r="CB116" s="290">
        <f>IFERROR(Tabelle1[[#This Row],[BGF_insg 2]]/Tabelle1[[#This Row],[GF_23]],"")</f>
        <v>0.43260972709286039</v>
      </c>
      <c r="CC116" s="290">
        <f>IFERROR(Tabelle1[[#This Row],[BGF_insg 3]]/Tabelle1[[#This Row],[GF_34]],"")</f>
        <v>0.64891459063929058</v>
      </c>
      <c r="CD116" s="290">
        <f>IFERROR(Tabelle1[[#This Row],[BGF_insg 4]]/Tabelle1[[#This Row],[GF_45]],"")</f>
        <v>1.4832333500326644</v>
      </c>
      <c r="CE116" s="290">
        <f>IFERROR(Tabelle1[[#This Row],[BGF_insg 5]]/Tabelle1[[#This Row],[GF_56]],"")</f>
        <v>2.5956583625571628</v>
      </c>
      <c r="CF116" s="290">
        <f>IFERROR(Tabelle1[[#This Row],[BGF_insg 6]]/Tabelle1[[#This Row],[GF_67]],"")</f>
        <v>3.6339217075800274</v>
      </c>
      <c r="CG116" s="290">
        <f>IFERROR(Tabelle1[[#This Row],[BGF_insg 7]]/Tabelle1[[#This Row],[GF_78]],"")</f>
        <v>6.2295800701371888</v>
      </c>
      <c r="CI116"/>
    </row>
    <row r="117" spans="1:87" ht="17.399999999999999" customHeight="1" x14ac:dyDescent="0.3">
      <c r="A117" s="15" t="s">
        <v>172</v>
      </c>
      <c r="B117" s="256">
        <v>92201</v>
      </c>
      <c r="C117" s="314">
        <f t="shared" si="1"/>
        <v>29900</v>
      </c>
      <c r="D117" s="25">
        <v>16684</v>
      </c>
      <c r="E117" s="25">
        <v>8850</v>
      </c>
      <c r="F117" s="25">
        <v>1705</v>
      </c>
      <c r="G117" s="25">
        <v>1083</v>
      </c>
      <c r="H117" s="25">
        <v>519</v>
      </c>
      <c r="I117" s="25">
        <v>953</v>
      </c>
      <c r="J117" s="25">
        <v>106</v>
      </c>
      <c r="K117" s="24">
        <v>2060860</v>
      </c>
      <c r="L117" s="24">
        <v>1512432</v>
      </c>
      <c r="M117" s="24">
        <v>784960</v>
      </c>
      <c r="N117" s="24">
        <v>934924</v>
      </c>
      <c r="O117" s="24">
        <v>635787</v>
      </c>
      <c r="P117" s="24">
        <v>1861255</v>
      </c>
      <c r="Q117" s="24">
        <v>447312</v>
      </c>
      <c r="R117" s="315">
        <f>IFERROR(Tabelle1[[#This Row],[NGF1]]/NGFzuBGF/D117,"")</f>
        <v>154.4039199232798</v>
      </c>
      <c r="S117" s="315">
        <f>IFERROR(Tabelle1[[#This Row],[NGF2]]/NGFzuBGF/E117,"")</f>
        <v>213.62033898305086</v>
      </c>
      <c r="T117" s="315">
        <f>IFERROR(Tabelle1[[#This Row],[NGF3]]/NGFzuBGF/F117,"")</f>
        <v>575.48387096774195</v>
      </c>
      <c r="U117" s="315">
        <f>IFERROR(Tabelle1[[#This Row],[NGF4]]/NGFzuBGF/G117,"")</f>
        <v>1079.0904893813481</v>
      </c>
      <c r="V117" s="315">
        <f>IFERROR(Tabelle1[[#This Row],[NGF5]]/NGFzuBGF/H117,"")</f>
        <v>1531.278901734104</v>
      </c>
      <c r="W117" s="315">
        <f>IFERROR(Tabelle1[[#This Row],[NGF6]]/NGFzuBGF/I117,"")</f>
        <v>2441.3103357817417</v>
      </c>
      <c r="X117" s="315">
        <f>IFERROR(Tabelle1[[#This Row],[NGF11]]/NGFzuBGF/J117,"")</f>
        <v>5274.9056603773588</v>
      </c>
      <c r="Y117" s="329">
        <f>SUM(Tabelle1[[#This Row],[BGF_insg 1]:[BGF_insg 7]])</f>
        <v>10296912.5</v>
      </c>
      <c r="Z117" s="319">
        <f>IFERROR(D117*Tabelle1[[#This Row],[BGF1]],"")</f>
        <v>2576075</v>
      </c>
      <c r="AA117" s="319">
        <f>IFERROR(E117*Tabelle1[[#This Row],[BGF2]],"")</f>
        <v>1890540</v>
      </c>
      <c r="AB117" s="319">
        <f>IFERROR(F117*Tabelle1[[#This Row],[BGF3]],"")</f>
        <v>981200</v>
      </c>
      <c r="AC117" s="319">
        <f>IFERROR(G117*Tabelle1[[#This Row],[BGF4]],"")</f>
        <v>1168655</v>
      </c>
      <c r="AD117" s="319">
        <f>IFERROR(H117*Tabelle1[[#This Row],[BGF5]],"")</f>
        <v>794733.75</v>
      </c>
      <c r="AE117" s="319">
        <f>IFERROR(I117*Tabelle1[[#This Row],[BGF6]],"")</f>
        <v>2326568.75</v>
      </c>
      <c r="AF117" s="319">
        <f>IFERROR(J117*Tabelle1[[#This Row],[BGF11]],"")</f>
        <v>559140</v>
      </c>
      <c r="AG117" s="316">
        <f>IFERROR(Tabelle1[[#This Row],[BGF1]]/AG$4*$AK$3,"")</f>
        <v>169.84431191560779</v>
      </c>
      <c r="AH117" s="316">
        <f>IFERROR(Tabelle1[[#This Row],[BGF2]]/AH$4*$AK$3,"")</f>
        <v>117.49118644067798</v>
      </c>
      <c r="AI117" s="316">
        <f>IFERROR(Tabelle1[[#This Row],[BGF3]]/AI$4*$AK$3,"")</f>
        <v>211.01075268817206</v>
      </c>
      <c r="AJ117" s="316">
        <f>IFERROR(Tabelle1[[#This Row],[BGF4]]/AJ$4*$AK$3,"")</f>
        <v>296.74988457987075</v>
      </c>
      <c r="AK117" s="316">
        <f>IFERROR(Tabelle1[[#This Row],[BGF5]]/AK$4*$AK$3,"")</f>
        <v>336.88135838150293</v>
      </c>
      <c r="AL117" s="316">
        <f>IFERROR(Tabelle1[[#This Row],[BGF6]]/AL$4*$AK$3,"")</f>
        <v>383.63448133713086</v>
      </c>
      <c r="AM117" s="316">
        <f>IFERROR(Tabelle1[[#This Row],[BGF11]]/AM$4*$AK$3,"")</f>
        <v>483.53301886792457</v>
      </c>
      <c r="AN117" s="330">
        <f>SUM(Tabelle1[[#This Row],[BebFl_summe 1]:[BebFl_summe 7]])</f>
        <v>5146332.5440476192</v>
      </c>
      <c r="AO117" s="320">
        <f>IFERROR(Tabelle1[[#This Row],[BebFl G1]]*D117,"")</f>
        <v>2833682.5000000005</v>
      </c>
      <c r="AP117" s="320">
        <f>IFERROR(Tabelle1[[#This Row],[BebFl G2]]*E117,"")</f>
        <v>1039797.0000000001</v>
      </c>
      <c r="AQ117" s="320">
        <f>IFERROR(Tabelle1[[#This Row],[BebFl G3]]*F117,"")</f>
        <v>359773.33333333337</v>
      </c>
      <c r="AR117" s="320">
        <f>IFERROR(Tabelle1[[#This Row],[BebFl G4]]*G117,"")</f>
        <v>321380.125</v>
      </c>
      <c r="AS117" s="320">
        <f>IFERROR(Tabelle1[[#This Row],[BebFl G5]]*H117,"")</f>
        <v>174841.42500000002</v>
      </c>
      <c r="AT117" s="320">
        <f>IFERROR(Tabelle1[[#This Row],[BebFl G6]]*I117,"")</f>
        <v>365603.66071428574</v>
      </c>
      <c r="AU117" s="320">
        <f>IFERROR(Tabelle1[[#This Row],[BebFl G11]]*J117,"")</f>
        <v>51254.500000000007</v>
      </c>
      <c r="AV117" s="320">
        <f>SUM(Tabelle1[[#This Row],[BebFl_summe 8]:[BebFl_summe 14]])</f>
        <v>6450824.0303571448</v>
      </c>
      <c r="AW117" s="320">
        <f>IFERROR(Tabelle1[[#This Row],[BebFl_summe 1]]*AW$3,"")</f>
        <v>4250523.7500000009</v>
      </c>
      <c r="AX117" s="320">
        <f>IFERROR(Tabelle1[[#This Row],[BebFl_summe 2]]*AX$3,"")</f>
        <v>1247756.4000000001</v>
      </c>
      <c r="AY117" s="320">
        <f>IFERROR(Tabelle1[[#This Row],[BebFl_summe 3]]*AY$3,"")</f>
        <v>431728.00000000006</v>
      </c>
      <c r="AZ117" s="320">
        <f>IFERROR(Tabelle1[[#This Row],[BebFl_summe 4]]*AZ$3,"")</f>
        <v>224966.08749999999</v>
      </c>
      <c r="BA117" s="320">
        <f>IFERROR(Tabelle1[[#This Row],[BebFl_summe 5]]*BA$3,"")</f>
        <v>87420.712500000009</v>
      </c>
      <c r="BB117" s="320">
        <f>IFERROR(Tabelle1[[#This Row],[BebFl_summe 6]]*BB$3,"")</f>
        <v>182801.83035714287</v>
      </c>
      <c r="BC117" s="320">
        <f>IFERROR(Tabelle1[[#This Row],[BebFl_summe 7]]*BC$3,"")</f>
        <v>25627.250000000004</v>
      </c>
      <c r="BD117" s="335">
        <v>24686380.706161071</v>
      </c>
      <c r="BE117" s="342">
        <f>Tabelle1[[#This Row],[BebFl_Summe]]/Tabelle1[[#This Row],[bebaut]]</f>
        <v>0.20846849140438112</v>
      </c>
      <c r="BF117" s="332">
        <f>IFERROR(Tabelle1[[#This Row],[bebaut]]*Tabelle1[[#This Row],[BebFl_summe 1]]/Tabelle1[[#This Row],[BebFl_Summe]],"")</f>
        <v>13592857.514871662</v>
      </c>
      <c r="BG117" s="332">
        <f>IFERROR(Tabelle1[[#This Row],[bebaut]]*Tabelle1[[#This Row],[BebFl_summe 2]]/Tabelle1[[#This Row],[BebFl_Summe]],"")</f>
        <v>4987789.7278156634</v>
      </c>
      <c r="BH117" s="332">
        <f>IFERROR(Tabelle1[[#This Row],[bebaut]]*Tabelle1[[#This Row],[BebFl_summe 3]]/Tabelle1[[#This Row],[BebFl_Summe]],"")</f>
        <v>1725792.3771101478</v>
      </c>
      <c r="BI117" s="332">
        <f>IFERROR(Tabelle1[[#This Row],[bebaut]]*Tabelle1[[#This Row],[BebFl_summe 4]]/Tabelle1[[#This Row],[BebFl_Summe]],"")</f>
        <v>1541624.4576577097</v>
      </c>
      <c r="BJ117" s="332">
        <f>IFERROR(Tabelle1[[#This Row],[bebaut]]*Tabelle1[[#This Row],[BebFl_summe 5]]/Tabelle1[[#This Row],[BebFl_Summe]],"")</f>
        <v>838694.72946320556</v>
      </c>
      <c r="BK117" s="332">
        <f>IFERROR(Tabelle1[[#This Row],[bebaut]]*Tabelle1[[#This Row],[BebFl_summe 6]]/Tabelle1[[#This Row],[BebFl_Summe]],"")</f>
        <v>1753759.8044257844</v>
      </c>
      <c r="BL117" s="332">
        <f>IFERROR(Tabelle1[[#This Row],[bebaut]]*Tabelle1[[#This Row],[BebFl_summe 7]]/Tabelle1[[#This Row],[BebFl_Summe]],"")</f>
        <v>245862.0948168998</v>
      </c>
      <c r="BM117" s="290">
        <f>IFERROR(Tabelle1[[#This Row],[BGF_insg 1]]/Tabelle1[[#This Row],[GF_1]],"")</f>
        <v>0.18951681036761917</v>
      </c>
      <c r="BN117" s="290">
        <f>IFERROR(Tabelle1[[#This Row],[BGF_insg 2]]/Tabelle1[[#This Row],[GF_2]],"")</f>
        <v>0.37903362073523839</v>
      </c>
      <c r="BO117" s="290">
        <f>IFERROR(Tabelle1[[#This Row],[BGF_insg 3]]/Tabelle1[[#This Row],[GF_3]],"")</f>
        <v>0.56855043110285763</v>
      </c>
      <c r="BP117" s="290">
        <f>IFERROR(Tabelle1[[#This Row],[BGF_insg 4]]/Tabelle1[[#This Row],[GF_4]],"")</f>
        <v>0.75806724147047688</v>
      </c>
      <c r="BQ117" s="290">
        <f>IFERROR(Tabelle1[[#This Row],[BGF_insg 5]]/Tabelle1[[#This Row],[GF_5]],"")</f>
        <v>0.94758405183809591</v>
      </c>
      <c r="BR117" s="290">
        <f>IFERROR(Tabelle1[[#This Row],[BGF_insg 6]]/Tabelle1[[#This Row],[GF_6]],"")</f>
        <v>1.3266176725733343</v>
      </c>
      <c r="BS117" s="290">
        <f>IFERROR(Tabelle1[[#This Row],[BGF_insg 7]]/Tabelle1[[#This Row],[GF_7]],"")</f>
        <v>2.2742017244114301</v>
      </c>
      <c r="BT117" s="332">
        <f>IFERROR(Tabelle1[[#This Row],[bebaut]]*Tabelle1[[#This Row],[BebFl_summe 8]]/Tabelle1[[#This Row],[Gewichtung]],"")</f>
        <v>16266146.309259973</v>
      </c>
      <c r="BU117" s="332">
        <f>IFERROR(Tabelle1[[#This Row],[bebaut]]*Tabelle1[[#This Row],[BebFl_summe 9]]/Tabelle1[[#This Row],[Gewichtung]],"")</f>
        <v>4774985.2381640058</v>
      </c>
      <c r="BV117" s="332">
        <f>IFERROR(Tabelle1[[#This Row],[bebaut]]*Tabelle1[[#This Row],[BebFl_summe 10]]/Tabelle1[[#This Row],[Gewichtung]],"")</f>
        <v>1652161.2927828457</v>
      </c>
      <c r="BW117" s="332">
        <f>IFERROR(Tabelle1[[#This Row],[bebaut]]*Tabelle1[[#This Row],[BebFl_summe 11]]/Tabelle1[[#This Row],[Gewichtung]],"")</f>
        <v>860913.03310486872</v>
      </c>
      <c r="BX117" s="332">
        <f>IFERROR(Tabelle1[[#This Row],[bebaut]]*Tabelle1[[#This Row],[BebFl_summe 12]]/Tabelle1[[#This Row],[Gewichtung]],"")</f>
        <v>334546.5602879533</v>
      </c>
      <c r="BY117" s="332">
        <f>IFERROR(Tabelle1[[#This Row],[bebaut]]*Tabelle1[[#This Row],[BebFl_summe 13]]/Tabelle1[[#This Row],[Gewichtung]],"")</f>
        <v>699556.45305823942</v>
      </c>
      <c r="BZ117" s="332">
        <f>IFERROR(Tabelle1[[#This Row],[bebaut]]*Tabelle1[[#This Row],[BebFl_summe 14]]/Tabelle1[[#This Row],[Gewichtung]],"")</f>
        <v>98071.819503180683</v>
      </c>
      <c r="CA117" s="290">
        <f>IFERROR(Tabelle1[[#This Row],[BGF_insg 1]]/Tabelle1[[#This Row],[GF_12]],"")</f>
        <v>0.15837033253128277</v>
      </c>
      <c r="CB117" s="290">
        <f>IFERROR(Tabelle1[[#This Row],[BGF_insg 2]]/Tabelle1[[#This Row],[GF_23]],"")</f>
        <v>0.39592583132820691</v>
      </c>
      <c r="CC117" s="290">
        <f>IFERROR(Tabelle1[[#This Row],[BGF_insg 3]]/Tabelle1[[#This Row],[GF_34]],"")</f>
        <v>0.59388874699231042</v>
      </c>
      <c r="CD117" s="290">
        <f>IFERROR(Tabelle1[[#This Row],[BGF_insg 4]]/Tabelle1[[#This Row],[GF_45]],"")</f>
        <v>1.3574599931252811</v>
      </c>
      <c r="CE117" s="290">
        <f>IFERROR(Tabelle1[[#This Row],[BGF_insg 5]]/Tabelle1[[#This Row],[GF_56]],"")</f>
        <v>2.3755549879692412</v>
      </c>
      <c r="CF117" s="290">
        <f>IFERROR(Tabelle1[[#This Row],[BGF_insg 6]]/Tabelle1[[#This Row],[GF_67]],"")</f>
        <v>3.3257769831569384</v>
      </c>
      <c r="CG117" s="290">
        <f>IFERROR(Tabelle1[[#This Row],[BGF_insg 7]]/Tabelle1[[#This Row],[GF_78]],"")</f>
        <v>5.7013319711261792</v>
      </c>
      <c r="CI117"/>
    </row>
    <row r="118" spans="1:87" ht="17.399999999999999" customHeight="1" thickBot="1" x14ac:dyDescent="0.35">
      <c r="A118" s="15" t="s">
        <v>173</v>
      </c>
      <c r="B118" s="256">
        <v>92301</v>
      </c>
      <c r="C118" s="314">
        <f t="shared" si="1"/>
        <v>15575</v>
      </c>
      <c r="D118" s="25">
        <v>6530</v>
      </c>
      <c r="E118" s="25">
        <v>5492</v>
      </c>
      <c r="F118" s="25">
        <v>1800</v>
      </c>
      <c r="G118" s="25">
        <v>1009</v>
      </c>
      <c r="H118" s="25">
        <v>322</v>
      </c>
      <c r="I118" s="25">
        <v>384</v>
      </c>
      <c r="J118" s="25">
        <v>38</v>
      </c>
      <c r="K118" s="24">
        <v>1521077</v>
      </c>
      <c r="L118" s="24">
        <v>1945796</v>
      </c>
      <c r="M118" s="24">
        <v>1215454</v>
      </c>
      <c r="N118" s="24">
        <v>871898</v>
      </c>
      <c r="O118" s="24">
        <v>376458</v>
      </c>
      <c r="P118" s="24">
        <v>789670</v>
      </c>
      <c r="Q118" s="24">
        <v>303232</v>
      </c>
      <c r="R118" s="315">
        <f>IFERROR(Tabelle1[[#This Row],[NGF1]]/NGFzuBGF/D118,"")</f>
        <v>291.17094180704441</v>
      </c>
      <c r="S118" s="315">
        <f>IFERROR(Tabelle1[[#This Row],[NGF2]]/NGFzuBGF/E118,"")</f>
        <v>442.87053896576839</v>
      </c>
      <c r="T118" s="315">
        <f>IFERROR(Tabelle1[[#This Row],[NGF3]]/NGFzuBGF/F118,"")</f>
        <v>844.06527777777774</v>
      </c>
      <c r="U118" s="315">
        <f>IFERROR(Tabelle1[[#This Row],[NGF4]]/NGFzuBGF/G118,"")</f>
        <v>1080.1511397423192</v>
      </c>
      <c r="V118" s="315">
        <f>IFERROR(Tabelle1[[#This Row],[NGF5]]/NGFzuBGF/H118,"")</f>
        <v>1461.4052795031057</v>
      </c>
      <c r="W118" s="315">
        <f>IFERROR(Tabelle1[[#This Row],[NGF6]]/NGFzuBGF/I118,"")</f>
        <v>2570.5403645833335</v>
      </c>
      <c r="X118" s="315">
        <f>IFERROR(Tabelle1[[#This Row],[NGF11]]/NGFzuBGF/J118,"")</f>
        <v>9974.7368421052633</v>
      </c>
      <c r="Y118" s="329">
        <f>SUM(Tabelle1[[#This Row],[BGF_insg 1]:[BGF_insg 7]])</f>
        <v>8779481.25</v>
      </c>
      <c r="Z118" s="319">
        <f>IFERROR(D118*Tabelle1[[#This Row],[BGF1]],"")</f>
        <v>1901346.25</v>
      </c>
      <c r="AA118" s="319">
        <f>IFERROR(E118*Tabelle1[[#This Row],[BGF2]],"")</f>
        <v>2432245</v>
      </c>
      <c r="AB118" s="319">
        <f>IFERROR(F118*Tabelle1[[#This Row],[BGF3]],"")</f>
        <v>1519317.5</v>
      </c>
      <c r="AC118" s="319">
        <f>IFERROR(G118*Tabelle1[[#This Row],[BGF4]],"")</f>
        <v>1089872.5</v>
      </c>
      <c r="AD118" s="319">
        <f>IFERROR(H118*Tabelle1[[#This Row],[BGF5]],"")</f>
        <v>470572.50000000006</v>
      </c>
      <c r="AE118" s="319">
        <f>IFERROR(I118*Tabelle1[[#This Row],[BGF6]],"")</f>
        <v>987087.5</v>
      </c>
      <c r="AF118" s="319">
        <f>IFERROR(J118*Tabelle1[[#This Row],[BGF11]],"")</f>
        <v>379040</v>
      </c>
      <c r="AG118" s="316">
        <f>IFERROR(Tabelle1[[#This Row],[BGF1]]/AG$4*$AK$3,"")</f>
        <v>320.28803598774886</v>
      </c>
      <c r="AH118" s="316">
        <f>IFERROR(Tabelle1[[#This Row],[BGF2]]/AH$4*$AK$3,"")</f>
        <v>243.57879643117263</v>
      </c>
      <c r="AI118" s="316">
        <f>IFERROR(Tabelle1[[#This Row],[BGF3]]/AI$4*$AK$3,"")</f>
        <v>309.49060185185186</v>
      </c>
      <c r="AJ118" s="316">
        <f>IFERROR(Tabelle1[[#This Row],[BGF4]]/AJ$4*$AK$3,"")</f>
        <v>297.0415634291378</v>
      </c>
      <c r="AK118" s="316">
        <f>IFERROR(Tabelle1[[#This Row],[BGF5]]/AK$4*$AK$3,"")</f>
        <v>321.50916149068325</v>
      </c>
      <c r="AL118" s="316">
        <f>IFERROR(Tabelle1[[#This Row],[BGF6]]/AL$4*$AK$3,"")</f>
        <v>403.94205729166674</v>
      </c>
      <c r="AM118" s="316">
        <f>IFERROR(Tabelle1[[#This Row],[BGF11]]/AM$4*$AK$3,"")</f>
        <v>914.35087719298247</v>
      </c>
      <c r="AN118" s="330">
        <f>SUM(Tabelle1[[#This Row],[BebFl_summe 1]:[BebFl_summe 7]])</f>
        <v>4579398.6791666672</v>
      </c>
      <c r="AO118" s="320">
        <f>IFERROR(Tabelle1[[#This Row],[BebFl G1]]*D118,"")</f>
        <v>2091480.875</v>
      </c>
      <c r="AP118" s="320">
        <f>IFERROR(Tabelle1[[#This Row],[BebFl G2]]*E118,"")</f>
        <v>1337734.75</v>
      </c>
      <c r="AQ118" s="320">
        <f>IFERROR(Tabelle1[[#This Row],[BebFl G3]]*F118,"")</f>
        <v>557083.08333333337</v>
      </c>
      <c r="AR118" s="320">
        <f>IFERROR(Tabelle1[[#This Row],[BebFl G4]]*G118,"")</f>
        <v>299714.93750000006</v>
      </c>
      <c r="AS118" s="320">
        <f>IFERROR(Tabelle1[[#This Row],[BebFl G5]]*H118,"")</f>
        <v>103525.95000000001</v>
      </c>
      <c r="AT118" s="320">
        <f>IFERROR(Tabelle1[[#This Row],[BebFl G6]]*I118,"")</f>
        <v>155113.75000000003</v>
      </c>
      <c r="AU118" s="320">
        <f>IFERROR(Tabelle1[[#This Row],[BebFl G11]]*J118,"")</f>
        <v>34745.333333333336</v>
      </c>
      <c r="AV118" s="320">
        <f>SUM(Tabelle1[[#This Row],[BebFl_summe 8]:[BebFl_summe 14]])</f>
        <v>5767495.6854166668</v>
      </c>
      <c r="AW118" s="320">
        <f>IFERROR(Tabelle1[[#This Row],[BebFl_summe 1]]*AW$3,"")</f>
        <v>3137221.3125</v>
      </c>
      <c r="AX118" s="320">
        <f>IFERROR(Tabelle1[[#This Row],[BebFl_summe 2]]*AX$3,"")</f>
        <v>1605281.7</v>
      </c>
      <c r="AY118" s="320">
        <f>IFERROR(Tabelle1[[#This Row],[BebFl_summe 3]]*AY$3,"")</f>
        <v>668499.70000000007</v>
      </c>
      <c r="AZ118" s="320">
        <f>IFERROR(Tabelle1[[#This Row],[BebFl_summe 4]]*AZ$3,"")</f>
        <v>209800.45625000002</v>
      </c>
      <c r="BA118" s="320">
        <f>IFERROR(Tabelle1[[#This Row],[BebFl_summe 5]]*BA$3,"")</f>
        <v>51762.975000000006</v>
      </c>
      <c r="BB118" s="320">
        <f>IFERROR(Tabelle1[[#This Row],[BebFl_summe 6]]*BB$3,"")</f>
        <v>77556.875000000015</v>
      </c>
      <c r="BC118" s="320">
        <f>IFERROR(Tabelle1[[#This Row],[BebFl_summe 7]]*BC$3,"")</f>
        <v>17372.666666666668</v>
      </c>
      <c r="BD118" s="336">
        <v>16511487.078644209</v>
      </c>
      <c r="BE118" s="342">
        <f>Tabelle1[[#This Row],[BebFl_Summe]]/Tabelle1[[#This Row],[bebaut]]</f>
        <v>0.27734622916488338</v>
      </c>
      <c r="BF118" s="332">
        <f>IFERROR(Tabelle1[[#This Row],[bebaut]]*Tabelle1[[#This Row],[BebFl_summe 1]]/Tabelle1[[#This Row],[BebFl_Summe]],"")</f>
        <v>7541046.7317246525</v>
      </c>
      <c r="BG118" s="332">
        <f>IFERROR(Tabelle1[[#This Row],[bebaut]]*Tabelle1[[#This Row],[BebFl_summe 2]]/Tabelle1[[#This Row],[BebFl_Summe]],"")</f>
        <v>4823338.5181693304</v>
      </c>
      <c r="BH118" s="332">
        <f>IFERROR(Tabelle1[[#This Row],[bebaut]]*Tabelle1[[#This Row],[BebFl_summe 3]]/Tabelle1[[#This Row],[BebFl_Summe]],"")</f>
        <v>2008619.6412720848</v>
      </c>
      <c r="BI118" s="332">
        <f>IFERROR(Tabelle1[[#This Row],[bebaut]]*Tabelle1[[#This Row],[BebFl_summe 4]]/Tabelle1[[#This Row],[BebFl_Summe]],"")</f>
        <v>1080652.6499475802</v>
      </c>
      <c r="BJ118" s="332">
        <f>IFERROR(Tabelle1[[#This Row],[bebaut]]*Tabelle1[[#This Row],[BebFl_summe 5]]/Tabelle1[[#This Row],[BebFl_Summe]],"")</f>
        <v>373273.32811311976</v>
      </c>
      <c r="BK118" s="332">
        <f>IFERROR(Tabelle1[[#This Row],[bebaut]]*Tabelle1[[#This Row],[BebFl_summe 6]]/Tabelle1[[#This Row],[BebFl_Summe]],"")</f>
        <v>559278.38091421942</v>
      </c>
      <c r="BL118" s="332">
        <f>IFERROR(Tabelle1[[#This Row],[bebaut]]*Tabelle1[[#This Row],[BebFl_summe 7]]/Tabelle1[[#This Row],[BebFl_Summe]],"")</f>
        <v>125277.82850322117</v>
      </c>
      <c r="BM118" s="290">
        <f>IFERROR(Tabelle1[[#This Row],[BGF_insg 1]]/Tabelle1[[#This Row],[GF_1]],"")</f>
        <v>0.25213293560443939</v>
      </c>
      <c r="BN118" s="290">
        <f>IFERROR(Tabelle1[[#This Row],[BGF_insg 2]]/Tabelle1[[#This Row],[GF_2]],"")</f>
        <v>0.50426587120887878</v>
      </c>
      <c r="BO118" s="290">
        <f>IFERROR(Tabelle1[[#This Row],[BGF_insg 3]]/Tabelle1[[#This Row],[GF_3]],"")</f>
        <v>0.75639880681331817</v>
      </c>
      <c r="BP118" s="290">
        <f>IFERROR(Tabelle1[[#This Row],[BGF_insg 4]]/Tabelle1[[#This Row],[GF_4]],"")</f>
        <v>1.0085317424177576</v>
      </c>
      <c r="BQ118" s="290">
        <f>IFERROR(Tabelle1[[#This Row],[BGF_insg 5]]/Tabelle1[[#This Row],[GF_5]],"")</f>
        <v>1.2606646780221971</v>
      </c>
      <c r="BR118" s="290">
        <f>IFERROR(Tabelle1[[#This Row],[BGF_insg 6]]/Tabelle1[[#This Row],[GF_6]],"")</f>
        <v>1.7649305492310756</v>
      </c>
      <c r="BS118" s="290">
        <f>IFERROR(Tabelle1[[#This Row],[BGF_insg 7]]/Tabelle1[[#This Row],[GF_7]],"")</f>
        <v>3.0255952272532727</v>
      </c>
      <c r="BT118" s="332">
        <f>IFERROR(Tabelle1[[#This Row],[bebaut]]*Tabelle1[[#This Row],[BebFl_summe 8]]/Tabelle1[[#This Row],[Gewichtung]],"")</f>
        <v>8981400.5921443049</v>
      </c>
      <c r="BU118" s="332">
        <f>IFERROR(Tabelle1[[#This Row],[bebaut]]*Tabelle1[[#This Row],[BebFl_summe 9]]/Tabelle1[[#This Row],[Gewichtung]],"")</f>
        <v>4595684.0703243874</v>
      </c>
      <c r="BV118" s="332">
        <f>IFERROR(Tabelle1[[#This Row],[bebaut]]*Tabelle1[[#This Row],[BebFl_summe 10]]/Tabelle1[[#This Row],[Gewichtung]],"")</f>
        <v>1913815.7634928699</v>
      </c>
      <c r="BW118" s="332">
        <f>IFERROR(Tabelle1[[#This Row],[bebaut]]*Tabelle1[[#This Row],[BebFl_summe 11]]/Tabelle1[[#This Row],[Gewichtung]],"")</f>
        <v>600627.67471585423</v>
      </c>
      <c r="BX118" s="332">
        <f>IFERROR(Tabelle1[[#This Row],[bebaut]]*Tabelle1[[#This Row],[BebFl_summe 12]]/Tabelle1[[#This Row],[Gewichtung]],"")</f>
        <v>148189.74117757622</v>
      </c>
      <c r="BY118" s="332">
        <f>IFERROR(Tabelle1[[#This Row],[bebaut]]*Tabelle1[[#This Row],[BebFl_summe 13]]/Tabelle1[[#This Row],[Gewichtung]],"")</f>
        <v>222033.86170890741</v>
      </c>
      <c r="BZ118" s="332">
        <f>IFERROR(Tabelle1[[#This Row],[bebaut]]*Tabelle1[[#This Row],[BebFl_summe 14]]/Tabelle1[[#This Row],[Gewichtung]],"")</f>
        <v>49735.37508030863</v>
      </c>
      <c r="CA118" s="290">
        <f>IFERROR(Tabelle1[[#This Row],[BGF_insg 1]]/Tabelle1[[#This Row],[GF_12]],"")</f>
        <v>0.21169819010890534</v>
      </c>
      <c r="CB118" s="290">
        <f>IFERROR(Tabelle1[[#This Row],[BGF_insg 2]]/Tabelle1[[#This Row],[GF_23]],"")</f>
        <v>0.52924547527226329</v>
      </c>
      <c r="CC118" s="290">
        <f>IFERROR(Tabelle1[[#This Row],[BGF_insg 3]]/Tabelle1[[#This Row],[GF_34]],"")</f>
        <v>0.79386821290839493</v>
      </c>
      <c r="CD118" s="290">
        <f>IFERROR(Tabelle1[[#This Row],[BGF_insg 4]]/Tabelle1[[#This Row],[GF_45]],"")</f>
        <v>1.8145559152191886</v>
      </c>
      <c r="CE118" s="290">
        <f>IFERROR(Tabelle1[[#This Row],[BGF_insg 5]]/Tabelle1[[#This Row],[GF_56]],"")</f>
        <v>3.1754728516335797</v>
      </c>
      <c r="CF118" s="290">
        <f>IFERROR(Tabelle1[[#This Row],[BGF_insg 6]]/Tabelle1[[#This Row],[GF_67]],"")</f>
        <v>4.4456619922870111</v>
      </c>
      <c r="CG118" s="344">
        <f>IFERROR(Tabelle1[[#This Row],[BGF_insg 7]]/Tabelle1[[#This Row],[GF_78]],"")</f>
        <v>7.6211348439205917</v>
      </c>
      <c r="CI118"/>
    </row>
    <row r="119" spans="1:87" ht="17.399999999999999" customHeight="1" thickBot="1" x14ac:dyDescent="0.35">
      <c r="C119" s="314">
        <f t="shared" si="1"/>
        <v>625.53524287636594</v>
      </c>
      <c r="D119" s="235">
        <v>482.05011933879831</v>
      </c>
      <c r="E119" s="237">
        <v>62.79024331334471</v>
      </c>
      <c r="F119" s="283">
        <v>80.694880224222999</v>
      </c>
    </row>
    <row r="120" spans="1:87" ht="17.399999999999999" customHeight="1" x14ac:dyDescent="0.25">
      <c r="C120" s="102"/>
      <c r="D120" s="102"/>
      <c r="E120" s="102"/>
      <c r="F120" s="282"/>
    </row>
    <row r="121" spans="1:87" ht="17.399999999999999" customHeight="1" x14ac:dyDescent="0.25">
      <c r="C121" s="102"/>
      <c r="D121" s="102"/>
      <c r="E121" s="102"/>
      <c r="F121" s="282"/>
    </row>
  </sheetData>
  <mergeCells count="2">
    <mergeCell ref="V3:W3"/>
    <mergeCell ref="BD4:BL4"/>
  </mergeCells>
  <conditionalFormatting sqref="D6:J118">
    <cfRule type="dataBar" priority="15">
      <dataBar>
        <cfvo type="min"/>
        <cfvo type="max"/>
        <color rgb="FF638EC6"/>
      </dataBar>
      <extLst>
        <ext xmlns:x14="http://schemas.microsoft.com/office/spreadsheetml/2009/9/main" uri="{B025F937-C7B1-47D3-B67F-A62EFF666E3E}">
          <x14:id>{085061EB-57BE-4137-9F9D-A55B2A1C52E3}</x14:id>
        </ext>
      </extLst>
    </cfRule>
  </conditionalFormatting>
  <conditionalFormatting sqref="R6:X118 Z6:AF118">
    <cfRule type="dataBar" priority="14">
      <dataBar>
        <cfvo type="min"/>
        <cfvo type="max"/>
        <color rgb="FFFF555A"/>
      </dataBar>
      <extLst>
        <ext xmlns:x14="http://schemas.microsoft.com/office/spreadsheetml/2009/9/main" uri="{B025F937-C7B1-47D3-B67F-A62EFF666E3E}">
          <x14:id>{814F6371-AA03-4AED-AF3C-D670824E1355}</x14:id>
        </ext>
      </extLst>
    </cfRule>
  </conditionalFormatting>
  <conditionalFormatting sqref="AG6:AM118 AO6:BC118">
    <cfRule type="dataBar" priority="13">
      <dataBar>
        <cfvo type="min"/>
        <cfvo type="max"/>
        <color rgb="FF63C384"/>
      </dataBar>
      <extLst>
        <ext xmlns:x14="http://schemas.microsoft.com/office/spreadsheetml/2009/9/main" uri="{B025F937-C7B1-47D3-B67F-A62EFF666E3E}">
          <x14:id>{8670D915-50C6-410B-9DF8-A9D528F065AD}</x14:id>
        </ext>
      </extLst>
    </cfRule>
  </conditionalFormatting>
  <conditionalFormatting sqref="AG6:AM118">
    <cfRule type="dataBar" priority="12">
      <dataBar>
        <cfvo type="min"/>
        <cfvo type="max"/>
        <color rgb="FF63C384"/>
      </dataBar>
      <extLst>
        <ext xmlns:x14="http://schemas.microsoft.com/office/spreadsheetml/2009/9/main" uri="{B025F937-C7B1-47D3-B67F-A62EFF666E3E}">
          <x14:id>{CA06C7AC-2426-4EEC-A3F1-AD35CD607604}</x14:id>
        </ext>
      </extLst>
    </cfRule>
  </conditionalFormatting>
  <conditionalFormatting sqref="R6:X118">
    <cfRule type="dataBar" priority="11">
      <dataBar>
        <cfvo type="min"/>
        <cfvo type="max"/>
        <color rgb="FFFF555A"/>
      </dataBar>
      <extLst>
        <ext xmlns:x14="http://schemas.microsoft.com/office/spreadsheetml/2009/9/main" uri="{B025F937-C7B1-47D3-B67F-A62EFF666E3E}">
          <x14:id>{2CB7CB3A-FE46-4FB3-94A7-BCC065C2C3DD}</x14:id>
        </ext>
      </extLst>
    </cfRule>
  </conditionalFormatting>
  <conditionalFormatting sqref="Y6:Y118">
    <cfRule type="dataBar" priority="10">
      <dataBar>
        <cfvo type="min"/>
        <cfvo type="max"/>
        <color rgb="FFD6007B"/>
      </dataBar>
      <extLst>
        <ext xmlns:x14="http://schemas.microsoft.com/office/spreadsheetml/2009/9/main" uri="{B025F937-C7B1-47D3-B67F-A62EFF666E3E}">
          <x14:id>{06EDA3A3-C27D-4AA0-8583-38412695FCAC}</x14:id>
        </ext>
      </extLst>
    </cfRule>
  </conditionalFormatting>
  <conditionalFormatting sqref="AN6:AN118">
    <cfRule type="dataBar" priority="8">
      <dataBar>
        <cfvo type="min"/>
        <cfvo type="max"/>
        <color rgb="FF63C384"/>
      </dataBar>
      <extLst>
        <ext xmlns:x14="http://schemas.microsoft.com/office/spreadsheetml/2009/9/main" uri="{B025F937-C7B1-47D3-B67F-A62EFF666E3E}">
          <x14:id>{3987D343-35FB-4FAE-A1A3-7505B640D2C6}</x14:id>
        </ext>
      </extLst>
    </cfRule>
  </conditionalFormatting>
  <conditionalFormatting sqref="BF6:BL118">
    <cfRule type="dataBar" priority="7">
      <dataBar>
        <cfvo type="min"/>
        <cfvo type="max"/>
        <color theme="2" tint="-0.499984740745262"/>
      </dataBar>
      <extLst>
        <ext xmlns:x14="http://schemas.microsoft.com/office/spreadsheetml/2009/9/main" uri="{B025F937-C7B1-47D3-B67F-A62EFF666E3E}">
          <x14:id>{CCA89E94-D8D0-4991-883F-607D2AD8F6A0}</x14:id>
        </ext>
      </extLst>
    </cfRule>
  </conditionalFormatting>
  <conditionalFormatting sqref="BE6:BE118">
    <cfRule type="dataBar" priority="6">
      <dataBar>
        <cfvo type="min"/>
        <cfvo type="max"/>
        <color rgb="FFFF555A"/>
      </dataBar>
      <extLst>
        <ext xmlns:x14="http://schemas.microsoft.com/office/spreadsheetml/2009/9/main" uri="{B025F937-C7B1-47D3-B67F-A62EFF666E3E}">
          <x14:id>{ACA1B6D7-1741-45B9-8317-5D57FF3B205A}</x14:id>
        </ext>
      </extLst>
    </cfRule>
  </conditionalFormatting>
  <conditionalFormatting sqref="BT6:BZ118">
    <cfRule type="dataBar" priority="5">
      <dataBar>
        <cfvo type="min"/>
        <cfvo type="max"/>
        <color theme="2" tint="-0.499984740745262"/>
      </dataBar>
      <extLst>
        <ext xmlns:x14="http://schemas.microsoft.com/office/spreadsheetml/2009/9/main" uri="{B025F937-C7B1-47D3-B67F-A62EFF666E3E}">
          <x14:id>{679BB0E7-D1DC-4406-BFB8-73F1B38A1726}</x14:id>
        </ext>
      </extLst>
    </cfRule>
  </conditionalFormatting>
  <conditionalFormatting sqref="BM86:BS118 CA86:CG118">
    <cfRule type="dataBar" priority="4">
      <dataBar>
        <cfvo type="min"/>
        <cfvo type="max"/>
        <color rgb="FFD6007B"/>
      </dataBar>
      <extLst>
        <ext xmlns:x14="http://schemas.microsoft.com/office/spreadsheetml/2009/9/main" uri="{B025F937-C7B1-47D3-B67F-A62EFF666E3E}">
          <x14:id>{46B256F1-4FC9-4F9A-8BE7-1E7BA01AFC86}</x14:id>
        </ext>
      </extLst>
    </cfRule>
  </conditionalFormatting>
  <conditionalFormatting sqref="BM6:BS28 CA6:CG28">
    <cfRule type="dataBar" priority="3">
      <dataBar>
        <cfvo type="min"/>
        <cfvo type="max"/>
        <color rgb="FF63C384"/>
      </dataBar>
      <extLst>
        <ext xmlns:x14="http://schemas.microsoft.com/office/spreadsheetml/2009/9/main" uri="{B025F937-C7B1-47D3-B67F-A62EFF666E3E}">
          <x14:id>{D6AE0E09-E042-405C-BA73-89540D9B6BB4}</x14:id>
        </ext>
      </extLst>
    </cfRule>
  </conditionalFormatting>
  <conditionalFormatting sqref="K6:Q118">
    <cfRule type="dataBar" priority="2">
      <dataBar>
        <cfvo type="min"/>
        <cfvo type="max"/>
        <color rgb="FF638EC6"/>
      </dataBar>
      <extLst>
        <ext xmlns:x14="http://schemas.microsoft.com/office/spreadsheetml/2009/9/main" uri="{B025F937-C7B1-47D3-B67F-A62EFF666E3E}">
          <x14:id>{40F0CB5B-3A5E-4214-86B7-E278937B93CA}</x14:id>
        </ext>
      </extLst>
    </cfRule>
  </conditionalFormatting>
  <conditionalFormatting sqref="Z6:AF118">
    <cfRule type="dataBar" priority="1">
      <dataBar>
        <cfvo type="min"/>
        <cfvo type="max"/>
        <color rgb="FFFF555A"/>
      </dataBar>
      <extLst>
        <ext xmlns:x14="http://schemas.microsoft.com/office/spreadsheetml/2009/9/main" uri="{B025F937-C7B1-47D3-B67F-A62EFF666E3E}">
          <x14:id>{E3DEEC51-87D5-4002-A3B3-7320FD0400C5}</x14:id>
        </ext>
      </extLst>
    </cfRule>
  </conditionalFormatting>
  <pageMargins left="0.7" right="0.7" top="0.78740157499999996" bottom="0.78740157499999996" header="0.3" footer="0.3"/>
  <pageSetup paperSize="9" orientation="portrait" verticalDpi="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85061EB-57BE-4137-9F9D-A55B2A1C52E3}">
            <x14:dataBar minLength="0" maxLength="100" border="1" negativeBarBorderColorSameAsPositive="0">
              <x14:cfvo type="autoMin"/>
              <x14:cfvo type="autoMax"/>
              <x14:borderColor rgb="FF638EC6"/>
              <x14:negativeFillColor rgb="FFFF0000"/>
              <x14:negativeBorderColor rgb="FFFF0000"/>
              <x14:axisColor rgb="FF000000"/>
            </x14:dataBar>
          </x14:cfRule>
          <xm:sqref>D6:J118</xm:sqref>
        </x14:conditionalFormatting>
        <x14:conditionalFormatting xmlns:xm="http://schemas.microsoft.com/office/excel/2006/main">
          <x14:cfRule type="dataBar" id="{814F6371-AA03-4AED-AF3C-D670824E1355}">
            <x14:dataBar minLength="0" maxLength="100" border="1" negativeBarBorderColorSameAsPositive="0">
              <x14:cfvo type="autoMin"/>
              <x14:cfvo type="autoMax"/>
              <x14:borderColor rgb="FFFF555A"/>
              <x14:negativeFillColor rgb="FFFF0000"/>
              <x14:negativeBorderColor rgb="FFFF0000"/>
              <x14:axisColor rgb="FF000000"/>
            </x14:dataBar>
          </x14:cfRule>
          <xm:sqref>R6:X118 Z6:AF118</xm:sqref>
        </x14:conditionalFormatting>
        <x14:conditionalFormatting xmlns:xm="http://schemas.microsoft.com/office/excel/2006/main">
          <x14:cfRule type="dataBar" id="{8670D915-50C6-410B-9DF8-A9D528F065AD}">
            <x14:dataBar minLength="0" maxLength="100" border="1" negativeBarBorderColorSameAsPositive="0">
              <x14:cfvo type="autoMin"/>
              <x14:cfvo type="autoMax"/>
              <x14:borderColor rgb="FF63C384"/>
              <x14:negativeFillColor rgb="FFFF0000"/>
              <x14:negativeBorderColor rgb="FFFF0000"/>
              <x14:axisColor rgb="FF000000"/>
            </x14:dataBar>
          </x14:cfRule>
          <xm:sqref>AG6:AM118 AO6:BC118</xm:sqref>
        </x14:conditionalFormatting>
        <x14:conditionalFormatting xmlns:xm="http://schemas.microsoft.com/office/excel/2006/main">
          <x14:cfRule type="dataBar" id="{CA06C7AC-2426-4EEC-A3F1-AD35CD607604}">
            <x14:dataBar minLength="0" maxLength="100" border="1" negativeBarBorderColorSameAsPositive="0">
              <x14:cfvo type="autoMin"/>
              <x14:cfvo type="autoMax"/>
              <x14:borderColor rgb="FF63C384"/>
              <x14:negativeFillColor rgb="FFFF0000"/>
              <x14:negativeBorderColor rgb="FFFF0000"/>
              <x14:axisColor rgb="FF000000"/>
            </x14:dataBar>
          </x14:cfRule>
          <xm:sqref>AG6:AM118</xm:sqref>
        </x14:conditionalFormatting>
        <x14:conditionalFormatting xmlns:xm="http://schemas.microsoft.com/office/excel/2006/main">
          <x14:cfRule type="dataBar" id="{2CB7CB3A-FE46-4FB3-94A7-BCC065C2C3DD}">
            <x14:dataBar minLength="0" maxLength="100" border="1" negativeBarBorderColorSameAsPositive="0">
              <x14:cfvo type="autoMin"/>
              <x14:cfvo type="autoMax"/>
              <x14:borderColor rgb="FFFF555A"/>
              <x14:negativeFillColor rgb="FFFF0000"/>
              <x14:negativeBorderColor rgb="FFFF0000"/>
              <x14:axisColor rgb="FF000000"/>
            </x14:dataBar>
          </x14:cfRule>
          <xm:sqref>R6:X118</xm:sqref>
        </x14:conditionalFormatting>
        <x14:conditionalFormatting xmlns:xm="http://schemas.microsoft.com/office/excel/2006/main">
          <x14:cfRule type="dataBar" id="{06EDA3A3-C27D-4AA0-8583-38412695FCAC}">
            <x14:dataBar minLength="0" maxLength="100" gradient="0">
              <x14:cfvo type="autoMin"/>
              <x14:cfvo type="autoMax"/>
              <x14:negativeFillColor rgb="FFFF0000"/>
              <x14:axisColor rgb="FF000000"/>
            </x14:dataBar>
          </x14:cfRule>
          <xm:sqref>Y6:Y118</xm:sqref>
        </x14:conditionalFormatting>
        <x14:conditionalFormatting xmlns:xm="http://schemas.microsoft.com/office/excel/2006/main">
          <x14:cfRule type="dataBar" id="{3987D343-35FB-4FAE-A1A3-7505B640D2C6}">
            <x14:dataBar minLength="0" maxLength="100" gradient="0">
              <x14:cfvo type="autoMin"/>
              <x14:cfvo type="autoMax"/>
              <x14:negativeFillColor rgb="FFFF0000"/>
              <x14:axisColor rgb="FF000000"/>
            </x14:dataBar>
          </x14:cfRule>
          <xm:sqref>AN6:AN118</xm:sqref>
        </x14:conditionalFormatting>
        <x14:conditionalFormatting xmlns:xm="http://schemas.microsoft.com/office/excel/2006/main">
          <x14:cfRule type="dataBar" id="{CCA89E94-D8D0-4991-883F-607D2AD8F6A0}">
            <x14:dataBar minLength="0" maxLength="100" gradient="0">
              <x14:cfvo type="autoMin"/>
              <x14:cfvo type="autoMax"/>
              <x14:negativeFillColor rgb="FFFF0000"/>
              <x14:axisColor rgb="FF000000"/>
            </x14:dataBar>
          </x14:cfRule>
          <xm:sqref>BF6:BL118</xm:sqref>
        </x14:conditionalFormatting>
        <x14:conditionalFormatting xmlns:xm="http://schemas.microsoft.com/office/excel/2006/main">
          <x14:cfRule type="dataBar" id="{ACA1B6D7-1741-45B9-8317-5D57FF3B205A}">
            <x14:dataBar minLength="0" maxLength="100" gradient="0">
              <x14:cfvo type="autoMin"/>
              <x14:cfvo type="autoMax"/>
              <x14:negativeFillColor rgb="FFFF0000"/>
              <x14:axisColor rgb="FF000000"/>
            </x14:dataBar>
          </x14:cfRule>
          <xm:sqref>BE6:BE118</xm:sqref>
        </x14:conditionalFormatting>
        <x14:conditionalFormatting xmlns:xm="http://schemas.microsoft.com/office/excel/2006/main">
          <x14:cfRule type="dataBar" id="{679BB0E7-D1DC-4406-BFB8-73F1B38A1726}">
            <x14:dataBar minLength="0" maxLength="100" gradient="0">
              <x14:cfvo type="autoMin"/>
              <x14:cfvo type="autoMax"/>
              <x14:negativeFillColor rgb="FFFF0000"/>
              <x14:axisColor rgb="FF000000"/>
            </x14:dataBar>
          </x14:cfRule>
          <xm:sqref>BT6:BZ118</xm:sqref>
        </x14:conditionalFormatting>
        <x14:conditionalFormatting xmlns:xm="http://schemas.microsoft.com/office/excel/2006/main">
          <x14:cfRule type="dataBar" id="{46B256F1-4FC9-4F9A-8BE7-1E7BA01AFC86}">
            <x14:dataBar minLength="0" maxLength="100" border="1" negativeBarBorderColorSameAsPositive="0">
              <x14:cfvo type="autoMin"/>
              <x14:cfvo type="autoMax"/>
              <x14:borderColor rgb="FFD6007B"/>
              <x14:negativeFillColor rgb="FFFF0000"/>
              <x14:negativeBorderColor rgb="FFFF0000"/>
              <x14:axisColor rgb="FF000000"/>
            </x14:dataBar>
          </x14:cfRule>
          <xm:sqref>BM86:BS118 CA86:CG118</xm:sqref>
        </x14:conditionalFormatting>
        <x14:conditionalFormatting xmlns:xm="http://schemas.microsoft.com/office/excel/2006/main">
          <x14:cfRule type="dataBar" id="{D6AE0E09-E042-405C-BA73-89540D9B6BB4}">
            <x14:dataBar minLength="0" maxLength="100" gradient="0">
              <x14:cfvo type="autoMin"/>
              <x14:cfvo type="autoMax"/>
              <x14:negativeFillColor rgb="FFFF0000"/>
              <x14:axisColor rgb="FF000000"/>
            </x14:dataBar>
          </x14:cfRule>
          <xm:sqref>BM6:BS28 CA6:CG28</xm:sqref>
        </x14:conditionalFormatting>
        <x14:conditionalFormatting xmlns:xm="http://schemas.microsoft.com/office/excel/2006/main">
          <x14:cfRule type="dataBar" id="{40F0CB5B-3A5E-4214-86B7-E278937B93CA}">
            <x14:dataBar minLength="0" maxLength="100" gradient="0">
              <x14:cfvo type="autoMin"/>
              <x14:cfvo type="autoMax"/>
              <x14:negativeFillColor rgb="FFFF0000"/>
              <x14:axisColor rgb="FF000000"/>
            </x14:dataBar>
          </x14:cfRule>
          <xm:sqref>K6:Q118</xm:sqref>
        </x14:conditionalFormatting>
        <x14:conditionalFormatting xmlns:xm="http://schemas.microsoft.com/office/excel/2006/main">
          <x14:cfRule type="dataBar" id="{E3DEEC51-87D5-4002-A3B3-7320FD0400C5}">
            <x14:dataBar minLength="0" maxLength="100" gradient="0">
              <x14:cfvo type="autoMin"/>
              <x14:cfvo type="autoMax"/>
              <x14:negativeFillColor rgb="FFFF0000"/>
              <x14:axisColor rgb="FF000000"/>
            </x14:dataBar>
          </x14:cfRule>
          <xm:sqref>Z6:AF118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V800"/>
  <sheetViews>
    <sheetView zoomScale="70" zoomScaleNormal="70" workbookViewId="0">
      <selection activeCell="K12" sqref="K12"/>
    </sheetView>
  </sheetViews>
  <sheetFormatPr baseColWidth="10" defaultRowHeight="13.2" x14ac:dyDescent="0.25"/>
  <cols>
    <col min="1" max="1" width="16.109375" style="291" customWidth="1"/>
    <col min="2" max="2" width="13.6640625" customWidth="1"/>
    <col min="6" max="6" width="27.5546875" bestFit="1" customWidth="1"/>
    <col min="7" max="7" width="19.109375" bestFit="1" customWidth="1"/>
    <col min="10" max="10" width="16.44140625" customWidth="1"/>
    <col min="11" max="12" width="16.44140625" style="352" customWidth="1"/>
    <col min="13" max="13" width="16.44140625" style="294" customWidth="1"/>
    <col min="14" max="14" width="9.44140625" style="294" customWidth="1"/>
    <col min="15" max="15" width="11.5546875" style="291"/>
    <col min="18" max="18" width="9.44140625" style="349" customWidth="1"/>
    <col min="19" max="20" width="11.5546875" style="349"/>
  </cols>
  <sheetData>
    <row r="1" spans="1:22" s="294" customFormat="1" ht="14.4" x14ac:dyDescent="0.3">
      <c r="K1" s="352">
        <v>0.2</v>
      </c>
      <c r="L1" s="352"/>
      <c r="O1" s="350">
        <v>12.9</v>
      </c>
      <c r="P1" s="350">
        <v>-31</v>
      </c>
      <c r="R1" s="349"/>
      <c r="S1" s="350">
        <v>31.25</v>
      </c>
      <c r="T1" s="350">
        <v>-31.25</v>
      </c>
    </row>
    <row r="2" spans="1:22" s="291" customFormat="1" x14ac:dyDescent="0.25">
      <c r="A2" s="311" t="s">
        <v>424</v>
      </c>
      <c r="B2" s="311" t="s">
        <v>423</v>
      </c>
      <c r="C2" s="311" t="s">
        <v>372</v>
      </c>
      <c r="D2" s="311" t="s">
        <v>371</v>
      </c>
      <c r="I2" s="311" t="s">
        <v>426</v>
      </c>
      <c r="J2" s="311" t="s">
        <v>427</v>
      </c>
      <c r="K2" s="311" t="s">
        <v>448</v>
      </c>
      <c r="L2" s="311" t="s">
        <v>448</v>
      </c>
      <c r="M2" s="311"/>
      <c r="N2" s="311" t="s">
        <v>444</v>
      </c>
      <c r="O2" s="291" t="s">
        <v>443</v>
      </c>
      <c r="R2" s="311" t="s">
        <v>444</v>
      </c>
      <c r="S2" s="349" t="s">
        <v>443</v>
      </c>
      <c r="T2" s="349"/>
    </row>
    <row r="3" spans="1:22" s="291" customFormat="1" x14ac:dyDescent="0.25">
      <c r="A3" s="291">
        <f t="shared" ref="A3:A66" si="0">INT((ROW()-2)/113)+1</f>
        <v>1</v>
      </c>
      <c r="B3" s="343">
        <f ca="1">OFFSET('GFZ Berechnung'!$B$6,MOD(ROW()-2,113),0)</f>
        <v>102</v>
      </c>
      <c r="C3" s="345">
        <f ca="1">OFFSET('GFZ Berechnung'!$CA$6,MOD(ROW()-2,113),A3-1)</f>
        <v>0.23304761320292436</v>
      </c>
      <c r="D3" s="346">
        <f ca="1">OFFSET('GFZ Berechnung'!Z$6,MOD(ROW()-2,113),A3-1)</f>
        <v>118375</v>
      </c>
      <c r="F3" s="292" t="s">
        <v>373</v>
      </c>
      <c r="G3" t="s">
        <v>425</v>
      </c>
      <c r="I3" s="291">
        <v>0</v>
      </c>
      <c r="J3" s="291">
        <f ca="1">SUMIF(Tabelle2[GFZ],"&lt;I2",Tabelle2[BGF])</f>
        <v>0</v>
      </c>
      <c r="K3" s="352">
        <v>0</v>
      </c>
      <c r="L3" s="352">
        <f ca="1">SUMIF(Tabelle2[GFZ],"&lt;K2",Tabelle2[BGF])</f>
        <v>0</v>
      </c>
      <c r="M3" s="294"/>
      <c r="N3" s="294"/>
      <c r="R3" s="349"/>
      <c r="S3" s="349"/>
      <c r="T3" s="349"/>
    </row>
    <row r="4" spans="1:22" x14ac:dyDescent="0.25">
      <c r="A4" s="291">
        <f t="shared" si="0"/>
        <v>1</v>
      </c>
      <c r="B4" s="343">
        <f ca="1">OFFSET('GFZ Berechnung'!$B$6,MOD(ROW()-2,113),0)</f>
        <v>103</v>
      </c>
      <c r="C4" s="345">
        <f ca="1">OFFSET('GFZ Berechnung'!$CA$6,MOD(ROW()-2,113),A4-1)</f>
        <v>0.17480189365834725</v>
      </c>
      <c r="D4" s="346">
        <f ca="1">OFFSET('GFZ Berechnung'!Z$6,MOD(ROW()-2,113),A4-1)</f>
        <v>2403700</v>
      </c>
      <c r="F4" s="293"/>
      <c r="G4" s="347">
        <v>0</v>
      </c>
      <c r="I4">
        <v>0.1</v>
      </c>
      <c r="J4" s="291">
        <f ca="1">(SUMIF(Tabelle2[GFZ],"&lt;"&amp;I4,Tabelle2[BGF])-SUMIF(Tabelle2[GFZ],"&lt;"&amp;I3,Tabelle2[BGF]))/1000000</f>
        <v>2.6867043629550324E-4</v>
      </c>
      <c r="K4" s="352">
        <f>K3+$K$1</f>
        <v>0.2</v>
      </c>
      <c r="L4" s="352">
        <f ca="1">(SUMIF(Tabelle2[GFZ],"&lt;"&amp;K4,Tabelle2[BGF])-SUMIF(Tabelle2[GFZ],"&lt;"&amp;K3,Tabelle2[BGF]))/1000000</f>
        <v>177.6838486704363</v>
      </c>
      <c r="N4" s="294">
        <f t="shared" ref="N4:N35" si="1">$O$1/I4+$P$1</f>
        <v>98</v>
      </c>
      <c r="O4" s="286">
        <f t="shared" ref="O4:O35" ca="1" si="2">($O$1/I4+$P$1)*J4*0.0036</f>
        <v>9.4786929925053543E-5</v>
      </c>
      <c r="P4" s="286">
        <f ca="1">P3+O4</f>
        <v>9.4786929925053543E-5</v>
      </c>
      <c r="R4" s="349">
        <f>$S$1/I4+$T$1</f>
        <v>281.25</v>
      </c>
      <c r="S4" s="286">
        <f ca="1">($S$1/I4+$T$1)*J4*0.0036</f>
        <v>2.7202881674919698E-4</v>
      </c>
      <c r="T4" s="286">
        <f ca="1">T3+S4</f>
        <v>2.7202881674919698E-4</v>
      </c>
    </row>
    <row r="5" spans="1:22" x14ac:dyDescent="0.25">
      <c r="A5" s="291">
        <f t="shared" si="0"/>
        <v>1</v>
      </c>
      <c r="B5" s="343">
        <f ca="1">OFFSET('GFZ Berechnung'!$B$6,MOD(ROW()-2,113),0)</f>
        <v>104</v>
      </c>
      <c r="C5" s="345">
        <f ca="1">OFFSET('GFZ Berechnung'!$CA$6,MOD(ROW()-2,113),A5-1)</f>
        <v>0.11380145672424719</v>
      </c>
      <c r="D5" s="346">
        <f ca="1">OFFSET('GFZ Berechnung'!Z$6,MOD(ROW()-2,113),A5-1)</f>
        <v>1585698.75</v>
      </c>
      <c r="F5" s="293">
        <v>0.27378680913712228</v>
      </c>
      <c r="G5" s="347">
        <v>118375</v>
      </c>
      <c r="I5">
        <v>0.2</v>
      </c>
      <c r="J5" s="291">
        <f ca="1">(SUMIF(Tabelle2[GFZ],"&lt;"&amp;I5,Tabelle2[BGF])-SUMIF(Tabelle2[GFZ],"&lt;"&amp;I4,Tabelle2[BGF]))/1000000</f>
        <v>177.68358000000001</v>
      </c>
      <c r="K5" s="352">
        <f t="shared" ref="K5:K68" si="3">K4+$K$1</f>
        <v>0.4</v>
      </c>
      <c r="L5" s="352">
        <f ca="1">(SUMIF(Tabelle2[GFZ],"&lt;"&amp;K5,Tabelle2[BGF])-SUMIF(Tabelle2[GFZ],"&lt;"&amp;K4,Tabelle2[BGF]))/1000000</f>
        <v>143.69229625000003</v>
      </c>
      <c r="N5" s="294">
        <f t="shared" si="1"/>
        <v>33.5</v>
      </c>
      <c r="O5" s="286">
        <f t="shared" ca="1" si="2"/>
        <v>21.428639748000002</v>
      </c>
      <c r="P5" s="286">
        <f t="shared" ref="P5:P68" ca="1" si="4">P4+O5</f>
        <v>21.428734534929927</v>
      </c>
      <c r="R5" s="349">
        <f t="shared" ref="R5:R68" si="5">$S$1/I5+$T$1</f>
        <v>125</v>
      </c>
      <c r="S5" s="286">
        <f t="shared" ref="S5:S68" ca="1" si="6">($S$1/I5+$T$1)*J5*0.0036</f>
        <v>79.957611</v>
      </c>
      <c r="T5" s="286">
        <f t="shared" ref="T5:T68" ca="1" si="7">T4+S5</f>
        <v>79.957883028816752</v>
      </c>
      <c r="V5">
        <f>25/0.8</f>
        <v>31.25</v>
      </c>
    </row>
    <row r="6" spans="1:22" x14ac:dyDescent="0.25">
      <c r="A6" s="291">
        <f t="shared" si="0"/>
        <v>1</v>
      </c>
      <c r="B6" s="343">
        <f ca="1">OFFSET('GFZ Berechnung'!$B$6,MOD(ROW()-2,113),0)</f>
        <v>105</v>
      </c>
      <c r="C6" s="345">
        <f ca="1">OFFSET('GFZ Berechnung'!$CA$6,MOD(ROW()-2,113),A6-1)</f>
        <v>0.11221284666104052</v>
      </c>
      <c r="D6" s="346">
        <f ca="1">OFFSET('GFZ Berechnung'!Z$6,MOD(ROW()-2,113),A6-1)</f>
        <v>965938.75</v>
      </c>
      <c r="F6" s="293">
        <v>0.19352069357941643</v>
      </c>
      <c r="G6" s="347">
        <v>2403700</v>
      </c>
      <c r="I6" s="291">
        <v>0.3</v>
      </c>
      <c r="J6" s="291">
        <f ca="1">(SUMIF(Tabelle2[GFZ],"&lt;"&amp;I6,Tabelle2[BGF])-SUMIF(Tabelle2[GFZ],"&lt;"&amp;I5,Tabelle2[BGF]))/1000000</f>
        <v>18.426635000000001</v>
      </c>
      <c r="K6" s="352">
        <f t="shared" si="3"/>
        <v>0.60000000000000009</v>
      </c>
      <c r="L6" s="352">
        <f ca="1">(SUMIF(Tabelle2[GFZ],"&lt;"&amp;K6,Tabelle2[BGF])-SUMIF(Tabelle2[GFZ],"&lt;"&amp;K5,Tabelle2[BGF]))/1000000</f>
        <v>179.43658875</v>
      </c>
      <c r="N6" s="294">
        <f t="shared" si="1"/>
        <v>12</v>
      </c>
      <c r="O6" s="286">
        <f t="shared" ca="1" si="2"/>
        <v>0.79603063200000002</v>
      </c>
      <c r="P6" s="286">
        <f t="shared" ca="1" si="4"/>
        <v>22.224765166929927</v>
      </c>
      <c r="R6" s="349">
        <f t="shared" si="5"/>
        <v>72.916666666666671</v>
      </c>
      <c r="S6" s="286">
        <f t="shared" ca="1" si="6"/>
        <v>4.8369916875000003</v>
      </c>
      <c r="T6" s="286">
        <f t="shared" ca="1" si="7"/>
        <v>84.794874716316755</v>
      </c>
    </row>
    <row r="7" spans="1:22" x14ac:dyDescent="0.25">
      <c r="A7" s="291">
        <f t="shared" si="0"/>
        <v>1</v>
      </c>
      <c r="B7" s="343">
        <f ca="1">OFFSET('GFZ Berechnung'!$B$6,MOD(ROW()-2,113),0)</f>
        <v>106</v>
      </c>
      <c r="C7" s="345">
        <f ca="1">OFFSET('GFZ Berechnung'!$CA$6,MOD(ROW()-2,113),A7-1)</f>
        <v>0.17697870654196057</v>
      </c>
      <c r="D7" s="346">
        <f ca="1">OFFSET('GFZ Berechnung'!Z$6,MOD(ROW()-2,113),A7-1)</f>
        <v>2062463.7500000002</v>
      </c>
      <c r="F7" s="293">
        <v>0.12586476133035387</v>
      </c>
      <c r="G7" s="347">
        <v>1585698.75</v>
      </c>
      <c r="I7" s="291">
        <v>0.4</v>
      </c>
      <c r="J7" s="291">
        <f ca="1">(SUMIF(Tabelle2[GFZ],"&lt;"&amp;I7,Tabelle2[BGF])-SUMIF(Tabelle2[GFZ],"&lt;"&amp;I6,Tabelle2[BGF]))/1000000</f>
        <v>125.26566125000004</v>
      </c>
      <c r="K7" s="352">
        <f t="shared" si="3"/>
        <v>0.8</v>
      </c>
      <c r="L7" s="352">
        <f ca="1">(SUMIF(Tabelle2[GFZ],"&lt;"&amp;K7,Tabelle2[BGF])-SUMIF(Tabelle2[GFZ],"&lt;"&amp;K6,Tabelle2[BGF]))/1000000</f>
        <v>60.760754999999939</v>
      </c>
      <c r="N7" s="294">
        <f t="shared" si="1"/>
        <v>1.25</v>
      </c>
      <c r="O7" s="286">
        <f t="shared" ca="1" si="2"/>
        <v>0.56369547562500011</v>
      </c>
      <c r="P7" s="286">
        <f t="shared" ca="1" si="4"/>
        <v>22.788460642554927</v>
      </c>
      <c r="R7" s="349">
        <f t="shared" si="5"/>
        <v>46.875</v>
      </c>
      <c r="S7" s="286">
        <f t="shared" ca="1" si="6"/>
        <v>21.138580335937508</v>
      </c>
      <c r="T7" s="286">
        <f t="shared" ca="1" si="7"/>
        <v>105.93345505225426</v>
      </c>
    </row>
    <row r="8" spans="1:22" x14ac:dyDescent="0.25">
      <c r="A8" s="291">
        <f t="shared" si="0"/>
        <v>1</v>
      </c>
      <c r="B8" s="343">
        <f ca="1">OFFSET('GFZ Berechnung'!$B$6,MOD(ROW()-2,113),0)</f>
        <v>107</v>
      </c>
      <c r="C8" s="345">
        <f ca="1">OFFSET('GFZ Berechnung'!$CA$6,MOD(ROW()-2,113),A8-1)</f>
        <v>0.16532334859825409</v>
      </c>
      <c r="D8" s="346">
        <f ca="1">OFFSET('GFZ Berechnung'!Z$6,MOD(ROW()-2,113),A8-1)</f>
        <v>3232825</v>
      </c>
      <c r="F8" s="293">
        <v>0.125320982281073</v>
      </c>
      <c r="G8" s="347">
        <v>965938.75</v>
      </c>
      <c r="I8" s="291">
        <v>0.5</v>
      </c>
      <c r="J8" s="291">
        <f ca="1">(SUMIF(Tabelle2[GFZ],"&lt;"&amp;I8,Tabelle2[BGF])-SUMIF(Tabelle2[GFZ],"&lt;"&amp;I7,Tabelle2[BGF]))/1000000</f>
        <v>119.38342874999999</v>
      </c>
      <c r="K8" s="352">
        <f t="shared" si="3"/>
        <v>1</v>
      </c>
      <c r="L8" s="352">
        <f ca="1">(SUMIF(Tabelle2[GFZ],"&lt;"&amp;K8,Tabelle2[BGF])-SUMIF(Tabelle2[GFZ],"&lt;"&amp;K7,Tabelle2[BGF]))/1000000</f>
        <v>6.6445924999999999</v>
      </c>
      <c r="N8" s="294">
        <f t="shared" si="1"/>
        <v>-5.1999999999999993</v>
      </c>
      <c r="O8" s="286">
        <f t="shared" ca="1" si="2"/>
        <v>-2.2348577861999996</v>
      </c>
      <c r="P8" s="286">
        <f t="shared" ca="1" si="4"/>
        <v>20.553602856354928</v>
      </c>
      <c r="R8" s="349">
        <f t="shared" si="5"/>
        <v>31.25</v>
      </c>
      <c r="S8" s="286">
        <f t="shared" ca="1" si="6"/>
        <v>13.430635734374999</v>
      </c>
      <c r="T8" s="286">
        <f t="shared" ca="1" si="7"/>
        <v>119.36409078662926</v>
      </c>
    </row>
    <row r="9" spans="1:22" x14ac:dyDescent="0.25">
      <c r="A9" s="291">
        <f t="shared" si="0"/>
        <v>1</v>
      </c>
      <c r="B9" s="343">
        <f ca="1">OFFSET('GFZ Berechnung'!$B$6,MOD(ROW()-2,113),0)</f>
        <v>108</v>
      </c>
      <c r="C9" s="345">
        <f ca="1">OFFSET('GFZ Berechnung'!$CA$6,MOD(ROW()-2,113),A9-1)</f>
        <v>0.14061801895080789</v>
      </c>
      <c r="D9" s="346">
        <f ca="1">OFFSET('GFZ Berechnung'!Z$6,MOD(ROW()-2,113),A9-1)</f>
        <v>2233692.5</v>
      </c>
      <c r="F9" s="293">
        <v>0.19948936541115481</v>
      </c>
      <c r="G9" s="347">
        <v>2062463.7500000002</v>
      </c>
      <c r="I9" s="291">
        <v>0.6</v>
      </c>
      <c r="J9" s="291">
        <f ca="1">(SUMIF(Tabelle2[GFZ],"&lt;"&amp;I9,Tabelle2[BGF])-SUMIF(Tabelle2[GFZ],"&lt;"&amp;I8,Tabelle2[BGF]))/1000000</f>
        <v>60.053159999999998</v>
      </c>
      <c r="K9" s="352">
        <f t="shared" si="3"/>
        <v>1.2</v>
      </c>
      <c r="L9" s="352">
        <f ca="1">(SUMIF(Tabelle2[GFZ],"&lt;"&amp;K9,Tabelle2[BGF])-SUMIF(Tabelle2[GFZ],"&lt;"&amp;K8,Tabelle2[BGF]))/1000000</f>
        <v>5.3069449999999998</v>
      </c>
      <c r="N9" s="294">
        <f t="shared" si="1"/>
        <v>-9.5</v>
      </c>
      <c r="O9" s="286">
        <f t="shared" ca="1" si="2"/>
        <v>-2.0538180719999999</v>
      </c>
      <c r="P9" s="286">
        <f t="shared" ca="1" si="4"/>
        <v>18.499784784354929</v>
      </c>
      <c r="R9" s="349">
        <f t="shared" si="5"/>
        <v>20.833333333333336</v>
      </c>
      <c r="S9" s="286">
        <f t="shared" ca="1" si="6"/>
        <v>4.5039870000000004</v>
      </c>
      <c r="T9" s="286">
        <f t="shared" ca="1" si="7"/>
        <v>123.86807778662926</v>
      </c>
    </row>
    <row r="10" spans="1:22" x14ac:dyDescent="0.25">
      <c r="A10" s="291">
        <f t="shared" si="0"/>
        <v>1</v>
      </c>
      <c r="B10" s="343">
        <f ca="1">OFFSET('GFZ Berechnung'!$B$6,MOD(ROW()-2,113),0)</f>
        <v>109</v>
      </c>
      <c r="C10" s="345">
        <f ca="1">OFFSET('GFZ Berechnung'!$CA$6,MOD(ROW()-2,113),A10-1)</f>
        <v>0.13579262797964553</v>
      </c>
      <c r="D10" s="346">
        <f ca="1">OFFSET('GFZ Berechnung'!Z$6,MOD(ROW()-2,113),A10-1)</f>
        <v>3006971.25</v>
      </c>
      <c r="F10" s="293">
        <v>0.18573066740898519</v>
      </c>
      <c r="G10" s="347">
        <v>3232825</v>
      </c>
      <c r="I10" s="291">
        <v>0.7</v>
      </c>
      <c r="J10" s="291">
        <f ca="1">(SUMIF(Tabelle2[GFZ],"&lt;"&amp;I10,Tabelle2[BGF])-SUMIF(Tabelle2[GFZ],"&lt;"&amp;I9,Tabelle2[BGF]))/1000000</f>
        <v>36.142311249999942</v>
      </c>
      <c r="K10" s="352">
        <f t="shared" si="3"/>
        <v>1.4</v>
      </c>
      <c r="L10" s="352">
        <f ca="1">(SUMIF(Tabelle2[GFZ],"&lt;"&amp;K10,Tabelle2[BGF])-SUMIF(Tabelle2[GFZ],"&lt;"&amp;K9,Tabelle2[BGF]))/1000000</f>
        <v>24.063524999999998</v>
      </c>
      <c r="N10" s="294">
        <f t="shared" si="1"/>
        <v>-12.571428571428569</v>
      </c>
      <c r="O10" s="286">
        <f t="shared" ca="1" si="2"/>
        <v>-1.6356977434285684</v>
      </c>
      <c r="P10" s="286">
        <f t="shared" ca="1" si="4"/>
        <v>16.864087040926361</v>
      </c>
      <c r="R10" s="349">
        <f t="shared" si="5"/>
        <v>13.392857142857146</v>
      </c>
      <c r="S10" s="286">
        <f t="shared" ca="1" si="6"/>
        <v>1.7425757209821404</v>
      </c>
      <c r="T10" s="286">
        <f t="shared" ca="1" si="7"/>
        <v>125.6106535076114</v>
      </c>
    </row>
    <row r="11" spans="1:22" x14ac:dyDescent="0.25">
      <c r="A11" s="291">
        <f t="shared" si="0"/>
        <v>1</v>
      </c>
      <c r="B11" s="343">
        <f ca="1">OFFSET('GFZ Berechnung'!$B$6,MOD(ROW()-2,113),0)</f>
        <v>201</v>
      </c>
      <c r="C11" s="345">
        <f ca="1">OFFSET('GFZ Berechnung'!$CA$6,MOD(ROW()-2,113),A11-1)</f>
        <v>0.15582207495863842</v>
      </c>
      <c r="D11" s="346">
        <f ca="1">OFFSET('GFZ Berechnung'!Z$6,MOD(ROW()-2,113),A11-1)</f>
        <v>1592281.25</v>
      </c>
      <c r="F11" s="293">
        <v>0.15669908347824593</v>
      </c>
      <c r="G11" s="347">
        <v>2233692.5</v>
      </c>
      <c r="I11" s="291">
        <v>0.8</v>
      </c>
      <c r="J11" s="291">
        <f ca="1">(SUMIF(Tabelle2[GFZ],"&lt;"&amp;I11,Tabelle2[BGF])-SUMIF(Tabelle2[GFZ],"&lt;"&amp;I10,Tabelle2[BGF]))/1000000</f>
        <v>24.618443750000001</v>
      </c>
      <c r="K11" s="352">
        <f t="shared" si="3"/>
        <v>1.5999999999999999</v>
      </c>
      <c r="L11" s="352">
        <f ca="1">(SUMIF(Tabelle2[GFZ],"&lt;"&amp;K11,Tabelle2[BGF])-SUMIF(Tabelle2[GFZ],"&lt;"&amp;K10,Tabelle2[BGF]))/1000000</f>
        <v>16.359993750000001</v>
      </c>
      <c r="N11" s="294">
        <f t="shared" si="1"/>
        <v>-14.875</v>
      </c>
      <c r="O11" s="286">
        <f t="shared" ca="1" si="2"/>
        <v>-1.3183176628125</v>
      </c>
      <c r="P11" s="286">
        <f t="shared" ca="1" si="4"/>
        <v>15.54576937811386</v>
      </c>
      <c r="R11" s="349">
        <f t="shared" si="5"/>
        <v>7.8125</v>
      </c>
      <c r="S11" s="286">
        <f t="shared" ca="1" si="6"/>
        <v>0.69239373046875008</v>
      </c>
      <c r="T11" s="286">
        <f t="shared" ca="1" si="7"/>
        <v>126.30304723808015</v>
      </c>
    </row>
    <row r="12" spans="1:22" x14ac:dyDescent="0.25">
      <c r="A12" s="291">
        <f t="shared" si="0"/>
        <v>1</v>
      </c>
      <c r="B12" s="343">
        <f ca="1">OFFSET('GFZ Berechnung'!$B$6,MOD(ROW()-2,113),0)</f>
        <v>202</v>
      </c>
      <c r="C12" s="345">
        <f ca="1">OFFSET('GFZ Berechnung'!$CA$6,MOD(ROW()-2,113),A12-1)</f>
        <v>0.13406450464982919</v>
      </c>
      <c r="D12" s="346">
        <f ca="1">OFFSET('GFZ Berechnung'!Z$6,MOD(ROW()-2,113),A12-1)</f>
        <v>833287.5</v>
      </c>
      <c r="F12" s="293">
        <v>0.15347677385339512</v>
      </c>
      <c r="G12" s="347">
        <v>3006971.25</v>
      </c>
      <c r="I12" s="291">
        <v>0.9</v>
      </c>
      <c r="J12" s="291">
        <f ca="1">(SUMIF(Tabelle2[GFZ],"&lt;"&amp;I12,Tabelle2[BGF])-SUMIF(Tabelle2[GFZ],"&lt;"&amp;I11,Tabelle2[BGF]))/1000000</f>
        <v>4.4088525000000001</v>
      </c>
      <c r="K12" s="352">
        <f t="shared" si="3"/>
        <v>1.7999999999999998</v>
      </c>
      <c r="L12" s="352">
        <f ca="1">(SUMIF(Tabelle2[GFZ],"&lt;"&amp;K12,Tabelle2[BGF])-SUMIF(Tabelle2[GFZ],"&lt;"&amp;K11,Tabelle2[BGF]))/1000000</f>
        <v>14.9425425</v>
      </c>
      <c r="N12" s="294">
        <f t="shared" si="1"/>
        <v>-16.666666666666664</v>
      </c>
      <c r="O12" s="286">
        <f t="shared" ca="1" si="2"/>
        <v>-0.26453114999999999</v>
      </c>
      <c r="P12" s="286">
        <f t="shared" ca="1" si="4"/>
        <v>15.28123822811386</v>
      </c>
      <c r="R12" s="349">
        <f t="shared" si="5"/>
        <v>3.4722222222222214</v>
      </c>
      <c r="S12" s="286">
        <f t="shared" ca="1" si="6"/>
        <v>5.5110656249999987E-2</v>
      </c>
      <c r="T12" s="286">
        <f t="shared" ca="1" si="7"/>
        <v>126.35815789433015</v>
      </c>
    </row>
    <row r="13" spans="1:22" x14ac:dyDescent="0.25">
      <c r="A13" s="291">
        <f t="shared" si="0"/>
        <v>1</v>
      </c>
      <c r="B13" s="343">
        <f ca="1">OFFSET('GFZ Berechnung'!$B$6,MOD(ROW()-2,113),0)</f>
        <v>203</v>
      </c>
      <c r="C13" s="345">
        <f ca="1">OFFSET('GFZ Berechnung'!$CA$6,MOD(ROW()-2,113),A13-1)</f>
        <v>0.11281561261090915</v>
      </c>
      <c r="D13" s="346">
        <f ca="1">OFFSET('GFZ Berechnung'!Z$6,MOD(ROW()-2,113),A13-1)</f>
        <v>466519.99999999994</v>
      </c>
      <c r="F13" s="293">
        <v>0.24346098294756499</v>
      </c>
      <c r="G13" s="347">
        <v>1592281.25</v>
      </c>
      <c r="I13" s="291">
        <v>1</v>
      </c>
      <c r="J13" s="291">
        <f ca="1">(SUMIF(Tabelle2[GFZ],"&lt;"&amp;I13,Tabelle2[BGF])-SUMIF(Tabelle2[GFZ],"&lt;"&amp;I12,Tabelle2[BGF]))/1000000</f>
        <v>2.2357399999999998</v>
      </c>
      <c r="K13" s="352">
        <f t="shared" si="3"/>
        <v>1.9999999999999998</v>
      </c>
      <c r="L13" s="352">
        <f ca="1">(SUMIF(Tabelle2[GFZ],"&lt;"&amp;K13,Tabelle2[BGF])-SUMIF(Tabelle2[GFZ],"&lt;"&amp;K12,Tabelle2[BGF]))/1000000</f>
        <v>7.6080612500000004</v>
      </c>
      <c r="N13" s="294">
        <f t="shared" si="1"/>
        <v>-18.100000000000001</v>
      </c>
      <c r="O13" s="286">
        <f t="shared" ca="1" si="2"/>
        <v>-0.1456808184</v>
      </c>
      <c r="P13" s="286">
        <f t="shared" ca="1" si="4"/>
        <v>15.13555740971386</v>
      </c>
      <c r="R13" s="349">
        <f t="shared" si="5"/>
        <v>0</v>
      </c>
      <c r="S13" s="286">
        <f t="shared" ca="1" si="6"/>
        <v>0</v>
      </c>
      <c r="T13" s="286">
        <f t="shared" ca="1" si="7"/>
        <v>126.35815789433015</v>
      </c>
    </row>
    <row r="14" spans="1:22" x14ac:dyDescent="0.25">
      <c r="A14" s="291">
        <f t="shared" si="0"/>
        <v>1</v>
      </c>
      <c r="B14" s="343">
        <f ca="1">OFFSET('GFZ Berechnung'!$B$6,MOD(ROW()-2,113),0)</f>
        <v>204</v>
      </c>
      <c r="C14" s="345">
        <f ca="1">OFFSET('GFZ Berechnung'!$CA$6,MOD(ROW()-2,113),A14-1)</f>
        <v>0.12512344419238333</v>
      </c>
      <c r="D14" s="346">
        <f ca="1">OFFSET('GFZ Berechnung'!Z$6,MOD(ROW()-2,113),A14-1)</f>
        <v>1882126.25</v>
      </c>
      <c r="F14" s="293">
        <v>0.20694980972831462</v>
      </c>
      <c r="G14" s="347">
        <v>833287.5</v>
      </c>
      <c r="I14" s="291">
        <v>1.1000000000000001</v>
      </c>
      <c r="J14" s="291">
        <f ca="1">(SUMIF(Tabelle2[GFZ],"&lt;"&amp;I14,Tabelle2[BGF])-SUMIF(Tabelle2[GFZ],"&lt;"&amp;I13,Tabelle2[BGF]))/1000000</f>
        <v>1.0917587499999999</v>
      </c>
      <c r="K14" s="352">
        <f t="shared" si="3"/>
        <v>2.1999999999999997</v>
      </c>
      <c r="L14" s="352">
        <f ca="1">(SUMIF(Tabelle2[GFZ],"&lt;"&amp;K14,Tabelle2[BGF])-SUMIF(Tabelle2[GFZ],"&lt;"&amp;K13,Tabelle2[BGF]))/1000000</f>
        <v>5.3221299999999996</v>
      </c>
      <c r="N14" s="294">
        <f t="shared" si="1"/>
        <v>-19.272727272727273</v>
      </c>
      <c r="O14" s="286">
        <f t="shared" ca="1" si="2"/>
        <v>-7.5748207090909084E-2</v>
      </c>
      <c r="P14" s="286">
        <f t="shared" ca="1" si="4"/>
        <v>15.059809202622951</v>
      </c>
      <c r="R14" s="349">
        <f t="shared" si="5"/>
        <v>-2.8409090909090935</v>
      </c>
      <c r="S14" s="286">
        <f t="shared" ca="1" si="6"/>
        <v>-1.1165714488636373E-2</v>
      </c>
      <c r="T14" s="286">
        <f t="shared" ca="1" si="7"/>
        <v>126.34699217984151</v>
      </c>
    </row>
    <row r="15" spans="1:22" x14ac:dyDescent="0.25">
      <c r="A15" s="291">
        <f t="shared" si="0"/>
        <v>1</v>
      </c>
      <c r="B15" s="343">
        <f ca="1">OFFSET('GFZ Berechnung'!$B$6,MOD(ROW()-2,113),0)</f>
        <v>205</v>
      </c>
      <c r="C15" s="345">
        <f ca="1">OFFSET('GFZ Berechnung'!$CA$6,MOD(ROW()-2,113),A15-1)</f>
        <v>0.15332034509340839</v>
      </c>
      <c r="D15" s="346">
        <f ca="1">OFFSET('GFZ Berechnung'!Z$6,MOD(ROW()-2,113),A15-1)</f>
        <v>1436790</v>
      </c>
      <c r="F15" s="293">
        <v>0.15199319571364717</v>
      </c>
      <c r="G15" s="347">
        <v>466519.99999999994</v>
      </c>
      <c r="I15" s="291">
        <v>1.2</v>
      </c>
      <c r="J15" s="291">
        <f ca="1">(SUMIF(Tabelle2[GFZ],"&lt;"&amp;I15,Tabelle2[BGF])-SUMIF(Tabelle2[GFZ],"&lt;"&amp;I14,Tabelle2[BGF]))/1000000</f>
        <v>4.2151862500000004</v>
      </c>
      <c r="K15" s="352">
        <f t="shared" si="3"/>
        <v>2.4</v>
      </c>
      <c r="L15" s="352">
        <f ca="1">(SUMIF(Tabelle2[GFZ],"&lt;"&amp;K15,Tabelle2[BGF])-SUMIF(Tabelle2[GFZ],"&lt;"&amp;K14,Tabelle2[BGF]))/1000000</f>
        <v>9.0340112500000007</v>
      </c>
      <c r="N15" s="294">
        <f t="shared" si="1"/>
        <v>-20.25</v>
      </c>
      <c r="O15" s="286">
        <f t="shared" ca="1" si="2"/>
        <v>-0.30728707762500002</v>
      </c>
      <c r="P15" s="286">
        <f t="shared" ca="1" si="4"/>
        <v>14.752522124997951</v>
      </c>
      <c r="R15" s="349">
        <f t="shared" si="5"/>
        <v>-5.2083333333333321</v>
      </c>
      <c r="S15" s="286">
        <f t="shared" ca="1" si="6"/>
        <v>-7.9034742187499979E-2</v>
      </c>
      <c r="T15" s="286">
        <f t="shared" ca="1" si="7"/>
        <v>126.267957437654</v>
      </c>
    </row>
    <row r="16" spans="1:22" x14ac:dyDescent="0.25">
      <c r="A16" s="291">
        <f t="shared" si="0"/>
        <v>1</v>
      </c>
      <c r="B16" s="343">
        <f ca="1">OFFSET('GFZ Berechnung'!$B$6,MOD(ROW()-2,113),0)</f>
        <v>206</v>
      </c>
      <c r="C16" s="345">
        <f ca="1">OFFSET('GFZ Berechnung'!$CA$6,MOD(ROW()-2,113),A16-1)</f>
        <v>0.15497092285456296</v>
      </c>
      <c r="D16" s="346">
        <f ca="1">OFFSET('GFZ Berechnung'!Z$6,MOD(ROW()-2,113),A16-1)</f>
        <v>1456771.25</v>
      </c>
      <c r="F16" s="293">
        <v>0.15424619793961142</v>
      </c>
      <c r="G16" s="347">
        <v>1882126.25</v>
      </c>
      <c r="I16" s="291">
        <v>1.3</v>
      </c>
      <c r="J16" s="291">
        <f ca="1">(SUMIF(Tabelle2[GFZ],"&lt;"&amp;I16,Tabelle2[BGF])-SUMIF(Tabelle2[GFZ],"&lt;"&amp;I15,Tabelle2[BGF]))/1000000</f>
        <v>6.1860875000000002</v>
      </c>
      <c r="K16" s="352">
        <f t="shared" si="3"/>
        <v>2.6</v>
      </c>
      <c r="L16" s="352">
        <f ca="1">(SUMIF(Tabelle2[GFZ],"&lt;"&amp;K16,Tabelle2[BGF])-SUMIF(Tabelle2[GFZ],"&lt;"&amp;K15,Tabelle2[BGF]))/1000000</f>
        <v>5.5202212499999996</v>
      </c>
      <c r="N16" s="294">
        <f t="shared" si="1"/>
        <v>-21.076923076923077</v>
      </c>
      <c r="O16" s="286">
        <f t="shared" ca="1" si="2"/>
        <v>-0.46938128538461538</v>
      </c>
      <c r="P16" s="286">
        <f t="shared" ca="1" si="4"/>
        <v>14.283140839613335</v>
      </c>
      <c r="R16" s="349">
        <f t="shared" si="5"/>
        <v>-7.2115384615384635</v>
      </c>
      <c r="S16" s="286">
        <f t="shared" ca="1" si="6"/>
        <v>-0.16060034855769237</v>
      </c>
      <c r="T16" s="286">
        <f t="shared" ca="1" si="7"/>
        <v>126.10735708909631</v>
      </c>
    </row>
    <row r="17" spans="1:20" x14ac:dyDescent="0.25">
      <c r="A17" s="291">
        <f t="shared" si="0"/>
        <v>1</v>
      </c>
      <c r="B17" s="343">
        <f ca="1">OFFSET('GFZ Berechnung'!$B$6,MOD(ROW()-2,113),0)</f>
        <v>207</v>
      </c>
      <c r="C17" s="345">
        <f ca="1">OFFSET('GFZ Berechnung'!$CA$6,MOD(ROW()-2,113),A17-1)</f>
        <v>0.11594615898907248</v>
      </c>
      <c r="D17" s="346">
        <f ca="1">OFFSET('GFZ Berechnung'!Z$6,MOD(ROW()-2,113),A17-1)</f>
        <v>1715290</v>
      </c>
      <c r="F17" s="293">
        <v>0.19757162587421231</v>
      </c>
      <c r="G17" s="347">
        <v>1436790</v>
      </c>
      <c r="I17" s="291">
        <v>1.4</v>
      </c>
      <c r="J17" s="291">
        <f ca="1">(SUMIF(Tabelle2[GFZ],"&lt;"&amp;I17,Tabelle2[BGF])-SUMIF(Tabelle2[GFZ],"&lt;"&amp;I16,Tabelle2[BGF]))/1000000</f>
        <v>17.877437499999999</v>
      </c>
      <c r="K17" s="352">
        <f t="shared" si="3"/>
        <v>2.8000000000000003</v>
      </c>
      <c r="L17" s="352">
        <f ca="1">(SUMIF(Tabelle2[GFZ],"&lt;"&amp;K17,Tabelle2[BGF])-SUMIF(Tabelle2[GFZ],"&lt;"&amp;K16,Tabelle2[BGF]))/1000000</f>
        <v>5.3701237500000003</v>
      </c>
      <c r="N17" s="294">
        <f t="shared" si="1"/>
        <v>-21.785714285714285</v>
      </c>
      <c r="O17" s="286">
        <f t="shared" ca="1" si="2"/>
        <v>-1.4021018839285713</v>
      </c>
      <c r="P17" s="286">
        <f t="shared" ca="1" si="4"/>
        <v>12.881038955684764</v>
      </c>
      <c r="R17" s="349">
        <f t="shared" si="5"/>
        <v>-8.928571428571427</v>
      </c>
      <c r="S17" s="286">
        <f t="shared" ca="1" si="6"/>
        <v>-0.57463191964285698</v>
      </c>
      <c r="T17" s="286">
        <f t="shared" ca="1" si="7"/>
        <v>125.53272516945346</v>
      </c>
    </row>
    <row r="18" spans="1:20" x14ac:dyDescent="0.25">
      <c r="A18" s="291">
        <f t="shared" si="0"/>
        <v>1</v>
      </c>
      <c r="B18" s="343">
        <f ca="1">OFFSET('GFZ Berechnung'!$B$6,MOD(ROW()-2,113),0)</f>
        <v>208</v>
      </c>
      <c r="C18" s="345">
        <f ca="1">OFFSET('GFZ Berechnung'!$CA$6,MOD(ROW()-2,113),A18-1)</f>
        <v>0.10724931176872081</v>
      </c>
      <c r="D18" s="346">
        <f ca="1">OFFSET('GFZ Berechnung'!Z$6,MOD(ROW()-2,113),A18-1)</f>
        <v>1552761.25</v>
      </c>
      <c r="F18" s="293">
        <v>0.21561400366984956</v>
      </c>
      <c r="G18" s="347">
        <v>1456771.25</v>
      </c>
      <c r="I18" s="291">
        <v>1.5</v>
      </c>
      <c r="J18" s="291">
        <f ca="1">(SUMIF(Tabelle2[GFZ],"&lt;"&amp;I18,Tabelle2[BGF])-SUMIF(Tabelle2[GFZ],"&lt;"&amp;I17,Tabelle2[BGF]))/1000000</f>
        <v>8.1647975000000006</v>
      </c>
      <c r="K18" s="352">
        <f t="shared" si="3"/>
        <v>3.0000000000000004</v>
      </c>
      <c r="L18" s="352">
        <f ca="1">(SUMIF(Tabelle2[GFZ],"&lt;"&amp;K18,Tabelle2[BGF])-SUMIF(Tabelle2[GFZ],"&lt;"&amp;K17,Tabelle2[BGF]))/1000000</f>
        <v>9.0586450000000003</v>
      </c>
      <c r="N18" s="294">
        <f t="shared" si="1"/>
        <v>-22.4</v>
      </c>
      <c r="O18" s="286">
        <f t="shared" ca="1" si="2"/>
        <v>-0.65840927040000008</v>
      </c>
      <c r="P18" s="286">
        <f t="shared" ca="1" si="4"/>
        <v>12.222629685284764</v>
      </c>
      <c r="R18" s="349">
        <f t="shared" si="5"/>
        <v>-10.416666666666668</v>
      </c>
      <c r="S18" s="286">
        <f t="shared" ca="1" si="6"/>
        <v>-0.30617990625000008</v>
      </c>
      <c r="T18" s="286">
        <f t="shared" ca="1" si="7"/>
        <v>125.22654526320346</v>
      </c>
    </row>
    <row r="19" spans="1:20" x14ac:dyDescent="0.25">
      <c r="A19" s="291">
        <f t="shared" si="0"/>
        <v>1</v>
      </c>
      <c r="B19" s="343">
        <f ca="1">OFFSET('GFZ Berechnung'!$B$6,MOD(ROW()-2,113),0)</f>
        <v>209</v>
      </c>
      <c r="C19" s="345">
        <f ca="1">OFFSET('GFZ Berechnung'!$CA$6,MOD(ROW()-2,113),A19-1)</f>
        <v>0.13343670729916557</v>
      </c>
      <c r="D19" s="346">
        <f ca="1">OFFSET('GFZ Berechnung'!Z$6,MOD(ROW()-2,113),A19-1)</f>
        <v>1571082.5</v>
      </c>
      <c r="F19" s="293">
        <v>0.14946663647267153</v>
      </c>
      <c r="G19" s="347">
        <v>1715290</v>
      </c>
      <c r="I19" s="291">
        <v>1.6</v>
      </c>
      <c r="J19" s="291">
        <f ca="1">(SUMIF(Tabelle2[GFZ],"&lt;"&amp;I19,Tabelle2[BGF])-SUMIF(Tabelle2[GFZ],"&lt;"&amp;I18,Tabelle2[BGF]))/1000000</f>
        <v>8.1951962500000004</v>
      </c>
      <c r="K19" s="352">
        <f t="shared" si="3"/>
        <v>3.2000000000000006</v>
      </c>
      <c r="L19" s="352">
        <f ca="1">(SUMIF(Tabelle2[GFZ],"&lt;"&amp;K19,Tabelle2[BGF])-SUMIF(Tabelle2[GFZ],"&lt;"&amp;K18,Tabelle2[BGF]))/1000000</f>
        <v>5.44569875</v>
      </c>
      <c r="N19" s="294">
        <f t="shared" si="1"/>
        <v>-22.9375</v>
      </c>
      <c r="O19" s="286">
        <f t="shared" ca="1" si="2"/>
        <v>-0.67671833034374995</v>
      </c>
      <c r="P19" s="286">
        <f t="shared" ca="1" si="4"/>
        <v>11.545911354941014</v>
      </c>
      <c r="R19" s="349">
        <f t="shared" si="5"/>
        <v>-11.71875</v>
      </c>
      <c r="S19" s="286">
        <f t="shared" ca="1" si="6"/>
        <v>-0.34573484179687503</v>
      </c>
      <c r="T19" s="286">
        <f t="shared" ca="1" si="7"/>
        <v>124.88081042140659</v>
      </c>
    </row>
    <row r="20" spans="1:20" x14ac:dyDescent="0.25">
      <c r="A20" s="291">
        <f t="shared" si="0"/>
        <v>1</v>
      </c>
      <c r="B20" s="343">
        <f ca="1">OFFSET('GFZ Berechnung'!$B$6,MOD(ROW()-2,113),0)</f>
        <v>210</v>
      </c>
      <c r="C20" s="345">
        <f ca="1">OFFSET('GFZ Berechnung'!$CA$6,MOD(ROW()-2,113),A20-1)</f>
        <v>0.13099713891915168</v>
      </c>
      <c r="D20" s="346">
        <f ca="1">OFFSET('GFZ Berechnung'!Z$6,MOD(ROW()-2,113),A20-1)</f>
        <v>870509.99999999988</v>
      </c>
      <c r="F20" s="293">
        <v>0.13041142314986709</v>
      </c>
      <c r="G20" s="347">
        <v>1552761.25</v>
      </c>
      <c r="I20" s="291">
        <v>1.7</v>
      </c>
      <c r="J20" s="291">
        <f ca="1">(SUMIF(Tabelle2[GFZ],"&lt;"&amp;I20,Tabelle2[BGF])-SUMIF(Tabelle2[GFZ],"&lt;"&amp;I19,Tabelle2[BGF]))/1000000</f>
        <v>10.291986250000001</v>
      </c>
      <c r="K20" s="352">
        <f t="shared" si="3"/>
        <v>3.4000000000000008</v>
      </c>
      <c r="L20" s="352">
        <f ca="1">(SUMIF(Tabelle2[GFZ],"&lt;"&amp;K20,Tabelle2[BGF])-SUMIF(Tabelle2[GFZ],"&lt;"&amp;K19,Tabelle2[BGF]))/1000000</f>
        <v>13.51799125</v>
      </c>
      <c r="N20" s="294">
        <f t="shared" si="1"/>
        <v>-23.411764705882351</v>
      </c>
      <c r="O20" s="286">
        <f t="shared" ca="1" si="2"/>
        <v>-0.86743281758823532</v>
      </c>
      <c r="P20" s="286">
        <f t="shared" ca="1" si="4"/>
        <v>10.678478537352778</v>
      </c>
      <c r="R20" s="349">
        <f t="shared" si="5"/>
        <v>-12.867647058823529</v>
      </c>
      <c r="S20" s="286">
        <f t="shared" ca="1" si="6"/>
        <v>-0.47676112775735291</v>
      </c>
      <c r="T20" s="286">
        <f t="shared" ca="1" si="7"/>
        <v>124.40404929364924</v>
      </c>
    </row>
    <row r="21" spans="1:20" x14ac:dyDescent="0.25">
      <c r="A21" s="291">
        <f t="shared" si="0"/>
        <v>1</v>
      </c>
      <c r="B21" s="343">
        <f ca="1">OFFSET('GFZ Berechnung'!$B$6,MOD(ROW()-2,113),0)</f>
        <v>301</v>
      </c>
      <c r="C21" s="345">
        <f ca="1">OFFSET('GFZ Berechnung'!$CA$6,MOD(ROW()-2,113),A21-1)</f>
        <v>0.22428424869721048</v>
      </c>
      <c r="D21" s="346">
        <f ca="1">OFFSET('GFZ Berechnung'!Z$6,MOD(ROW()-2,113),A21-1)</f>
        <v>783797.5</v>
      </c>
      <c r="F21" s="293">
        <v>0.16973119065513412</v>
      </c>
      <c r="G21" s="347">
        <v>1571082.5</v>
      </c>
      <c r="I21" s="291">
        <v>1.8</v>
      </c>
      <c r="J21" s="291">
        <f ca="1">(SUMIF(Tabelle2[GFZ],"&lt;"&amp;I21,Tabelle2[BGF])-SUMIF(Tabelle2[GFZ],"&lt;"&amp;I20,Tabelle2[BGF]))/1000000</f>
        <v>4.6505562500000002</v>
      </c>
      <c r="K21" s="352">
        <f t="shared" si="3"/>
        <v>3.600000000000001</v>
      </c>
      <c r="L21" s="352">
        <f ca="1">(SUMIF(Tabelle2[GFZ],"&lt;"&amp;K21,Tabelle2[BGF])-SUMIF(Tabelle2[GFZ],"&lt;"&amp;K20,Tabelle2[BGF]))/1000000</f>
        <v>4.0809075000000004</v>
      </c>
      <c r="N21" s="294">
        <f t="shared" si="1"/>
        <v>-23.833333333333332</v>
      </c>
      <c r="O21" s="286">
        <f t="shared" ca="1" si="2"/>
        <v>-0.39901772624999998</v>
      </c>
      <c r="P21" s="286">
        <f t="shared" ca="1" si="4"/>
        <v>10.279460811102778</v>
      </c>
      <c r="R21" s="349">
        <f t="shared" si="5"/>
        <v>-13.888888888888889</v>
      </c>
      <c r="S21" s="286">
        <f t="shared" ca="1" si="6"/>
        <v>-0.23252781250000004</v>
      </c>
      <c r="T21" s="286">
        <f t="shared" ca="1" si="7"/>
        <v>124.17152148114924</v>
      </c>
    </row>
    <row r="22" spans="1:20" x14ac:dyDescent="0.25">
      <c r="A22" s="291">
        <f t="shared" si="0"/>
        <v>1</v>
      </c>
      <c r="B22" s="343">
        <f ca="1">OFFSET('GFZ Berechnung'!$B$6,MOD(ROW()-2,113),0)</f>
        <v>302</v>
      </c>
      <c r="C22" s="345">
        <f ca="1">OFFSET('GFZ Berechnung'!$CA$6,MOD(ROW()-2,113),A22-1)</f>
        <v>0.17192372168869616</v>
      </c>
      <c r="D22" s="346">
        <f ca="1">OFFSET('GFZ Berechnung'!Z$6,MOD(ROW()-2,113),A22-1)</f>
        <v>1796688.75</v>
      </c>
      <c r="F22" s="293">
        <v>0.16788431646333535</v>
      </c>
      <c r="G22" s="347">
        <v>870509.99999999988</v>
      </c>
      <c r="I22" s="291">
        <v>1.9</v>
      </c>
      <c r="J22" s="291">
        <f ca="1">(SUMIF(Tabelle2[GFZ],"&lt;"&amp;I22,Tabelle2[BGF])-SUMIF(Tabelle2[GFZ],"&lt;"&amp;I21,Tabelle2[BGF]))/1000000</f>
        <v>5.0789887499999997</v>
      </c>
      <c r="K22" s="352">
        <f t="shared" si="3"/>
        <v>3.8000000000000012</v>
      </c>
      <c r="L22" s="352">
        <f ca="1">(SUMIF(Tabelle2[GFZ],"&lt;"&amp;K22,Tabelle2[BGF])-SUMIF(Tabelle2[GFZ],"&lt;"&amp;K21,Tabelle2[BGF]))/1000000</f>
        <v>9.1992825000000007</v>
      </c>
      <c r="N22" s="294">
        <f t="shared" si="1"/>
        <v>-24.210526315789473</v>
      </c>
      <c r="O22" s="286">
        <f t="shared" ca="1" si="2"/>
        <v>-0.44267396684210519</v>
      </c>
      <c r="P22" s="286">
        <f t="shared" ca="1" si="4"/>
        <v>9.8367868442606721</v>
      </c>
      <c r="R22" s="349">
        <f t="shared" si="5"/>
        <v>-14.802631578947366</v>
      </c>
      <c r="S22" s="286">
        <f t="shared" ca="1" si="6"/>
        <v>-0.27065663733552625</v>
      </c>
      <c r="T22" s="286">
        <f t="shared" ca="1" si="7"/>
        <v>123.90086484381372</v>
      </c>
    </row>
    <row r="23" spans="1:20" x14ac:dyDescent="0.25">
      <c r="A23" s="291">
        <f t="shared" si="0"/>
        <v>1</v>
      </c>
      <c r="B23" s="343">
        <f ca="1">OFFSET('GFZ Berechnung'!$B$6,MOD(ROW()-2,113),0)</f>
        <v>303</v>
      </c>
      <c r="C23" s="345">
        <f ca="1">OFFSET('GFZ Berechnung'!$CA$6,MOD(ROW()-2,113),A23-1)</f>
        <v>0.20958095006647395</v>
      </c>
      <c r="D23" s="346">
        <f ca="1">OFFSET('GFZ Berechnung'!Z$6,MOD(ROW()-2,113),A23-1)</f>
        <v>262921.25</v>
      </c>
      <c r="F23" s="293">
        <v>0.31661685953653329</v>
      </c>
      <c r="G23" s="347">
        <v>783797.5</v>
      </c>
      <c r="I23" s="291">
        <v>2</v>
      </c>
      <c r="J23" s="291">
        <f ca="1">(SUMIF(Tabelle2[GFZ],"&lt;"&amp;I23,Tabelle2[BGF])-SUMIF(Tabelle2[GFZ],"&lt;"&amp;I22,Tabelle2[BGF]))/1000000</f>
        <v>2.5290724999999998</v>
      </c>
      <c r="K23" s="352">
        <f t="shared" si="3"/>
        <v>4.0000000000000009</v>
      </c>
      <c r="L23" s="352">
        <f ca="1">(SUMIF(Tabelle2[GFZ],"&lt;"&amp;K23,Tabelle2[BGF])-SUMIF(Tabelle2[GFZ],"&lt;"&amp;K22,Tabelle2[BGF]))/1000000</f>
        <v>5.2963899999999997</v>
      </c>
      <c r="N23" s="294">
        <f t="shared" si="1"/>
        <v>-24.55</v>
      </c>
      <c r="O23" s="286">
        <f t="shared" ca="1" si="2"/>
        <v>-0.22351942754999998</v>
      </c>
      <c r="P23" s="286">
        <f t="shared" ca="1" si="4"/>
        <v>9.6132674167106718</v>
      </c>
      <c r="R23" s="349">
        <f t="shared" si="5"/>
        <v>-15.625</v>
      </c>
      <c r="S23" s="286">
        <f t="shared" ca="1" si="6"/>
        <v>-0.14226032812499997</v>
      </c>
      <c r="T23" s="286">
        <f t="shared" ca="1" si="7"/>
        <v>123.75860451568872</v>
      </c>
    </row>
    <row r="24" spans="1:20" x14ac:dyDescent="0.25">
      <c r="A24" s="291">
        <f t="shared" si="0"/>
        <v>1</v>
      </c>
      <c r="B24" s="343">
        <f ca="1">OFFSET('GFZ Berechnung'!$B$6,MOD(ROW()-2,113),0)</f>
        <v>304</v>
      </c>
      <c r="C24" s="345">
        <f ca="1">OFFSET('GFZ Berechnung'!$CA$6,MOD(ROW()-2,113),A24-1)</f>
        <v>0.20271320170033785</v>
      </c>
      <c r="D24" s="346">
        <f ca="1">OFFSET('GFZ Berechnung'!Z$6,MOD(ROW()-2,113),A24-1)</f>
        <v>1237155</v>
      </c>
      <c r="F24" s="293">
        <v>0.22630911348616276</v>
      </c>
      <c r="G24" s="347">
        <v>1796688.75</v>
      </c>
      <c r="I24" s="291">
        <v>2.1</v>
      </c>
      <c r="J24" s="291">
        <f ca="1">(SUMIF(Tabelle2[GFZ],"&lt;"&amp;I24,Tabelle2[BGF])-SUMIF(Tabelle2[GFZ],"&lt;"&amp;I23,Tabelle2[BGF]))/1000000</f>
        <v>1.49271625</v>
      </c>
      <c r="K24" s="352">
        <f t="shared" si="3"/>
        <v>4.2000000000000011</v>
      </c>
      <c r="L24" s="352">
        <f ca="1">(SUMIF(Tabelle2[GFZ],"&lt;"&amp;K24,Tabelle2[BGF])-SUMIF(Tabelle2[GFZ],"&lt;"&amp;K23,Tabelle2[BGF]))/1000000</f>
        <v>5.6847087500000004</v>
      </c>
      <c r="N24" s="294">
        <f t="shared" si="1"/>
        <v>-24.857142857142858</v>
      </c>
      <c r="O24" s="286">
        <f t="shared" ca="1" si="2"/>
        <v>-0.13357677985714286</v>
      </c>
      <c r="P24" s="286">
        <f t="shared" ca="1" si="4"/>
        <v>9.4796906368535296</v>
      </c>
      <c r="R24" s="349">
        <f t="shared" si="5"/>
        <v>-16.36904761904762</v>
      </c>
      <c r="S24" s="286">
        <f t="shared" ca="1" si="6"/>
        <v>-8.7963636160714287E-2</v>
      </c>
      <c r="T24" s="286">
        <f t="shared" ca="1" si="7"/>
        <v>123.67064087952801</v>
      </c>
    </row>
    <row r="25" spans="1:20" x14ac:dyDescent="0.25">
      <c r="A25" s="291">
        <f t="shared" si="0"/>
        <v>1</v>
      </c>
      <c r="B25" s="343">
        <f ca="1">OFFSET('GFZ Berechnung'!$B$6,MOD(ROW()-2,113),0)</f>
        <v>305</v>
      </c>
      <c r="C25" s="345">
        <f ca="1">OFFSET('GFZ Berechnung'!$CA$6,MOD(ROW()-2,113),A25-1)</f>
        <v>0.16121830173168525</v>
      </c>
      <c r="D25" s="346">
        <f ca="1">OFFSET('GFZ Berechnung'!Z$6,MOD(ROW()-2,113),A25-1)</f>
        <v>2784748.75</v>
      </c>
      <c r="F25" s="293">
        <v>0.27578573881022245</v>
      </c>
      <c r="G25" s="347">
        <v>262921.25</v>
      </c>
      <c r="I25" s="291">
        <v>2.2000000000000002</v>
      </c>
      <c r="J25" s="291">
        <f ca="1">(SUMIF(Tabelle2[GFZ],"&lt;"&amp;I25,Tabelle2[BGF])-SUMIF(Tabelle2[GFZ],"&lt;"&amp;I24,Tabelle2[BGF]))/1000000</f>
        <v>3.8294137500000001</v>
      </c>
      <c r="K25" s="352">
        <f t="shared" si="3"/>
        <v>4.4000000000000012</v>
      </c>
      <c r="L25" s="352">
        <f ca="1">(SUMIF(Tabelle2[GFZ],"&lt;"&amp;K25,Tabelle2[BGF])-SUMIF(Tabelle2[GFZ],"&lt;"&amp;K24,Tabelle2[BGF]))/1000000</f>
        <v>3.5046274999999998</v>
      </c>
      <c r="N25" s="294">
        <f t="shared" si="1"/>
        <v>-25.136363636363637</v>
      </c>
      <c r="O25" s="286">
        <f t="shared" ca="1" si="2"/>
        <v>-0.34652713152272729</v>
      </c>
      <c r="P25" s="286">
        <f t="shared" ca="1" si="4"/>
        <v>9.1331635053308027</v>
      </c>
      <c r="R25" s="349">
        <f t="shared" si="5"/>
        <v>-17.045454545454547</v>
      </c>
      <c r="S25" s="286">
        <f t="shared" ca="1" si="6"/>
        <v>-0.23498675284090911</v>
      </c>
      <c r="T25" s="286">
        <f t="shared" ca="1" si="7"/>
        <v>123.4356541266871</v>
      </c>
    </row>
    <row r="26" spans="1:20" x14ac:dyDescent="0.25">
      <c r="A26" s="291">
        <f t="shared" si="0"/>
        <v>1</v>
      </c>
      <c r="B26" s="343">
        <f ca="1">OFFSET('GFZ Berechnung'!$B$6,MOD(ROW()-2,113),0)</f>
        <v>306</v>
      </c>
      <c r="C26" s="345">
        <f ca="1">OFFSET('GFZ Berechnung'!$CA$6,MOD(ROW()-2,113),A26-1)</f>
        <v>0.17484288409703747</v>
      </c>
      <c r="D26" s="346">
        <f ca="1">OFFSET('GFZ Berechnung'!Z$6,MOD(ROW()-2,113),A26-1)</f>
        <v>5112890</v>
      </c>
      <c r="F26" s="293">
        <v>0.27540486750085802</v>
      </c>
      <c r="G26" s="347">
        <v>1237155</v>
      </c>
      <c r="I26" s="291">
        <v>2.2999999999999998</v>
      </c>
      <c r="J26" s="291">
        <f ca="1">(SUMIF(Tabelle2[GFZ],"&lt;"&amp;I26,Tabelle2[BGF])-SUMIF(Tabelle2[GFZ],"&lt;"&amp;I25,Tabelle2[BGF]))/1000000</f>
        <v>3.1910025000000002</v>
      </c>
      <c r="K26" s="352">
        <f t="shared" si="3"/>
        <v>4.6000000000000014</v>
      </c>
      <c r="L26" s="352">
        <f ca="1">(SUMIF(Tabelle2[GFZ],"&lt;"&amp;K26,Tabelle2[BGF])-SUMIF(Tabelle2[GFZ],"&lt;"&amp;K25,Tabelle2[BGF]))/1000000</f>
        <v>11.128858749999999</v>
      </c>
      <c r="N26" s="294">
        <f t="shared" si="1"/>
        <v>-25.391304347826086</v>
      </c>
      <c r="O26" s="286">
        <f t="shared" ca="1" si="2"/>
        <v>-0.2916853763478261</v>
      </c>
      <c r="P26" s="286">
        <f t="shared" ca="1" si="4"/>
        <v>8.8414781289829758</v>
      </c>
      <c r="R26" s="349">
        <f t="shared" si="5"/>
        <v>-17.663043478260867</v>
      </c>
      <c r="S26" s="286">
        <f t="shared" ca="1" si="6"/>
        <v>-0.20290613722826087</v>
      </c>
      <c r="T26" s="286">
        <f t="shared" ca="1" si="7"/>
        <v>123.23274798945884</v>
      </c>
    </row>
    <row r="27" spans="1:20" x14ac:dyDescent="0.25">
      <c r="A27" s="291">
        <f t="shared" si="0"/>
        <v>1</v>
      </c>
      <c r="B27" s="343">
        <f ca="1">OFFSET('GFZ Berechnung'!$B$6,MOD(ROW()-2,113),0)</f>
        <v>307</v>
      </c>
      <c r="C27" s="345">
        <f ca="1">OFFSET('GFZ Berechnung'!$CA$6,MOD(ROW()-2,113),A27-1)</f>
        <v>0.15892708534874947</v>
      </c>
      <c r="D27" s="346">
        <f ca="1">OFFSET('GFZ Berechnung'!Z$6,MOD(ROW()-2,113),A27-1)</f>
        <v>2250652.5</v>
      </c>
      <c r="F27" s="293">
        <v>0.20880725059606239</v>
      </c>
      <c r="G27" s="347">
        <v>2784748.75</v>
      </c>
      <c r="I27" s="291">
        <v>2.4</v>
      </c>
      <c r="J27" s="291">
        <f ca="1">(SUMIF(Tabelle2[GFZ],"&lt;"&amp;I27,Tabelle2[BGF])-SUMIF(Tabelle2[GFZ],"&lt;"&amp;I26,Tabelle2[BGF]))/1000000</f>
        <v>5.8430087500000001</v>
      </c>
      <c r="K27" s="352">
        <f t="shared" si="3"/>
        <v>4.8000000000000016</v>
      </c>
      <c r="L27" s="352">
        <f ca="1">(SUMIF(Tabelle2[GFZ],"&lt;"&amp;K27,Tabelle2[BGF])-SUMIF(Tabelle2[GFZ],"&lt;"&amp;K26,Tabelle2[BGF]))/1000000</f>
        <v>2.0651662499999999</v>
      </c>
      <c r="N27" s="294">
        <f t="shared" si="1"/>
        <v>-25.625</v>
      </c>
      <c r="O27" s="286">
        <f t="shared" ca="1" si="2"/>
        <v>-0.5390175571875</v>
      </c>
      <c r="P27" s="286">
        <f t="shared" ca="1" si="4"/>
        <v>8.3024605717954749</v>
      </c>
      <c r="R27" s="349">
        <f t="shared" si="5"/>
        <v>-18.229166666666664</v>
      </c>
      <c r="S27" s="286">
        <f t="shared" ca="1" si="6"/>
        <v>-0.38344744921874996</v>
      </c>
      <c r="T27" s="286">
        <f t="shared" ca="1" si="7"/>
        <v>122.84930054024009</v>
      </c>
    </row>
    <row r="28" spans="1:20" x14ac:dyDescent="0.25">
      <c r="A28" s="291">
        <f t="shared" si="0"/>
        <v>1</v>
      </c>
      <c r="B28" s="343">
        <f ca="1">OFFSET('GFZ Berechnung'!$B$6,MOD(ROW()-2,113),0)</f>
        <v>308</v>
      </c>
      <c r="C28" s="345">
        <f ca="1">OFFSET('GFZ Berechnung'!$CA$6,MOD(ROW()-2,113),A28-1)</f>
        <v>0.16724199359679651</v>
      </c>
      <c r="D28" s="346">
        <f ca="1">OFFSET('GFZ Berechnung'!Z$6,MOD(ROW()-2,113),A28-1)</f>
        <v>5512965</v>
      </c>
      <c r="F28" s="293">
        <v>0.21702482968228684</v>
      </c>
      <c r="G28" s="347">
        <v>5112890</v>
      </c>
      <c r="I28" s="291">
        <v>2.5</v>
      </c>
      <c r="J28" s="291">
        <f ca="1">(SUMIF(Tabelle2[GFZ],"&lt;"&amp;I28,Tabelle2[BGF])-SUMIF(Tabelle2[GFZ],"&lt;"&amp;I27,Tabelle2[BGF]))/1000000</f>
        <v>3.08888125</v>
      </c>
      <c r="K28" s="352">
        <f t="shared" si="3"/>
        <v>5.0000000000000018</v>
      </c>
      <c r="L28" s="352">
        <f ca="1">(SUMIF(Tabelle2[GFZ],"&lt;"&amp;K28,Tabelle2[BGF])-SUMIF(Tabelle2[GFZ],"&lt;"&amp;K27,Tabelle2[BGF]))/1000000</f>
        <v>0.11482249999999999</v>
      </c>
      <c r="N28" s="294">
        <f t="shared" si="1"/>
        <v>-25.84</v>
      </c>
      <c r="O28" s="286">
        <f t="shared" ca="1" si="2"/>
        <v>-0.2873400894</v>
      </c>
      <c r="P28" s="286">
        <f t="shared" ca="1" si="4"/>
        <v>8.0151204823954743</v>
      </c>
      <c r="R28" s="349">
        <f t="shared" si="5"/>
        <v>-18.75</v>
      </c>
      <c r="S28" s="286">
        <f t="shared" ca="1" si="6"/>
        <v>-0.20849948437500002</v>
      </c>
      <c r="T28" s="286">
        <f t="shared" ca="1" si="7"/>
        <v>122.6408010558651</v>
      </c>
    </row>
    <row r="29" spans="1:20" x14ac:dyDescent="0.25">
      <c r="A29" s="291">
        <f t="shared" si="0"/>
        <v>1</v>
      </c>
      <c r="B29" s="343">
        <f ca="1">OFFSET('GFZ Berechnung'!$B$6,MOD(ROW()-2,113),0)</f>
        <v>309</v>
      </c>
      <c r="C29" s="345">
        <f ca="1">OFFSET('GFZ Berechnung'!$CA$6,MOD(ROW()-2,113),A29-1)</f>
        <v>0.16882982776157526</v>
      </c>
      <c r="D29" s="346">
        <f ca="1">OFFSET('GFZ Berechnung'!Z$6,MOD(ROW()-2,113),A29-1)</f>
        <v>1966571.25</v>
      </c>
      <c r="F29" s="293">
        <v>0.1835321832419749</v>
      </c>
      <c r="G29" s="347">
        <v>2250652.5</v>
      </c>
      <c r="I29" s="291">
        <v>2.6</v>
      </c>
      <c r="J29" s="291">
        <f ca="1">(SUMIF(Tabelle2[GFZ],"&lt;"&amp;I29,Tabelle2[BGF])-SUMIF(Tabelle2[GFZ],"&lt;"&amp;I28,Tabelle2[BGF]))/1000000</f>
        <v>2.4313400000000001</v>
      </c>
      <c r="K29" s="352">
        <f t="shared" si="3"/>
        <v>5.200000000000002</v>
      </c>
      <c r="L29" s="352">
        <f ca="1">(SUMIF(Tabelle2[GFZ],"&lt;"&amp;K29,Tabelle2[BGF])-SUMIF(Tabelle2[GFZ],"&lt;"&amp;K28,Tabelle2[BGF]))/1000000</f>
        <v>4.3159124999999996</v>
      </c>
      <c r="N29" s="294">
        <f t="shared" si="1"/>
        <v>-26.03846153846154</v>
      </c>
      <c r="O29" s="286">
        <f t="shared" ca="1" si="2"/>
        <v>-0.2279100710769231</v>
      </c>
      <c r="P29" s="286">
        <f t="shared" ca="1" si="4"/>
        <v>7.7872104113185507</v>
      </c>
      <c r="R29" s="349">
        <f t="shared" si="5"/>
        <v>-19.230769230769234</v>
      </c>
      <c r="S29" s="286">
        <f t="shared" ca="1" si="6"/>
        <v>-0.16832353846153847</v>
      </c>
      <c r="T29" s="286">
        <f t="shared" ca="1" si="7"/>
        <v>122.47247751740356</v>
      </c>
    </row>
    <row r="30" spans="1:20" x14ac:dyDescent="0.25">
      <c r="A30" s="291">
        <f t="shared" si="0"/>
        <v>1</v>
      </c>
      <c r="B30" s="343">
        <f ca="1">OFFSET('GFZ Berechnung'!$B$6,MOD(ROW()-2,113),0)</f>
        <v>310</v>
      </c>
      <c r="C30" s="345">
        <f ca="1">OFFSET('GFZ Berechnung'!$CA$6,MOD(ROW()-2,113),A30-1)</f>
        <v>0.16571100902714123</v>
      </c>
      <c r="D30" s="346">
        <f ca="1">OFFSET('GFZ Berechnung'!Z$6,MOD(ROW()-2,113),A30-1)</f>
        <v>3128443.75</v>
      </c>
      <c r="F30" s="293">
        <v>0.18611469176014878</v>
      </c>
      <c r="G30" s="347">
        <v>5512965</v>
      </c>
      <c r="I30" s="291">
        <v>2.7</v>
      </c>
      <c r="J30" s="291">
        <f ca="1">(SUMIF(Tabelle2[GFZ],"&lt;"&amp;I30,Tabelle2[BGF])-SUMIF(Tabelle2[GFZ],"&lt;"&amp;I29,Tabelle2[BGF]))/1000000</f>
        <v>1.4475737500000001</v>
      </c>
      <c r="K30" s="352">
        <f t="shared" si="3"/>
        <v>5.4000000000000021</v>
      </c>
      <c r="L30" s="352">
        <f ca="1">(SUMIF(Tabelle2[GFZ],"&lt;"&amp;K30,Tabelle2[BGF])-SUMIF(Tabelle2[GFZ],"&lt;"&amp;K29,Tabelle2[BGF]))/1000000</f>
        <v>4.5550924999999998</v>
      </c>
      <c r="N30" s="294">
        <f t="shared" si="1"/>
        <v>-26.222222222222221</v>
      </c>
      <c r="O30" s="286">
        <f t="shared" ca="1" si="2"/>
        <v>-0.13665096199999999</v>
      </c>
      <c r="P30" s="286">
        <f t="shared" ca="1" si="4"/>
        <v>7.6505594493185507</v>
      </c>
      <c r="R30" s="349">
        <f t="shared" si="5"/>
        <v>-19.675925925925927</v>
      </c>
      <c r="S30" s="286">
        <f t="shared" ca="1" si="6"/>
        <v>-0.10253647395833335</v>
      </c>
      <c r="T30" s="286">
        <f t="shared" ca="1" si="7"/>
        <v>122.36994104344522</v>
      </c>
    </row>
    <row r="31" spans="1:20" x14ac:dyDescent="0.25">
      <c r="A31" s="291">
        <f t="shared" si="0"/>
        <v>1</v>
      </c>
      <c r="B31" s="343">
        <f ca="1">OFFSET('GFZ Berechnung'!$B$6,MOD(ROW()-2,113),0)</f>
        <v>311</v>
      </c>
      <c r="C31" s="345">
        <f ca="1">OFFSET('GFZ Berechnung'!$CA$6,MOD(ROW()-2,113),A31-1)</f>
        <v>0.15790509226755967</v>
      </c>
      <c r="D31" s="346">
        <f ca="1">OFFSET('GFZ Berechnung'!Z$6,MOD(ROW()-2,113),A31-1)</f>
        <v>1814042.4999999998</v>
      </c>
      <c r="F31" s="293">
        <v>0.1982364010152452</v>
      </c>
      <c r="G31" s="347">
        <v>1966571.25</v>
      </c>
      <c r="I31" s="291">
        <v>2.8</v>
      </c>
      <c r="J31" s="291">
        <f ca="1">(SUMIF(Tabelle2[GFZ],"&lt;"&amp;I31,Tabelle2[BGF])-SUMIF(Tabelle2[GFZ],"&lt;"&amp;I30,Tabelle2[BGF]))/1000000</f>
        <v>3.9225500000000002</v>
      </c>
      <c r="K31" s="352">
        <f t="shared" si="3"/>
        <v>5.6000000000000023</v>
      </c>
      <c r="L31" s="352">
        <f ca="1">(SUMIF(Tabelle2[GFZ],"&lt;"&amp;K31,Tabelle2[BGF])-SUMIF(Tabelle2[GFZ],"&lt;"&amp;K30,Tabelle2[BGF]))/1000000</f>
        <v>3.5543925000000001</v>
      </c>
      <c r="N31" s="294">
        <f t="shared" si="1"/>
        <v>-26.392857142857142</v>
      </c>
      <c r="O31" s="286">
        <f t="shared" ca="1" si="2"/>
        <v>-0.37269828642857145</v>
      </c>
      <c r="P31" s="286">
        <f t="shared" ca="1" si="4"/>
        <v>7.2778611628899794</v>
      </c>
      <c r="R31" s="349">
        <f t="shared" si="5"/>
        <v>-20.089285714285715</v>
      </c>
      <c r="S31" s="286">
        <f t="shared" ca="1" si="6"/>
        <v>-0.28368441964285718</v>
      </c>
      <c r="T31" s="286">
        <f t="shared" ca="1" si="7"/>
        <v>122.08625662380237</v>
      </c>
    </row>
    <row r="32" spans="1:20" x14ac:dyDescent="0.25">
      <c r="A32" s="291">
        <f t="shared" si="0"/>
        <v>1</v>
      </c>
      <c r="B32" s="343">
        <f ca="1">OFFSET('GFZ Berechnung'!$B$6,MOD(ROW()-2,113),0)</f>
        <v>312</v>
      </c>
      <c r="C32" s="345">
        <f ca="1">OFFSET('GFZ Berechnung'!$CA$6,MOD(ROW()-2,113),A32-1)</f>
        <v>0.17595410055170105</v>
      </c>
      <c r="D32" s="346">
        <f ca="1">OFFSET('GFZ Berechnung'!Z$6,MOD(ROW()-2,113),A32-1)</f>
        <v>3649627.5</v>
      </c>
      <c r="F32" s="293">
        <v>0.18650206099389918</v>
      </c>
      <c r="G32" s="347">
        <v>3128443.75</v>
      </c>
      <c r="I32" s="291">
        <v>2.9</v>
      </c>
      <c r="J32" s="291">
        <f ca="1">(SUMIF(Tabelle2[GFZ],"&lt;"&amp;I32,Tabelle2[BGF])-SUMIF(Tabelle2[GFZ],"&lt;"&amp;I31,Tabelle2[BGF]))/1000000</f>
        <v>3.7900637499999998</v>
      </c>
      <c r="K32" s="352">
        <f t="shared" si="3"/>
        <v>5.8000000000000025</v>
      </c>
      <c r="L32" s="352">
        <f ca="1">(SUMIF(Tabelle2[GFZ],"&lt;"&amp;K32,Tabelle2[BGF])-SUMIF(Tabelle2[GFZ],"&lt;"&amp;K31,Tabelle2[BGF]))/1000000</f>
        <v>1.38733</v>
      </c>
      <c r="N32" s="294">
        <f t="shared" si="1"/>
        <v>-26.551724137931032</v>
      </c>
      <c r="O32" s="286">
        <f t="shared" ca="1" si="2"/>
        <v>-0.36227781775862067</v>
      </c>
      <c r="P32" s="286">
        <f t="shared" ca="1" si="4"/>
        <v>6.9155833451313589</v>
      </c>
      <c r="R32" s="349">
        <f t="shared" si="5"/>
        <v>-20.474137931034484</v>
      </c>
      <c r="S32" s="286">
        <f t="shared" ca="1" si="6"/>
        <v>-0.27935383674568964</v>
      </c>
      <c r="T32" s="286">
        <f t="shared" ca="1" si="7"/>
        <v>121.80690278705669</v>
      </c>
    </row>
    <row r="33" spans="1:20" x14ac:dyDescent="0.25">
      <c r="A33" s="291">
        <f t="shared" si="0"/>
        <v>1</v>
      </c>
      <c r="B33" s="343">
        <f ca="1">OFFSET('GFZ Berechnung'!$B$6,MOD(ROW()-2,113),0)</f>
        <v>313</v>
      </c>
      <c r="C33" s="345">
        <f ca="1">OFFSET('GFZ Berechnung'!$CA$6,MOD(ROW()-2,113),A33-1)</f>
        <v>0.15639963653681382</v>
      </c>
      <c r="D33" s="346">
        <f ca="1">OFFSET('GFZ Berechnung'!Z$6,MOD(ROW()-2,113),A33-1)</f>
        <v>2433702.5</v>
      </c>
      <c r="F33" s="293">
        <v>0.18359108123414586</v>
      </c>
      <c r="G33" s="347">
        <v>1814042.4999999998</v>
      </c>
      <c r="I33" s="291">
        <v>3</v>
      </c>
      <c r="J33" s="291">
        <f ca="1">(SUMIF(Tabelle2[GFZ],"&lt;"&amp;I33,Tabelle2[BGF])-SUMIF(Tabelle2[GFZ],"&lt;"&amp;I32,Tabelle2[BGF]))/1000000</f>
        <v>5.2685812500000004</v>
      </c>
      <c r="K33" s="352">
        <f t="shared" si="3"/>
        <v>6.0000000000000027</v>
      </c>
      <c r="L33" s="352">
        <f ca="1">(SUMIF(Tabelle2[GFZ],"&lt;"&amp;K33,Tabelle2[BGF])-SUMIF(Tabelle2[GFZ],"&lt;"&amp;K32,Tabelle2[BGF]))/1000000</f>
        <v>1.3882625</v>
      </c>
      <c r="N33" s="294">
        <f t="shared" si="1"/>
        <v>-26.7</v>
      </c>
      <c r="O33" s="286">
        <f t="shared" ca="1" si="2"/>
        <v>-0.50641602975</v>
      </c>
      <c r="P33" s="286">
        <f t="shared" ca="1" si="4"/>
        <v>6.4091673153813584</v>
      </c>
      <c r="R33" s="349">
        <f t="shared" si="5"/>
        <v>-20.833333333333336</v>
      </c>
      <c r="S33" s="286">
        <f t="shared" ca="1" si="6"/>
        <v>-0.39514359375000008</v>
      </c>
      <c r="T33" s="286">
        <f t="shared" ca="1" si="7"/>
        <v>121.41175919330668</v>
      </c>
    </row>
    <row r="34" spans="1:20" x14ac:dyDescent="0.25">
      <c r="A34" s="291">
        <f t="shared" si="0"/>
        <v>1</v>
      </c>
      <c r="B34" s="343">
        <f ca="1">OFFSET('GFZ Berechnung'!$B$6,MOD(ROW()-2,113),0)</f>
        <v>314</v>
      </c>
      <c r="C34" s="345">
        <f ca="1">OFFSET('GFZ Berechnung'!$CA$6,MOD(ROW()-2,113),A34-1)</f>
        <v>0.19143899633469313</v>
      </c>
      <c r="D34" s="346">
        <f ca="1">OFFSET('GFZ Berechnung'!Z$6,MOD(ROW()-2,113),A34-1)</f>
        <v>1058300</v>
      </c>
      <c r="F34" s="293">
        <v>0.20767087176290949</v>
      </c>
      <c r="G34" s="347">
        <v>3649627.5</v>
      </c>
      <c r="I34" s="291">
        <v>3.1</v>
      </c>
      <c r="J34" s="291">
        <f ca="1">(SUMIF(Tabelle2[GFZ],"&lt;"&amp;I34,Tabelle2[BGF])-SUMIF(Tabelle2[GFZ],"&lt;"&amp;I33,Tabelle2[BGF]))/1000000</f>
        <v>2.8179949999999998</v>
      </c>
      <c r="K34" s="352">
        <f t="shared" si="3"/>
        <v>6.2000000000000028</v>
      </c>
      <c r="L34" s="352">
        <f ca="1">(SUMIF(Tabelle2[GFZ],"&lt;"&amp;K34,Tabelle2[BGF])-SUMIF(Tabelle2[GFZ],"&lt;"&amp;K33,Tabelle2[BGF]))/1000000</f>
        <v>1.4109337500000001</v>
      </c>
      <c r="N34" s="294">
        <f t="shared" si="1"/>
        <v>-26.838709677419356</v>
      </c>
      <c r="O34" s="286">
        <f t="shared" ca="1" si="2"/>
        <v>-0.27227285883870966</v>
      </c>
      <c r="P34" s="286">
        <f t="shared" ca="1" si="4"/>
        <v>6.1368944565426489</v>
      </c>
      <c r="R34" s="349">
        <f t="shared" si="5"/>
        <v>-21.16935483870968</v>
      </c>
      <c r="S34" s="286">
        <f t="shared" ca="1" si="6"/>
        <v>-0.21475848991935484</v>
      </c>
      <c r="T34" s="286">
        <f t="shared" ca="1" si="7"/>
        <v>121.19700070338732</v>
      </c>
    </row>
    <row r="35" spans="1:20" x14ac:dyDescent="0.25">
      <c r="A35" s="291">
        <f t="shared" si="0"/>
        <v>1</v>
      </c>
      <c r="B35" s="343">
        <f ca="1">OFFSET('GFZ Berechnung'!$B$6,MOD(ROW()-2,113),0)</f>
        <v>315</v>
      </c>
      <c r="C35" s="345">
        <f ca="1">OFFSET('GFZ Berechnung'!$CA$6,MOD(ROW()-2,113),A35-1)</f>
        <v>0.1598234006900473</v>
      </c>
      <c r="D35" s="346">
        <f ca="1">OFFSET('GFZ Berechnung'!Z$6,MOD(ROW()-2,113),A35-1)</f>
        <v>2699143.75</v>
      </c>
      <c r="F35" s="293">
        <v>0.18338690495729001</v>
      </c>
      <c r="G35" s="347">
        <v>2433702.5</v>
      </c>
      <c r="I35" s="291">
        <v>3.2</v>
      </c>
      <c r="J35" s="291">
        <f ca="1">(SUMIF(Tabelle2[GFZ],"&lt;"&amp;I35,Tabelle2[BGF])-SUMIF(Tabelle2[GFZ],"&lt;"&amp;I34,Tabelle2[BGF]))/1000000</f>
        <v>2.6277037499999998</v>
      </c>
      <c r="K35" s="352">
        <f t="shared" si="3"/>
        <v>6.400000000000003</v>
      </c>
      <c r="L35" s="352">
        <f ca="1">(SUMIF(Tabelle2[GFZ],"&lt;"&amp;K35,Tabelle2[BGF])-SUMIF(Tabelle2[GFZ],"&lt;"&amp;K34,Tabelle2[BGF]))/1000000</f>
        <v>1.8339825000000001</v>
      </c>
      <c r="N35" s="294">
        <f t="shared" si="1"/>
        <v>-26.96875</v>
      </c>
      <c r="O35" s="286">
        <f t="shared" ca="1" si="2"/>
        <v>-0.25511718782812498</v>
      </c>
      <c r="P35" s="286">
        <f t="shared" ca="1" si="4"/>
        <v>5.881777268714524</v>
      </c>
      <c r="R35" s="349">
        <f t="shared" si="5"/>
        <v>-21.484375</v>
      </c>
      <c r="S35" s="286">
        <f t="shared" ca="1" si="6"/>
        <v>-0.2032364619140625</v>
      </c>
      <c r="T35" s="286">
        <f t="shared" ca="1" si="7"/>
        <v>120.99376424147326</v>
      </c>
    </row>
    <row r="36" spans="1:20" x14ac:dyDescent="0.25">
      <c r="A36" s="291">
        <f t="shared" si="0"/>
        <v>1</v>
      </c>
      <c r="B36" s="343">
        <f ca="1">OFFSET('GFZ Berechnung'!$B$6,MOD(ROW()-2,113),0)</f>
        <v>316</v>
      </c>
      <c r="C36" s="345">
        <f ca="1">OFFSET('GFZ Berechnung'!$CA$6,MOD(ROW()-2,113),A36-1)</f>
        <v>0.15786333653777132</v>
      </c>
      <c r="D36" s="346">
        <f ca="1">OFFSET('GFZ Berechnung'!Z$6,MOD(ROW()-2,113),A36-1)</f>
        <v>4638811.25</v>
      </c>
      <c r="F36" s="293">
        <v>0.23450190318277198</v>
      </c>
      <c r="G36" s="347">
        <v>1058300</v>
      </c>
      <c r="I36" s="291">
        <v>3.3</v>
      </c>
      <c r="J36" s="291">
        <f ca="1">(SUMIF(Tabelle2[GFZ],"&lt;"&amp;I36,Tabelle2[BGF])-SUMIF(Tabelle2[GFZ],"&lt;"&amp;I35,Tabelle2[BGF]))/1000000</f>
        <v>4.6490637499999998</v>
      </c>
      <c r="K36" s="352">
        <f t="shared" si="3"/>
        <v>6.6000000000000032</v>
      </c>
      <c r="L36" s="352">
        <f ca="1">(SUMIF(Tabelle2[GFZ],"&lt;"&amp;K36,Tabelle2[BGF])-SUMIF(Tabelle2[GFZ],"&lt;"&amp;K35,Tabelle2[BGF]))/1000000</f>
        <v>2.2286887499999999</v>
      </c>
      <c r="N36" s="294">
        <f t="shared" ref="N36:N67" si="8">$O$1/I36+$P$1</f>
        <v>-27.09090909090909</v>
      </c>
      <c r="O36" s="286">
        <f t="shared" ref="O36:O67" ca="1" si="9">($O$1/I36+$P$1)*J36*0.0036</f>
        <v>-0.45341050827272722</v>
      </c>
      <c r="P36" s="286">
        <f t="shared" ca="1" si="4"/>
        <v>5.4283667604417971</v>
      </c>
      <c r="R36" s="349">
        <f t="shared" si="5"/>
        <v>-21.780303030303031</v>
      </c>
      <c r="S36" s="286">
        <f t="shared" ca="1" si="6"/>
        <v>-0.36452886221590908</v>
      </c>
      <c r="T36" s="286">
        <f t="shared" ca="1" si="7"/>
        <v>120.62923537925735</v>
      </c>
    </row>
    <row r="37" spans="1:20" x14ac:dyDescent="0.25">
      <c r="A37" s="291">
        <f t="shared" si="0"/>
        <v>1</v>
      </c>
      <c r="B37" s="343">
        <f ca="1">OFFSET('GFZ Berechnung'!$B$6,MOD(ROW()-2,113),0)</f>
        <v>317</v>
      </c>
      <c r="C37" s="345">
        <f ca="1">OFFSET('GFZ Berechnung'!$CA$6,MOD(ROW()-2,113),A37-1)</f>
        <v>0.19127325452584704</v>
      </c>
      <c r="D37" s="346">
        <f ca="1">OFFSET('GFZ Berechnung'!Z$6,MOD(ROW()-2,113),A37-1)</f>
        <v>3757233.75</v>
      </c>
      <c r="F37" s="293">
        <v>0.19608520818624636</v>
      </c>
      <c r="G37" s="347">
        <v>2699143.75</v>
      </c>
      <c r="I37" s="291">
        <v>3.4</v>
      </c>
      <c r="J37" s="291">
        <f ca="1">(SUMIF(Tabelle2[GFZ],"&lt;"&amp;I37,Tabelle2[BGF])-SUMIF(Tabelle2[GFZ],"&lt;"&amp;I36,Tabelle2[BGF]))/1000000</f>
        <v>8.8689274999999999</v>
      </c>
      <c r="K37" s="352">
        <f t="shared" si="3"/>
        <v>6.8000000000000034</v>
      </c>
      <c r="L37" s="352">
        <f ca="1">(SUMIF(Tabelle2[GFZ],"&lt;"&amp;K37,Tabelle2[BGF])-SUMIF(Tabelle2[GFZ],"&lt;"&amp;K36,Tabelle2[BGF]))/1000000</f>
        <v>7.6905000000000001E-2</v>
      </c>
      <c r="N37" s="294">
        <f t="shared" si="8"/>
        <v>-27.205882352941178</v>
      </c>
      <c r="O37" s="286">
        <f t="shared" ca="1" si="9"/>
        <v>-0.8686331933823529</v>
      </c>
      <c r="P37" s="286">
        <f t="shared" ca="1" si="4"/>
        <v>4.5597335670594443</v>
      </c>
      <c r="R37" s="349">
        <f t="shared" si="5"/>
        <v>-22.058823529411764</v>
      </c>
      <c r="S37" s="286">
        <f t="shared" ca="1" si="6"/>
        <v>-0.70429718382352935</v>
      </c>
      <c r="T37" s="286">
        <f t="shared" ca="1" si="7"/>
        <v>119.92493819543382</v>
      </c>
    </row>
    <row r="38" spans="1:20" x14ac:dyDescent="0.25">
      <c r="A38" s="291">
        <f t="shared" si="0"/>
        <v>1</v>
      </c>
      <c r="B38" s="343">
        <f ca="1">OFFSET('GFZ Berechnung'!$B$6,MOD(ROW()-2,113),0)</f>
        <v>318</v>
      </c>
      <c r="C38" s="345">
        <f ca="1">OFFSET('GFZ Berechnung'!$CA$6,MOD(ROW()-2,113),A38-1)</f>
        <v>0.16395778111005255</v>
      </c>
      <c r="D38" s="346">
        <f ca="1">OFFSET('GFZ Berechnung'!Z$6,MOD(ROW()-2,113),A38-1)</f>
        <v>3492861.2500000005</v>
      </c>
      <c r="F38" s="293">
        <v>0.17600081886353125</v>
      </c>
      <c r="G38" s="347">
        <v>4638811.25</v>
      </c>
      <c r="I38" s="291">
        <v>3.5</v>
      </c>
      <c r="J38" s="291">
        <f ca="1">(SUMIF(Tabelle2[GFZ],"&lt;"&amp;I38,Tabelle2[BGF])-SUMIF(Tabelle2[GFZ],"&lt;"&amp;I37,Tabelle2[BGF]))/1000000</f>
        <v>3.56854125</v>
      </c>
      <c r="K38" s="352">
        <f t="shared" si="3"/>
        <v>7.0000000000000036</v>
      </c>
      <c r="L38" s="352">
        <f ca="1">(SUMIF(Tabelle2[GFZ],"&lt;"&amp;K38,Tabelle2[BGF])-SUMIF(Tabelle2[GFZ],"&lt;"&amp;K37,Tabelle2[BGF]))/1000000</f>
        <v>6.0080000000000001E-2</v>
      </c>
      <c r="N38" s="294">
        <f t="shared" si="8"/>
        <v>-27.314285714285713</v>
      </c>
      <c r="O38" s="286">
        <f t="shared" ca="1" si="9"/>
        <v>-0.3508997590285714</v>
      </c>
      <c r="P38" s="286">
        <f t="shared" ca="1" si="4"/>
        <v>4.2088338080308727</v>
      </c>
      <c r="R38" s="349">
        <f t="shared" si="5"/>
        <v>-22.321428571428569</v>
      </c>
      <c r="S38" s="286">
        <f t="shared" ca="1" si="6"/>
        <v>-0.2867577790178571</v>
      </c>
      <c r="T38" s="286">
        <f t="shared" ca="1" si="7"/>
        <v>119.63818041641596</v>
      </c>
    </row>
    <row r="39" spans="1:20" x14ac:dyDescent="0.25">
      <c r="A39" s="291">
        <f t="shared" si="0"/>
        <v>1</v>
      </c>
      <c r="B39" s="343">
        <f ca="1">OFFSET('GFZ Berechnung'!$B$6,MOD(ROW()-2,113),0)</f>
        <v>319</v>
      </c>
      <c r="C39" s="345">
        <f ca="1">OFFSET('GFZ Berechnung'!$CA$6,MOD(ROW()-2,113),A39-1)</f>
        <v>0.14944181571281107</v>
      </c>
      <c r="D39" s="346">
        <f ca="1">OFFSET('GFZ Berechnung'!Z$6,MOD(ROW()-2,113),A39-1)</f>
        <v>4040166.25</v>
      </c>
      <c r="F39" s="293">
        <v>0.25053591961810856</v>
      </c>
      <c r="G39" s="347">
        <v>3757233.75</v>
      </c>
      <c r="I39" s="291">
        <v>3.6</v>
      </c>
      <c r="J39" s="291">
        <f ca="1">(SUMIF(Tabelle2[GFZ],"&lt;"&amp;I39,Tabelle2[BGF])-SUMIF(Tabelle2[GFZ],"&lt;"&amp;I38,Tabelle2[BGF]))/1000000</f>
        <v>0.51236625000000002</v>
      </c>
      <c r="K39" s="352">
        <f t="shared" si="3"/>
        <v>7.2000000000000037</v>
      </c>
      <c r="L39" s="352">
        <f ca="1">(SUMIF(Tabelle2[GFZ],"&lt;"&amp;K39,Tabelle2[BGF])-SUMIF(Tabelle2[GFZ],"&lt;"&amp;K38,Tabelle2[BGF]))/1000000</f>
        <v>0.15765750000000001</v>
      </c>
      <c r="N39" s="294">
        <f t="shared" si="8"/>
        <v>-27.416666666666668</v>
      </c>
      <c r="O39" s="286">
        <f t="shared" ca="1" si="9"/>
        <v>-5.0570548875000003E-2</v>
      </c>
      <c r="P39" s="286">
        <f t="shared" ca="1" si="4"/>
        <v>4.1582632591558726</v>
      </c>
      <c r="R39" s="349">
        <f t="shared" si="5"/>
        <v>-22.569444444444443</v>
      </c>
      <c r="S39" s="286">
        <f t="shared" ca="1" si="6"/>
        <v>-4.1629757812499994E-2</v>
      </c>
      <c r="T39" s="286">
        <f t="shared" ca="1" si="7"/>
        <v>119.59655065860346</v>
      </c>
    </row>
    <row r="40" spans="1:20" x14ac:dyDescent="0.25">
      <c r="A40" s="291">
        <f t="shared" si="0"/>
        <v>1</v>
      </c>
      <c r="B40" s="343">
        <f ca="1">OFFSET('GFZ Berechnung'!$B$6,MOD(ROW()-2,113),0)</f>
        <v>320</v>
      </c>
      <c r="C40" s="345">
        <f ca="1">OFFSET('GFZ Berechnung'!$CA$6,MOD(ROW()-2,113),A40-1)</f>
        <v>0.18005023791014924</v>
      </c>
      <c r="D40" s="346">
        <f ca="1">OFFSET('GFZ Berechnung'!Z$6,MOD(ROW()-2,113),A40-1)</f>
        <v>1240088.75</v>
      </c>
      <c r="F40" s="293">
        <v>0.19988491446898804</v>
      </c>
      <c r="G40" s="347">
        <v>3492861.2500000005</v>
      </c>
      <c r="I40" s="291">
        <v>3.7</v>
      </c>
      <c r="J40" s="291">
        <f ca="1">(SUMIF(Tabelle2[GFZ],"&lt;"&amp;I40,Tabelle2[BGF])-SUMIF(Tabelle2[GFZ],"&lt;"&amp;I39,Tabelle2[BGF]))/1000000</f>
        <v>4.1570524999999998</v>
      </c>
      <c r="K40" s="352">
        <f t="shared" si="3"/>
        <v>7.4000000000000039</v>
      </c>
      <c r="L40" s="352">
        <f ca="1">(SUMIF(Tabelle2[GFZ],"&lt;"&amp;K40,Tabelle2[BGF])-SUMIF(Tabelle2[GFZ],"&lt;"&amp;K39,Tabelle2[BGF]))/1000000</f>
        <v>4.1161475000000003</v>
      </c>
      <c r="N40" s="294">
        <f t="shared" si="8"/>
        <v>-27.513513513513512</v>
      </c>
      <c r="O40" s="286">
        <f t="shared" ca="1" si="9"/>
        <v>-0.41175043248648641</v>
      </c>
      <c r="P40" s="286">
        <f t="shared" ca="1" si="4"/>
        <v>3.7465128266693863</v>
      </c>
      <c r="R40" s="349">
        <f t="shared" si="5"/>
        <v>-22.804054054054056</v>
      </c>
      <c r="S40" s="286">
        <f t="shared" ca="1" si="6"/>
        <v>-0.34127153969594598</v>
      </c>
      <c r="T40" s="286">
        <f t="shared" ca="1" si="7"/>
        <v>119.25527911890751</v>
      </c>
    </row>
    <row r="41" spans="1:20" x14ac:dyDescent="0.25">
      <c r="A41" s="291">
        <f t="shared" si="0"/>
        <v>1</v>
      </c>
      <c r="B41" s="343">
        <f ca="1">OFFSET('GFZ Berechnung'!$B$6,MOD(ROW()-2,113),0)</f>
        <v>321</v>
      </c>
      <c r="C41" s="345">
        <f ca="1">OFFSET('GFZ Berechnung'!$CA$6,MOD(ROW()-2,113),A41-1)</f>
        <v>0.14653255006401414</v>
      </c>
      <c r="D41" s="346">
        <f ca="1">OFFSET('GFZ Berechnung'!Z$6,MOD(ROW()-2,113),A41-1)</f>
        <v>3467201.25</v>
      </c>
      <c r="F41" s="293">
        <v>0.1751350311904899</v>
      </c>
      <c r="G41" s="347">
        <v>4040166.25</v>
      </c>
      <c r="I41" s="291">
        <v>3.8</v>
      </c>
      <c r="J41" s="291">
        <f ca="1">(SUMIF(Tabelle2[GFZ],"&lt;"&amp;I41,Tabelle2[BGF])-SUMIF(Tabelle2[GFZ],"&lt;"&amp;I40,Tabelle2[BGF]))/1000000</f>
        <v>5.04223</v>
      </c>
      <c r="K41" s="352">
        <f t="shared" si="3"/>
        <v>7.6000000000000041</v>
      </c>
      <c r="L41" s="352">
        <f ca="1">(SUMIF(Tabelle2[GFZ],"&lt;"&amp;K41,Tabelle2[BGF])-SUMIF(Tabelle2[GFZ],"&lt;"&amp;K40,Tabelle2[BGF]))/1000000</f>
        <v>0</v>
      </c>
      <c r="N41" s="294">
        <f t="shared" si="8"/>
        <v>-27.605263157894736</v>
      </c>
      <c r="O41" s="286">
        <f t="shared" ca="1" si="9"/>
        <v>-0.50109150978947359</v>
      </c>
      <c r="P41" s="286">
        <f t="shared" ca="1" si="4"/>
        <v>3.2454213168799129</v>
      </c>
      <c r="R41" s="349">
        <f t="shared" si="5"/>
        <v>-23.026315789473685</v>
      </c>
      <c r="S41" s="286">
        <f t="shared" ca="1" si="6"/>
        <v>-0.41797432894736841</v>
      </c>
      <c r="T41" s="286">
        <f t="shared" ca="1" si="7"/>
        <v>118.83730478996014</v>
      </c>
    </row>
    <row r="42" spans="1:20" x14ac:dyDescent="0.25">
      <c r="A42" s="291">
        <f t="shared" si="0"/>
        <v>1</v>
      </c>
      <c r="B42" s="343">
        <f ca="1">OFFSET('GFZ Berechnung'!$B$6,MOD(ROW()-2,113),0)</f>
        <v>322</v>
      </c>
      <c r="C42" s="345">
        <f ca="1">OFFSET('GFZ Berechnung'!$CA$6,MOD(ROW()-2,113),A42-1)</f>
        <v>0.14928140534053011</v>
      </c>
      <c r="D42" s="346">
        <f ca="1">OFFSET('GFZ Berechnung'!Z$6,MOD(ROW()-2,113),A42-1)</f>
        <v>1628825</v>
      </c>
      <c r="F42" s="293">
        <v>0.22872919765433797</v>
      </c>
      <c r="G42" s="347">
        <v>1240088.75</v>
      </c>
      <c r="I42" s="291">
        <v>3.9</v>
      </c>
      <c r="J42" s="291">
        <f ca="1">(SUMIF(Tabelle2[GFZ],"&lt;"&amp;I42,Tabelle2[BGF])-SUMIF(Tabelle2[GFZ],"&lt;"&amp;I41,Tabelle2[BGF]))/1000000</f>
        <v>3.1633800000000001</v>
      </c>
      <c r="K42" s="352">
        <f t="shared" si="3"/>
        <v>7.8000000000000043</v>
      </c>
      <c r="L42" s="352">
        <f ca="1">(SUMIF(Tabelle2[GFZ],"&lt;"&amp;K42,Tabelle2[BGF])-SUMIF(Tabelle2[GFZ],"&lt;"&amp;K41,Tabelle2[BGF]))/1000000</f>
        <v>0.66388625000000001</v>
      </c>
      <c r="N42" s="294">
        <f t="shared" si="8"/>
        <v>-27.692307692307693</v>
      </c>
      <c r="O42" s="286">
        <f t="shared" ca="1" si="9"/>
        <v>-0.31536465230769234</v>
      </c>
      <c r="P42" s="286">
        <f t="shared" ca="1" si="4"/>
        <v>2.9300566645722204</v>
      </c>
      <c r="R42" s="349">
        <f t="shared" si="5"/>
        <v>-23.237179487179489</v>
      </c>
      <c r="S42" s="286">
        <f t="shared" ca="1" si="6"/>
        <v>-0.26462890384615384</v>
      </c>
      <c r="T42" s="286">
        <f t="shared" ca="1" si="7"/>
        <v>118.57267588611398</v>
      </c>
    </row>
    <row r="43" spans="1:20" x14ac:dyDescent="0.25">
      <c r="A43" s="291">
        <f t="shared" si="0"/>
        <v>1</v>
      </c>
      <c r="B43" s="343">
        <f ca="1">OFFSET('GFZ Berechnung'!$B$6,MOD(ROW()-2,113),0)</f>
        <v>323</v>
      </c>
      <c r="C43" s="345">
        <f ca="1">OFFSET('GFZ Berechnung'!$CA$6,MOD(ROW()-2,113),A43-1)</f>
        <v>0.15285434690254912</v>
      </c>
      <c r="D43" s="346">
        <f ca="1">OFFSET('GFZ Berechnung'!Z$6,MOD(ROW()-2,113),A43-1)</f>
        <v>3568515.0000000005</v>
      </c>
      <c r="F43" s="293">
        <v>0.17029674272349776</v>
      </c>
      <c r="G43" s="347">
        <v>3467201.25</v>
      </c>
      <c r="I43" s="291">
        <v>4</v>
      </c>
      <c r="J43" s="291">
        <f ca="1">(SUMIF(Tabelle2[GFZ],"&lt;"&amp;I43,Tabelle2[BGF])-SUMIF(Tabelle2[GFZ],"&lt;"&amp;I42,Tabelle2[BGF]))/1000000</f>
        <v>2.1330100000000001</v>
      </c>
      <c r="K43" s="352">
        <f t="shared" si="3"/>
        <v>8.0000000000000036</v>
      </c>
      <c r="L43" s="352">
        <f ca="1">(SUMIF(Tabelle2[GFZ],"&lt;"&amp;K43,Tabelle2[BGF])-SUMIF(Tabelle2[GFZ],"&lt;"&amp;K42,Tabelle2[BGF]))/1000000</f>
        <v>0.36146624999999999</v>
      </c>
      <c r="N43" s="294">
        <f t="shared" si="8"/>
        <v>-27.774999999999999</v>
      </c>
      <c r="O43" s="286">
        <f t="shared" ca="1" si="9"/>
        <v>-0.2132796699</v>
      </c>
      <c r="P43" s="286">
        <f t="shared" ca="1" si="4"/>
        <v>2.7167769946722204</v>
      </c>
      <c r="R43" s="349">
        <f t="shared" si="5"/>
        <v>-23.4375</v>
      </c>
      <c r="S43" s="286">
        <f t="shared" ca="1" si="6"/>
        <v>-0.17997271875000001</v>
      </c>
      <c r="T43" s="286">
        <f t="shared" ca="1" si="7"/>
        <v>118.39270316736399</v>
      </c>
    </row>
    <row r="44" spans="1:20" x14ac:dyDescent="0.25">
      <c r="A44" s="291">
        <f t="shared" si="0"/>
        <v>1</v>
      </c>
      <c r="B44" s="343">
        <f ca="1">OFFSET('GFZ Berechnung'!$B$6,MOD(ROW()-2,113),0)</f>
        <v>324</v>
      </c>
      <c r="C44" s="345">
        <f ca="1">OFFSET('GFZ Berechnung'!$CA$6,MOD(ROW()-2,113),A44-1)</f>
        <v>0.16951383947131884</v>
      </c>
      <c r="D44" s="346">
        <f ca="1">OFFSET('GFZ Berechnung'!Z$6,MOD(ROW()-2,113),A44-1)</f>
        <v>4140433.7500000005</v>
      </c>
      <c r="F44" s="293">
        <v>0.17167753448217002</v>
      </c>
      <c r="G44" s="347">
        <v>1628825</v>
      </c>
      <c r="I44" s="291">
        <v>4.0999999999999996</v>
      </c>
      <c r="J44" s="291">
        <f ca="1">(SUMIF(Tabelle2[GFZ],"&lt;"&amp;I44,Tabelle2[BGF])-SUMIF(Tabelle2[GFZ],"&lt;"&amp;I43,Tabelle2[BGF]))/1000000</f>
        <v>2.6606999999999998</v>
      </c>
      <c r="K44" s="352">
        <f t="shared" si="3"/>
        <v>8.2000000000000028</v>
      </c>
      <c r="L44" s="352">
        <f ca="1">(SUMIF(Tabelle2[GFZ],"&lt;"&amp;K44,Tabelle2[BGF])-SUMIF(Tabelle2[GFZ],"&lt;"&amp;K43,Tabelle2[BGF]))/1000000</f>
        <v>0.19720124999999999</v>
      </c>
      <c r="N44" s="294">
        <f t="shared" si="8"/>
        <v>-27.853658536585364</v>
      </c>
      <c r="O44" s="286">
        <f t="shared" ca="1" si="9"/>
        <v>-0.26679682536585358</v>
      </c>
      <c r="P44" s="286">
        <f t="shared" ca="1" si="4"/>
        <v>2.4499801693063668</v>
      </c>
      <c r="R44" s="349">
        <f t="shared" si="5"/>
        <v>-23.628048780487802</v>
      </c>
      <c r="S44" s="286">
        <f t="shared" ca="1" si="6"/>
        <v>-0.22632173780487799</v>
      </c>
      <c r="T44" s="286">
        <f t="shared" ca="1" si="7"/>
        <v>118.16638142955911</v>
      </c>
    </row>
    <row r="45" spans="1:20" x14ac:dyDescent="0.25">
      <c r="A45" s="291">
        <f t="shared" si="0"/>
        <v>1</v>
      </c>
      <c r="B45" s="343">
        <f ca="1">OFFSET('GFZ Berechnung'!$B$6,MOD(ROW()-2,113),0)</f>
        <v>325</v>
      </c>
      <c r="C45" s="345">
        <f ca="1">OFFSET('GFZ Berechnung'!$CA$6,MOD(ROW()-2,113),A45-1)</f>
        <v>0.13173149820840044</v>
      </c>
      <c r="D45" s="346">
        <f ca="1">OFFSET('GFZ Berechnung'!Z$6,MOD(ROW()-2,113),A45-1)</f>
        <v>2102551.25</v>
      </c>
      <c r="F45" s="293">
        <v>0.17659758344848525</v>
      </c>
      <c r="G45" s="347">
        <v>3568515.0000000005</v>
      </c>
      <c r="I45" s="291">
        <v>4.2</v>
      </c>
      <c r="J45" s="291">
        <f ca="1">(SUMIF(Tabelle2[GFZ],"&lt;"&amp;I45,Tabelle2[BGF])-SUMIF(Tabelle2[GFZ],"&lt;"&amp;I44,Tabelle2[BGF]))/1000000</f>
        <v>3.0240087500000001</v>
      </c>
      <c r="K45" s="352">
        <f t="shared" si="3"/>
        <v>8.4000000000000021</v>
      </c>
      <c r="L45" s="352">
        <f ca="1">(SUMIF(Tabelle2[GFZ],"&lt;"&amp;K45,Tabelle2[BGF])-SUMIF(Tabelle2[GFZ],"&lt;"&amp;K44,Tabelle2[BGF]))/1000000</f>
        <v>0</v>
      </c>
      <c r="N45" s="294">
        <f t="shared" si="8"/>
        <v>-27.928571428571431</v>
      </c>
      <c r="O45" s="286">
        <f t="shared" ca="1" si="9"/>
        <v>-0.30404247975000004</v>
      </c>
      <c r="P45" s="286">
        <f t="shared" ca="1" si="4"/>
        <v>2.1459376895563667</v>
      </c>
      <c r="R45" s="349">
        <f t="shared" si="5"/>
        <v>-23.80952380952381</v>
      </c>
      <c r="S45" s="286">
        <f t="shared" ca="1" si="6"/>
        <v>-0.25920074999999998</v>
      </c>
      <c r="T45" s="286">
        <f t="shared" ca="1" si="7"/>
        <v>117.9071806795591</v>
      </c>
    </row>
    <row r="46" spans="1:20" x14ac:dyDescent="0.25">
      <c r="A46" s="291">
        <f t="shared" si="0"/>
        <v>1</v>
      </c>
      <c r="B46" s="343">
        <f ca="1">OFFSET('GFZ Berechnung'!$B$6,MOD(ROW()-2,113),0)</f>
        <v>401</v>
      </c>
      <c r="C46" s="345">
        <f ca="1">OFFSET('GFZ Berechnung'!$CA$6,MOD(ROW()-2,113),A46-1)</f>
        <v>0.18087108754960324</v>
      </c>
      <c r="D46" s="346">
        <f ca="1">OFFSET('GFZ Berechnung'!Z$6,MOD(ROW()-2,113),A46-1)</f>
        <v>2460598.75</v>
      </c>
      <c r="F46" s="293">
        <v>0.21543660612317583</v>
      </c>
      <c r="G46" s="347">
        <v>4140433.7500000005</v>
      </c>
      <c r="I46" s="291">
        <v>4.3</v>
      </c>
      <c r="J46" s="291">
        <f ca="1">(SUMIF(Tabelle2[GFZ],"&lt;"&amp;I46,Tabelle2[BGF])-SUMIF(Tabelle2[GFZ],"&lt;"&amp;I45,Tabelle2[BGF]))/1000000</f>
        <v>3.5046274999999998</v>
      </c>
      <c r="K46" s="352">
        <f t="shared" si="3"/>
        <v>8.6000000000000014</v>
      </c>
      <c r="L46" s="352">
        <f ca="1">(SUMIF(Tabelle2[GFZ],"&lt;"&amp;K46,Tabelle2[BGF])-SUMIF(Tabelle2[GFZ],"&lt;"&amp;K45,Tabelle2[BGF]))/1000000</f>
        <v>3.1021874999999999</v>
      </c>
      <c r="N46" s="294">
        <f t="shared" si="8"/>
        <v>-28</v>
      </c>
      <c r="O46" s="286">
        <f t="shared" ca="1" si="9"/>
        <v>-0.35326645200000001</v>
      </c>
      <c r="P46" s="286">
        <f t="shared" ca="1" si="4"/>
        <v>1.7926712375563667</v>
      </c>
      <c r="R46" s="349">
        <f t="shared" si="5"/>
        <v>-23.982558139534884</v>
      </c>
      <c r="S46" s="286">
        <f t="shared" ca="1" si="6"/>
        <v>-0.30257975799418602</v>
      </c>
      <c r="T46" s="286">
        <f t="shared" ca="1" si="7"/>
        <v>117.60460092156492</v>
      </c>
    </row>
    <row r="47" spans="1:20" x14ac:dyDescent="0.25">
      <c r="A47" s="291">
        <f t="shared" si="0"/>
        <v>1</v>
      </c>
      <c r="B47" s="343">
        <f ca="1">OFFSET('GFZ Berechnung'!$B$6,MOD(ROW()-2,113),0)</f>
        <v>402</v>
      </c>
      <c r="C47" s="345">
        <f ca="1">OFFSET('GFZ Berechnung'!$CA$6,MOD(ROW()-2,113),A47-1)</f>
        <v>0.22207654463407583</v>
      </c>
      <c r="D47" s="346">
        <f ca="1">OFFSET('GFZ Berechnung'!Z$6,MOD(ROW()-2,113),A47-1)</f>
        <v>836847.5</v>
      </c>
      <c r="F47" s="293">
        <v>0.15260192463614697</v>
      </c>
      <c r="G47" s="347">
        <v>2102551.25</v>
      </c>
      <c r="I47" s="291">
        <v>4.4000000000000004</v>
      </c>
      <c r="J47" s="291">
        <f ca="1">(SUMIF(Tabelle2[GFZ],"&lt;"&amp;I47,Tabelle2[BGF])-SUMIF(Tabelle2[GFZ],"&lt;"&amp;I46,Tabelle2[BGF]))/1000000</f>
        <v>0</v>
      </c>
      <c r="K47" s="352">
        <f t="shared" si="3"/>
        <v>8.8000000000000007</v>
      </c>
      <c r="L47" s="352">
        <f ca="1">(SUMIF(Tabelle2[GFZ],"&lt;"&amp;K47,Tabelle2[BGF])-SUMIF(Tabelle2[GFZ],"&lt;"&amp;K46,Tabelle2[BGF]))/1000000</f>
        <v>0.13012124999999999</v>
      </c>
      <c r="N47" s="294">
        <f t="shared" si="8"/>
        <v>-28.06818181818182</v>
      </c>
      <c r="O47" s="286">
        <f t="shared" ca="1" si="9"/>
        <v>0</v>
      </c>
      <c r="P47" s="286">
        <f t="shared" ca="1" si="4"/>
        <v>1.7926712375563667</v>
      </c>
      <c r="R47" s="349">
        <f t="shared" si="5"/>
        <v>-24.147727272727273</v>
      </c>
      <c r="S47" s="286">
        <f t="shared" ca="1" si="6"/>
        <v>0</v>
      </c>
      <c r="T47" s="286">
        <f t="shared" ca="1" si="7"/>
        <v>117.60460092156492</v>
      </c>
    </row>
    <row r="48" spans="1:20" x14ac:dyDescent="0.25">
      <c r="A48" s="291">
        <f t="shared" si="0"/>
        <v>1</v>
      </c>
      <c r="B48" s="343">
        <f ca="1">OFFSET('GFZ Berechnung'!$B$6,MOD(ROW()-2,113),0)</f>
        <v>403</v>
      </c>
      <c r="C48" s="345">
        <f ca="1">OFFSET('GFZ Berechnung'!$CA$6,MOD(ROW()-2,113),A48-1)</f>
        <v>0.22618335790563357</v>
      </c>
      <c r="D48" s="346">
        <f ca="1">OFFSET('GFZ Berechnung'!Z$6,MOD(ROW()-2,113),A48-1)</f>
        <v>1139933.75</v>
      </c>
      <c r="F48" s="293">
        <v>0.31972399863294609</v>
      </c>
      <c r="G48" s="347">
        <v>2460598.75</v>
      </c>
      <c r="I48" s="291">
        <v>4.5</v>
      </c>
      <c r="J48" s="291">
        <f ca="1">(SUMIF(Tabelle2[GFZ],"&lt;"&amp;I48,Tabelle2[BGF])-SUMIF(Tabelle2[GFZ],"&lt;"&amp;I47,Tabelle2[BGF]))/1000000</f>
        <v>7.7921050000000003</v>
      </c>
      <c r="K48" s="352">
        <f t="shared" si="3"/>
        <v>9</v>
      </c>
      <c r="L48" s="352">
        <f ca="1">(SUMIF(Tabelle2[GFZ],"&lt;"&amp;K48,Tabelle2[BGF])-SUMIF(Tabelle2[GFZ],"&lt;"&amp;K47,Tabelle2[BGF]))/1000000</f>
        <v>0</v>
      </c>
      <c r="N48" s="294">
        <f t="shared" si="8"/>
        <v>-28.133333333333333</v>
      </c>
      <c r="O48" s="286">
        <f t="shared" ca="1" si="9"/>
        <v>-0.78918439439999999</v>
      </c>
      <c r="P48" s="286">
        <f t="shared" ca="1" si="4"/>
        <v>1.0034868431563666</v>
      </c>
      <c r="R48" s="349">
        <f t="shared" si="5"/>
        <v>-24.305555555555557</v>
      </c>
      <c r="S48" s="286">
        <f t="shared" ca="1" si="6"/>
        <v>-0.68180918749999997</v>
      </c>
      <c r="T48" s="286">
        <f t="shared" ca="1" si="7"/>
        <v>116.92279173406493</v>
      </c>
    </row>
    <row r="49" spans="1:20" x14ac:dyDescent="0.25">
      <c r="A49" s="291">
        <f t="shared" si="0"/>
        <v>1</v>
      </c>
      <c r="B49" s="343">
        <f ca="1">OFFSET('GFZ Berechnung'!$B$6,MOD(ROW()-2,113),0)</f>
        <v>404</v>
      </c>
      <c r="C49" s="345">
        <f ca="1">OFFSET('GFZ Berechnung'!$CA$6,MOD(ROW()-2,113),A49-1)</f>
        <v>0.12749983850000951</v>
      </c>
      <c r="D49" s="346">
        <f ca="1">OFFSET('GFZ Berechnung'!Z$6,MOD(ROW()-2,113),A49-1)</f>
        <v>2315406.25</v>
      </c>
      <c r="F49" s="293">
        <v>0.321290163707528</v>
      </c>
      <c r="G49" s="347">
        <v>836847.5</v>
      </c>
      <c r="I49" s="291">
        <v>4.5999999999999996</v>
      </c>
      <c r="J49" s="291">
        <f ca="1">(SUMIF(Tabelle2[GFZ],"&lt;"&amp;I49,Tabelle2[BGF])-SUMIF(Tabelle2[GFZ],"&lt;"&amp;I48,Tabelle2[BGF]))/1000000</f>
        <v>3.3367537500000002</v>
      </c>
      <c r="K49" s="352">
        <f t="shared" si="3"/>
        <v>9.1999999999999993</v>
      </c>
      <c r="L49" s="352">
        <f ca="1">(SUMIF(Tabelle2[GFZ],"&lt;"&amp;K49,Tabelle2[BGF])-SUMIF(Tabelle2[GFZ],"&lt;"&amp;K48,Tabelle2[BGF]))/1000000</f>
        <v>9.5796249999999999E-2</v>
      </c>
      <c r="N49" s="294">
        <f t="shared" si="8"/>
        <v>-28.195652173913043</v>
      </c>
      <c r="O49" s="286">
        <f t="shared" ca="1" si="9"/>
        <v>-0.33869501324999995</v>
      </c>
      <c r="P49" s="286">
        <f t="shared" ca="1" si="4"/>
        <v>0.66479182990636665</v>
      </c>
      <c r="R49" s="349">
        <f t="shared" si="5"/>
        <v>-24.456521739130434</v>
      </c>
      <c r="S49" s="286">
        <f t="shared" ca="1" si="6"/>
        <v>-0.29377940624999999</v>
      </c>
      <c r="T49" s="286">
        <f t="shared" ca="1" si="7"/>
        <v>116.62901232781493</v>
      </c>
    </row>
    <row r="50" spans="1:20" x14ac:dyDescent="0.25">
      <c r="A50" s="291">
        <f t="shared" si="0"/>
        <v>1</v>
      </c>
      <c r="B50" s="343">
        <f ca="1">OFFSET('GFZ Berechnung'!$B$6,MOD(ROW()-2,113),0)</f>
        <v>405</v>
      </c>
      <c r="C50" s="345">
        <f ca="1">OFFSET('GFZ Berechnung'!$CA$6,MOD(ROW()-2,113),A50-1)</f>
        <v>0.16009469615149816</v>
      </c>
      <c r="D50" s="346">
        <f ca="1">OFFSET('GFZ Berechnung'!Z$6,MOD(ROW()-2,113),A50-1)</f>
        <v>914120</v>
      </c>
      <c r="F50" s="293">
        <v>0.34384797788478311</v>
      </c>
      <c r="G50" s="347">
        <v>1139933.75</v>
      </c>
      <c r="I50" s="291">
        <v>4.7</v>
      </c>
      <c r="J50" s="291">
        <f ca="1">(SUMIF(Tabelle2[GFZ],"&lt;"&amp;I50,Tabelle2[BGF])-SUMIF(Tabelle2[GFZ],"&lt;"&amp;I49,Tabelle2[BGF]))/1000000</f>
        <v>1.13432625</v>
      </c>
      <c r="K50" s="352">
        <f t="shared" si="3"/>
        <v>9.3999999999999986</v>
      </c>
      <c r="L50" s="352">
        <f ca="1">(SUMIF(Tabelle2[GFZ],"&lt;"&amp;K50,Tabelle2[BGF])-SUMIF(Tabelle2[GFZ],"&lt;"&amp;K49,Tabelle2[BGF]))/1000000</f>
        <v>2.24E-2</v>
      </c>
      <c r="N50" s="294">
        <f t="shared" si="8"/>
        <v>-28.25531914893617</v>
      </c>
      <c r="O50" s="286">
        <f t="shared" ca="1" si="9"/>
        <v>-0.11538270076595744</v>
      </c>
      <c r="P50" s="286">
        <f t="shared" ca="1" si="4"/>
        <v>0.54940912914040918</v>
      </c>
      <c r="R50" s="349">
        <f t="shared" si="5"/>
        <v>-24.601063829787236</v>
      </c>
      <c r="S50" s="286">
        <f t="shared" ca="1" si="6"/>
        <v>-0.1004602769281915</v>
      </c>
      <c r="T50" s="286">
        <f t="shared" ca="1" si="7"/>
        <v>116.52855205088674</v>
      </c>
    </row>
    <row r="51" spans="1:20" x14ac:dyDescent="0.25">
      <c r="A51" s="291">
        <f t="shared" si="0"/>
        <v>1</v>
      </c>
      <c r="B51" s="343">
        <f ca="1">OFFSET('GFZ Berechnung'!$B$6,MOD(ROW()-2,113),0)</f>
        <v>406</v>
      </c>
      <c r="C51" s="345">
        <f ca="1">OFFSET('GFZ Berechnung'!$CA$6,MOD(ROW()-2,113),A51-1)</f>
        <v>0.17603524307006554</v>
      </c>
      <c r="D51" s="346">
        <f ca="1">OFFSET('GFZ Berechnung'!Z$6,MOD(ROW()-2,113),A51-1)</f>
        <v>1546222.5</v>
      </c>
      <c r="F51" s="293">
        <v>0.16706518658174874</v>
      </c>
      <c r="G51" s="347">
        <v>2315406.25</v>
      </c>
      <c r="I51" s="291">
        <v>4.8</v>
      </c>
      <c r="J51" s="291">
        <f ca="1">(SUMIF(Tabelle2[GFZ],"&lt;"&amp;I51,Tabelle2[BGF])-SUMIF(Tabelle2[GFZ],"&lt;"&amp;I50,Tabelle2[BGF]))/1000000</f>
        <v>0.93084</v>
      </c>
      <c r="K51" s="352">
        <f t="shared" si="3"/>
        <v>9.5999999999999979</v>
      </c>
      <c r="L51" s="352">
        <f ca="1">(SUMIF(Tabelle2[GFZ],"&lt;"&amp;K51,Tabelle2[BGF])-SUMIF(Tabelle2[GFZ],"&lt;"&amp;K50,Tabelle2[BGF]))/1000000</f>
        <v>0</v>
      </c>
      <c r="N51" s="294">
        <f t="shared" si="8"/>
        <v>-28.3125</v>
      </c>
      <c r="O51" s="286">
        <f t="shared" ca="1" si="9"/>
        <v>-9.4875867000000003E-2</v>
      </c>
      <c r="P51" s="286">
        <f t="shared" ca="1" si="4"/>
        <v>0.45453326214040918</v>
      </c>
      <c r="R51" s="349">
        <f t="shared" si="5"/>
        <v>-24.739583333333332</v>
      </c>
      <c r="S51" s="286">
        <f t="shared" ca="1" si="6"/>
        <v>-8.2902937499999996E-2</v>
      </c>
      <c r="T51" s="286">
        <f t="shared" ca="1" si="7"/>
        <v>116.44564911338675</v>
      </c>
    </row>
    <row r="52" spans="1:20" x14ac:dyDescent="0.25">
      <c r="A52" s="291">
        <f t="shared" si="0"/>
        <v>1</v>
      </c>
      <c r="B52" s="343">
        <f ca="1">OFFSET('GFZ Berechnung'!$B$6,MOD(ROW()-2,113),0)</f>
        <v>407</v>
      </c>
      <c r="C52" s="345">
        <f ca="1">OFFSET('GFZ Berechnung'!$CA$6,MOD(ROW()-2,113),A52-1)</f>
        <v>0.14154926493074207</v>
      </c>
      <c r="D52" s="346">
        <f ca="1">OFFSET('GFZ Berechnung'!Z$6,MOD(ROW()-2,113),A52-1)</f>
        <v>2256161.25</v>
      </c>
      <c r="F52" s="293">
        <v>0.20290666545464076</v>
      </c>
      <c r="G52" s="347">
        <v>914120</v>
      </c>
      <c r="I52" s="291">
        <v>4.9000000000000004</v>
      </c>
      <c r="J52" s="291">
        <f ca="1">(SUMIF(Tabelle2[GFZ],"&lt;"&amp;I52,Tabelle2[BGF])-SUMIF(Tabelle2[GFZ],"&lt;"&amp;I51,Tabelle2[BGF]))/1000000</f>
        <v>8.7181250000000002E-2</v>
      </c>
      <c r="K52" s="352">
        <f t="shared" si="3"/>
        <v>9.7999999999999972</v>
      </c>
      <c r="L52" s="352">
        <f ca="1">(SUMIF(Tabelle2[GFZ],"&lt;"&amp;K52,Tabelle2[BGF])-SUMIF(Tabelle2[GFZ],"&lt;"&amp;K51,Tabelle2[BGF]))/1000000</f>
        <v>0</v>
      </c>
      <c r="N52" s="294">
        <f t="shared" si="8"/>
        <v>-28.367346938775512</v>
      </c>
      <c r="O52" s="286">
        <f t="shared" ca="1" si="9"/>
        <v>-8.9031627551020408E-3</v>
      </c>
      <c r="P52" s="286">
        <f t="shared" ca="1" si="4"/>
        <v>0.44563009938530712</v>
      </c>
      <c r="R52" s="349">
        <f t="shared" si="5"/>
        <v>-24.872448979591837</v>
      </c>
      <c r="S52" s="286">
        <f t="shared" ca="1" si="6"/>
        <v>-7.8062802933673466E-3</v>
      </c>
      <c r="T52" s="286">
        <f t="shared" ca="1" si="7"/>
        <v>116.43784283309338</v>
      </c>
    </row>
    <row r="53" spans="1:20" x14ac:dyDescent="0.25">
      <c r="A53" s="291">
        <f t="shared" si="0"/>
        <v>1</v>
      </c>
      <c r="B53" s="343">
        <f ca="1">OFFSET('GFZ Berechnung'!$B$6,MOD(ROW()-2,113),0)</f>
        <v>408</v>
      </c>
      <c r="C53" s="345">
        <f ca="1">OFFSET('GFZ Berechnung'!$CA$6,MOD(ROW()-2,113),A53-1)</f>
        <v>0.13770058029198165</v>
      </c>
      <c r="D53" s="346">
        <f ca="1">OFFSET('GFZ Berechnung'!Z$6,MOD(ROW()-2,113),A53-1)</f>
        <v>1488248.75</v>
      </c>
      <c r="F53" s="293">
        <v>0.22658112983403814</v>
      </c>
      <c r="G53" s="347">
        <v>1546222.5</v>
      </c>
      <c r="I53" s="291">
        <v>5</v>
      </c>
      <c r="J53" s="291">
        <f ca="1">(SUMIF(Tabelle2[GFZ],"&lt;"&amp;I53,Tabelle2[BGF])-SUMIF(Tabelle2[GFZ],"&lt;"&amp;I52,Tabelle2[BGF]))/1000000</f>
        <v>2.7641249999999999E-2</v>
      </c>
      <c r="K53" s="352">
        <f t="shared" si="3"/>
        <v>9.9999999999999964</v>
      </c>
      <c r="L53" s="352">
        <f ca="1">(SUMIF(Tabelle2[GFZ],"&lt;"&amp;K53,Tabelle2[BGF])-SUMIF(Tabelle2[GFZ],"&lt;"&amp;K52,Tabelle2[BGF]))/1000000</f>
        <v>0</v>
      </c>
      <c r="N53" s="294">
        <f t="shared" si="8"/>
        <v>-28.42</v>
      </c>
      <c r="O53" s="286">
        <f t="shared" ca="1" si="9"/>
        <v>-2.8280315700000003E-3</v>
      </c>
      <c r="P53" s="286">
        <f t="shared" ca="1" si="4"/>
        <v>0.44280206781530712</v>
      </c>
      <c r="R53" s="349">
        <f t="shared" si="5"/>
        <v>-25</v>
      </c>
      <c r="S53" s="286">
        <f t="shared" ca="1" si="6"/>
        <v>-2.4877124999999997E-3</v>
      </c>
      <c r="T53" s="286">
        <f t="shared" ca="1" si="7"/>
        <v>116.43535512059339</v>
      </c>
    </row>
    <row r="54" spans="1:20" x14ac:dyDescent="0.25">
      <c r="A54" s="291">
        <f t="shared" si="0"/>
        <v>1</v>
      </c>
      <c r="B54" s="343">
        <f ca="1">OFFSET('GFZ Berechnung'!$B$6,MOD(ROW()-2,113),0)</f>
        <v>409</v>
      </c>
      <c r="C54" s="345">
        <f ca="1">OFFSET('GFZ Berechnung'!$CA$6,MOD(ROW()-2,113),A54-1)</f>
        <v>0.18622406203356121</v>
      </c>
      <c r="D54" s="346">
        <f ca="1">OFFSET('GFZ Berechnung'!Z$6,MOD(ROW()-2,113),A54-1)</f>
        <v>1857066.25</v>
      </c>
      <c r="F54" s="293">
        <v>0.19430425648616531</v>
      </c>
      <c r="G54" s="347">
        <v>2256161.25</v>
      </c>
      <c r="I54" s="291">
        <v>5.0999999999999996</v>
      </c>
      <c r="J54" s="291">
        <f ca="1">(SUMIF(Tabelle2[GFZ],"&lt;"&amp;I54,Tabelle2[BGF])-SUMIF(Tabelle2[GFZ],"&lt;"&amp;I53,Tabelle2[BGF]))/1000000</f>
        <v>2.8350474999999999</v>
      </c>
      <c r="K54" s="352">
        <f t="shared" si="3"/>
        <v>10.199999999999996</v>
      </c>
      <c r="L54" s="352">
        <f ca="1">(SUMIF(Tabelle2[GFZ],"&lt;"&amp;K54,Tabelle2[BGF])-SUMIF(Tabelle2[GFZ],"&lt;"&amp;K53,Tabelle2[BGF]))/1000000</f>
        <v>2.174125E-2</v>
      </c>
      <c r="N54" s="294">
        <f t="shared" si="8"/>
        <v>-28.470588235294116</v>
      </c>
      <c r="O54" s="286">
        <f t="shared" ca="1" si="9"/>
        <v>-0.290575692</v>
      </c>
      <c r="P54" s="286">
        <f t="shared" ca="1" si="4"/>
        <v>0.15222637581530712</v>
      </c>
      <c r="R54" s="349">
        <f t="shared" si="5"/>
        <v>-25.122549019607842</v>
      </c>
      <c r="S54" s="286">
        <f t="shared" ca="1" si="6"/>
        <v>-0.25640503124999997</v>
      </c>
      <c r="T54" s="286">
        <f t="shared" ca="1" si="7"/>
        <v>116.17895008934339</v>
      </c>
    </row>
    <row r="55" spans="1:20" x14ac:dyDescent="0.25">
      <c r="A55" s="291">
        <f t="shared" si="0"/>
        <v>1</v>
      </c>
      <c r="B55" s="343">
        <f ca="1">OFFSET('GFZ Berechnung'!$B$6,MOD(ROW()-2,113),0)</f>
        <v>410</v>
      </c>
      <c r="C55" s="345">
        <f ca="1">OFFSET('GFZ Berechnung'!$CA$6,MOD(ROW()-2,113),A55-1)</f>
        <v>0.15380953734032157</v>
      </c>
      <c r="D55" s="346">
        <f ca="1">OFFSET('GFZ Berechnung'!Z$6,MOD(ROW()-2,113),A55-1)</f>
        <v>3435733.75</v>
      </c>
      <c r="F55" s="293">
        <v>0.18139386224025436</v>
      </c>
      <c r="G55" s="347">
        <v>1488248.75</v>
      </c>
      <c r="I55" s="291">
        <v>5.2</v>
      </c>
      <c r="J55" s="291">
        <f ca="1">(SUMIF(Tabelle2[GFZ],"&lt;"&amp;I55,Tabelle2[BGF])-SUMIF(Tabelle2[GFZ],"&lt;"&amp;I54,Tabelle2[BGF]))/1000000</f>
        <v>1.4808650000000001</v>
      </c>
      <c r="K55" s="352">
        <f t="shared" si="3"/>
        <v>10.399999999999995</v>
      </c>
      <c r="L55" s="352">
        <f ca="1">(SUMIF(Tabelle2[GFZ],"&lt;"&amp;K55,Tabelle2[BGF])-SUMIF(Tabelle2[GFZ],"&lt;"&amp;K54,Tabelle2[BGF]))/1000000</f>
        <v>0</v>
      </c>
      <c r="N55" s="294">
        <f t="shared" si="8"/>
        <v>-28.51923076923077</v>
      </c>
      <c r="O55" s="286">
        <f t="shared" ca="1" si="9"/>
        <v>-0.15203927042307694</v>
      </c>
      <c r="P55" s="286">
        <f t="shared" ca="1" si="4"/>
        <v>1.8710539223018574E-4</v>
      </c>
      <c r="R55" s="349">
        <f t="shared" si="5"/>
        <v>-25.240384615384617</v>
      </c>
      <c r="S55" s="286">
        <f t="shared" ca="1" si="6"/>
        <v>-0.13455936778846156</v>
      </c>
      <c r="T55" s="286">
        <f t="shared" ca="1" si="7"/>
        <v>116.04439072155493</v>
      </c>
    </row>
    <row r="56" spans="1:20" x14ac:dyDescent="0.25">
      <c r="A56" s="291">
        <f t="shared" si="0"/>
        <v>1</v>
      </c>
      <c r="B56" s="343">
        <f ca="1">OFFSET('GFZ Berechnung'!$B$6,MOD(ROW()-2,113),0)</f>
        <v>411</v>
      </c>
      <c r="C56" s="345">
        <f ca="1">OFFSET('GFZ Berechnung'!$CA$6,MOD(ROW()-2,113),A56-1)</f>
        <v>0.18083796669733226</v>
      </c>
      <c r="D56" s="346">
        <f ca="1">OFFSET('GFZ Berechnung'!Z$6,MOD(ROW()-2,113),A56-1)</f>
        <v>1664328.75</v>
      </c>
      <c r="F56" s="293">
        <v>0.23409763135897388</v>
      </c>
      <c r="G56" s="347">
        <v>1857066.25</v>
      </c>
      <c r="I56" s="291">
        <v>5.3</v>
      </c>
      <c r="J56" s="291">
        <f ca="1">(SUMIF(Tabelle2[GFZ],"&lt;"&amp;I56,Tabelle2[BGF])-SUMIF(Tabelle2[GFZ],"&lt;"&amp;I55,Tabelle2[BGF]))/1000000</f>
        <v>1.9967174999999999</v>
      </c>
      <c r="K56" s="352">
        <f t="shared" si="3"/>
        <v>10.599999999999994</v>
      </c>
      <c r="L56" s="352">
        <f ca="1">(SUMIF(Tabelle2[GFZ],"&lt;"&amp;K56,Tabelle2[BGF])-SUMIF(Tabelle2[GFZ],"&lt;"&amp;K55,Tabelle2[BGF]))/1000000</f>
        <v>0</v>
      </c>
      <c r="N56" s="294">
        <f t="shared" si="8"/>
        <v>-28.566037735849058</v>
      </c>
      <c r="O56" s="286">
        <f t="shared" ca="1" si="9"/>
        <v>-0.20533790683018868</v>
      </c>
      <c r="P56" s="286">
        <f t="shared" ca="1" si="4"/>
        <v>-0.2051508014379585</v>
      </c>
      <c r="R56" s="349">
        <f t="shared" si="5"/>
        <v>-25.35377358490566</v>
      </c>
      <c r="S56" s="286">
        <f t="shared" ca="1" si="6"/>
        <v>-0.18224756426886793</v>
      </c>
      <c r="T56" s="286">
        <f t="shared" ca="1" si="7"/>
        <v>115.86214315728607</v>
      </c>
    </row>
    <row r="57" spans="1:20" x14ac:dyDescent="0.25">
      <c r="A57" s="291">
        <f t="shared" si="0"/>
        <v>1</v>
      </c>
      <c r="B57" s="343">
        <f ca="1">OFFSET('GFZ Berechnung'!$B$6,MOD(ROW()-2,113),0)</f>
        <v>412</v>
      </c>
      <c r="C57" s="345">
        <f ca="1">OFFSET('GFZ Berechnung'!$CA$6,MOD(ROW()-2,113),A57-1)</f>
        <v>0.13964261764602914</v>
      </c>
      <c r="D57" s="346">
        <f ca="1">OFFSET('GFZ Berechnung'!Z$6,MOD(ROW()-2,113),A57-1)</f>
        <v>1575768.75</v>
      </c>
      <c r="F57" s="293">
        <v>0.20329315675524326</v>
      </c>
      <c r="G57" s="347">
        <v>3435733.75</v>
      </c>
      <c r="I57" s="291">
        <v>5.4</v>
      </c>
      <c r="J57" s="291">
        <f ca="1">(SUMIF(Tabelle2[GFZ],"&lt;"&amp;I57,Tabelle2[BGF])-SUMIF(Tabelle2[GFZ],"&lt;"&amp;I56,Tabelle2[BGF]))/1000000</f>
        <v>2.5583749999999998</v>
      </c>
      <c r="K57" s="352">
        <f t="shared" si="3"/>
        <v>10.799999999999994</v>
      </c>
      <c r="L57" s="352">
        <f ca="1">(SUMIF(Tabelle2[GFZ],"&lt;"&amp;K57,Tabelle2[BGF])-SUMIF(Tabelle2[GFZ],"&lt;"&amp;K56,Tabelle2[BGF]))/1000000</f>
        <v>1.064E-2</v>
      </c>
      <c r="N57" s="294">
        <f t="shared" si="8"/>
        <v>-28.611111111111111</v>
      </c>
      <c r="O57" s="286">
        <f t="shared" ca="1" si="9"/>
        <v>-0.26351262499999994</v>
      </c>
      <c r="P57" s="286">
        <f t="shared" ca="1" si="4"/>
        <v>-0.46866342643795844</v>
      </c>
      <c r="R57" s="349">
        <f t="shared" si="5"/>
        <v>-25.462962962962962</v>
      </c>
      <c r="S57" s="286">
        <f t="shared" ca="1" si="6"/>
        <v>-0.23451770833333332</v>
      </c>
      <c r="T57" s="286">
        <f t="shared" ca="1" si="7"/>
        <v>115.62762544895274</v>
      </c>
    </row>
    <row r="58" spans="1:20" x14ac:dyDescent="0.25">
      <c r="A58" s="291">
        <f t="shared" si="0"/>
        <v>1</v>
      </c>
      <c r="B58" s="343">
        <f ca="1">OFFSET('GFZ Berechnung'!$B$6,MOD(ROW()-2,113),0)</f>
        <v>413</v>
      </c>
      <c r="C58" s="345">
        <f ca="1">OFFSET('GFZ Berechnung'!$CA$6,MOD(ROW()-2,113),A58-1)</f>
        <v>0.14297360692108485</v>
      </c>
      <c r="D58" s="346">
        <f ca="1">OFFSET('GFZ Berechnung'!Z$6,MOD(ROW()-2,113),A58-1)</f>
        <v>1419317.5</v>
      </c>
      <c r="F58" s="293">
        <v>0.23160996161617559</v>
      </c>
      <c r="G58" s="347">
        <v>1664328.75</v>
      </c>
      <c r="I58" s="291">
        <v>5.5</v>
      </c>
      <c r="J58" s="291">
        <f ca="1">(SUMIF(Tabelle2[GFZ],"&lt;"&amp;I58,Tabelle2[BGF])-SUMIF(Tabelle2[GFZ],"&lt;"&amp;I57,Tabelle2[BGF]))/1000000</f>
        <v>3.4056262500000001</v>
      </c>
      <c r="K58" s="352">
        <f t="shared" si="3"/>
        <v>10.999999999999993</v>
      </c>
      <c r="L58" s="352">
        <f ca="1">(SUMIF(Tabelle2[GFZ],"&lt;"&amp;K58,Tabelle2[BGF])-SUMIF(Tabelle2[GFZ],"&lt;"&amp;K57,Tabelle2[BGF]))/1000000</f>
        <v>0</v>
      </c>
      <c r="N58" s="294">
        <f t="shared" si="8"/>
        <v>-28.654545454545456</v>
      </c>
      <c r="O58" s="286">
        <f t="shared" ca="1" si="9"/>
        <v>-0.35131201985454547</v>
      </c>
      <c r="P58" s="286">
        <f t="shared" ca="1" si="4"/>
        <v>-0.81997544629250396</v>
      </c>
      <c r="R58" s="349">
        <f t="shared" si="5"/>
        <v>-25.56818181818182</v>
      </c>
      <c r="S58" s="286">
        <f t="shared" ca="1" si="6"/>
        <v>-0.31347241619318189</v>
      </c>
      <c r="T58" s="286">
        <f t="shared" ca="1" si="7"/>
        <v>115.31415303275956</v>
      </c>
    </row>
    <row r="59" spans="1:20" x14ac:dyDescent="0.25">
      <c r="A59" s="291">
        <f t="shared" si="0"/>
        <v>1</v>
      </c>
      <c r="B59" s="343">
        <f ca="1">OFFSET('GFZ Berechnung'!$B$6,MOD(ROW()-2,113),0)</f>
        <v>414</v>
      </c>
      <c r="C59" s="345">
        <f ca="1">OFFSET('GFZ Berechnung'!$CA$6,MOD(ROW()-2,113),A59-1)</f>
        <v>0.1272864914138904</v>
      </c>
      <c r="D59" s="346">
        <f ca="1">OFFSET('GFZ Berechnung'!Z$6,MOD(ROW()-2,113),A59-1)</f>
        <v>1342502.5</v>
      </c>
      <c r="F59" s="293">
        <v>0.18213526156152768</v>
      </c>
      <c r="G59" s="347">
        <v>1575768.75</v>
      </c>
      <c r="I59" s="291">
        <v>5.6</v>
      </c>
      <c r="J59" s="291">
        <f ca="1">(SUMIF(Tabelle2[GFZ],"&lt;"&amp;I59,Tabelle2[BGF])-SUMIF(Tabelle2[GFZ],"&lt;"&amp;I58,Tabelle2[BGF]))/1000000</f>
        <v>0.14876624999999999</v>
      </c>
      <c r="K59" s="352">
        <f t="shared" si="3"/>
        <v>11.199999999999992</v>
      </c>
      <c r="L59" s="352">
        <f ca="1">(SUMIF(Tabelle2[GFZ],"&lt;"&amp;K59,Tabelle2[BGF])-SUMIF(Tabelle2[GFZ],"&lt;"&amp;K58,Tabelle2[BGF]))/1000000</f>
        <v>6.4971249999999994E-2</v>
      </c>
      <c r="N59" s="294">
        <f t="shared" si="8"/>
        <v>-28.696428571428569</v>
      </c>
      <c r="O59" s="286">
        <f t="shared" ca="1" si="9"/>
        <v>-1.5368616241071427E-2</v>
      </c>
      <c r="P59" s="286">
        <f t="shared" ca="1" si="4"/>
        <v>-0.8353440625335754</v>
      </c>
      <c r="R59" s="349">
        <f t="shared" si="5"/>
        <v>-25.669642857142858</v>
      </c>
      <c r="S59" s="286">
        <f t="shared" ca="1" si="6"/>
        <v>-1.3747595424107143E-2</v>
      </c>
      <c r="T59" s="286">
        <f t="shared" ca="1" si="7"/>
        <v>115.30040543733546</v>
      </c>
    </row>
    <row r="60" spans="1:20" x14ac:dyDescent="0.25">
      <c r="A60" s="291">
        <f t="shared" si="0"/>
        <v>1</v>
      </c>
      <c r="B60" s="343">
        <f ca="1">OFFSET('GFZ Berechnung'!$B$6,MOD(ROW()-2,113),0)</f>
        <v>415</v>
      </c>
      <c r="C60" s="345">
        <f ca="1">OFFSET('GFZ Berechnung'!$CA$6,MOD(ROW()-2,113),A60-1)</f>
        <v>0.16103878439462391</v>
      </c>
      <c r="D60" s="346">
        <f ca="1">OFFSET('GFZ Berechnung'!Z$6,MOD(ROW()-2,113),A60-1)</f>
        <v>1546605</v>
      </c>
      <c r="F60" s="293">
        <v>0.18480454141217079</v>
      </c>
      <c r="G60" s="347">
        <v>1419317.5</v>
      </c>
      <c r="I60" s="291">
        <v>5.7</v>
      </c>
      <c r="J60" s="291">
        <f ca="1">(SUMIF(Tabelle2[GFZ],"&lt;"&amp;I60,Tabelle2[BGF])-SUMIF(Tabelle2[GFZ],"&lt;"&amp;I59,Tabelle2[BGF]))/1000000</f>
        <v>0.82818999999999998</v>
      </c>
      <c r="K60" s="352">
        <f t="shared" si="3"/>
        <v>11.399999999999991</v>
      </c>
      <c r="L60" s="352">
        <f ca="1">(SUMIF(Tabelle2[GFZ],"&lt;"&amp;K60,Tabelle2[BGF])-SUMIF(Tabelle2[GFZ],"&lt;"&amp;K59,Tabelle2[BGF]))/1000000</f>
        <v>0</v>
      </c>
      <c r="N60" s="294">
        <f t="shared" si="8"/>
        <v>-28.736842105263158</v>
      </c>
      <c r="O60" s="286">
        <f t="shared" ca="1" si="9"/>
        <v>-8.5678434947368418E-2</v>
      </c>
      <c r="P60" s="286">
        <f t="shared" ca="1" si="4"/>
        <v>-0.92102249748094378</v>
      </c>
      <c r="R60" s="349">
        <f t="shared" si="5"/>
        <v>-25.767543859649123</v>
      </c>
      <c r="S60" s="286">
        <f t="shared" ca="1" si="6"/>
        <v>-7.682551973684211E-2</v>
      </c>
      <c r="T60" s="286">
        <f t="shared" ca="1" si="7"/>
        <v>115.22357991759861</v>
      </c>
    </row>
    <row r="61" spans="1:20" x14ac:dyDescent="0.25">
      <c r="A61" s="291">
        <f t="shared" si="0"/>
        <v>1</v>
      </c>
      <c r="B61" s="343">
        <f ca="1">OFFSET('GFZ Berechnung'!$B$6,MOD(ROW()-2,113),0)</f>
        <v>416</v>
      </c>
      <c r="C61" s="345">
        <f ca="1">OFFSET('GFZ Berechnung'!$CA$6,MOD(ROW()-2,113),A61-1)</f>
        <v>0.16055976700879807</v>
      </c>
      <c r="D61" s="346">
        <f ca="1">OFFSET('GFZ Berechnung'!Z$6,MOD(ROW()-2,113),A61-1)</f>
        <v>1942092.5</v>
      </c>
      <c r="F61" s="293">
        <v>0.16387634323255496</v>
      </c>
      <c r="G61" s="347">
        <v>1342502.5</v>
      </c>
      <c r="I61" s="291">
        <v>5.8</v>
      </c>
      <c r="J61" s="291">
        <f ca="1">(SUMIF(Tabelle2[GFZ],"&lt;"&amp;I61,Tabelle2[BGF])-SUMIF(Tabelle2[GFZ],"&lt;"&amp;I60,Tabelle2[BGF]))/1000000</f>
        <v>0.55913999999999997</v>
      </c>
      <c r="K61" s="352">
        <f t="shared" si="3"/>
        <v>11.599999999999991</v>
      </c>
      <c r="L61" s="352">
        <f ca="1">(SUMIF(Tabelle2[GFZ],"&lt;"&amp;K61,Tabelle2[BGF])-SUMIF(Tabelle2[GFZ],"&lt;"&amp;K60,Tabelle2[BGF]))/1000000</f>
        <v>0</v>
      </c>
      <c r="N61" s="294">
        <f t="shared" si="8"/>
        <v>-28.775862068965516</v>
      </c>
      <c r="O61" s="286">
        <f t="shared" ca="1" si="9"/>
        <v>-5.7923047862068949E-2</v>
      </c>
      <c r="P61" s="286">
        <f t="shared" ca="1" si="4"/>
        <v>-0.9789455453430127</v>
      </c>
      <c r="R61" s="349">
        <f t="shared" si="5"/>
        <v>-25.862068965517242</v>
      </c>
      <c r="S61" s="286">
        <f t="shared" ca="1" si="6"/>
        <v>-5.2057862068965517E-2</v>
      </c>
      <c r="T61" s="286">
        <f t="shared" ca="1" si="7"/>
        <v>115.17152205552965</v>
      </c>
    </row>
    <row r="62" spans="1:20" x14ac:dyDescent="0.25">
      <c r="A62" s="291">
        <f t="shared" si="0"/>
        <v>1</v>
      </c>
      <c r="B62" s="343">
        <f ca="1">OFFSET('GFZ Berechnung'!$B$6,MOD(ROW()-2,113),0)</f>
        <v>417</v>
      </c>
      <c r="C62" s="345">
        <f ca="1">OFFSET('GFZ Berechnung'!$CA$6,MOD(ROW()-2,113),A62-1)</f>
        <v>0.13692470452720112</v>
      </c>
      <c r="D62" s="346">
        <f ca="1">OFFSET('GFZ Berechnung'!Z$6,MOD(ROW()-2,113),A62-1)</f>
        <v>3034835</v>
      </c>
      <c r="F62" s="293">
        <v>0.20711484212753353</v>
      </c>
      <c r="G62" s="347">
        <v>1546605</v>
      </c>
      <c r="I62" s="291">
        <v>5.9</v>
      </c>
      <c r="J62" s="291">
        <f ca="1">(SUMIF(Tabelle2[GFZ],"&lt;"&amp;I62,Tabelle2[BGF])-SUMIF(Tabelle2[GFZ],"&lt;"&amp;I61,Tabelle2[BGF]))/1000000</f>
        <v>1.08738</v>
      </c>
      <c r="K62" s="352">
        <f t="shared" si="3"/>
        <v>11.79999999999999</v>
      </c>
      <c r="L62" s="352">
        <f ca="1">(SUMIF(Tabelle2[GFZ],"&lt;"&amp;K62,Tabelle2[BGF])-SUMIF(Tabelle2[GFZ],"&lt;"&amp;K61,Tabelle2[BGF]))/1000000</f>
        <v>0</v>
      </c>
      <c r="N62" s="294">
        <f t="shared" si="8"/>
        <v>-28.8135593220339</v>
      </c>
      <c r="O62" s="286">
        <f t="shared" ca="1" si="9"/>
        <v>-0.1127926372881356</v>
      </c>
      <c r="P62" s="286">
        <f t="shared" ca="1" si="4"/>
        <v>-1.0917381826311483</v>
      </c>
      <c r="R62" s="349">
        <f t="shared" si="5"/>
        <v>-25.953389830508474</v>
      </c>
      <c r="S62" s="286">
        <f t="shared" ca="1" si="6"/>
        <v>-0.1015963093220339</v>
      </c>
      <c r="T62" s="286">
        <f t="shared" ca="1" si="7"/>
        <v>115.06992574620762</v>
      </c>
    </row>
    <row r="63" spans="1:20" x14ac:dyDescent="0.25">
      <c r="A63" s="291">
        <f t="shared" si="0"/>
        <v>1</v>
      </c>
      <c r="B63" s="343">
        <f ca="1">OFFSET('GFZ Berechnung'!$B$6,MOD(ROW()-2,113),0)</f>
        <v>418</v>
      </c>
      <c r="C63" s="345">
        <f ca="1">OFFSET('GFZ Berechnung'!$CA$6,MOD(ROW()-2,113),A63-1)</f>
        <v>0.15319974239154294</v>
      </c>
      <c r="D63" s="346">
        <f ca="1">OFFSET('GFZ Berechnung'!Z$6,MOD(ROW()-2,113),A63-1)</f>
        <v>2164415</v>
      </c>
      <c r="F63" s="293">
        <v>0.20478294578668185</v>
      </c>
      <c r="G63" s="347">
        <v>1942092.5</v>
      </c>
      <c r="I63" s="291">
        <v>6</v>
      </c>
      <c r="J63" s="291">
        <f ca="1">(SUMIF(Tabelle2[GFZ],"&lt;"&amp;I63,Tabelle2[BGF])-SUMIF(Tabelle2[GFZ],"&lt;"&amp;I62,Tabelle2[BGF]))/1000000</f>
        <v>0.3008825</v>
      </c>
      <c r="K63" s="352">
        <f t="shared" si="3"/>
        <v>11.999999999999989</v>
      </c>
      <c r="L63" s="352">
        <f ca="1">(SUMIF(Tabelle2[GFZ],"&lt;"&amp;K63,Tabelle2[BGF])-SUMIF(Tabelle2[GFZ],"&lt;"&amp;K62,Tabelle2[BGF]))/1000000</f>
        <v>0</v>
      </c>
      <c r="N63" s="294">
        <f t="shared" si="8"/>
        <v>-28.85</v>
      </c>
      <c r="O63" s="286">
        <f t="shared" ca="1" si="9"/>
        <v>-3.124965645E-2</v>
      </c>
      <c r="P63" s="286">
        <f t="shared" ca="1" si="4"/>
        <v>-1.1229878390811483</v>
      </c>
      <c r="R63" s="349">
        <f t="shared" si="5"/>
        <v>-26.041666666666668</v>
      </c>
      <c r="S63" s="286">
        <f t="shared" ca="1" si="6"/>
        <v>-2.8207734375000001E-2</v>
      </c>
      <c r="T63" s="286">
        <f t="shared" ca="1" si="7"/>
        <v>115.04171801183261</v>
      </c>
    </row>
    <row r="64" spans="1:20" x14ac:dyDescent="0.25">
      <c r="A64" s="291">
        <f t="shared" si="0"/>
        <v>1</v>
      </c>
      <c r="B64" s="343">
        <f ca="1">OFFSET('GFZ Berechnung'!$B$6,MOD(ROW()-2,113),0)</f>
        <v>501</v>
      </c>
      <c r="C64" s="345">
        <f ca="1">OFFSET('GFZ Berechnung'!$CA$6,MOD(ROW()-2,113),A64-1)</f>
        <v>0.1955365460968338</v>
      </c>
      <c r="D64" s="346">
        <f ca="1">OFFSET('GFZ Berechnung'!Z$6,MOD(ROW()-2,113),A64-1)</f>
        <v>877062.50000000012</v>
      </c>
      <c r="F64" s="293">
        <v>0.18294582321022593</v>
      </c>
      <c r="G64" s="347">
        <v>3034835</v>
      </c>
      <c r="I64" s="291">
        <v>6.1</v>
      </c>
      <c r="J64" s="291">
        <f ca="1">(SUMIF(Tabelle2[GFZ],"&lt;"&amp;I64,Tabelle2[BGF])-SUMIF(Tabelle2[GFZ],"&lt;"&amp;I63,Tabelle2[BGF]))/1000000</f>
        <v>1.2675700000000001</v>
      </c>
      <c r="K64" s="352">
        <f t="shared" si="3"/>
        <v>12.199999999999989</v>
      </c>
      <c r="L64" s="352">
        <f ca="1">(SUMIF(Tabelle2[GFZ],"&lt;"&amp;K64,Tabelle2[BGF])-SUMIF(Tabelle2[GFZ],"&lt;"&amp;K63,Tabelle2[BGF]))/1000000</f>
        <v>0</v>
      </c>
      <c r="N64" s="294">
        <f t="shared" si="8"/>
        <v>-28.885245901639344</v>
      </c>
      <c r="O64" s="286">
        <f t="shared" ca="1" si="9"/>
        <v>-0.13181065613114754</v>
      </c>
      <c r="P64" s="286">
        <f t="shared" ca="1" si="4"/>
        <v>-1.2547984952122959</v>
      </c>
      <c r="R64" s="349">
        <f t="shared" si="5"/>
        <v>-26.127049180327869</v>
      </c>
      <c r="S64" s="286">
        <f t="shared" ca="1" si="6"/>
        <v>-0.11922430942622952</v>
      </c>
      <c r="T64" s="286">
        <f t="shared" ca="1" si="7"/>
        <v>114.92249370240638</v>
      </c>
    </row>
    <row r="65" spans="1:20" x14ac:dyDescent="0.25">
      <c r="A65" s="291">
        <f t="shared" si="0"/>
        <v>1</v>
      </c>
      <c r="B65" s="343">
        <f ca="1">OFFSET('GFZ Berechnung'!$B$6,MOD(ROW()-2,113),0)</f>
        <v>502</v>
      </c>
      <c r="C65" s="345">
        <f ca="1">OFFSET('GFZ Berechnung'!$CA$6,MOD(ROW()-2,113),A65-1)</f>
        <v>0.19036409503781326</v>
      </c>
      <c r="D65" s="346">
        <f ca="1">OFFSET('GFZ Berechnung'!Z$6,MOD(ROW()-2,113),A65-1)</f>
        <v>668736.25</v>
      </c>
      <c r="F65" s="293">
        <v>0.19091801067328196</v>
      </c>
      <c r="G65" s="347">
        <v>2164415</v>
      </c>
      <c r="I65" s="291">
        <v>6.2</v>
      </c>
      <c r="J65" s="291">
        <f ca="1">(SUMIF(Tabelle2[GFZ],"&lt;"&amp;I65,Tabelle2[BGF])-SUMIF(Tabelle2[GFZ],"&lt;"&amp;I64,Tabelle2[BGF]))/1000000</f>
        <v>0.14336375000000001</v>
      </c>
      <c r="K65" s="352">
        <f t="shared" si="3"/>
        <v>12.399999999999988</v>
      </c>
      <c r="L65" s="352">
        <f ca="1">(SUMIF(Tabelle2[GFZ],"&lt;"&amp;K65,Tabelle2[BGF])-SUMIF(Tabelle2[GFZ],"&lt;"&amp;K64,Tabelle2[BGF]))/1000000</f>
        <v>8.8572499999999998E-2</v>
      </c>
      <c r="N65" s="294">
        <f t="shared" si="8"/>
        <v>-28.919354838709676</v>
      </c>
      <c r="O65" s="286">
        <f t="shared" ca="1" si="9"/>
        <v>-1.4925553766129035E-2</v>
      </c>
      <c r="P65" s="286">
        <f t="shared" ca="1" si="4"/>
        <v>-1.2697240489784249</v>
      </c>
      <c r="R65" s="349">
        <f t="shared" si="5"/>
        <v>-26.20967741935484</v>
      </c>
      <c r="S65" s="286">
        <f t="shared" ca="1" si="6"/>
        <v>-1.3527063508064516E-2</v>
      </c>
      <c r="T65" s="286">
        <f t="shared" ca="1" si="7"/>
        <v>114.90896663889832</v>
      </c>
    </row>
    <row r="66" spans="1:20" x14ac:dyDescent="0.25">
      <c r="A66" s="291">
        <f t="shared" si="0"/>
        <v>1</v>
      </c>
      <c r="B66" s="343">
        <f ca="1">OFFSET('GFZ Berechnung'!$B$6,MOD(ROW()-2,113),0)</f>
        <v>503</v>
      </c>
      <c r="C66" s="345">
        <f ca="1">OFFSET('GFZ Berechnung'!$CA$6,MOD(ROW()-2,113),A66-1)</f>
        <v>0.16986289339143723</v>
      </c>
      <c r="D66" s="346">
        <f ca="1">OFFSET('GFZ Berechnung'!Z$6,MOD(ROW()-2,113),A66-1)</f>
        <v>2239328.75</v>
      </c>
      <c r="F66" s="293">
        <v>0.36001140753338368</v>
      </c>
      <c r="G66" s="347">
        <v>877062.50000000012</v>
      </c>
      <c r="I66" s="291">
        <v>6.3</v>
      </c>
      <c r="J66" s="291">
        <f ca="1">(SUMIF(Tabelle2[GFZ],"&lt;"&amp;I66,Tabelle2[BGF])-SUMIF(Tabelle2[GFZ],"&lt;"&amp;I65,Tabelle2[BGF]))/1000000</f>
        <v>1.8173712500000001</v>
      </c>
      <c r="K66" s="352">
        <f t="shared" si="3"/>
        <v>12.599999999999987</v>
      </c>
      <c r="L66" s="352">
        <f ca="1">(SUMIF(Tabelle2[GFZ],"&lt;"&amp;K66,Tabelle2[BGF])-SUMIF(Tabelle2[GFZ],"&lt;"&amp;K65,Tabelle2[BGF]))/1000000</f>
        <v>0</v>
      </c>
      <c r="N66" s="294">
        <f t="shared" si="8"/>
        <v>-28.952380952380953</v>
      </c>
      <c r="O66" s="286">
        <f t="shared" ca="1" si="9"/>
        <v>-0.18942200914285715</v>
      </c>
      <c r="P66" s="286">
        <f t="shared" ca="1" si="4"/>
        <v>-1.4591460581212821</v>
      </c>
      <c r="R66" s="349">
        <f t="shared" si="5"/>
        <v>-26.289682539682538</v>
      </c>
      <c r="S66" s="286">
        <f t="shared" ca="1" si="6"/>
        <v>-0.17200120758928569</v>
      </c>
      <c r="T66" s="286">
        <f t="shared" ca="1" si="7"/>
        <v>114.73696543130903</v>
      </c>
    </row>
    <row r="67" spans="1:20" x14ac:dyDescent="0.25">
      <c r="A67" s="291">
        <f t="shared" ref="A67:A130" si="10">INT((ROW()-2)/113)+1</f>
        <v>1</v>
      </c>
      <c r="B67" s="343">
        <f ca="1">OFFSET('GFZ Berechnung'!$B$6,MOD(ROW()-2,113),0)</f>
        <v>504</v>
      </c>
      <c r="C67" s="345">
        <f ca="1">OFFSET('GFZ Berechnung'!$CA$6,MOD(ROW()-2,113),A67-1)</f>
        <v>0.19771236689893712</v>
      </c>
      <c r="D67" s="346">
        <f ca="1">OFFSET('GFZ Berechnung'!Z$6,MOD(ROW()-2,113),A67-1)</f>
        <v>998192.5</v>
      </c>
      <c r="F67" s="293">
        <v>0.28183099582812821</v>
      </c>
      <c r="G67" s="347">
        <v>668736.25</v>
      </c>
      <c r="I67" s="291">
        <v>6.4</v>
      </c>
      <c r="J67" s="291">
        <f ca="1">(SUMIF(Tabelle2[GFZ],"&lt;"&amp;I67,Tabelle2[BGF])-SUMIF(Tabelle2[GFZ],"&lt;"&amp;I66,Tabelle2[BGF]))/1000000</f>
        <v>1.6611250000000001E-2</v>
      </c>
      <c r="K67" s="352">
        <f t="shared" si="3"/>
        <v>12.799999999999986</v>
      </c>
      <c r="L67" s="352">
        <f ca="1">(SUMIF(Tabelle2[GFZ],"&lt;"&amp;K67,Tabelle2[BGF])-SUMIF(Tabelle2[GFZ],"&lt;"&amp;K66,Tabelle2[BGF]))/1000000</f>
        <v>0</v>
      </c>
      <c r="N67" s="294">
        <f t="shared" si="8"/>
        <v>-28.984375</v>
      </c>
      <c r="O67" s="286">
        <f t="shared" ca="1" si="9"/>
        <v>-1.7332801171875E-3</v>
      </c>
      <c r="P67" s="286">
        <f t="shared" ca="1" si="4"/>
        <v>-1.4608793382384695</v>
      </c>
      <c r="R67" s="349">
        <f t="shared" si="5"/>
        <v>-26.3671875</v>
      </c>
      <c r="S67" s="286">
        <f t="shared" ca="1" si="6"/>
        <v>-1.5767709960937501E-3</v>
      </c>
      <c r="T67" s="286">
        <f t="shared" ca="1" si="7"/>
        <v>114.73538866031294</v>
      </c>
    </row>
    <row r="68" spans="1:20" x14ac:dyDescent="0.25">
      <c r="A68" s="291">
        <f t="shared" si="10"/>
        <v>1</v>
      </c>
      <c r="B68" s="343">
        <f ca="1">OFFSET('GFZ Berechnung'!$B$6,MOD(ROW()-2,113),0)</f>
        <v>505</v>
      </c>
      <c r="C68" s="345">
        <f ca="1">OFFSET('GFZ Berechnung'!$CA$6,MOD(ROW()-2,113),A68-1)</f>
        <v>0.16326380639321239</v>
      </c>
      <c r="D68" s="346">
        <f ca="1">OFFSET('GFZ Berechnung'!Z$6,MOD(ROW()-2,113),A68-1)</f>
        <v>476998.75</v>
      </c>
      <c r="F68" s="293">
        <v>0.23562635172470273</v>
      </c>
      <c r="G68" s="347">
        <v>2239328.75</v>
      </c>
      <c r="I68" s="291">
        <v>6.5</v>
      </c>
      <c r="J68" s="291">
        <f ca="1">(SUMIF(Tabelle2[GFZ],"&lt;"&amp;I68,Tabelle2[BGF])-SUMIF(Tabelle2[GFZ],"&lt;"&amp;I67,Tabelle2[BGF]))/1000000</f>
        <v>6.8212500000000001E-3</v>
      </c>
      <c r="K68" s="352">
        <f t="shared" si="3"/>
        <v>12.999999999999986</v>
      </c>
      <c r="L68" s="352">
        <f ca="1">(SUMIF(Tabelle2[GFZ],"&lt;"&amp;K68,Tabelle2[BGF])-SUMIF(Tabelle2[GFZ],"&lt;"&amp;K67,Tabelle2[BGF]))/1000000</f>
        <v>0</v>
      </c>
      <c r="N68" s="294">
        <f t="shared" ref="N68:N85" si="11">$O$1/I68+$P$1</f>
        <v>-29.015384615384615</v>
      </c>
      <c r="O68" s="286">
        <f t="shared" ref="O68:O85" ca="1" si="12">($O$1/I68+$P$1)*J68*0.0036</f>
        <v>-7.1251629230769233E-4</v>
      </c>
      <c r="P68" s="286">
        <f t="shared" ca="1" si="4"/>
        <v>-1.4615918545307771</v>
      </c>
      <c r="R68" s="349">
        <f t="shared" si="5"/>
        <v>-26.442307692307693</v>
      </c>
      <c r="S68" s="286">
        <f t="shared" ca="1" si="6"/>
        <v>-6.4933052884615387E-4</v>
      </c>
      <c r="T68" s="286">
        <f t="shared" ca="1" si="7"/>
        <v>114.73473932978409</v>
      </c>
    </row>
    <row r="69" spans="1:20" x14ac:dyDescent="0.25">
      <c r="A69" s="291">
        <f t="shared" si="10"/>
        <v>1</v>
      </c>
      <c r="B69" s="343">
        <f ca="1">OFFSET('GFZ Berechnung'!$B$6,MOD(ROW()-2,113),0)</f>
        <v>506</v>
      </c>
      <c r="C69" s="345">
        <f ca="1">OFFSET('GFZ Berechnung'!$CA$6,MOD(ROW()-2,113),A69-1)</f>
        <v>0.1832366147303327</v>
      </c>
      <c r="D69" s="346">
        <f ca="1">OFFSET('GFZ Berechnung'!Z$6,MOD(ROW()-2,113),A69-1)</f>
        <v>1128206.25</v>
      </c>
      <c r="F69" s="293">
        <v>0.3025390835069916</v>
      </c>
      <c r="G69" s="347">
        <v>998192.5</v>
      </c>
      <c r="I69" s="291">
        <v>6.6</v>
      </c>
      <c r="J69" s="291">
        <f ca="1">(SUMIF(Tabelle2[GFZ],"&lt;"&amp;I69,Tabelle2[BGF])-SUMIF(Tabelle2[GFZ],"&lt;"&amp;I68,Tabelle2[BGF]))/1000000</f>
        <v>2.2218675000000001</v>
      </c>
      <c r="K69" s="352">
        <f t="shared" ref="K69:K85" si="13">K68+$K$1</f>
        <v>13.199999999999985</v>
      </c>
      <c r="L69" s="352">
        <f ca="1">(SUMIF(Tabelle2[GFZ],"&lt;"&amp;K69,Tabelle2[BGF])-SUMIF(Tabelle2[GFZ],"&lt;"&amp;K68,Tabelle2[BGF]))/1000000</f>
        <v>0</v>
      </c>
      <c r="N69" s="294">
        <f t="shared" si="11"/>
        <v>-29.045454545454547</v>
      </c>
      <c r="O69" s="286">
        <f t="shared" ca="1" si="12"/>
        <v>-0.23232654531818184</v>
      </c>
      <c r="P69" s="286">
        <f t="shared" ref="P69:P85" ca="1" si="14">P68+O69</f>
        <v>-1.6939183998489589</v>
      </c>
      <c r="R69" s="349">
        <f t="shared" ref="R69:R85" si="15">$S$1/I69+$T$1</f>
        <v>-26.515151515151516</v>
      </c>
      <c r="S69" s="286">
        <f t="shared" ref="S69:S85" ca="1" si="16">($S$1/I69+$T$1)*J69*0.0036</f>
        <v>-0.21208735227272726</v>
      </c>
      <c r="T69" s="286">
        <f t="shared" ref="T69:T85" ca="1" si="17">T68+S69</f>
        <v>114.52265197751136</v>
      </c>
    </row>
    <row r="70" spans="1:20" x14ac:dyDescent="0.25">
      <c r="A70" s="291">
        <f t="shared" si="10"/>
        <v>1</v>
      </c>
      <c r="B70" s="343">
        <f ca="1">OFFSET('GFZ Berechnung'!$B$6,MOD(ROW()-2,113),0)</f>
        <v>601</v>
      </c>
      <c r="C70" s="345">
        <f ca="1">OFFSET('GFZ Berechnung'!$CA$6,MOD(ROW()-2,113),A70-1)</f>
        <v>0.15786089132934494</v>
      </c>
      <c r="D70" s="346">
        <f ca="1">OFFSET('GFZ Berechnung'!Z$6,MOD(ROW()-2,113),A70-1)</f>
        <v>3459821.25</v>
      </c>
      <c r="F70" s="293">
        <v>0.21884885804963941</v>
      </c>
      <c r="G70" s="347">
        <v>476998.75</v>
      </c>
      <c r="I70" s="291">
        <v>6.7</v>
      </c>
      <c r="J70" s="291">
        <f ca="1">(SUMIF(Tabelle2[GFZ],"&lt;"&amp;I70,Tabelle2[BGF])-SUMIF(Tabelle2[GFZ],"&lt;"&amp;I69,Tabelle2[BGF]))/1000000</f>
        <v>0</v>
      </c>
      <c r="K70" s="352">
        <f t="shared" si="13"/>
        <v>13.399999999999984</v>
      </c>
      <c r="L70" s="352">
        <f ca="1">(SUMIF(Tabelle2[GFZ],"&lt;"&amp;K70,Tabelle2[BGF])-SUMIF(Tabelle2[GFZ],"&lt;"&amp;K69,Tabelle2[BGF]))/1000000</f>
        <v>0</v>
      </c>
      <c r="N70" s="294">
        <f t="shared" si="11"/>
        <v>-29.074626865671643</v>
      </c>
      <c r="O70" s="286">
        <f t="shared" ca="1" si="12"/>
        <v>0</v>
      </c>
      <c r="P70" s="286">
        <f t="shared" ca="1" si="14"/>
        <v>-1.6939183998489589</v>
      </c>
      <c r="R70" s="349">
        <f t="shared" si="15"/>
        <v>-26.585820895522389</v>
      </c>
      <c r="S70" s="286">
        <f t="shared" ca="1" si="16"/>
        <v>0</v>
      </c>
      <c r="T70" s="286">
        <f t="shared" ca="1" si="17"/>
        <v>114.52265197751136</v>
      </c>
    </row>
    <row r="71" spans="1:20" x14ac:dyDescent="0.25">
      <c r="A71" s="291">
        <f t="shared" si="10"/>
        <v>1</v>
      </c>
      <c r="B71" s="343">
        <f ca="1">OFFSET('GFZ Berechnung'!$B$6,MOD(ROW()-2,113),0)</f>
        <v>603</v>
      </c>
      <c r="C71" s="345">
        <f ca="1">OFFSET('GFZ Berechnung'!$CA$6,MOD(ROW()-2,113),A71-1)</f>
        <v>0.14956817528954866</v>
      </c>
      <c r="D71" s="346">
        <f ca="1">OFFSET('GFZ Berechnung'!Z$6,MOD(ROW()-2,113),A71-1)</f>
        <v>2795290</v>
      </c>
      <c r="F71" s="293">
        <v>0.2747971346765597</v>
      </c>
      <c r="G71" s="347">
        <v>1128206.25</v>
      </c>
      <c r="I71" s="291">
        <v>6.8</v>
      </c>
      <c r="J71" s="291">
        <f ca="1">(SUMIF(Tabelle2[GFZ],"&lt;"&amp;I71,Tabelle2[BGF])-SUMIF(Tabelle2[GFZ],"&lt;"&amp;I70,Tabelle2[BGF]))/1000000</f>
        <v>7.6905000000000001E-2</v>
      </c>
      <c r="K71" s="352">
        <f t="shared" si="13"/>
        <v>13.599999999999984</v>
      </c>
      <c r="L71" s="352">
        <f ca="1">(SUMIF(Tabelle2[GFZ],"&lt;"&amp;K71,Tabelle2[BGF])-SUMIF(Tabelle2[GFZ],"&lt;"&amp;K70,Tabelle2[BGF]))/1000000</f>
        <v>0</v>
      </c>
      <c r="N71" s="294">
        <f t="shared" si="11"/>
        <v>-29.102941176470587</v>
      </c>
      <c r="O71" s="286">
        <f t="shared" ca="1" si="12"/>
        <v>-8.0573820882352942E-3</v>
      </c>
      <c r="P71" s="286">
        <f t="shared" ca="1" si="14"/>
        <v>-1.7019757819371941</v>
      </c>
      <c r="R71" s="349">
        <f t="shared" si="15"/>
        <v>-26.654411764705884</v>
      </c>
      <c r="S71" s="286">
        <f t="shared" ca="1" si="16"/>
        <v>-7.3794871323529408E-3</v>
      </c>
      <c r="T71" s="286">
        <f t="shared" ca="1" si="17"/>
        <v>114.515272490379</v>
      </c>
    </row>
    <row r="72" spans="1:20" x14ac:dyDescent="0.25">
      <c r="A72" s="291">
        <f t="shared" si="10"/>
        <v>1</v>
      </c>
      <c r="B72" s="343">
        <f ca="1">OFFSET('GFZ Berechnung'!$B$6,MOD(ROW()-2,113),0)</f>
        <v>606</v>
      </c>
      <c r="C72" s="345">
        <f ca="1">OFFSET('GFZ Berechnung'!$CA$6,MOD(ROW()-2,113),A72-1)</f>
        <v>0.14248289381352633</v>
      </c>
      <c r="D72" s="346">
        <f ca="1">OFFSET('GFZ Berechnung'!Z$6,MOD(ROW()-2,113),A72-1)</f>
        <v>5234771.25</v>
      </c>
      <c r="F72" s="293">
        <v>0.25777503017802866</v>
      </c>
      <c r="G72" s="347">
        <v>3459821.25</v>
      </c>
      <c r="I72" s="291">
        <v>6.9</v>
      </c>
      <c r="J72" s="291">
        <f ca="1">(SUMIF(Tabelle2[GFZ],"&lt;"&amp;I72,Tabelle2[BGF])-SUMIF(Tabelle2[GFZ],"&lt;"&amp;I71,Tabelle2[BGF]))/1000000</f>
        <v>4.3889999999999998E-2</v>
      </c>
      <c r="K72" s="352">
        <f t="shared" si="13"/>
        <v>13.799999999999983</v>
      </c>
      <c r="L72" s="352">
        <f ca="1">(SUMIF(Tabelle2[GFZ],"&lt;"&amp;K72,Tabelle2[BGF])-SUMIF(Tabelle2[GFZ],"&lt;"&amp;K71,Tabelle2[BGF]))/1000000</f>
        <v>0</v>
      </c>
      <c r="N72" s="294">
        <f t="shared" si="11"/>
        <v>-29.130434782608695</v>
      </c>
      <c r="O72" s="286">
        <f t="shared" ca="1" si="12"/>
        <v>-4.602725217391304E-3</v>
      </c>
      <c r="P72" s="286">
        <f t="shared" ca="1" si="14"/>
        <v>-1.7065785071545854</v>
      </c>
      <c r="R72" s="349">
        <f t="shared" si="15"/>
        <v>-26.721014492753625</v>
      </c>
      <c r="S72" s="286">
        <f t="shared" ca="1" si="16"/>
        <v>-4.2220271739130434E-3</v>
      </c>
      <c r="T72" s="286">
        <f t="shared" ca="1" si="17"/>
        <v>114.51105046320509</v>
      </c>
    </row>
    <row r="73" spans="1:20" x14ac:dyDescent="0.25">
      <c r="A73" s="291">
        <f t="shared" si="10"/>
        <v>1</v>
      </c>
      <c r="B73" s="343">
        <f ca="1">OFFSET('GFZ Berechnung'!$B$6,MOD(ROW()-2,113),0)</f>
        <v>610</v>
      </c>
      <c r="C73" s="345">
        <f ca="1">OFFSET('GFZ Berechnung'!$CA$6,MOD(ROW()-2,113),A73-1)</f>
        <v>0.15436072744751744</v>
      </c>
      <c r="D73" s="346">
        <f ca="1">OFFSET('GFZ Berechnung'!Z$6,MOD(ROW()-2,113),A73-1)</f>
        <v>3469412.5000000005</v>
      </c>
      <c r="F73" s="293">
        <v>0.1717131816989082</v>
      </c>
      <c r="G73" s="347">
        <v>2795290</v>
      </c>
      <c r="I73" s="291">
        <v>7</v>
      </c>
      <c r="J73" s="291">
        <f ca="1">(SUMIF(Tabelle2[GFZ],"&lt;"&amp;I73,Tabelle2[BGF])-SUMIF(Tabelle2[GFZ],"&lt;"&amp;I72,Tabelle2[BGF]))/1000000</f>
        <v>1.619E-2</v>
      </c>
      <c r="K73" s="352">
        <f t="shared" si="13"/>
        <v>13.999999999999982</v>
      </c>
      <c r="L73" s="352">
        <f ca="1">(SUMIF(Tabelle2[GFZ],"&lt;"&amp;K73,Tabelle2[BGF])-SUMIF(Tabelle2[GFZ],"&lt;"&amp;K72,Tabelle2[BGF]))/1000000</f>
        <v>0</v>
      </c>
      <c r="N73" s="294">
        <f t="shared" si="11"/>
        <v>-29.157142857142858</v>
      </c>
      <c r="O73" s="286">
        <f t="shared" ca="1" si="12"/>
        <v>-1.6993949142857143E-3</v>
      </c>
      <c r="P73" s="286">
        <f t="shared" ca="1" si="14"/>
        <v>-1.708277902068871</v>
      </c>
      <c r="R73" s="349">
        <f t="shared" si="15"/>
        <v>-26.785714285714285</v>
      </c>
      <c r="S73" s="286">
        <f t="shared" ca="1" si="16"/>
        <v>-1.5611785714285712E-3</v>
      </c>
      <c r="T73" s="286">
        <f t="shared" ca="1" si="17"/>
        <v>114.50948928463366</v>
      </c>
    </row>
    <row r="74" spans="1:20" x14ac:dyDescent="0.25">
      <c r="A74" s="291">
        <f t="shared" si="10"/>
        <v>1</v>
      </c>
      <c r="B74" s="343">
        <f ca="1">OFFSET('GFZ Berechnung'!$B$6,MOD(ROW()-2,113),0)</f>
        <v>611</v>
      </c>
      <c r="C74" s="345">
        <f ca="1">OFFSET('GFZ Berechnung'!$CA$6,MOD(ROW()-2,113),A74-1)</f>
        <v>0.15092235338673107</v>
      </c>
      <c r="D74" s="346">
        <f ca="1">OFFSET('GFZ Berechnung'!Z$6,MOD(ROW()-2,113),A74-1)</f>
        <v>1399997.5</v>
      </c>
      <c r="F74" s="293">
        <v>0.17040780111091638</v>
      </c>
      <c r="G74" s="347">
        <v>5234771.25</v>
      </c>
      <c r="I74" s="291">
        <v>7.1</v>
      </c>
      <c r="J74" s="291">
        <f ca="1">(SUMIF(Tabelle2[GFZ],"&lt;"&amp;I74,Tabelle2[BGF])-SUMIF(Tabelle2[GFZ],"&lt;"&amp;I73,Tabelle2[BGF]))/1000000</f>
        <v>6.5034999999999996E-2</v>
      </c>
      <c r="K74" s="352">
        <f t="shared" si="13"/>
        <v>14.199999999999982</v>
      </c>
      <c r="L74" s="352">
        <f ca="1">(SUMIF(Tabelle2[GFZ],"&lt;"&amp;K74,Tabelle2[BGF])-SUMIF(Tabelle2[GFZ],"&lt;"&amp;K73,Tabelle2[BGF]))/1000000</f>
        <v>0</v>
      </c>
      <c r="N74" s="294">
        <f t="shared" si="11"/>
        <v>-29.183098591549296</v>
      </c>
      <c r="O74" s="286">
        <f t="shared" ca="1" si="12"/>
        <v>-6.8325221408450697E-3</v>
      </c>
      <c r="P74" s="286">
        <f t="shared" ca="1" si="14"/>
        <v>-1.7151104242097162</v>
      </c>
      <c r="R74" s="349">
        <f t="shared" si="15"/>
        <v>-26.848591549295776</v>
      </c>
      <c r="S74" s="286">
        <f t="shared" ca="1" si="16"/>
        <v>-6.2859533450704223E-3</v>
      </c>
      <c r="T74" s="286">
        <f t="shared" ca="1" si="17"/>
        <v>114.50320333128859</v>
      </c>
    </row>
    <row r="75" spans="1:20" x14ac:dyDescent="0.25">
      <c r="A75" s="291">
        <f t="shared" si="10"/>
        <v>1</v>
      </c>
      <c r="B75" s="343">
        <f ca="1">OFFSET('GFZ Berechnung'!$B$6,MOD(ROW()-2,113),0)</f>
        <v>612</v>
      </c>
      <c r="C75" s="345">
        <f ca="1">OFFSET('GFZ Berechnung'!$CA$6,MOD(ROW()-2,113),A75-1)</f>
        <v>0.16213184040285147</v>
      </c>
      <c r="D75" s="346">
        <f ca="1">OFFSET('GFZ Berechnung'!Z$6,MOD(ROW()-2,113),A75-1)</f>
        <v>2246038.75</v>
      </c>
      <c r="F75" s="293">
        <v>0.17921320495766577</v>
      </c>
      <c r="G75" s="347">
        <v>3469412.5000000005</v>
      </c>
      <c r="I75" s="291">
        <v>7.2</v>
      </c>
      <c r="J75" s="291">
        <f ca="1">(SUMIF(Tabelle2[GFZ],"&lt;"&amp;I75,Tabelle2[BGF])-SUMIF(Tabelle2[GFZ],"&lt;"&amp;I74,Tabelle2[BGF]))/1000000</f>
        <v>9.2622499999999997E-2</v>
      </c>
      <c r="K75" s="352">
        <f t="shared" si="13"/>
        <v>14.399999999999981</v>
      </c>
      <c r="L75" s="352">
        <f ca="1">(SUMIF(Tabelle2[GFZ],"&lt;"&amp;K75,Tabelle2[BGF])-SUMIF(Tabelle2[GFZ],"&lt;"&amp;K74,Tabelle2[BGF]))/1000000</f>
        <v>0</v>
      </c>
      <c r="N75" s="294">
        <f t="shared" si="11"/>
        <v>-29.208333333333332</v>
      </c>
      <c r="O75" s="286">
        <f t="shared" ca="1" si="12"/>
        <v>-9.739255875E-3</v>
      </c>
      <c r="P75" s="286">
        <f t="shared" ca="1" si="14"/>
        <v>-1.7248496800847162</v>
      </c>
      <c r="R75" s="349">
        <f t="shared" si="15"/>
        <v>-26.909722222222221</v>
      </c>
      <c r="S75" s="286">
        <f t="shared" ca="1" si="16"/>
        <v>-8.9728046874999988E-3</v>
      </c>
      <c r="T75" s="286">
        <f t="shared" ca="1" si="17"/>
        <v>114.49423052660109</v>
      </c>
    </row>
    <row r="76" spans="1:20" x14ac:dyDescent="0.25">
      <c r="A76" s="291">
        <f t="shared" si="10"/>
        <v>1</v>
      </c>
      <c r="B76" s="343">
        <f ca="1">OFFSET('GFZ Berechnung'!$B$6,MOD(ROW()-2,113),0)</f>
        <v>614</v>
      </c>
      <c r="C76" s="345">
        <f ca="1">OFFSET('GFZ Berechnung'!$CA$6,MOD(ROW()-2,113),A76-1)</f>
        <v>0.16216051709565868</v>
      </c>
      <c r="D76" s="346">
        <f ca="1">OFFSET('GFZ Berechnung'!Z$6,MOD(ROW()-2,113),A76-1)</f>
        <v>900812.50000000012</v>
      </c>
      <c r="F76" s="293">
        <v>0.21183878613593107</v>
      </c>
      <c r="G76" s="347">
        <v>1399997.5</v>
      </c>
      <c r="I76" s="291">
        <v>7.3</v>
      </c>
      <c r="J76" s="291">
        <f ca="1">(SUMIF(Tabelle2[GFZ],"&lt;"&amp;I76,Tabelle2[BGF])-SUMIF(Tabelle2[GFZ],"&lt;"&amp;I75,Tabelle2[BGF]))/1000000</f>
        <v>3.6762700000000001</v>
      </c>
      <c r="K76" s="352">
        <f t="shared" si="13"/>
        <v>14.59999999999998</v>
      </c>
      <c r="L76" s="352">
        <f ca="1">(SUMIF(Tabelle2[GFZ],"&lt;"&amp;K76,Tabelle2[BGF])-SUMIF(Tabelle2[GFZ],"&lt;"&amp;K75,Tabelle2[BGF]))/1000000</f>
        <v>4.0733749999999999E-2</v>
      </c>
      <c r="N76" s="294">
        <f t="shared" si="11"/>
        <v>-29.232876712328768</v>
      </c>
      <c r="O76" s="286">
        <f t="shared" ca="1" si="12"/>
        <v>-0.38688461161643833</v>
      </c>
      <c r="P76" s="286">
        <f t="shared" ca="1" si="14"/>
        <v>-2.1117342917011546</v>
      </c>
      <c r="R76" s="349">
        <f t="shared" si="15"/>
        <v>-26.969178082191782</v>
      </c>
      <c r="S76" s="286">
        <f t="shared" ca="1" si="16"/>
        <v>-0.35692552910958902</v>
      </c>
      <c r="T76" s="286">
        <f t="shared" ca="1" si="17"/>
        <v>114.1373049974915</v>
      </c>
    </row>
    <row r="77" spans="1:20" x14ac:dyDescent="0.25">
      <c r="A77" s="291">
        <f t="shared" si="10"/>
        <v>1</v>
      </c>
      <c r="B77" s="343">
        <f ca="1">OFFSET('GFZ Berechnung'!$B$6,MOD(ROW()-2,113),0)</f>
        <v>616</v>
      </c>
      <c r="C77" s="345">
        <f ca="1">OFFSET('GFZ Berechnung'!$CA$6,MOD(ROW()-2,113),A77-1)</f>
        <v>0.1780170023351442</v>
      </c>
      <c r="D77" s="346">
        <f ca="1">OFFSET('GFZ Berechnung'!Z$6,MOD(ROW()-2,113),A77-1)</f>
        <v>1962541.25</v>
      </c>
      <c r="F77" s="293">
        <v>0.21217329162717452</v>
      </c>
      <c r="G77" s="347">
        <v>2246038.75</v>
      </c>
      <c r="I77" s="291">
        <v>7.4</v>
      </c>
      <c r="J77" s="291">
        <f ca="1">(SUMIF(Tabelle2[GFZ],"&lt;"&amp;I77,Tabelle2[BGF])-SUMIF(Tabelle2[GFZ],"&lt;"&amp;I76,Tabelle2[BGF]))/1000000</f>
        <v>0.43987749999999998</v>
      </c>
      <c r="K77" s="352">
        <f t="shared" si="13"/>
        <v>14.799999999999979</v>
      </c>
      <c r="L77" s="352">
        <f ca="1">(SUMIF(Tabelle2[GFZ],"&lt;"&amp;K77,Tabelle2[BGF])-SUMIF(Tabelle2[GFZ],"&lt;"&amp;K76,Tabelle2[BGF]))/1000000</f>
        <v>0</v>
      </c>
      <c r="N77" s="294">
        <f t="shared" si="11"/>
        <v>-29.256756756756758</v>
      </c>
      <c r="O77" s="286">
        <f t="shared" ca="1" si="12"/>
        <v>-4.6329800472972971E-2</v>
      </c>
      <c r="P77" s="286">
        <f t="shared" ca="1" si="14"/>
        <v>-2.1580640921741274</v>
      </c>
      <c r="R77" s="349">
        <f t="shared" si="15"/>
        <v>-27.027027027027028</v>
      </c>
      <c r="S77" s="286">
        <f t="shared" ca="1" si="16"/>
        <v>-4.2798891891891892E-2</v>
      </c>
      <c r="T77" s="286">
        <f t="shared" ca="1" si="17"/>
        <v>114.09450610559961</v>
      </c>
    </row>
    <row r="78" spans="1:20" x14ac:dyDescent="0.25">
      <c r="A78" s="291">
        <f t="shared" si="10"/>
        <v>1</v>
      </c>
      <c r="B78" s="343">
        <f ca="1">OFFSET('GFZ Berechnung'!$B$6,MOD(ROW()-2,113),0)</f>
        <v>617</v>
      </c>
      <c r="C78" s="345">
        <f ca="1">OFFSET('GFZ Berechnung'!$CA$6,MOD(ROW()-2,113),A78-1)</f>
        <v>0.17039868262745131</v>
      </c>
      <c r="D78" s="346">
        <f ca="1">OFFSET('GFZ Berechnung'!Z$6,MOD(ROW()-2,113),A78-1)</f>
        <v>3278303.75</v>
      </c>
      <c r="F78" s="293">
        <v>0.20468605258986855</v>
      </c>
      <c r="G78" s="347">
        <v>900812.50000000012</v>
      </c>
      <c r="I78" s="291">
        <v>7.5</v>
      </c>
      <c r="J78" s="291">
        <f ca="1">(SUMIF(Tabelle2[GFZ],"&lt;"&amp;I78,Tabelle2[BGF])-SUMIF(Tabelle2[GFZ],"&lt;"&amp;I77,Tabelle2[BGF]))/1000000</f>
        <v>0</v>
      </c>
      <c r="K78" s="352">
        <f t="shared" si="13"/>
        <v>14.999999999999979</v>
      </c>
      <c r="L78" s="352">
        <f ca="1">(SUMIF(Tabelle2[GFZ],"&lt;"&amp;K78,Tabelle2[BGF])-SUMIF(Tabelle2[GFZ],"&lt;"&amp;K77,Tabelle2[BGF]))/1000000</f>
        <v>0</v>
      </c>
      <c r="N78" s="294">
        <f t="shared" si="11"/>
        <v>-29.28</v>
      </c>
      <c r="O78" s="286">
        <f t="shared" ca="1" si="12"/>
        <v>0</v>
      </c>
      <c r="P78" s="286">
        <f t="shared" ca="1" si="14"/>
        <v>-2.1580640921741274</v>
      </c>
      <c r="R78" s="349">
        <f t="shared" si="15"/>
        <v>-27.083333333333332</v>
      </c>
      <c r="S78" s="286">
        <f t="shared" ca="1" si="16"/>
        <v>0</v>
      </c>
      <c r="T78" s="286">
        <f t="shared" ca="1" si="17"/>
        <v>114.09450610559961</v>
      </c>
    </row>
    <row r="79" spans="1:20" x14ac:dyDescent="0.25">
      <c r="A79" s="291">
        <f t="shared" si="10"/>
        <v>1</v>
      </c>
      <c r="B79" s="343">
        <f ca="1">OFFSET('GFZ Berechnung'!$B$6,MOD(ROW()-2,113),0)</f>
        <v>701</v>
      </c>
      <c r="C79" s="345">
        <f ca="1">OFFSET('GFZ Berechnung'!$CA$6,MOD(ROW()-2,113),A79-1)</f>
        <v>0.20395101314272285</v>
      </c>
      <c r="D79" s="346">
        <f ca="1">OFFSET('GFZ Berechnung'!Z$6,MOD(ROW()-2,113),A79-1)</f>
        <v>729802.5</v>
      </c>
      <c r="F79" s="293">
        <v>0.21338422039863569</v>
      </c>
      <c r="G79" s="347">
        <v>1962541.25</v>
      </c>
      <c r="I79" s="291">
        <v>7.6</v>
      </c>
      <c r="J79" s="291">
        <f ca="1">(SUMIF(Tabelle2[GFZ],"&lt;"&amp;I79,Tabelle2[BGF])-SUMIF(Tabelle2[GFZ],"&lt;"&amp;I78,Tabelle2[BGF]))/1000000</f>
        <v>0</v>
      </c>
      <c r="K79" s="352">
        <f t="shared" si="13"/>
        <v>15.199999999999978</v>
      </c>
      <c r="L79" s="352">
        <f ca="1">(SUMIF(Tabelle2[GFZ],"&lt;"&amp;K79,Tabelle2[BGF])-SUMIF(Tabelle2[GFZ],"&lt;"&amp;K78,Tabelle2[BGF]))/1000000</f>
        <v>0</v>
      </c>
      <c r="N79" s="294">
        <f t="shared" si="11"/>
        <v>-29.30263157894737</v>
      </c>
      <c r="O79" s="286">
        <f t="shared" ca="1" si="12"/>
        <v>0</v>
      </c>
      <c r="P79" s="286">
        <f t="shared" ca="1" si="14"/>
        <v>-2.1580640921741274</v>
      </c>
      <c r="R79" s="349">
        <f t="shared" si="15"/>
        <v>-27.138157894736842</v>
      </c>
      <c r="S79" s="286">
        <f t="shared" ca="1" si="16"/>
        <v>0</v>
      </c>
      <c r="T79" s="286">
        <f t="shared" ca="1" si="17"/>
        <v>114.09450610559961</v>
      </c>
    </row>
    <row r="80" spans="1:20" x14ac:dyDescent="0.25">
      <c r="A80" s="291">
        <f t="shared" si="10"/>
        <v>1</v>
      </c>
      <c r="B80" s="343">
        <f ca="1">OFFSET('GFZ Berechnung'!$B$6,MOD(ROW()-2,113),0)</f>
        <v>702</v>
      </c>
      <c r="C80" s="345">
        <f ca="1">OFFSET('GFZ Berechnung'!$CA$6,MOD(ROW()-2,113),A80-1)</f>
        <v>0.13851143686861173</v>
      </c>
      <c r="D80" s="346">
        <f ca="1">OFFSET('GFZ Berechnung'!Z$6,MOD(ROW()-2,113),A80-1)</f>
        <v>960095</v>
      </c>
      <c r="F80" s="293">
        <v>0.20266218677195152</v>
      </c>
      <c r="G80" s="347">
        <v>3278303.75</v>
      </c>
      <c r="I80" s="291">
        <v>7.7</v>
      </c>
      <c r="J80" s="291">
        <f ca="1">(SUMIF(Tabelle2[GFZ],"&lt;"&amp;I80,Tabelle2[BGF])-SUMIF(Tabelle2[GFZ],"&lt;"&amp;I79,Tabelle2[BGF]))/1000000</f>
        <v>0.66388625000000001</v>
      </c>
      <c r="K80" s="352">
        <f t="shared" si="13"/>
        <v>15.399999999999977</v>
      </c>
      <c r="L80" s="352">
        <f ca="1">(SUMIF(Tabelle2[GFZ],"&lt;"&amp;K80,Tabelle2[BGF])-SUMIF(Tabelle2[GFZ],"&lt;"&amp;K79,Tabelle2[BGF]))/1000000</f>
        <v>0</v>
      </c>
      <c r="N80" s="294">
        <f t="shared" si="11"/>
        <v>-29.324675324675326</v>
      </c>
      <c r="O80" s="286">
        <f t="shared" ca="1" si="12"/>
        <v>-7.0085695441558446E-2</v>
      </c>
      <c r="P80" s="286">
        <f t="shared" ca="1" si="14"/>
        <v>-2.2281497876156857</v>
      </c>
      <c r="R80" s="349">
        <f t="shared" si="15"/>
        <v>-27.191558441558442</v>
      </c>
      <c r="S80" s="286">
        <f t="shared" ca="1" si="16"/>
        <v>-6.4987566355519485E-2</v>
      </c>
      <c r="T80" s="286">
        <f t="shared" ca="1" si="17"/>
        <v>114.02951853924408</v>
      </c>
    </row>
    <row r="81" spans="1:20" x14ac:dyDescent="0.25">
      <c r="A81" s="291">
        <f t="shared" si="10"/>
        <v>1</v>
      </c>
      <c r="B81" s="343">
        <f ca="1">OFFSET('GFZ Berechnung'!$B$6,MOD(ROW()-2,113),0)</f>
        <v>703</v>
      </c>
      <c r="C81" s="345">
        <f ca="1">OFFSET('GFZ Berechnung'!$CA$6,MOD(ROW()-2,113),A81-1)</f>
        <v>0.15315051290314358</v>
      </c>
      <c r="D81" s="346">
        <f ca="1">OFFSET('GFZ Berechnung'!Z$6,MOD(ROW()-2,113),A81-1)</f>
        <v>2133956.25</v>
      </c>
      <c r="F81" s="293">
        <v>0.4328477617924254</v>
      </c>
      <c r="G81" s="347">
        <v>729802.5</v>
      </c>
      <c r="I81" s="291">
        <v>7.8</v>
      </c>
      <c r="J81" s="291">
        <f ca="1">(SUMIF(Tabelle2[GFZ],"&lt;"&amp;I81,Tabelle2[BGF])-SUMIF(Tabelle2[GFZ],"&lt;"&amp;I80,Tabelle2[BGF]))/1000000</f>
        <v>0</v>
      </c>
      <c r="K81" s="352">
        <f t="shared" si="13"/>
        <v>15.599999999999977</v>
      </c>
      <c r="L81" s="352">
        <f ca="1">(SUMIF(Tabelle2[GFZ],"&lt;"&amp;K81,Tabelle2[BGF])-SUMIF(Tabelle2[GFZ],"&lt;"&amp;K80,Tabelle2[BGF]))/1000000</f>
        <v>0</v>
      </c>
      <c r="N81" s="294">
        <f t="shared" si="11"/>
        <v>-29.346153846153847</v>
      </c>
      <c r="O81" s="286">
        <f t="shared" ca="1" si="12"/>
        <v>0</v>
      </c>
      <c r="P81" s="286">
        <f t="shared" ca="1" si="14"/>
        <v>-2.2281497876156857</v>
      </c>
      <c r="R81" s="349">
        <f t="shared" si="15"/>
        <v>-27.243589743589745</v>
      </c>
      <c r="S81" s="286">
        <f t="shared" ca="1" si="16"/>
        <v>0</v>
      </c>
      <c r="T81" s="286">
        <f t="shared" ca="1" si="17"/>
        <v>114.02951853924408</v>
      </c>
    </row>
    <row r="82" spans="1:20" x14ac:dyDescent="0.25">
      <c r="A82" s="291">
        <f t="shared" si="10"/>
        <v>1</v>
      </c>
      <c r="B82" s="343">
        <f ca="1">OFFSET('GFZ Berechnung'!$B$6,MOD(ROW()-2,113),0)</f>
        <v>704</v>
      </c>
      <c r="C82" s="345">
        <f ca="1">OFFSET('GFZ Berechnung'!$CA$6,MOD(ROW()-2,113),A82-1)</f>
        <v>0.15153692388209292</v>
      </c>
      <c r="D82" s="346">
        <f ca="1">OFFSET('GFZ Berechnung'!Z$6,MOD(ROW()-2,113),A82-1)</f>
        <v>847761.25000000012</v>
      </c>
      <c r="F82" s="293">
        <v>0.20198326188447099</v>
      </c>
      <c r="G82" s="347">
        <v>960095</v>
      </c>
      <c r="I82" s="291">
        <v>7.9</v>
      </c>
      <c r="J82" s="291">
        <f ca="1">(SUMIF(Tabelle2[GFZ],"&lt;"&amp;I82,Tabelle2[BGF])-SUMIF(Tabelle2[GFZ],"&lt;"&amp;I81,Tabelle2[BGF]))/1000000</f>
        <v>0.32116749999999999</v>
      </c>
      <c r="K82" s="352">
        <f t="shared" si="13"/>
        <v>15.799999999999976</v>
      </c>
      <c r="L82" s="352">
        <f ca="1">(SUMIF(Tabelle2[GFZ],"&lt;"&amp;K82,Tabelle2[BGF])-SUMIF(Tabelle2[GFZ],"&lt;"&amp;K81,Tabelle2[BGF]))/1000000</f>
        <v>0</v>
      </c>
      <c r="N82" s="294">
        <f t="shared" si="11"/>
        <v>-29.367088607594937</v>
      </c>
      <c r="O82" s="286">
        <f t="shared" ca="1" si="12"/>
        <v>-3.3954315949367091E-2</v>
      </c>
      <c r="P82" s="286">
        <f t="shared" ca="1" si="14"/>
        <v>-2.2621041035650529</v>
      </c>
      <c r="R82" s="349">
        <f t="shared" si="15"/>
        <v>-27.294303797468356</v>
      </c>
      <c r="S82" s="286">
        <f t="shared" ca="1" si="16"/>
        <v>-3.1557755933544304E-2</v>
      </c>
      <c r="T82" s="286">
        <f t="shared" ca="1" si="17"/>
        <v>113.99796078331053</v>
      </c>
    </row>
    <row r="83" spans="1:20" x14ac:dyDescent="0.25">
      <c r="A83" s="291">
        <f t="shared" si="10"/>
        <v>1</v>
      </c>
      <c r="B83" s="343">
        <f ca="1">OFFSET('GFZ Berechnung'!$B$6,MOD(ROW()-2,113),0)</f>
        <v>705</v>
      </c>
      <c r="C83" s="345">
        <f ca="1">OFFSET('GFZ Berechnung'!$CA$6,MOD(ROW()-2,113),A83-1)</f>
        <v>0.15299195290939369</v>
      </c>
      <c r="D83" s="346">
        <f ca="1">OFFSET('GFZ Berechnung'!Z$6,MOD(ROW()-2,113),A83-1)</f>
        <v>1292120</v>
      </c>
      <c r="F83" s="293">
        <v>0.22573491971274348</v>
      </c>
      <c r="G83" s="347">
        <v>2133956.25</v>
      </c>
      <c r="I83" s="291">
        <v>8</v>
      </c>
      <c r="J83" s="291">
        <f ca="1">(SUMIF(Tabelle2[GFZ],"&lt;"&amp;I83,Tabelle2[BGF])-SUMIF(Tabelle2[GFZ],"&lt;"&amp;I82,Tabelle2[BGF]))/1000000</f>
        <v>4.0298750000000001E-2</v>
      </c>
      <c r="K83" s="352">
        <f t="shared" si="13"/>
        <v>15.999999999999975</v>
      </c>
      <c r="L83" s="352">
        <f ca="1">(SUMIF(Tabelle2[GFZ],"&lt;"&amp;K83,Tabelle2[BGF])-SUMIF(Tabelle2[GFZ],"&lt;"&amp;K82,Tabelle2[BGF]))/1000000</f>
        <v>0</v>
      </c>
      <c r="N83" s="294">
        <f t="shared" si="11"/>
        <v>-29.387499999999999</v>
      </c>
      <c r="O83" s="286">
        <f t="shared" ca="1" si="12"/>
        <v>-4.2634062562500004E-3</v>
      </c>
      <c r="P83" s="286">
        <f t="shared" ca="1" si="14"/>
        <v>-2.2663675098213028</v>
      </c>
      <c r="R83" s="349">
        <f t="shared" si="15"/>
        <v>-27.34375</v>
      </c>
      <c r="S83" s="286">
        <f t="shared" ca="1" si="16"/>
        <v>-3.9669082031250002E-3</v>
      </c>
      <c r="T83" s="286">
        <f t="shared" ca="1" si="17"/>
        <v>113.99399387510741</v>
      </c>
    </row>
    <row r="84" spans="1:20" x14ac:dyDescent="0.25">
      <c r="A84" s="291">
        <f t="shared" si="10"/>
        <v>1</v>
      </c>
      <c r="B84" s="343">
        <f ca="1">OFFSET('GFZ Berechnung'!$B$6,MOD(ROW()-2,113),0)</f>
        <v>706</v>
      </c>
      <c r="C84" s="345">
        <f ca="1">OFFSET('GFZ Berechnung'!$CA$6,MOD(ROW()-2,113),A84-1)</f>
        <v>0.14602518454829963</v>
      </c>
      <c r="D84" s="346">
        <f ca="1">OFFSET('GFZ Berechnung'!Z$6,MOD(ROW()-2,113),A84-1)</f>
        <v>515293.75</v>
      </c>
      <c r="F84" s="293">
        <v>0.232225502295103</v>
      </c>
      <c r="G84" s="347">
        <v>847761.25000000012</v>
      </c>
      <c r="I84" s="291">
        <v>9</v>
      </c>
      <c r="J84" s="291">
        <f ca="1">(SUMIF(Tabelle2[GFZ],"&lt;"&amp;I84,Tabelle2[BGF])-SUMIF(Tabelle2[GFZ],"&lt;"&amp;I83,Tabelle2[BGF]))/1000000</f>
        <v>3.4295100000000001</v>
      </c>
      <c r="K84" s="352">
        <f t="shared" si="13"/>
        <v>16.199999999999974</v>
      </c>
      <c r="L84" s="352">
        <f ca="1">(SUMIF(Tabelle2[GFZ],"&lt;"&amp;K84,Tabelle2[BGF])-SUMIF(Tabelle2[GFZ],"&lt;"&amp;K83,Tabelle2[BGF]))/1000000</f>
        <v>0</v>
      </c>
      <c r="N84" s="294">
        <f t="shared" si="11"/>
        <v>-29.566666666666666</v>
      </c>
      <c r="O84" s="286">
        <f t="shared" ca="1" si="12"/>
        <v>-0.36503704440000001</v>
      </c>
      <c r="P84" s="286">
        <f t="shared" ca="1" si="14"/>
        <v>-2.6314045542213029</v>
      </c>
      <c r="R84" s="349">
        <f t="shared" si="15"/>
        <v>-27.777777777777779</v>
      </c>
      <c r="S84" s="286">
        <f t="shared" ca="1" si="16"/>
        <v>-0.34295100000000001</v>
      </c>
      <c r="T84" s="286">
        <f t="shared" ca="1" si="17"/>
        <v>113.65104287510741</v>
      </c>
    </row>
    <row r="85" spans="1:20" x14ac:dyDescent="0.25">
      <c r="A85" s="291">
        <f t="shared" si="10"/>
        <v>1</v>
      </c>
      <c r="B85" s="343">
        <f ca="1">OFFSET('GFZ Berechnung'!$B$6,MOD(ROW()-2,113),0)</f>
        <v>707</v>
      </c>
      <c r="C85" s="345">
        <f ca="1">OFFSET('GFZ Berechnung'!$CA$6,MOD(ROW()-2,113),A85-1)</f>
        <v>0.14204469070114722</v>
      </c>
      <c r="D85" s="346">
        <f ca="1">OFFSET('GFZ Berechnung'!Z$6,MOD(ROW()-2,113),A85-1)</f>
        <v>621308.75</v>
      </c>
      <c r="F85" s="293">
        <v>0.2298655574062782</v>
      </c>
      <c r="G85" s="347">
        <v>1292120</v>
      </c>
      <c r="I85" s="291">
        <v>10</v>
      </c>
      <c r="J85" s="291">
        <f ca="1">(SUMIF(Tabelle2[GFZ],"&lt;"&amp;I85,Tabelle2[BGF])-SUMIF(Tabelle2[GFZ],"&lt;"&amp;I84,Tabelle2[BGF]))/1000000</f>
        <v>0.11819625</v>
      </c>
      <c r="K85" s="352">
        <f t="shared" si="13"/>
        <v>16.399999999999974</v>
      </c>
      <c r="L85" s="352">
        <f ca="1">(SUMIF(Tabelle2[GFZ],"&lt;"&amp;K85,Tabelle2[BGF])-SUMIF(Tabelle2[GFZ],"&lt;"&amp;K84,Tabelle2[BGF]))/1000000</f>
        <v>0</v>
      </c>
      <c r="N85" s="294">
        <f t="shared" si="11"/>
        <v>-29.71</v>
      </c>
      <c r="O85" s="286">
        <f t="shared" ca="1" si="12"/>
        <v>-1.2641798115E-2</v>
      </c>
      <c r="P85" s="286">
        <f t="shared" ca="1" si="14"/>
        <v>-2.6440463523363031</v>
      </c>
      <c r="R85" s="349">
        <f t="shared" si="15"/>
        <v>-28.125</v>
      </c>
      <c r="S85" s="286">
        <f t="shared" ca="1" si="16"/>
        <v>-1.19673703125E-2</v>
      </c>
      <c r="T85" s="286">
        <f t="shared" ca="1" si="17"/>
        <v>113.6390755047949</v>
      </c>
    </row>
    <row r="86" spans="1:20" x14ac:dyDescent="0.25">
      <c r="A86" s="291">
        <f t="shared" si="10"/>
        <v>1</v>
      </c>
      <c r="B86" s="343">
        <f ca="1">OFFSET('GFZ Berechnung'!$B$6,MOD(ROW()-2,113),0)</f>
        <v>708</v>
      </c>
      <c r="C86" s="345">
        <f ca="1">OFFSET('GFZ Berechnung'!$CA$6,MOD(ROW()-2,113),A86-1)</f>
        <v>0.10405517046912996</v>
      </c>
      <c r="D86" s="346">
        <f ca="1">OFFSET('GFZ Berechnung'!Z$6,MOD(ROW()-2,113),A86-1)</f>
        <v>450732.5</v>
      </c>
      <c r="F86" s="293">
        <v>0.23337340304701767</v>
      </c>
      <c r="G86" s="347">
        <v>515293.75</v>
      </c>
      <c r="I86" s="291"/>
      <c r="J86" s="291"/>
      <c r="O86" s="294"/>
    </row>
    <row r="87" spans="1:20" x14ac:dyDescent="0.25">
      <c r="A87" s="291">
        <f t="shared" si="10"/>
        <v>1</v>
      </c>
      <c r="B87" s="343">
        <f ca="1">OFFSET('GFZ Berechnung'!$B$6,MOD(ROW()-2,113),0)</f>
        <v>709</v>
      </c>
      <c r="C87" s="345">
        <f ca="1">OFFSET('GFZ Berechnung'!$CA$6,MOD(ROW()-2,113),A87-1)</f>
        <v>0.15824506218117737</v>
      </c>
      <c r="D87" s="346">
        <f ca="1">OFFSET('GFZ Berechnung'!Z$6,MOD(ROW()-2,113),A87-1)</f>
        <v>1107480</v>
      </c>
      <c r="F87" s="293">
        <v>0.2090129101631408</v>
      </c>
      <c r="G87" s="347">
        <v>621308.75</v>
      </c>
      <c r="I87" s="291"/>
      <c r="J87" s="291"/>
      <c r="O87" s="294"/>
    </row>
    <row r="88" spans="1:20" x14ac:dyDescent="0.25">
      <c r="A88" s="291">
        <f t="shared" si="10"/>
        <v>1</v>
      </c>
      <c r="B88" s="343">
        <f ca="1">OFFSET('GFZ Berechnung'!$B$6,MOD(ROW()-2,113),0)</f>
        <v>801</v>
      </c>
      <c r="C88" s="345">
        <f ca="1">OFFSET('GFZ Berechnung'!$CA$6,MOD(ROW()-2,113),A88-1)</f>
        <v>0.19816642781269353</v>
      </c>
      <c r="D88" s="346">
        <f ca="1">OFFSET('GFZ Berechnung'!Z$6,MOD(ROW()-2,113),A88-1)</f>
        <v>904973.75</v>
      </c>
      <c r="F88" s="293">
        <v>0.15461255581448102</v>
      </c>
      <c r="G88" s="347">
        <v>450732.5</v>
      </c>
      <c r="I88" s="291"/>
      <c r="J88" s="291"/>
      <c r="O88" s="294"/>
    </row>
    <row r="89" spans="1:20" x14ac:dyDescent="0.25">
      <c r="A89" s="291">
        <f t="shared" si="10"/>
        <v>1</v>
      </c>
      <c r="B89" s="343">
        <f ca="1">OFFSET('GFZ Berechnung'!$B$6,MOD(ROW()-2,113),0)</f>
        <v>802</v>
      </c>
      <c r="C89" s="345">
        <f ca="1">OFFSET('GFZ Berechnung'!$CA$6,MOD(ROW()-2,113),A89-1)</f>
        <v>0.19873607242503072</v>
      </c>
      <c r="D89" s="346">
        <f ca="1">OFFSET('GFZ Berechnung'!Z$6,MOD(ROW()-2,113),A89-1)</f>
        <v>1558412.5</v>
      </c>
      <c r="F89" s="293">
        <v>0.24150981159091101</v>
      </c>
      <c r="G89" s="347">
        <v>1107480</v>
      </c>
      <c r="I89" s="291"/>
      <c r="J89" s="291"/>
      <c r="O89" s="294"/>
    </row>
    <row r="90" spans="1:20" x14ac:dyDescent="0.25">
      <c r="A90" s="291">
        <f t="shared" si="10"/>
        <v>1</v>
      </c>
      <c r="B90" s="343">
        <f ca="1">OFFSET('GFZ Berechnung'!$B$6,MOD(ROW()-2,113),0)</f>
        <v>803</v>
      </c>
      <c r="C90" s="345">
        <f ca="1">OFFSET('GFZ Berechnung'!$CA$6,MOD(ROW()-2,113),A90-1)</f>
        <v>0.18655333989944875</v>
      </c>
      <c r="D90" s="346">
        <f ca="1">OFFSET('GFZ Berechnung'!Z$6,MOD(ROW()-2,113),A90-1)</f>
        <v>1125562.5</v>
      </c>
      <c r="F90" s="293">
        <v>0.29084542116323231</v>
      </c>
      <c r="G90" s="347">
        <v>904973.75</v>
      </c>
      <c r="I90" s="291"/>
      <c r="J90" s="291"/>
      <c r="O90" s="294"/>
    </row>
    <row r="91" spans="1:20" x14ac:dyDescent="0.25">
      <c r="A91" s="291">
        <f t="shared" si="10"/>
        <v>1</v>
      </c>
      <c r="B91" s="343">
        <f ca="1">OFFSET('GFZ Berechnung'!$B$6,MOD(ROW()-2,113),0)</f>
        <v>804</v>
      </c>
      <c r="C91" s="345">
        <f ca="1">OFFSET('GFZ Berechnung'!$CA$6,MOD(ROW()-2,113),A91-1)</f>
        <v>0.18679142894173439</v>
      </c>
      <c r="D91" s="346">
        <f ca="1">OFFSET('GFZ Berechnung'!Z$6,MOD(ROW()-2,113),A91-1)</f>
        <v>1560911.25</v>
      </c>
      <c r="F91" s="293">
        <v>0.29906245026577533</v>
      </c>
      <c r="G91" s="347">
        <v>1558412.5</v>
      </c>
      <c r="I91" s="291"/>
      <c r="J91" s="291"/>
      <c r="O91" s="294"/>
    </row>
    <row r="92" spans="1:20" x14ac:dyDescent="0.25">
      <c r="A92" s="291">
        <f t="shared" si="10"/>
        <v>1</v>
      </c>
      <c r="B92" s="343">
        <f ca="1">OFFSET('GFZ Berechnung'!$B$6,MOD(ROW()-2,113),0)</f>
        <v>90101</v>
      </c>
      <c r="C92" s="345">
        <f ca="1">OFFSET('GFZ Berechnung'!$CA$6,MOD(ROW()-2,113),A92-1)</f>
        <v>0.40254103597639113</v>
      </c>
      <c r="D92" s="346">
        <f ca="1">OFFSET('GFZ Berechnung'!Z$6,MOD(ROW()-2,113),A92-1)</f>
        <v>135231.25</v>
      </c>
      <c r="F92" s="293">
        <v>0.27190906515766644</v>
      </c>
      <c r="G92" s="347">
        <v>1125562.5</v>
      </c>
      <c r="I92" s="291"/>
      <c r="J92" s="291"/>
      <c r="O92" s="294"/>
    </row>
    <row r="93" spans="1:20" x14ac:dyDescent="0.25">
      <c r="A93" s="291">
        <f t="shared" si="10"/>
        <v>1</v>
      </c>
      <c r="B93" s="343">
        <f ca="1">OFFSET('GFZ Berechnung'!$B$6,MOD(ROW()-2,113),0)</f>
        <v>90201</v>
      </c>
      <c r="C93" s="345">
        <f ca="1">OFFSET('GFZ Berechnung'!$CA$6,MOD(ROW()-2,113),A93-1)</f>
        <v>0.21679553918320307</v>
      </c>
      <c r="D93" s="346">
        <f ca="1">OFFSET('GFZ Berechnung'!Z$6,MOD(ROW()-2,113),A93-1)</f>
        <v>524535</v>
      </c>
      <c r="F93" s="293">
        <v>0.2634457059735888</v>
      </c>
      <c r="G93" s="347">
        <v>1560911.25</v>
      </c>
      <c r="I93" s="291"/>
      <c r="J93" s="291"/>
      <c r="O93" s="294"/>
    </row>
    <row r="94" spans="1:20" x14ac:dyDescent="0.25">
      <c r="A94" s="291">
        <f t="shared" si="10"/>
        <v>1</v>
      </c>
      <c r="B94" s="343">
        <f ca="1">OFFSET('GFZ Berechnung'!$B$6,MOD(ROW()-2,113),0)</f>
        <v>90301</v>
      </c>
      <c r="C94" s="345">
        <f ca="1">OFFSET('GFZ Berechnung'!$CA$6,MOD(ROW()-2,113),A94-1)</f>
        <v>0.34441884641440634</v>
      </c>
      <c r="D94" s="346">
        <f ca="1">OFFSET('GFZ Berechnung'!Z$6,MOD(ROW()-2,113),A94-1)</f>
        <v>536462.5</v>
      </c>
      <c r="F94" s="293">
        <v>1.3828755984801449</v>
      </c>
      <c r="G94" s="347">
        <v>135231.25</v>
      </c>
      <c r="I94" s="291"/>
      <c r="J94" s="291"/>
      <c r="O94" s="294"/>
    </row>
    <row r="95" spans="1:20" x14ac:dyDescent="0.25">
      <c r="A95" s="291">
        <f t="shared" si="10"/>
        <v>1</v>
      </c>
      <c r="B95" s="343">
        <f ca="1">OFFSET('GFZ Berechnung'!$B$6,MOD(ROW()-2,113),0)</f>
        <v>90401</v>
      </c>
      <c r="C95" s="345">
        <f ca="1">OFFSET('GFZ Berechnung'!$CA$6,MOD(ROW()-2,113),A95-1)</f>
        <v>0.25833644200480133</v>
      </c>
      <c r="D95" s="346">
        <f ca="1">OFFSET('GFZ Berechnung'!Z$6,MOD(ROW()-2,113),A95-1)</f>
        <v>73946.25</v>
      </c>
      <c r="F95" s="293">
        <v>0.53023586243967946</v>
      </c>
      <c r="G95" s="347">
        <v>524535</v>
      </c>
      <c r="I95" s="291"/>
      <c r="J95" s="291"/>
      <c r="O95" s="294"/>
    </row>
    <row r="96" spans="1:20" x14ac:dyDescent="0.25">
      <c r="A96" s="291">
        <f t="shared" si="10"/>
        <v>1</v>
      </c>
      <c r="B96" s="343">
        <f ca="1">OFFSET('GFZ Berechnung'!$B$6,MOD(ROW()-2,113),0)</f>
        <v>90501</v>
      </c>
      <c r="C96" s="345">
        <f ca="1">OFFSET('GFZ Berechnung'!$CA$6,MOD(ROW()-2,113),A96-1)</f>
        <v>0.25832993717923386</v>
      </c>
      <c r="D96" s="346">
        <f ca="1">OFFSET('GFZ Berechnung'!Z$6,MOD(ROW()-2,113),A96-1)</f>
        <v>69686.25</v>
      </c>
      <c r="F96" s="293">
        <v>0.85444196819854945</v>
      </c>
      <c r="G96" s="347">
        <v>536462.5</v>
      </c>
      <c r="I96" s="291"/>
      <c r="J96" s="291"/>
      <c r="O96" s="294"/>
    </row>
    <row r="97" spans="1:15" x14ac:dyDescent="0.25">
      <c r="A97" s="291">
        <f t="shared" si="10"/>
        <v>1</v>
      </c>
      <c r="B97" s="343">
        <f ca="1">OFFSET('GFZ Berechnung'!$B$6,MOD(ROW()-2,113),0)</f>
        <v>90601</v>
      </c>
      <c r="C97" s="345">
        <f ca="1">OFFSET('GFZ Berechnung'!$CA$6,MOD(ROW()-2,113),A97-1)</f>
        <v>0.29590088999442338</v>
      </c>
      <c r="D97" s="346">
        <f ca="1">OFFSET('GFZ Berechnung'!Z$6,MOD(ROW()-2,113),A97-1)</f>
        <v>78061.25</v>
      </c>
      <c r="F97" s="293">
        <v>0.89590362138845714</v>
      </c>
      <c r="G97" s="347">
        <v>73946.25</v>
      </c>
      <c r="I97" s="291"/>
      <c r="J97" s="291"/>
      <c r="O97" s="294"/>
    </row>
    <row r="98" spans="1:15" x14ac:dyDescent="0.25">
      <c r="A98" s="291">
        <f t="shared" si="10"/>
        <v>1</v>
      </c>
      <c r="B98" s="343">
        <f ca="1">OFFSET('GFZ Berechnung'!$B$6,MOD(ROW()-2,113),0)</f>
        <v>90701</v>
      </c>
      <c r="C98" s="345">
        <f ca="1">OFFSET('GFZ Berechnung'!$CA$6,MOD(ROW()-2,113),A98-1)</f>
        <v>0.25441625707710114</v>
      </c>
      <c r="D98" s="346">
        <f ca="1">OFFSET('GFZ Berechnung'!Z$6,MOD(ROW()-2,113),A98-1)</f>
        <v>58736.250000000007</v>
      </c>
      <c r="F98" s="293">
        <v>0.90944012358457149</v>
      </c>
      <c r="G98" s="347">
        <v>69686.25</v>
      </c>
      <c r="I98" s="291"/>
      <c r="J98" s="291"/>
      <c r="O98" s="294"/>
    </row>
    <row r="99" spans="1:15" x14ac:dyDescent="0.25">
      <c r="A99" s="291">
        <f t="shared" si="10"/>
        <v>1</v>
      </c>
      <c r="B99" s="343">
        <f ca="1">OFFSET('GFZ Berechnung'!$B$6,MOD(ROW()-2,113),0)</f>
        <v>90801</v>
      </c>
      <c r="C99" s="345">
        <f ca="1">OFFSET('GFZ Berechnung'!$CA$6,MOD(ROW()-2,113),A99-1)</f>
        <v>0.28056138241233819</v>
      </c>
      <c r="D99" s="346">
        <f ca="1">OFFSET('GFZ Berechnung'!Z$6,MOD(ROW()-2,113),A99-1)</f>
        <v>44780</v>
      </c>
      <c r="F99" s="293">
        <v>1.0034728146060867</v>
      </c>
      <c r="G99" s="347">
        <v>78061.25</v>
      </c>
      <c r="I99" s="291"/>
      <c r="J99" s="291"/>
      <c r="O99" s="294"/>
    </row>
    <row r="100" spans="1:15" x14ac:dyDescent="0.25">
      <c r="A100" s="291">
        <f t="shared" si="10"/>
        <v>1</v>
      </c>
      <c r="B100" s="343">
        <f ca="1">OFFSET('GFZ Berechnung'!$B$6,MOD(ROW()-2,113),0)</f>
        <v>90901</v>
      </c>
      <c r="C100" s="345">
        <f ca="1">OFFSET('GFZ Berechnung'!$CA$6,MOD(ROW()-2,113),A100-1)</f>
        <v>0.31085294250247303</v>
      </c>
      <c r="D100" s="346">
        <f ca="1">OFFSET('GFZ Berechnung'!Z$6,MOD(ROW()-2,113),A100-1)</f>
        <v>229362.5</v>
      </c>
      <c r="F100" s="293">
        <v>0.84913829911650329</v>
      </c>
      <c r="G100" s="347">
        <v>58736.250000000007</v>
      </c>
      <c r="I100" s="291"/>
      <c r="J100" s="291"/>
      <c r="O100" s="294"/>
    </row>
    <row r="101" spans="1:15" x14ac:dyDescent="0.25">
      <c r="A101" s="291">
        <f t="shared" si="10"/>
        <v>1</v>
      </c>
      <c r="B101" s="343">
        <f ca="1">OFFSET('GFZ Berechnung'!$B$6,MOD(ROW()-2,113),0)</f>
        <v>91001</v>
      </c>
      <c r="C101" s="345">
        <f ca="1">OFFSET('GFZ Berechnung'!$CA$6,MOD(ROW()-2,113),A101-1)</f>
        <v>0.21170026299067779</v>
      </c>
      <c r="D101" s="346">
        <f ca="1">OFFSET('GFZ Berechnung'!Z$6,MOD(ROW()-2,113),A101-1)</f>
        <v>1102511.25</v>
      </c>
      <c r="F101" s="293">
        <v>0.96513919789796276</v>
      </c>
      <c r="G101" s="347">
        <v>44780</v>
      </c>
      <c r="I101" s="291"/>
      <c r="J101" s="291"/>
      <c r="O101" s="294"/>
    </row>
    <row r="102" spans="1:15" x14ac:dyDescent="0.25">
      <c r="A102" s="291">
        <f t="shared" si="10"/>
        <v>1</v>
      </c>
      <c r="B102" s="343">
        <f ca="1">OFFSET('GFZ Berechnung'!$B$6,MOD(ROW()-2,113),0)</f>
        <v>91101</v>
      </c>
      <c r="C102" s="345">
        <f ca="1">OFFSET('GFZ Berechnung'!$CA$6,MOD(ROW()-2,113),A102-1)</f>
        <v>0.16611331406049051</v>
      </c>
      <c r="D102" s="346">
        <f ca="1">OFFSET('GFZ Berechnung'!Z$6,MOD(ROW()-2,113),A102-1)</f>
        <v>1020451.25</v>
      </c>
      <c r="F102" s="293">
        <v>0.83139455151822039</v>
      </c>
      <c r="G102" s="347">
        <v>229362.5</v>
      </c>
      <c r="I102" s="291"/>
      <c r="J102" s="291"/>
      <c r="O102" s="294"/>
    </row>
    <row r="103" spans="1:15" x14ac:dyDescent="0.25">
      <c r="A103" s="291">
        <f t="shared" si="10"/>
        <v>1</v>
      </c>
      <c r="B103" s="343">
        <f ca="1">OFFSET('GFZ Berechnung'!$B$6,MOD(ROW()-2,113),0)</f>
        <v>91201</v>
      </c>
      <c r="C103" s="345">
        <f ca="1">OFFSET('GFZ Berechnung'!$CA$6,MOD(ROW()-2,113),A103-1)</f>
        <v>0.25028932863497266</v>
      </c>
      <c r="D103" s="346">
        <f ca="1">OFFSET('GFZ Berechnung'!Z$6,MOD(ROW()-2,113),A103-1)</f>
        <v>421811.25</v>
      </c>
      <c r="F103" s="293">
        <v>0.43358817951199796</v>
      </c>
      <c r="G103" s="347">
        <v>1102511.25</v>
      </c>
      <c r="I103" s="291"/>
      <c r="J103" s="291"/>
      <c r="O103" s="294"/>
    </row>
    <row r="104" spans="1:15" x14ac:dyDescent="0.25">
      <c r="A104" s="291">
        <f t="shared" si="10"/>
        <v>1</v>
      </c>
      <c r="B104" s="343">
        <f ca="1">OFFSET('GFZ Berechnung'!$B$6,MOD(ROW()-2,113),0)</f>
        <v>91301</v>
      </c>
      <c r="C104" s="345">
        <f ca="1">OFFSET('GFZ Berechnung'!$CA$6,MOD(ROW()-2,113),A104-1)</f>
        <v>0.16479024401709125</v>
      </c>
      <c r="D104" s="346">
        <f ca="1">OFFSET('GFZ Berechnung'!Z$6,MOD(ROW()-2,113),A104-1)</f>
        <v>512772.5</v>
      </c>
      <c r="F104" s="293">
        <v>0.28195814429936683</v>
      </c>
      <c r="G104" s="347">
        <v>1020451.25</v>
      </c>
      <c r="I104" s="291"/>
      <c r="J104" s="291"/>
      <c r="O104" s="294"/>
    </row>
    <row r="105" spans="1:15" x14ac:dyDescent="0.25">
      <c r="A105" s="291">
        <f t="shared" si="10"/>
        <v>1</v>
      </c>
      <c r="B105" s="343">
        <f ca="1">OFFSET('GFZ Berechnung'!$B$6,MOD(ROW()-2,113),0)</f>
        <v>91401</v>
      </c>
      <c r="C105" s="345">
        <f ca="1">OFFSET('GFZ Berechnung'!$CA$6,MOD(ROW()-2,113),A105-1)</f>
        <v>0.18774002818609736</v>
      </c>
      <c r="D105" s="346">
        <f ca="1">OFFSET('GFZ Berechnung'!Z$6,MOD(ROW()-2,113),A105-1)</f>
        <v>709946.24999999988</v>
      </c>
      <c r="F105" s="293">
        <v>0.53202475494135548</v>
      </c>
      <c r="G105" s="347">
        <v>421811.25</v>
      </c>
      <c r="I105" s="291"/>
      <c r="J105" s="291"/>
      <c r="O105" s="294"/>
    </row>
    <row r="106" spans="1:15" x14ac:dyDescent="0.25">
      <c r="A106" s="291">
        <f t="shared" si="10"/>
        <v>1</v>
      </c>
      <c r="B106" s="343">
        <f ca="1">OFFSET('GFZ Berechnung'!$B$6,MOD(ROW()-2,113),0)</f>
        <v>91501</v>
      </c>
      <c r="C106" s="345">
        <f ca="1">OFFSET('GFZ Berechnung'!$CA$6,MOD(ROW()-2,113),A106-1)</f>
        <v>0.25451550462282085</v>
      </c>
      <c r="D106" s="346">
        <f ca="1">OFFSET('GFZ Berechnung'!Z$6,MOD(ROW()-2,113),A106-1)</f>
        <v>100870</v>
      </c>
      <c r="F106" s="293">
        <v>0.27881254679578804</v>
      </c>
      <c r="G106" s="347">
        <v>512772.5</v>
      </c>
      <c r="I106" s="291"/>
      <c r="J106" s="291"/>
      <c r="O106" s="294"/>
    </row>
    <row r="107" spans="1:15" x14ac:dyDescent="0.25">
      <c r="A107" s="291">
        <f t="shared" si="10"/>
        <v>1</v>
      </c>
      <c r="B107" s="343">
        <f ca="1">OFFSET('GFZ Berechnung'!$B$6,MOD(ROW()-2,113),0)</f>
        <v>91601</v>
      </c>
      <c r="C107" s="345">
        <f ca="1">OFFSET('GFZ Berechnung'!$CA$6,MOD(ROW()-2,113),A107-1)</f>
        <v>0.21341091577765839</v>
      </c>
      <c r="D107" s="346">
        <f ca="1">OFFSET('GFZ Berechnung'!Z$6,MOD(ROW()-2,113),A107-1)</f>
        <v>290217.5</v>
      </c>
      <c r="F107" s="293">
        <v>0.33484397779947722</v>
      </c>
      <c r="G107" s="347">
        <v>709946.24999999988</v>
      </c>
      <c r="I107" s="291"/>
      <c r="J107" s="291"/>
      <c r="O107" s="294"/>
    </row>
    <row r="108" spans="1:15" x14ac:dyDescent="0.25">
      <c r="A108" s="291">
        <f t="shared" si="10"/>
        <v>1</v>
      </c>
      <c r="B108" s="343">
        <f ca="1">OFFSET('GFZ Berechnung'!$B$6,MOD(ROW()-2,113),0)</f>
        <v>91701</v>
      </c>
      <c r="C108" s="345">
        <f ca="1">OFFSET('GFZ Berechnung'!$CA$6,MOD(ROW()-2,113),A108-1)</f>
        <v>0.19431377007485151</v>
      </c>
      <c r="D108" s="346">
        <f ca="1">OFFSET('GFZ Berechnung'!Z$6,MOD(ROW()-2,113),A108-1)</f>
        <v>260965</v>
      </c>
      <c r="F108" s="293">
        <v>0.75115200331088883</v>
      </c>
      <c r="G108" s="347">
        <v>100870</v>
      </c>
      <c r="I108" s="291"/>
      <c r="J108" s="291"/>
      <c r="O108" s="294"/>
    </row>
    <row r="109" spans="1:15" x14ac:dyDescent="0.25">
      <c r="A109" s="291">
        <f t="shared" si="10"/>
        <v>1</v>
      </c>
      <c r="B109" s="343">
        <f ca="1">OFFSET('GFZ Berechnung'!$B$6,MOD(ROW()-2,113),0)</f>
        <v>91801</v>
      </c>
      <c r="C109" s="345">
        <f ca="1">OFFSET('GFZ Berechnung'!$CA$6,MOD(ROW()-2,113),A109-1)</f>
        <v>0.16163988292294701</v>
      </c>
      <c r="D109" s="346">
        <f ca="1">OFFSET('GFZ Berechnung'!Z$6,MOD(ROW()-2,113),A109-1)</f>
        <v>132921.25</v>
      </c>
      <c r="F109" s="293">
        <v>0.51856030836704614</v>
      </c>
      <c r="G109" s="347">
        <v>290217.5</v>
      </c>
      <c r="I109" s="291"/>
      <c r="J109" s="291"/>
      <c r="O109" s="294"/>
    </row>
    <row r="110" spans="1:15" x14ac:dyDescent="0.25">
      <c r="A110" s="291">
        <f t="shared" si="10"/>
        <v>1</v>
      </c>
      <c r="B110" s="343">
        <f ca="1">OFFSET('GFZ Berechnung'!$B$6,MOD(ROW()-2,113),0)</f>
        <v>91901</v>
      </c>
      <c r="C110" s="345">
        <f ca="1">OFFSET('GFZ Berechnung'!$CA$6,MOD(ROW()-2,113),A110-1)</f>
        <v>0.19165182066735828</v>
      </c>
      <c r="D110" s="346">
        <f ca="1">OFFSET('GFZ Berechnung'!Z$6,MOD(ROW()-2,113),A110-1)</f>
        <v>548490</v>
      </c>
      <c r="F110" s="293">
        <v>0.41899657763295339</v>
      </c>
      <c r="G110" s="347">
        <v>260965</v>
      </c>
      <c r="I110" s="291"/>
      <c r="J110" s="291"/>
      <c r="O110" s="294"/>
    </row>
    <row r="111" spans="1:15" x14ac:dyDescent="0.25">
      <c r="A111" s="291">
        <f t="shared" si="10"/>
        <v>1</v>
      </c>
      <c r="B111" s="343">
        <f ca="1">OFFSET('GFZ Berechnung'!$B$6,MOD(ROW()-2,113),0)</f>
        <v>92001</v>
      </c>
      <c r="C111" s="345">
        <f ca="1">OFFSET('GFZ Berechnung'!$CA$6,MOD(ROW()-2,113),A111-1)</f>
        <v>0.242414076240585</v>
      </c>
      <c r="D111" s="346">
        <f ca="1">OFFSET('GFZ Berechnung'!Z$6,MOD(ROW()-2,113),A111-1)</f>
        <v>164987.5</v>
      </c>
      <c r="F111" s="293">
        <v>0.39061283241709915</v>
      </c>
      <c r="G111" s="347">
        <v>132921.25</v>
      </c>
      <c r="I111" s="291"/>
      <c r="J111" s="291"/>
      <c r="O111" s="294"/>
    </row>
    <row r="112" spans="1:15" x14ac:dyDescent="0.25">
      <c r="A112" s="291">
        <f t="shared" si="10"/>
        <v>1</v>
      </c>
      <c r="B112" s="343">
        <f ca="1">OFFSET('GFZ Berechnung'!$B$6,MOD(ROW()-2,113),0)</f>
        <v>92101</v>
      </c>
      <c r="C112" s="345">
        <f ca="1">OFFSET('GFZ Berechnung'!$CA$6,MOD(ROW()-2,113),A112-1)</f>
        <v>0.17304389083714417</v>
      </c>
      <c r="D112" s="346">
        <f ca="1">OFFSET('GFZ Berechnung'!Z$6,MOD(ROW()-2,113),A112-1)</f>
        <v>1591241.25</v>
      </c>
      <c r="F112" s="293">
        <v>0.36241360417769097</v>
      </c>
      <c r="G112" s="347">
        <v>548490</v>
      </c>
      <c r="I112" s="291"/>
      <c r="J112" s="291"/>
      <c r="O112" s="294"/>
    </row>
    <row r="113" spans="1:15" x14ac:dyDescent="0.25">
      <c r="A113" s="291">
        <f t="shared" si="10"/>
        <v>1</v>
      </c>
      <c r="B113" s="343">
        <f ca="1">OFFSET('GFZ Berechnung'!$B$6,MOD(ROW()-2,113),0)</f>
        <v>92201</v>
      </c>
      <c r="C113" s="345">
        <f ca="1">OFFSET('GFZ Berechnung'!$CA$6,MOD(ROW()-2,113),A113-1)</f>
        <v>0.15837033253128277</v>
      </c>
      <c r="D113" s="346">
        <f ca="1">OFFSET('GFZ Berechnung'!Z$6,MOD(ROW()-2,113),A113-1)</f>
        <v>2576075</v>
      </c>
      <c r="F113" s="293">
        <v>0.75598009643308417</v>
      </c>
      <c r="G113" s="347">
        <v>164987.5</v>
      </c>
      <c r="I113" s="291"/>
      <c r="J113" s="291"/>
      <c r="O113" s="294"/>
    </row>
    <row r="114" spans="1:15" x14ac:dyDescent="0.25">
      <c r="A114" s="291">
        <f t="shared" si="10"/>
        <v>1</v>
      </c>
      <c r="B114" s="343">
        <f ca="1">OFFSET('GFZ Berechnung'!$B$6,MOD(ROW()-2,113),0)</f>
        <v>92301</v>
      </c>
      <c r="C114" s="345">
        <f ca="1">OFFSET('GFZ Berechnung'!$CA$6,MOD(ROW()-2,113),A114-1)</f>
        <v>0.21169819010890534</v>
      </c>
      <c r="D114" s="346">
        <f ca="1">OFFSET('GFZ Berechnung'!Z$6,MOD(ROW()-2,113),A114-1)</f>
        <v>1901346.25</v>
      </c>
      <c r="F114" s="293">
        <v>0.28152017082787334</v>
      </c>
      <c r="G114" s="347">
        <v>1591241.25</v>
      </c>
      <c r="I114" s="291"/>
      <c r="J114" s="291"/>
      <c r="O114" s="294"/>
    </row>
    <row r="115" spans="1:15" x14ac:dyDescent="0.25">
      <c r="A115" s="291">
        <f t="shared" si="10"/>
        <v>2</v>
      </c>
      <c r="B115" s="343">
        <f ca="1">OFFSET('GFZ Berechnung'!$B$6,MOD(ROW()-2,113),0)</f>
        <v>101</v>
      </c>
      <c r="C115" s="345">
        <f ca="1">OFFSET('GFZ Berechnung'!$CA$6,MOD(ROW()-2,113),A115-1)</f>
        <v>0.45805511502386509</v>
      </c>
      <c r="D115" s="346">
        <f ca="1">OFFSET('GFZ Berechnung'!Z$6,MOD(ROW()-2,113),A115-1)</f>
        <v>483535</v>
      </c>
      <c r="F115" s="293">
        <v>0.23007756704032511</v>
      </c>
      <c r="G115" s="347">
        <v>2576075</v>
      </c>
      <c r="I115" s="291"/>
      <c r="J115" s="291"/>
      <c r="O115" s="294"/>
    </row>
    <row r="116" spans="1:15" x14ac:dyDescent="0.25">
      <c r="A116" s="291">
        <f t="shared" si="10"/>
        <v>2</v>
      </c>
      <c r="B116" s="343">
        <f ca="1">OFFSET('GFZ Berechnung'!$B$6,MOD(ROW()-2,113),0)</f>
        <v>102</v>
      </c>
      <c r="C116" s="345">
        <f ca="1">OFFSET('GFZ Berechnung'!$CA$6,MOD(ROW()-2,113),A116-1)</f>
        <v>0.58261903300731099</v>
      </c>
      <c r="D116" s="346">
        <f ca="1">OFFSET('GFZ Berechnung'!Z$6,MOD(ROW()-2,113),A116-1)</f>
        <v>72720</v>
      </c>
      <c r="F116" s="293">
        <v>0.30404660057299276</v>
      </c>
      <c r="G116" s="347">
        <v>1901346.25</v>
      </c>
      <c r="I116" s="291"/>
      <c r="J116" s="291"/>
      <c r="O116" s="294"/>
    </row>
    <row r="117" spans="1:15" x14ac:dyDescent="0.25">
      <c r="A117" s="291">
        <f t="shared" si="10"/>
        <v>2</v>
      </c>
      <c r="B117" s="343">
        <f ca="1">OFFSET('GFZ Berechnung'!$B$6,MOD(ROW()-2,113),0)</f>
        <v>103</v>
      </c>
      <c r="C117" s="345">
        <f ca="1">OFFSET('GFZ Berechnung'!$CA$6,MOD(ROW()-2,113),A117-1)</f>
        <v>0.4370047341458681</v>
      </c>
      <c r="D117" s="346">
        <f ca="1">OFFSET('GFZ Berechnung'!Z$6,MOD(ROW()-2,113),A117-1)</f>
        <v>1160200</v>
      </c>
      <c r="F117" s="293">
        <v>0.42460829679579681</v>
      </c>
      <c r="G117" s="347">
        <v>483535</v>
      </c>
      <c r="I117" s="291"/>
      <c r="J117" s="291"/>
      <c r="O117" s="294"/>
    </row>
    <row r="118" spans="1:15" x14ac:dyDescent="0.25">
      <c r="A118" s="291">
        <f t="shared" si="10"/>
        <v>2</v>
      </c>
      <c r="B118" s="343">
        <f ca="1">OFFSET('GFZ Berechnung'!$B$6,MOD(ROW()-2,113),0)</f>
        <v>104</v>
      </c>
      <c r="C118" s="345">
        <f ca="1">OFFSET('GFZ Berechnung'!$CA$6,MOD(ROW()-2,113),A118-1)</f>
        <v>0.28450364181061799</v>
      </c>
      <c r="D118" s="346">
        <f ca="1">OFFSET('GFZ Berechnung'!Z$6,MOD(ROW()-2,113),A118-1)</f>
        <v>741888.75</v>
      </c>
      <c r="F118" s="293">
        <v>0.4563113485618705</v>
      </c>
      <c r="G118" s="347">
        <v>72720</v>
      </c>
      <c r="I118" s="291"/>
      <c r="J118" s="291"/>
      <c r="O118" s="294"/>
    </row>
    <row r="119" spans="1:15" x14ac:dyDescent="0.25">
      <c r="A119" s="291">
        <f t="shared" si="10"/>
        <v>2</v>
      </c>
      <c r="B119" s="343">
        <f ca="1">OFFSET('GFZ Berechnung'!$B$6,MOD(ROW()-2,113),0)</f>
        <v>105</v>
      </c>
      <c r="C119" s="345">
        <f ca="1">OFFSET('GFZ Berechnung'!$CA$6,MOD(ROW()-2,113),A119-1)</f>
        <v>0.28053211665260142</v>
      </c>
      <c r="D119" s="346">
        <f ca="1">OFFSET('GFZ Berechnung'!Z$6,MOD(ROW()-2,113),A119-1)</f>
        <v>514753.75</v>
      </c>
      <c r="F119" s="293">
        <v>0.32253448929902739</v>
      </c>
      <c r="G119" s="347">
        <v>1160200</v>
      </c>
      <c r="I119" s="291"/>
      <c r="J119" s="291"/>
      <c r="O119" s="294"/>
    </row>
    <row r="120" spans="1:15" x14ac:dyDescent="0.25">
      <c r="A120" s="291">
        <f t="shared" si="10"/>
        <v>2</v>
      </c>
      <c r="B120" s="343">
        <f ca="1">OFFSET('GFZ Berechnung'!$B$6,MOD(ROW()-2,113),0)</f>
        <v>106</v>
      </c>
      <c r="C120" s="345">
        <f ca="1">OFFSET('GFZ Berechnung'!$CA$6,MOD(ROW()-2,113),A120-1)</f>
        <v>0.44244676635490154</v>
      </c>
      <c r="D120" s="346">
        <f ca="1">OFFSET('GFZ Berechnung'!Z$6,MOD(ROW()-2,113),A120-1)</f>
        <v>1114471.25</v>
      </c>
      <c r="F120" s="293">
        <v>0.2097746022172565</v>
      </c>
      <c r="G120" s="347">
        <v>741888.75</v>
      </c>
      <c r="I120" s="291"/>
      <c r="J120" s="291"/>
      <c r="O120" s="294"/>
    </row>
    <row r="121" spans="1:15" x14ac:dyDescent="0.25">
      <c r="A121" s="291">
        <f t="shared" si="10"/>
        <v>2</v>
      </c>
      <c r="B121" s="343">
        <f ca="1">OFFSET('GFZ Berechnung'!$B$6,MOD(ROW()-2,113),0)</f>
        <v>107</v>
      </c>
      <c r="C121" s="345">
        <f ca="1">OFFSET('GFZ Berechnung'!$CA$6,MOD(ROW()-2,113),A121-1)</f>
        <v>0.41330837149563532</v>
      </c>
      <c r="D121" s="346">
        <f ca="1">OFFSET('GFZ Berechnung'!Z$6,MOD(ROW()-2,113),A121-1)</f>
        <v>1781587.5</v>
      </c>
      <c r="F121" s="293">
        <v>0.20886830380178839</v>
      </c>
      <c r="G121" s="347">
        <v>514753.75</v>
      </c>
      <c r="I121" s="291"/>
      <c r="J121" s="291"/>
      <c r="O121" s="294"/>
    </row>
    <row r="122" spans="1:15" x14ac:dyDescent="0.25">
      <c r="A122" s="291">
        <f t="shared" si="10"/>
        <v>2</v>
      </c>
      <c r="B122" s="343">
        <f ca="1">OFFSET('GFZ Berechnung'!$B$6,MOD(ROW()-2,113),0)</f>
        <v>108</v>
      </c>
      <c r="C122" s="345">
        <f ca="1">OFFSET('GFZ Berechnung'!$CA$6,MOD(ROW()-2,113),A122-1)</f>
        <v>0.35154504737701975</v>
      </c>
      <c r="D122" s="346">
        <f ca="1">OFFSET('GFZ Berechnung'!Z$6,MOD(ROW()-2,113),A122-1)</f>
        <v>1239368.75</v>
      </c>
      <c r="F122" s="293">
        <v>0.33248227568525796</v>
      </c>
      <c r="G122" s="347">
        <v>1114471.25</v>
      </c>
      <c r="I122" s="291"/>
      <c r="J122" s="291"/>
      <c r="O122" s="294"/>
    </row>
    <row r="123" spans="1:15" x14ac:dyDescent="0.25">
      <c r="A123" s="291">
        <f t="shared" si="10"/>
        <v>2</v>
      </c>
      <c r="B123" s="343">
        <f ca="1">OFFSET('GFZ Berechnung'!$B$6,MOD(ROW()-2,113),0)</f>
        <v>109</v>
      </c>
      <c r="C123" s="345">
        <f ca="1">OFFSET('GFZ Berechnung'!$CA$6,MOD(ROW()-2,113),A123-1)</f>
        <v>0.33948156994911388</v>
      </c>
      <c r="D123" s="346">
        <f ca="1">OFFSET('GFZ Berechnung'!Z$6,MOD(ROW()-2,113),A123-1)</f>
        <v>1636567.5</v>
      </c>
      <c r="F123" s="293">
        <v>0.30955111234830868</v>
      </c>
      <c r="G123" s="347">
        <v>1781587.5</v>
      </c>
      <c r="I123" s="291"/>
      <c r="J123" s="291"/>
      <c r="O123" s="294"/>
    </row>
    <row r="124" spans="1:15" x14ac:dyDescent="0.25">
      <c r="A124" s="291">
        <f t="shared" si="10"/>
        <v>2</v>
      </c>
      <c r="B124" s="343">
        <f ca="1">OFFSET('GFZ Berechnung'!$B$6,MOD(ROW()-2,113),0)</f>
        <v>201</v>
      </c>
      <c r="C124" s="345">
        <f ca="1">OFFSET('GFZ Berechnung'!$CA$6,MOD(ROW()-2,113),A124-1)</f>
        <v>0.38955518739659595</v>
      </c>
      <c r="D124" s="346">
        <f ca="1">OFFSET('GFZ Berechnung'!Z$6,MOD(ROW()-2,113),A124-1)</f>
        <v>3081401.25</v>
      </c>
      <c r="F124" s="293">
        <v>0.26116513913040984</v>
      </c>
      <c r="G124" s="347">
        <v>1239368.75</v>
      </c>
      <c r="I124" s="291"/>
      <c r="J124" s="291"/>
      <c r="O124" s="294"/>
    </row>
    <row r="125" spans="1:15" x14ac:dyDescent="0.25">
      <c r="A125" s="291">
        <f t="shared" si="10"/>
        <v>2</v>
      </c>
      <c r="B125" s="343">
        <f ca="1">OFFSET('GFZ Berechnung'!$B$6,MOD(ROW()-2,113),0)</f>
        <v>202</v>
      </c>
      <c r="C125" s="345">
        <f ca="1">OFFSET('GFZ Berechnung'!$CA$6,MOD(ROW()-2,113),A125-1)</f>
        <v>0.33516126162457288</v>
      </c>
      <c r="D125" s="346">
        <f ca="1">OFFSET('GFZ Berechnung'!Z$6,MOD(ROW()-2,113),A125-1)</f>
        <v>1795246.25</v>
      </c>
      <c r="F125" s="293">
        <v>0.25579462308899187</v>
      </c>
      <c r="G125" s="347">
        <v>1636567.5</v>
      </c>
      <c r="I125" s="291"/>
      <c r="J125" s="291"/>
      <c r="O125" s="294"/>
    </row>
    <row r="126" spans="1:15" x14ac:dyDescent="0.25">
      <c r="A126" s="291">
        <f t="shared" si="10"/>
        <v>2</v>
      </c>
      <c r="B126" s="343">
        <f ca="1">OFFSET('GFZ Berechnung'!$B$6,MOD(ROW()-2,113),0)</f>
        <v>203</v>
      </c>
      <c r="C126" s="345">
        <f ca="1">OFFSET('GFZ Berechnung'!$CA$6,MOD(ROW()-2,113),A126-1)</f>
        <v>0.28203903152727294</v>
      </c>
      <c r="D126" s="346">
        <f ca="1">OFFSET('GFZ Berechnung'!Z$6,MOD(ROW()-2,113),A126-1)</f>
        <v>1004898.75</v>
      </c>
      <c r="F126" s="293">
        <v>0.40576830491260824</v>
      </c>
      <c r="G126" s="347">
        <v>3081401.25</v>
      </c>
      <c r="I126" s="291"/>
      <c r="J126" s="291"/>
      <c r="O126" s="294"/>
    </row>
    <row r="127" spans="1:15" x14ac:dyDescent="0.25">
      <c r="A127" s="291">
        <f t="shared" si="10"/>
        <v>2</v>
      </c>
      <c r="B127" s="343">
        <f ca="1">OFFSET('GFZ Berechnung'!$B$6,MOD(ROW()-2,113),0)</f>
        <v>204</v>
      </c>
      <c r="C127" s="345">
        <f ca="1">OFFSET('GFZ Berechnung'!$CA$6,MOD(ROW()-2,113),A127-1)</f>
        <v>0.31280861048095843</v>
      </c>
      <c r="D127" s="346">
        <f ca="1">OFFSET('GFZ Berechnung'!Z$6,MOD(ROW()-2,113),A127-1)</f>
        <v>2352721.25</v>
      </c>
      <c r="F127" s="293">
        <v>0.34491634954719103</v>
      </c>
      <c r="G127" s="347">
        <v>1795246.25</v>
      </c>
      <c r="I127" s="291"/>
      <c r="J127" s="291"/>
      <c r="O127" s="294"/>
    </row>
    <row r="128" spans="1:15" x14ac:dyDescent="0.25">
      <c r="A128" s="291">
        <f t="shared" si="10"/>
        <v>2</v>
      </c>
      <c r="B128" s="343">
        <f ca="1">OFFSET('GFZ Berechnung'!$B$6,MOD(ROW()-2,113),0)</f>
        <v>205</v>
      </c>
      <c r="C128" s="345">
        <f ca="1">OFFSET('GFZ Berechnung'!$CA$6,MOD(ROW()-2,113),A128-1)</f>
        <v>0.38330086273352082</v>
      </c>
      <c r="D128" s="346">
        <f ca="1">OFFSET('GFZ Berechnung'!Z$6,MOD(ROW()-2,113),A128-1)</f>
        <v>2112897.5</v>
      </c>
      <c r="F128" s="293">
        <v>0.25332199285607865</v>
      </c>
      <c r="G128" s="347">
        <v>1004898.75</v>
      </c>
      <c r="I128" s="291"/>
      <c r="J128" s="291"/>
      <c r="O128" s="294"/>
    </row>
    <row r="129" spans="1:15" x14ac:dyDescent="0.25">
      <c r="A129" s="291">
        <f t="shared" si="10"/>
        <v>2</v>
      </c>
      <c r="B129" s="343">
        <f ca="1">OFFSET('GFZ Berechnung'!$B$6,MOD(ROW()-2,113),0)</f>
        <v>206</v>
      </c>
      <c r="C129" s="345">
        <f ca="1">OFFSET('GFZ Berechnung'!$CA$6,MOD(ROW()-2,113),A129-1)</f>
        <v>0.38742730713640755</v>
      </c>
      <c r="D129" s="346">
        <f ca="1">OFFSET('GFZ Berechnung'!Z$6,MOD(ROW()-2,113),A129-1)</f>
        <v>3627456.25</v>
      </c>
      <c r="F129" s="293">
        <v>0.25707699656601907</v>
      </c>
      <c r="G129" s="347">
        <v>2352721.25</v>
      </c>
      <c r="I129" s="291"/>
      <c r="J129" s="291"/>
      <c r="O129" s="294"/>
    </row>
    <row r="130" spans="1:15" x14ac:dyDescent="0.25">
      <c r="A130" s="291">
        <f t="shared" si="10"/>
        <v>2</v>
      </c>
      <c r="B130" s="343">
        <f ca="1">OFFSET('GFZ Berechnung'!$B$6,MOD(ROW()-2,113),0)</f>
        <v>207</v>
      </c>
      <c r="C130" s="345">
        <f ca="1">OFFSET('GFZ Berechnung'!$CA$6,MOD(ROW()-2,113),A130-1)</f>
        <v>0.28986539747268125</v>
      </c>
      <c r="D130" s="346">
        <f ca="1">OFFSET('GFZ Berechnung'!Z$6,MOD(ROW()-2,113),A130-1)</f>
        <v>2926651.25</v>
      </c>
      <c r="F130" s="293">
        <v>0.32928604312368714</v>
      </c>
      <c r="G130" s="347">
        <v>2112897.5</v>
      </c>
      <c r="I130" s="291"/>
      <c r="J130" s="291"/>
      <c r="O130" s="294"/>
    </row>
    <row r="131" spans="1:15" x14ac:dyDescent="0.25">
      <c r="A131" s="291">
        <f t="shared" ref="A131:A194" si="18">INT((ROW()-2)/113)+1</f>
        <v>2</v>
      </c>
      <c r="B131" s="343">
        <f ca="1">OFFSET('GFZ Berechnung'!$B$6,MOD(ROW()-2,113),0)</f>
        <v>208</v>
      </c>
      <c r="C131" s="345">
        <f ca="1">OFFSET('GFZ Berechnung'!$CA$6,MOD(ROW()-2,113),A131-1)</f>
        <v>0.26812327942180203</v>
      </c>
      <c r="D131" s="346">
        <f ca="1">OFFSET('GFZ Berechnung'!Z$6,MOD(ROW()-2,113),A131-1)</f>
        <v>1682421.2499999998</v>
      </c>
      <c r="F131" s="293">
        <v>0.35935667278308275</v>
      </c>
      <c r="G131" s="347">
        <v>3627456.25</v>
      </c>
      <c r="I131" s="291"/>
      <c r="J131" s="291"/>
      <c r="O131" s="294"/>
    </row>
    <row r="132" spans="1:15" x14ac:dyDescent="0.25">
      <c r="A132" s="291">
        <f t="shared" si="18"/>
        <v>2</v>
      </c>
      <c r="B132" s="343">
        <f ca="1">OFFSET('GFZ Berechnung'!$B$6,MOD(ROW()-2,113),0)</f>
        <v>209</v>
      </c>
      <c r="C132" s="345">
        <f ca="1">OFFSET('GFZ Berechnung'!$CA$6,MOD(ROW()-2,113),A132-1)</f>
        <v>0.33359176824791387</v>
      </c>
      <c r="D132" s="346">
        <f ca="1">OFFSET('GFZ Berechnung'!Z$6,MOD(ROW()-2,113),A132-1)</f>
        <v>2091051.25</v>
      </c>
      <c r="F132" s="293">
        <v>0.24911106078778589</v>
      </c>
      <c r="G132" s="347">
        <v>2926651.25</v>
      </c>
      <c r="I132" s="291"/>
      <c r="J132" s="291"/>
      <c r="O132" s="294"/>
    </row>
    <row r="133" spans="1:15" x14ac:dyDescent="0.25">
      <c r="A133" s="291">
        <f t="shared" si="18"/>
        <v>2</v>
      </c>
      <c r="B133" s="343">
        <f ca="1">OFFSET('GFZ Berechnung'!$B$6,MOD(ROW()-2,113),0)</f>
        <v>210</v>
      </c>
      <c r="C133" s="345">
        <f ca="1">OFFSET('GFZ Berechnung'!$CA$6,MOD(ROW()-2,113),A133-1)</f>
        <v>0.32749284729787931</v>
      </c>
      <c r="D133" s="346">
        <f ca="1">OFFSET('GFZ Berechnung'!Z$6,MOD(ROW()-2,113),A133-1)</f>
        <v>1246222.5</v>
      </c>
      <c r="F133" s="293">
        <v>0.21735237191644519</v>
      </c>
      <c r="G133" s="347">
        <v>1682421.2499999998</v>
      </c>
      <c r="I133" s="291"/>
      <c r="J133" s="291"/>
      <c r="O133" s="294"/>
    </row>
    <row r="134" spans="1:15" x14ac:dyDescent="0.25">
      <c r="A134" s="291">
        <f t="shared" si="18"/>
        <v>2</v>
      </c>
      <c r="B134" s="343">
        <f ca="1">OFFSET('GFZ Berechnung'!$B$6,MOD(ROW()-2,113),0)</f>
        <v>301</v>
      </c>
      <c r="C134" s="345">
        <f ca="1">OFFSET('GFZ Berechnung'!$CA$6,MOD(ROW()-2,113),A134-1)</f>
        <v>0.56071062174302622</v>
      </c>
      <c r="D134" s="346">
        <f ca="1">OFFSET('GFZ Berechnung'!Z$6,MOD(ROW()-2,113),A134-1)</f>
        <v>868221.25</v>
      </c>
      <c r="F134" s="293">
        <v>0.28288531775855685</v>
      </c>
      <c r="G134" s="347">
        <v>2091051.25</v>
      </c>
      <c r="I134" s="291"/>
      <c r="J134" s="291"/>
      <c r="O134" s="294"/>
    </row>
    <row r="135" spans="1:15" x14ac:dyDescent="0.25">
      <c r="A135" s="291">
        <f t="shared" si="18"/>
        <v>2</v>
      </c>
      <c r="B135" s="343">
        <f ca="1">OFFSET('GFZ Berechnung'!$B$6,MOD(ROW()-2,113),0)</f>
        <v>302</v>
      </c>
      <c r="C135" s="345">
        <f ca="1">OFFSET('GFZ Berechnung'!$CA$6,MOD(ROW()-2,113),A135-1)</f>
        <v>0.42980930422174041</v>
      </c>
      <c r="D135" s="346">
        <f ca="1">OFFSET('GFZ Berechnung'!Z$6,MOD(ROW()-2,113),A135-1)</f>
        <v>1482103.75</v>
      </c>
      <c r="F135" s="293">
        <v>0.27980719410555904</v>
      </c>
      <c r="G135" s="347">
        <v>1246222.5</v>
      </c>
      <c r="I135" s="291"/>
      <c r="J135" s="291"/>
      <c r="O135" s="294"/>
    </row>
    <row r="136" spans="1:15" x14ac:dyDescent="0.25">
      <c r="A136" s="291">
        <f t="shared" si="18"/>
        <v>2</v>
      </c>
      <c r="B136" s="343">
        <f ca="1">OFFSET('GFZ Berechnung'!$B$6,MOD(ROW()-2,113),0)</f>
        <v>303</v>
      </c>
      <c r="C136" s="345">
        <f ca="1">OFFSET('GFZ Berechnung'!$CA$6,MOD(ROW()-2,113),A136-1)</f>
        <v>0.52395237516618487</v>
      </c>
      <c r="D136" s="346">
        <f ca="1">OFFSET('GFZ Berechnung'!Z$6,MOD(ROW()-2,113),A136-1)</f>
        <v>472436.25</v>
      </c>
      <c r="F136" s="293">
        <v>0.52769476589422215</v>
      </c>
      <c r="G136" s="347">
        <v>868221.25</v>
      </c>
      <c r="I136" s="291"/>
      <c r="J136" s="291"/>
      <c r="O136" s="294"/>
    </row>
    <row r="137" spans="1:15" x14ac:dyDescent="0.25">
      <c r="A137" s="291">
        <f t="shared" si="18"/>
        <v>2</v>
      </c>
      <c r="B137" s="343">
        <f ca="1">OFFSET('GFZ Berechnung'!$B$6,MOD(ROW()-2,113),0)</f>
        <v>304</v>
      </c>
      <c r="C137" s="345">
        <f ca="1">OFFSET('GFZ Berechnung'!$CA$6,MOD(ROW()-2,113),A137-1)</f>
        <v>0.50678300425084455</v>
      </c>
      <c r="D137" s="346">
        <f ca="1">OFFSET('GFZ Berechnung'!Z$6,MOD(ROW()-2,113),A137-1)</f>
        <v>1307681.25</v>
      </c>
      <c r="F137" s="293">
        <v>0.37718185581027125</v>
      </c>
      <c r="G137" s="347">
        <v>1482103.75</v>
      </c>
      <c r="I137" s="291"/>
      <c r="J137" s="291"/>
      <c r="O137" s="294"/>
    </row>
    <row r="138" spans="1:15" x14ac:dyDescent="0.25">
      <c r="A138" s="291">
        <f t="shared" si="18"/>
        <v>2</v>
      </c>
      <c r="B138" s="343">
        <f ca="1">OFFSET('GFZ Berechnung'!$B$6,MOD(ROW()-2,113),0)</f>
        <v>305</v>
      </c>
      <c r="C138" s="345">
        <f ca="1">OFFSET('GFZ Berechnung'!$CA$6,MOD(ROW()-2,113),A138-1)</f>
        <v>0.40304575432921308</v>
      </c>
      <c r="D138" s="346">
        <f ca="1">OFFSET('GFZ Berechnung'!Z$6,MOD(ROW()-2,113),A138-1)</f>
        <v>5795293.75</v>
      </c>
      <c r="F138" s="293">
        <v>0.45964289801703745</v>
      </c>
      <c r="G138" s="347">
        <v>472436.25</v>
      </c>
      <c r="I138" s="291"/>
      <c r="J138" s="291"/>
      <c r="O138" s="294"/>
    </row>
    <row r="139" spans="1:15" x14ac:dyDescent="0.25">
      <c r="A139" s="291">
        <f t="shared" si="18"/>
        <v>2</v>
      </c>
      <c r="B139" s="343">
        <f ca="1">OFFSET('GFZ Berechnung'!$B$6,MOD(ROW()-2,113),0)</f>
        <v>306</v>
      </c>
      <c r="C139" s="345">
        <f ca="1">OFFSET('GFZ Berechnung'!$CA$6,MOD(ROW()-2,113),A139-1)</f>
        <v>0.43710721024259364</v>
      </c>
      <c r="D139" s="346">
        <f ca="1">OFFSET('GFZ Berechnung'!Z$6,MOD(ROW()-2,113),A139-1)</f>
        <v>4576901.25</v>
      </c>
      <c r="F139" s="293">
        <v>0.45900811250143003</v>
      </c>
      <c r="G139" s="347">
        <v>1307681.25</v>
      </c>
      <c r="I139" s="291"/>
      <c r="J139" s="291"/>
      <c r="O139" s="294"/>
    </row>
    <row r="140" spans="1:15" x14ac:dyDescent="0.25">
      <c r="A140" s="291">
        <f t="shared" si="18"/>
        <v>2</v>
      </c>
      <c r="B140" s="343">
        <f ca="1">OFFSET('GFZ Berechnung'!$B$6,MOD(ROW()-2,113),0)</f>
        <v>307</v>
      </c>
      <c r="C140" s="345">
        <f ca="1">OFFSET('GFZ Berechnung'!$CA$6,MOD(ROW()-2,113),A140-1)</f>
        <v>0.39731771337187383</v>
      </c>
      <c r="D140" s="346">
        <f ca="1">OFFSET('GFZ Berechnung'!Z$6,MOD(ROW()-2,113),A140-1)</f>
        <v>1393065</v>
      </c>
      <c r="F140" s="293">
        <v>0.34801208432677061</v>
      </c>
      <c r="G140" s="347">
        <v>5795293.75</v>
      </c>
      <c r="I140" s="291"/>
      <c r="J140" s="291"/>
      <c r="O140" s="294"/>
    </row>
    <row r="141" spans="1:15" x14ac:dyDescent="0.25">
      <c r="A141" s="291">
        <f t="shared" si="18"/>
        <v>2</v>
      </c>
      <c r="B141" s="343">
        <f ca="1">OFFSET('GFZ Berechnung'!$B$6,MOD(ROW()-2,113),0)</f>
        <v>308</v>
      </c>
      <c r="C141" s="345">
        <f ca="1">OFFSET('GFZ Berechnung'!$CA$6,MOD(ROW()-2,113),A141-1)</f>
        <v>0.41810498399199142</v>
      </c>
      <c r="D141" s="346">
        <f ca="1">OFFSET('GFZ Berechnung'!Z$6,MOD(ROW()-2,113),A141-1)</f>
        <v>2414435</v>
      </c>
      <c r="F141" s="293">
        <v>0.36170804947047802</v>
      </c>
      <c r="G141" s="347">
        <v>4576901.25</v>
      </c>
      <c r="I141" s="291"/>
      <c r="J141" s="291"/>
      <c r="O141" s="294"/>
    </row>
    <row r="142" spans="1:15" x14ac:dyDescent="0.25">
      <c r="A142" s="291">
        <f t="shared" si="18"/>
        <v>2</v>
      </c>
      <c r="B142" s="343">
        <f ca="1">OFFSET('GFZ Berechnung'!$B$6,MOD(ROW()-2,113),0)</f>
        <v>309</v>
      </c>
      <c r="C142" s="345">
        <f ca="1">OFFSET('GFZ Berechnung'!$CA$6,MOD(ROW()-2,113),A142-1)</f>
        <v>0.42207456940393812</v>
      </c>
      <c r="D142" s="346">
        <f ca="1">OFFSET('GFZ Berechnung'!Z$6,MOD(ROW()-2,113),A142-1)</f>
        <v>1668796.2499999998</v>
      </c>
      <c r="F142" s="293">
        <v>0.30588697206995824</v>
      </c>
      <c r="G142" s="347">
        <v>1393065</v>
      </c>
      <c r="I142" s="291"/>
      <c r="J142" s="291"/>
      <c r="O142" s="294"/>
    </row>
    <row r="143" spans="1:15" x14ac:dyDescent="0.25">
      <c r="A143" s="291">
        <f t="shared" si="18"/>
        <v>2</v>
      </c>
      <c r="B143" s="343">
        <f ca="1">OFFSET('GFZ Berechnung'!$B$6,MOD(ROW()-2,113),0)</f>
        <v>310</v>
      </c>
      <c r="C143" s="345">
        <f ca="1">OFFSET('GFZ Berechnung'!$CA$6,MOD(ROW()-2,113),A143-1)</f>
        <v>0.41427752256785311</v>
      </c>
      <c r="D143" s="346">
        <f ca="1">OFFSET('GFZ Berechnung'!Z$6,MOD(ROW()-2,113),A143-1)</f>
        <v>1742705.0000000002</v>
      </c>
      <c r="F143" s="293">
        <v>0.31019115293358135</v>
      </c>
      <c r="G143" s="347">
        <v>2414435</v>
      </c>
      <c r="I143" s="291"/>
      <c r="J143" s="291"/>
      <c r="O143" s="294"/>
    </row>
    <row r="144" spans="1:15" x14ac:dyDescent="0.25">
      <c r="A144" s="291">
        <f t="shared" si="18"/>
        <v>2</v>
      </c>
      <c r="B144" s="343">
        <f ca="1">OFFSET('GFZ Berechnung'!$B$6,MOD(ROW()-2,113),0)</f>
        <v>311</v>
      </c>
      <c r="C144" s="345">
        <f ca="1">OFFSET('GFZ Berechnung'!$CA$6,MOD(ROW()-2,113),A144-1)</f>
        <v>0.39476273066889911</v>
      </c>
      <c r="D144" s="346">
        <f ca="1">OFFSET('GFZ Berechnung'!Z$6,MOD(ROW()-2,113),A144-1)</f>
        <v>1276750</v>
      </c>
      <c r="F144" s="293">
        <v>0.33039400169207528</v>
      </c>
      <c r="G144" s="347">
        <v>1668796.2499999998</v>
      </c>
      <c r="I144" s="291"/>
      <c r="J144" s="291"/>
      <c r="O144" s="294"/>
    </row>
    <row r="145" spans="1:15" x14ac:dyDescent="0.25">
      <c r="A145" s="291">
        <f t="shared" si="18"/>
        <v>2</v>
      </c>
      <c r="B145" s="343">
        <f ca="1">OFFSET('GFZ Berechnung'!$B$6,MOD(ROW()-2,113),0)</f>
        <v>312</v>
      </c>
      <c r="C145" s="345">
        <f ca="1">OFFSET('GFZ Berechnung'!$CA$6,MOD(ROW()-2,113),A145-1)</f>
        <v>0.43988525137925261</v>
      </c>
      <c r="D145" s="346">
        <f ca="1">OFFSET('GFZ Berechnung'!Z$6,MOD(ROW()-2,113),A145-1)</f>
        <v>2578003.75</v>
      </c>
      <c r="F145" s="293">
        <v>0.31083676832316537</v>
      </c>
      <c r="G145" s="347">
        <v>1742705.0000000002</v>
      </c>
      <c r="I145" s="291"/>
      <c r="J145" s="291"/>
      <c r="O145" s="294"/>
    </row>
    <row r="146" spans="1:15" x14ac:dyDescent="0.25">
      <c r="A146" s="291">
        <f t="shared" si="18"/>
        <v>2</v>
      </c>
      <c r="B146" s="343">
        <f ca="1">OFFSET('GFZ Berechnung'!$B$6,MOD(ROW()-2,113),0)</f>
        <v>313</v>
      </c>
      <c r="C146" s="345">
        <f ca="1">OFFSET('GFZ Berechnung'!$CA$6,MOD(ROW()-2,113),A146-1)</f>
        <v>0.39099909134203464</v>
      </c>
      <c r="D146" s="346">
        <f ca="1">OFFSET('GFZ Berechnung'!Z$6,MOD(ROW()-2,113),A146-1)</f>
        <v>2289472.5</v>
      </c>
      <c r="F146" s="293">
        <v>0.30598513539024308</v>
      </c>
      <c r="G146" s="347">
        <v>1276750</v>
      </c>
      <c r="I146" s="291"/>
      <c r="J146" s="291"/>
      <c r="O146" s="294"/>
    </row>
    <row r="147" spans="1:15" x14ac:dyDescent="0.25">
      <c r="A147" s="291">
        <f t="shared" si="18"/>
        <v>2</v>
      </c>
      <c r="B147" s="343">
        <f ca="1">OFFSET('GFZ Berechnung'!$B$6,MOD(ROW()-2,113),0)</f>
        <v>314</v>
      </c>
      <c r="C147" s="345">
        <f ca="1">OFFSET('GFZ Berechnung'!$CA$6,MOD(ROW()-2,113),A147-1)</f>
        <v>0.47859749083673292</v>
      </c>
      <c r="D147" s="346">
        <f ca="1">OFFSET('GFZ Berechnung'!Z$6,MOD(ROW()-2,113),A147-1)</f>
        <v>1201825</v>
      </c>
      <c r="F147" s="293">
        <v>0.34611811960484917</v>
      </c>
      <c r="G147" s="347">
        <v>2578003.75</v>
      </c>
      <c r="I147" s="291"/>
      <c r="J147" s="291"/>
      <c r="O147" s="294"/>
    </row>
    <row r="148" spans="1:15" x14ac:dyDescent="0.25">
      <c r="A148" s="291">
        <f t="shared" si="18"/>
        <v>2</v>
      </c>
      <c r="B148" s="343">
        <f ca="1">OFFSET('GFZ Berechnung'!$B$6,MOD(ROW()-2,113),0)</f>
        <v>315</v>
      </c>
      <c r="C148" s="345">
        <f ca="1">OFFSET('GFZ Berechnung'!$CA$6,MOD(ROW()-2,113),A148-1)</f>
        <v>0.3995585017251182</v>
      </c>
      <c r="D148" s="346">
        <f ca="1">OFFSET('GFZ Berechnung'!Z$6,MOD(ROW()-2,113),A148-1)</f>
        <v>3629450</v>
      </c>
      <c r="F148" s="293">
        <v>0.30564484159548339</v>
      </c>
      <c r="G148" s="347">
        <v>2289472.5</v>
      </c>
      <c r="I148" s="291"/>
      <c r="J148" s="291"/>
      <c r="O148" s="294"/>
    </row>
    <row r="149" spans="1:15" x14ac:dyDescent="0.25">
      <c r="A149" s="291">
        <f t="shared" si="18"/>
        <v>2</v>
      </c>
      <c r="B149" s="343">
        <f ca="1">OFFSET('GFZ Berechnung'!$B$6,MOD(ROW()-2,113),0)</f>
        <v>316</v>
      </c>
      <c r="C149" s="345">
        <f ca="1">OFFSET('GFZ Berechnung'!$CA$6,MOD(ROW()-2,113),A149-1)</f>
        <v>0.39465834134442829</v>
      </c>
      <c r="D149" s="346">
        <f ca="1">OFFSET('GFZ Berechnung'!Z$6,MOD(ROW()-2,113),A149-1)</f>
        <v>2167180</v>
      </c>
      <c r="F149" s="293">
        <v>0.39083650530462</v>
      </c>
      <c r="G149" s="347">
        <v>1201825</v>
      </c>
      <c r="I149" s="291"/>
      <c r="J149" s="291"/>
      <c r="O149" s="294"/>
    </row>
    <row r="150" spans="1:15" x14ac:dyDescent="0.25">
      <c r="A150" s="291">
        <f t="shared" si="18"/>
        <v>2</v>
      </c>
      <c r="B150" s="343">
        <f ca="1">OFFSET('GFZ Berechnung'!$B$6,MOD(ROW()-2,113),0)</f>
        <v>317</v>
      </c>
      <c r="C150" s="345">
        <f ca="1">OFFSET('GFZ Berechnung'!$CA$6,MOD(ROW()-2,113),A150-1)</f>
        <v>0.47818313631461751</v>
      </c>
      <c r="D150" s="346">
        <f ca="1">OFFSET('GFZ Berechnung'!Z$6,MOD(ROW()-2,113),A150-1)</f>
        <v>4468300</v>
      </c>
      <c r="F150" s="293">
        <v>0.32680868031041055</v>
      </c>
      <c r="G150" s="347">
        <v>3629450</v>
      </c>
      <c r="I150" s="291"/>
      <c r="J150" s="291"/>
      <c r="O150" s="294"/>
    </row>
    <row r="151" spans="1:15" x14ac:dyDescent="0.25">
      <c r="A151" s="291">
        <f t="shared" si="18"/>
        <v>2</v>
      </c>
      <c r="B151" s="343">
        <f ca="1">OFFSET('GFZ Berechnung'!$B$6,MOD(ROW()-2,113),0)</f>
        <v>318</v>
      </c>
      <c r="C151" s="345">
        <f ca="1">OFFSET('GFZ Berechnung'!$CA$6,MOD(ROW()-2,113),A151-1)</f>
        <v>0.40989445277513137</v>
      </c>
      <c r="D151" s="346">
        <f ca="1">OFFSET('GFZ Berechnung'!Z$6,MOD(ROW()-2,113),A151-1)</f>
        <v>3484441.2500000005</v>
      </c>
      <c r="F151" s="293">
        <v>0.29333469810588542</v>
      </c>
      <c r="G151" s="347">
        <v>2167180</v>
      </c>
      <c r="I151" s="291"/>
      <c r="J151" s="291"/>
      <c r="O151" s="294"/>
    </row>
    <row r="152" spans="1:15" x14ac:dyDescent="0.25">
      <c r="A152" s="291">
        <f t="shared" si="18"/>
        <v>2</v>
      </c>
      <c r="B152" s="343">
        <f ca="1">OFFSET('GFZ Berechnung'!$B$6,MOD(ROW()-2,113),0)</f>
        <v>319</v>
      </c>
      <c r="C152" s="345">
        <f ca="1">OFFSET('GFZ Berechnung'!$CA$6,MOD(ROW()-2,113),A152-1)</f>
        <v>0.37360453928202764</v>
      </c>
      <c r="D152" s="346">
        <f ca="1">OFFSET('GFZ Berechnung'!Z$6,MOD(ROW()-2,113),A152-1)</f>
        <v>3475148.75</v>
      </c>
      <c r="F152" s="293">
        <v>0.41755986603018086</v>
      </c>
      <c r="G152" s="347">
        <v>4468300</v>
      </c>
      <c r="I152" s="291"/>
      <c r="J152" s="291"/>
      <c r="O152" s="294"/>
    </row>
    <row r="153" spans="1:15" x14ac:dyDescent="0.25">
      <c r="A153" s="291">
        <f t="shared" si="18"/>
        <v>2</v>
      </c>
      <c r="B153" s="343">
        <f ca="1">OFFSET('GFZ Berechnung'!$B$6,MOD(ROW()-2,113),0)</f>
        <v>320</v>
      </c>
      <c r="C153" s="345">
        <f ca="1">OFFSET('GFZ Berechnung'!$CA$6,MOD(ROW()-2,113),A153-1)</f>
        <v>0.45012559477537295</v>
      </c>
      <c r="D153" s="346">
        <f ca="1">OFFSET('GFZ Berechnung'!Z$6,MOD(ROW()-2,113),A153-1)</f>
        <v>2142116.25</v>
      </c>
      <c r="F153" s="293">
        <v>0.33314152411498005</v>
      </c>
      <c r="G153" s="347">
        <v>3484441.2500000005</v>
      </c>
      <c r="I153" s="291"/>
      <c r="J153" s="291"/>
      <c r="O153" s="294"/>
    </row>
    <row r="154" spans="1:15" x14ac:dyDescent="0.25">
      <c r="A154" s="291">
        <f t="shared" si="18"/>
        <v>2</v>
      </c>
      <c r="B154" s="343">
        <f ca="1">OFFSET('GFZ Berechnung'!$B$6,MOD(ROW()-2,113),0)</f>
        <v>321</v>
      </c>
      <c r="C154" s="345">
        <f ca="1">OFFSET('GFZ Berechnung'!$CA$6,MOD(ROW()-2,113),A154-1)</f>
        <v>0.36633137516003528</v>
      </c>
      <c r="D154" s="346">
        <f ca="1">OFFSET('GFZ Berechnung'!Z$6,MOD(ROW()-2,113),A154-1)</f>
        <v>2429412.5</v>
      </c>
      <c r="F154" s="293">
        <v>0.29189171865081642</v>
      </c>
      <c r="G154" s="347">
        <v>3475148.75</v>
      </c>
      <c r="I154" s="291"/>
      <c r="J154" s="291"/>
      <c r="O154" s="294"/>
    </row>
    <row r="155" spans="1:15" x14ac:dyDescent="0.25">
      <c r="A155" s="291">
        <f t="shared" si="18"/>
        <v>2</v>
      </c>
      <c r="B155" s="343">
        <f ca="1">OFFSET('GFZ Berechnung'!$B$6,MOD(ROW()-2,113),0)</f>
        <v>322</v>
      </c>
      <c r="C155" s="345">
        <f ca="1">OFFSET('GFZ Berechnung'!$CA$6,MOD(ROW()-2,113),A155-1)</f>
        <v>0.37320351335132534</v>
      </c>
      <c r="D155" s="346">
        <f ca="1">OFFSET('GFZ Berechnung'!Z$6,MOD(ROW()-2,113),A155-1)</f>
        <v>1082363.75</v>
      </c>
      <c r="F155" s="293">
        <v>0.38121532942389652</v>
      </c>
      <c r="G155" s="347">
        <v>2142116.25</v>
      </c>
      <c r="I155" s="291"/>
      <c r="J155" s="291"/>
      <c r="O155" s="294"/>
    </row>
    <row r="156" spans="1:15" x14ac:dyDescent="0.25">
      <c r="A156" s="291">
        <f t="shared" si="18"/>
        <v>2</v>
      </c>
      <c r="B156" s="343">
        <f ca="1">OFFSET('GFZ Berechnung'!$B$6,MOD(ROW()-2,113),0)</f>
        <v>323</v>
      </c>
      <c r="C156" s="345">
        <f ca="1">OFFSET('GFZ Berechnung'!$CA$6,MOD(ROW()-2,113),A156-1)</f>
        <v>0.38213586725637272</v>
      </c>
      <c r="D156" s="346">
        <f ca="1">OFFSET('GFZ Berechnung'!Z$6,MOD(ROW()-2,113),A156-1)</f>
        <v>2419752.5</v>
      </c>
      <c r="F156" s="293">
        <v>0.2838279045391629</v>
      </c>
      <c r="G156" s="347">
        <v>2429412.5</v>
      </c>
      <c r="I156" s="291"/>
      <c r="J156" s="291"/>
      <c r="O156" s="294"/>
    </row>
    <row r="157" spans="1:15" x14ac:dyDescent="0.25">
      <c r="A157" s="291">
        <f t="shared" si="18"/>
        <v>2</v>
      </c>
      <c r="B157" s="343">
        <f ca="1">OFFSET('GFZ Berechnung'!$B$6,MOD(ROW()-2,113),0)</f>
        <v>324</v>
      </c>
      <c r="C157" s="345">
        <f ca="1">OFFSET('GFZ Berechnung'!$CA$6,MOD(ROW()-2,113),A157-1)</f>
        <v>0.4237845986782971</v>
      </c>
      <c r="D157" s="346">
        <f ca="1">OFFSET('GFZ Berechnung'!Z$6,MOD(ROW()-2,113),A157-1)</f>
        <v>4465495</v>
      </c>
      <c r="F157" s="293">
        <v>0.28612922413695008</v>
      </c>
      <c r="G157" s="347">
        <v>1082363.75</v>
      </c>
      <c r="I157" s="291"/>
      <c r="J157" s="291"/>
      <c r="O157" s="294"/>
    </row>
    <row r="158" spans="1:15" x14ac:dyDescent="0.25">
      <c r="A158" s="291">
        <f t="shared" si="18"/>
        <v>2</v>
      </c>
      <c r="B158" s="343">
        <f ca="1">OFFSET('GFZ Berechnung'!$B$6,MOD(ROW()-2,113),0)</f>
        <v>325</v>
      </c>
      <c r="C158" s="345">
        <f ca="1">OFFSET('GFZ Berechnung'!$CA$6,MOD(ROW()-2,113),A158-1)</f>
        <v>0.32932874552100105</v>
      </c>
      <c r="D158" s="346">
        <f ca="1">OFFSET('GFZ Berechnung'!Z$6,MOD(ROW()-2,113),A158-1)</f>
        <v>1782253.75</v>
      </c>
      <c r="F158" s="293">
        <v>0.29432930574747534</v>
      </c>
      <c r="G158" s="347">
        <v>2419752.5</v>
      </c>
      <c r="I158" s="291"/>
      <c r="J158" s="291"/>
      <c r="O158" s="294"/>
    </row>
    <row r="159" spans="1:15" x14ac:dyDescent="0.25">
      <c r="A159" s="291">
        <f t="shared" si="18"/>
        <v>2</v>
      </c>
      <c r="B159" s="343">
        <f ca="1">OFFSET('GFZ Berechnung'!$B$6,MOD(ROW()-2,113),0)</f>
        <v>401</v>
      </c>
      <c r="C159" s="345">
        <f ca="1">OFFSET('GFZ Berechnung'!$CA$6,MOD(ROW()-2,113),A159-1)</f>
        <v>0.45217771887400804</v>
      </c>
      <c r="D159" s="346">
        <f ca="1">OFFSET('GFZ Berechnung'!Z$6,MOD(ROW()-2,113),A159-1)</f>
        <v>4119070</v>
      </c>
      <c r="F159" s="293">
        <v>0.35906101020529307</v>
      </c>
      <c r="G159" s="347">
        <v>4465495</v>
      </c>
      <c r="I159" s="291"/>
      <c r="J159" s="291"/>
      <c r="O159" s="294"/>
    </row>
    <row r="160" spans="1:15" x14ac:dyDescent="0.25">
      <c r="A160" s="291">
        <f t="shared" si="18"/>
        <v>2</v>
      </c>
      <c r="B160" s="343">
        <f ca="1">OFFSET('GFZ Berechnung'!$B$6,MOD(ROW()-2,113),0)</f>
        <v>402</v>
      </c>
      <c r="C160" s="345">
        <f ca="1">OFFSET('GFZ Berechnung'!$CA$6,MOD(ROW()-2,113),A160-1)</f>
        <v>0.55519136158518978</v>
      </c>
      <c r="D160" s="346">
        <f ca="1">OFFSET('GFZ Berechnung'!Z$6,MOD(ROW()-2,113),A160-1)</f>
        <v>1443158.75</v>
      </c>
      <c r="F160" s="293">
        <v>0.25433654106024489</v>
      </c>
      <c r="G160" s="347">
        <v>1782253.75</v>
      </c>
      <c r="I160" s="291"/>
      <c r="J160" s="291"/>
      <c r="O160" s="294"/>
    </row>
    <row r="161" spans="1:15" x14ac:dyDescent="0.25">
      <c r="A161" s="291">
        <f t="shared" si="18"/>
        <v>2</v>
      </c>
      <c r="B161" s="343">
        <f ca="1">OFFSET('GFZ Berechnung'!$B$6,MOD(ROW()-2,113),0)</f>
        <v>403</v>
      </c>
      <c r="C161" s="345">
        <f ca="1">OFFSET('GFZ Berechnung'!$CA$6,MOD(ROW()-2,113),A161-1)</f>
        <v>0.56545839476408388</v>
      </c>
      <c r="D161" s="346">
        <f ca="1">OFFSET('GFZ Berechnung'!Z$6,MOD(ROW()-2,113),A161-1)</f>
        <v>2682386.25</v>
      </c>
      <c r="F161" s="293">
        <v>0.53287333105490997</v>
      </c>
      <c r="G161" s="347">
        <v>4119070</v>
      </c>
      <c r="I161" s="291"/>
      <c r="J161" s="291"/>
      <c r="O161" s="294"/>
    </row>
    <row r="162" spans="1:15" x14ac:dyDescent="0.25">
      <c r="A162" s="291">
        <f t="shared" si="18"/>
        <v>2</v>
      </c>
      <c r="B162" s="343">
        <f ca="1">OFFSET('GFZ Berechnung'!$B$6,MOD(ROW()-2,113),0)</f>
        <v>404</v>
      </c>
      <c r="C162" s="345">
        <f ca="1">OFFSET('GFZ Berechnung'!$CA$6,MOD(ROW()-2,113),A162-1)</f>
        <v>0.31874959625002375</v>
      </c>
      <c r="D162" s="346">
        <f ca="1">OFFSET('GFZ Berechnung'!Z$6,MOD(ROW()-2,113),A162-1)</f>
        <v>5530366.25</v>
      </c>
      <c r="F162" s="293">
        <v>0.53548360617921353</v>
      </c>
      <c r="G162" s="347">
        <v>1443158.75</v>
      </c>
      <c r="I162" s="291"/>
      <c r="J162" s="291"/>
      <c r="O162" s="294"/>
    </row>
    <row r="163" spans="1:15" x14ac:dyDescent="0.25">
      <c r="A163" s="291">
        <f t="shared" si="18"/>
        <v>2</v>
      </c>
      <c r="B163" s="343">
        <f ca="1">OFFSET('GFZ Berechnung'!$B$6,MOD(ROW()-2,113),0)</f>
        <v>405</v>
      </c>
      <c r="C163" s="345">
        <f ca="1">OFFSET('GFZ Berechnung'!$CA$6,MOD(ROW()-2,113),A163-1)</f>
        <v>0.4002367403787454</v>
      </c>
      <c r="D163" s="346">
        <f ca="1">OFFSET('GFZ Berechnung'!Z$6,MOD(ROW()-2,113),A163-1)</f>
        <v>1590515</v>
      </c>
      <c r="F163" s="293">
        <v>0.57307996314130505</v>
      </c>
      <c r="G163" s="347">
        <v>2682386.25</v>
      </c>
      <c r="I163" s="291"/>
      <c r="J163" s="291"/>
      <c r="O163" s="294"/>
    </row>
    <row r="164" spans="1:15" x14ac:dyDescent="0.25">
      <c r="A164" s="291">
        <f t="shared" si="18"/>
        <v>2</v>
      </c>
      <c r="B164" s="343">
        <f ca="1">OFFSET('GFZ Berechnung'!$B$6,MOD(ROW()-2,113),0)</f>
        <v>406</v>
      </c>
      <c r="C164" s="345">
        <f ca="1">OFFSET('GFZ Berechnung'!$CA$6,MOD(ROW()-2,113),A164-1)</f>
        <v>0.44008810767516388</v>
      </c>
      <c r="D164" s="346">
        <f ca="1">OFFSET('GFZ Berechnung'!Z$6,MOD(ROW()-2,113),A164-1)</f>
        <v>3306511.25</v>
      </c>
      <c r="F164" s="293">
        <v>0.27844197763624789</v>
      </c>
      <c r="G164" s="347">
        <v>5530366.25</v>
      </c>
      <c r="I164" s="291"/>
      <c r="J164" s="291"/>
      <c r="O164" s="294"/>
    </row>
    <row r="165" spans="1:15" x14ac:dyDescent="0.25">
      <c r="A165" s="291">
        <f t="shared" si="18"/>
        <v>2</v>
      </c>
      <c r="B165" s="343">
        <f ca="1">OFFSET('GFZ Berechnung'!$B$6,MOD(ROW()-2,113),0)</f>
        <v>407</v>
      </c>
      <c r="C165" s="345">
        <f ca="1">OFFSET('GFZ Berechnung'!$CA$6,MOD(ROW()-2,113),A165-1)</f>
        <v>0.35387316232685517</v>
      </c>
      <c r="D165" s="346">
        <f ca="1">OFFSET('GFZ Berechnung'!Z$6,MOD(ROW()-2,113),A165-1)</f>
        <v>4565906.25</v>
      </c>
      <c r="F165" s="293">
        <v>0.33817777575773461</v>
      </c>
      <c r="G165" s="347">
        <v>1590515</v>
      </c>
      <c r="I165" s="291"/>
      <c r="J165" s="291"/>
      <c r="O165" s="294"/>
    </row>
    <row r="166" spans="1:15" x14ac:dyDescent="0.25">
      <c r="A166" s="291">
        <f t="shared" si="18"/>
        <v>2</v>
      </c>
      <c r="B166" s="343">
        <f ca="1">OFFSET('GFZ Berechnung'!$B$6,MOD(ROW()-2,113),0)</f>
        <v>408</v>
      </c>
      <c r="C166" s="345">
        <f ca="1">OFFSET('GFZ Berechnung'!$CA$6,MOD(ROW()-2,113),A166-1)</f>
        <v>0.34425145072995411</v>
      </c>
      <c r="D166" s="346">
        <f ca="1">OFFSET('GFZ Berechnung'!Z$6,MOD(ROW()-2,113),A166-1)</f>
        <v>3680423.75</v>
      </c>
      <c r="F166" s="293">
        <v>0.3776352163900637</v>
      </c>
      <c r="G166" s="347">
        <v>3306511.25</v>
      </c>
      <c r="I166" s="291"/>
      <c r="J166" s="291"/>
      <c r="O166" s="294"/>
    </row>
    <row r="167" spans="1:15" x14ac:dyDescent="0.25">
      <c r="A167" s="291">
        <f t="shared" si="18"/>
        <v>2</v>
      </c>
      <c r="B167" s="343">
        <f ca="1">OFFSET('GFZ Berechnung'!$B$6,MOD(ROW()-2,113),0)</f>
        <v>409</v>
      </c>
      <c r="C167" s="345">
        <f ca="1">OFFSET('GFZ Berechnung'!$CA$6,MOD(ROW()-2,113),A167-1)</f>
        <v>0.46556015508390297</v>
      </c>
      <c r="D167" s="346">
        <f ca="1">OFFSET('GFZ Berechnung'!Z$6,MOD(ROW()-2,113),A167-1)</f>
        <v>2933472.5</v>
      </c>
      <c r="F167" s="293">
        <v>0.32384042747694214</v>
      </c>
      <c r="G167" s="347">
        <v>4565906.25</v>
      </c>
      <c r="I167" s="291"/>
      <c r="J167" s="291"/>
      <c r="O167" s="294"/>
    </row>
    <row r="168" spans="1:15" x14ac:dyDescent="0.25">
      <c r="A168" s="291">
        <f t="shared" si="18"/>
        <v>2</v>
      </c>
      <c r="B168" s="343">
        <f ca="1">OFFSET('GFZ Berechnung'!$B$6,MOD(ROW()-2,113),0)</f>
        <v>410</v>
      </c>
      <c r="C168" s="345">
        <f ca="1">OFFSET('GFZ Berechnung'!$CA$6,MOD(ROW()-2,113),A168-1)</f>
        <v>0.38452384335080392</v>
      </c>
      <c r="D168" s="346">
        <f ca="1">OFFSET('GFZ Berechnung'!Z$6,MOD(ROW()-2,113),A168-1)</f>
        <v>5607801.2499999991</v>
      </c>
      <c r="F168" s="293">
        <v>0.30232310373375726</v>
      </c>
      <c r="G168" s="347">
        <v>3680423.75</v>
      </c>
      <c r="I168" s="291"/>
      <c r="J168" s="291"/>
      <c r="O168" s="294"/>
    </row>
    <row r="169" spans="1:15" x14ac:dyDescent="0.25">
      <c r="A169" s="291">
        <f t="shared" si="18"/>
        <v>2</v>
      </c>
      <c r="B169" s="343">
        <f ca="1">OFFSET('GFZ Berechnung'!$B$6,MOD(ROW()-2,113),0)</f>
        <v>411</v>
      </c>
      <c r="C169" s="345">
        <f ca="1">OFFSET('GFZ Berechnung'!$CA$6,MOD(ROW()-2,113),A169-1)</f>
        <v>0.45209491674333074</v>
      </c>
      <c r="D169" s="346">
        <f ca="1">OFFSET('GFZ Berechnung'!Z$6,MOD(ROW()-2,113),A169-1)</f>
        <v>3356783.7499999995</v>
      </c>
      <c r="F169" s="293">
        <v>0.39016271893162319</v>
      </c>
      <c r="G169" s="347">
        <v>2933472.5</v>
      </c>
      <c r="I169" s="291"/>
      <c r="J169" s="291"/>
      <c r="O169" s="294"/>
    </row>
    <row r="170" spans="1:15" x14ac:dyDescent="0.25">
      <c r="A170" s="291">
        <f t="shared" si="18"/>
        <v>2</v>
      </c>
      <c r="B170" s="343">
        <f ca="1">OFFSET('GFZ Berechnung'!$B$6,MOD(ROW()-2,113),0)</f>
        <v>412</v>
      </c>
      <c r="C170" s="345">
        <f ca="1">OFFSET('GFZ Berechnung'!$CA$6,MOD(ROW()-2,113),A170-1)</f>
        <v>0.34910654411507291</v>
      </c>
      <c r="D170" s="346">
        <f ca="1">OFFSET('GFZ Berechnung'!Z$6,MOD(ROW()-2,113),A170-1)</f>
        <v>3313950</v>
      </c>
      <c r="F170" s="293">
        <v>0.3388219279254055</v>
      </c>
      <c r="G170" s="347">
        <v>5607801.2499999991</v>
      </c>
      <c r="I170" s="291"/>
      <c r="J170" s="291"/>
      <c r="O170" s="294"/>
    </row>
    <row r="171" spans="1:15" x14ac:dyDescent="0.25">
      <c r="A171" s="291">
        <f t="shared" si="18"/>
        <v>2</v>
      </c>
      <c r="B171" s="343">
        <f ca="1">OFFSET('GFZ Berechnung'!$B$6,MOD(ROW()-2,113),0)</f>
        <v>413</v>
      </c>
      <c r="C171" s="345">
        <f ca="1">OFFSET('GFZ Berechnung'!$CA$6,MOD(ROW()-2,113),A171-1)</f>
        <v>0.35743401730271213</v>
      </c>
      <c r="D171" s="346">
        <f ca="1">OFFSET('GFZ Berechnung'!Z$6,MOD(ROW()-2,113),A171-1)</f>
        <v>3291696.25</v>
      </c>
      <c r="F171" s="293">
        <v>0.38601660269362598</v>
      </c>
      <c r="G171" s="347">
        <v>3356783.7499999995</v>
      </c>
      <c r="I171" s="291"/>
      <c r="J171" s="291"/>
      <c r="O171" s="294"/>
    </row>
    <row r="172" spans="1:15" x14ac:dyDescent="0.25">
      <c r="A172" s="291">
        <f t="shared" si="18"/>
        <v>2</v>
      </c>
      <c r="B172" s="343">
        <f ca="1">OFFSET('GFZ Berechnung'!$B$6,MOD(ROW()-2,113),0)</f>
        <v>414</v>
      </c>
      <c r="C172" s="345">
        <f ca="1">OFFSET('GFZ Berechnung'!$CA$6,MOD(ROW()-2,113),A172-1)</f>
        <v>0.31821622853472603</v>
      </c>
      <c r="D172" s="346">
        <f ca="1">OFFSET('GFZ Berechnung'!Z$6,MOD(ROW()-2,113),A172-1)</f>
        <v>2834281.25</v>
      </c>
      <c r="F172" s="293">
        <v>0.30355876926921282</v>
      </c>
      <c r="G172" s="347">
        <v>3313950</v>
      </c>
      <c r="I172" s="291"/>
      <c r="J172" s="291"/>
      <c r="O172" s="294"/>
    </row>
    <row r="173" spans="1:15" x14ac:dyDescent="0.25">
      <c r="A173" s="291">
        <f t="shared" si="18"/>
        <v>2</v>
      </c>
      <c r="B173" s="343">
        <f ca="1">OFFSET('GFZ Berechnung'!$B$6,MOD(ROW()-2,113),0)</f>
        <v>415</v>
      </c>
      <c r="C173" s="345">
        <f ca="1">OFFSET('GFZ Berechnung'!$CA$6,MOD(ROW()-2,113),A173-1)</f>
        <v>0.40259696098655984</v>
      </c>
      <c r="D173" s="346">
        <f ca="1">OFFSET('GFZ Berechnung'!Z$6,MOD(ROW()-2,113),A173-1)</f>
        <v>3176212.5000000005</v>
      </c>
      <c r="F173" s="293">
        <v>0.30800756902028464</v>
      </c>
      <c r="G173" s="347">
        <v>3291696.25</v>
      </c>
      <c r="I173" s="291"/>
      <c r="J173" s="291"/>
      <c r="O173" s="294"/>
    </row>
    <row r="174" spans="1:15" x14ac:dyDescent="0.25">
      <c r="A174" s="291">
        <f t="shared" si="18"/>
        <v>2</v>
      </c>
      <c r="B174" s="343">
        <f ca="1">OFFSET('GFZ Berechnung'!$B$6,MOD(ROW()-2,113),0)</f>
        <v>416</v>
      </c>
      <c r="C174" s="345">
        <f ca="1">OFFSET('GFZ Berechnung'!$CA$6,MOD(ROW()-2,113),A174-1)</f>
        <v>0.40139941752199521</v>
      </c>
      <c r="D174" s="346">
        <f ca="1">OFFSET('GFZ Berechnung'!Z$6,MOD(ROW()-2,113),A174-1)</f>
        <v>3671203.75</v>
      </c>
      <c r="F174" s="293">
        <v>0.27312723872092493</v>
      </c>
      <c r="G174" s="347">
        <v>2834281.25</v>
      </c>
      <c r="I174" s="291"/>
      <c r="J174" s="291"/>
      <c r="O174" s="294"/>
    </row>
    <row r="175" spans="1:15" x14ac:dyDescent="0.25">
      <c r="A175" s="291">
        <f t="shared" si="18"/>
        <v>2</v>
      </c>
      <c r="B175" s="343">
        <f ca="1">OFFSET('GFZ Berechnung'!$B$6,MOD(ROW()-2,113),0)</f>
        <v>417</v>
      </c>
      <c r="C175" s="345">
        <f ca="1">OFFSET('GFZ Berechnung'!$CA$6,MOD(ROW()-2,113),A175-1)</f>
        <v>0.34231176131800278</v>
      </c>
      <c r="D175" s="346">
        <f ca="1">OFFSET('GFZ Berechnung'!Z$6,MOD(ROW()-2,113),A175-1)</f>
        <v>7002326.2499999991</v>
      </c>
      <c r="F175" s="293">
        <v>0.34519140354588934</v>
      </c>
      <c r="G175" s="347">
        <v>3176212.5000000005</v>
      </c>
      <c r="I175" s="291"/>
      <c r="J175" s="291"/>
      <c r="O175" s="294"/>
    </row>
    <row r="176" spans="1:15" x14ac:dyDescent="0.25">
      <c r="A176" s="291">
        <f t="shared" si="18"/>
        <v>2</v>
      </c>
      <c r="B176" s="343">
        <f ca="1">OFFSET('GFZ Berechnung'!$B$6,MOD(ROW()-2,113),0)</f>
        <v>418</v>
      </c>
      <c r="C176" s="345">
        <f ca="1">OFFSET('GFZ Berechnung'!$CA$6,MOD(ROW()-2,113),A176-1)</f>
        <v>0.38299935597885731</v>
      </c>
      <c r="D176" s="346">
        <f ca="1">OFFSET('GFZ Berechnung'!Z$6,MOD(ROW()-2,113),A176-1)</f>
        <v>3313503.75</v>
      </c>
      <c r="F176" s="293">
        <v>0.34130490964446969</v>
      </c>
      <c r="G176" s="347">
        <v>3671203.75</v>
      </c>
      <c r="I176" s="291"/>
      <c r="J176" s="291"/>
      <c r="O176" s="294"/>
    </row>
    <row r="177" spans="1:15" x14ac:dyDescent="0.25">
      <c r="A177" s="291">
        <f t="shared" si="18"/>
        <v>2</v>
      </c>
      <c r="B177" s="343">
        <f ca="1">OFFSET('GFZ Berechnung'!$B$6,MOD(ROW()-2,113),0)</f>
        <v>501</v>
      </c>
      <c r="C177" s="345">
        <f ca="1">OFFSET('GFZ Berechnung'!$CA$6,MOD(ROW()-2,113),A177-1)</f>
        <v>0.48884136524208449</v>
      </c>
      <c r="D177" s="346">
        <f ca="1">OFFSET('GFZ Berechnung'!Z$6,MOD(ROW()-2,113),A177-1)</f>
        <v>3384322.5</v>
      </c>
      <c r="F177" s="293">
        <v>0.30490970535037648</v>
      </c>
      <c r="G177" s="347">
        <v>7002326.2499999991</v>
      </c>
      <c r="I177" s="291"/>
      <c r="J177" s="291"/>
      <c r="O177" s="294"/>
    </row>
    <row r="178" spans="1:15" x14ac:dyDescent="0.25">
      <c r="A178" s="291">
        <f t="shared" si="18"/>
        <v>2</v>
      </c>
      <c r="B178" s="343">
        <f ca="1">OFFSET('GFZ Berechnung'!$B$6,MOD(ROW()-2,113),0)</f>
        <v>502</v>
      </c>
      <c r="C178" s="345">
        <f ca="1">OFFSET('GFZ Berechnung'!$CA$6,MOD(ROW()-2,113),A178-1)</f>
        <v>0.47591023759453316</v>
      </c>
      <c r="D178" s="346">
        <f ca="1">OFFSET('GFZ Berechnung'!Z$6,MOD(ROW()-2,113),A178-1)</f>
        <v>2379861.25</v>
      </c>
      <c r="F178" s="293">
        <v>0.31819668445546995</v>
      </c>
      <c r="G178" s="347">
        <v>3313503.75</v>
      </c>
      <c r="I178" s="291"/>
      <c r="J178" s="291"/>
      <c r="O178" s="294"/>
    </row>
    <row r="179" spans="1:15" x14ac:dyDescent="0.25">
      <c r="A179" s="291">
        <f t="shared" si="18"/>
        <v>2</v>
      </c>
      <c r="B179" s="343">
        <f ca="1">OFFSET('GFZ Berechnung'!$B$6,MOD(ROW()-2,113),0)</f>
        <v>503</v>
      </c>
      <c r="C179" s="345">
        <f ca="1">OFFSET('GFZ Berechnung'!$CA$6,MOD(ROW()-2,113),A179-1)</f>
        <v>0.42465723347859297</v>
      </c>
      <c r="D179" s="346">
        <f ca="1">OFFSET('GFZ Berechnung'!Z$6,MOD(ROW()-2,113),A179-1)</f>
        <v>6778736.25</v>
      </c>
      <c r="F179" s="293">
        <v>0.60001901255563961</v>
      </c>
      <c r="G179" s="347">
        <v>3384322.5</v>
      </c>
      <c r="I179" s="291"/>
      <c r="J179" s="291"/>
      <c r="O179" s="294"/>
    </row>
    <row r="180" spans="1:15" x14ac:dyDescent="0.25">
      <c r="A180" s="291">
        <f t="shared" si="18"/>
        <v>2</v>
      </c>
      <c r="B180" s="343">
        <f ca="1">OFFSET('GFZ Berechnung'!$B$6,MOD(ROW()-2,113),0)</f>
        <v>504</v>
      </c>
      <c r="C180" s="345">
        <f ca="1">OFFSET('GFZ Berechnung'!$CA$6,MOD(ROW()-2,113),A180-1)</f>
        <v>0.49428091724734285</v>
      </c>
      <c r="D180" s="346">
        <f ca="1">OFFSET('GFZ Berechnung'!Z$6,MOD(ROW()-2,113),A180-1)</f>
        <v>3361955</v>
      </c>
      <c r="F180" s="293">
        <v>0.46971832638021377</v>
      </c>
      <c r="G180" s="347">
        <v>2379861.25</v>
      </c>
      <c r="I180" s="291"/>
      <c r="J180" s="291"/>
      <c r="O180" s="294"/>
    </row>
    <row r="181" spans="1:15" x14ac:dyDescent="0.25">
      <c r="A181" s="291">
        <f t="shared" si="18"/>
        <v>2</v>
      </c>
      <c r="B181" s="343">
        <f ca="1">OFFSET('GFZ Berechnung'!$B$6,MOD(ROW()-2,113),0)</f>
        <v>505</v>
      </c>
      <c r="C181" s="345">
        <f ca="1">OFFSET('GFZ Berechnung'!$CA$6,MOD(ROW()-2,113),A181-1)</f>
        <v>0.40815951598303107</v>
      </c>
      <c r="D181" s="346">
        <f ca="1">OFFSET('GFZ Berechnung'!Z$6,MOD(ROW()-2,113),A181-1)</f>
        <v>876973.74999999988</v>
      </c>
      <c r="F181" s="293">
        <v>0.39271058620783783</v>
      </c>
      <c r="G181" s="347">
        <v>6778736.25</v>
      </c>
      <c r="I181" s="291"/>
      <c r="J181" s="291"/>
      <c r="O181" s="294"/>
    </row>
    <row r="182" spans="1:15" x14ac:dyDescent="0.25">
      <c r="A182" s="291">
        <f t="shared" si="18"/>
        <v>2</v>
      </c>
      <c r="B182" s="343">
        <f ca="1">OFFSET('GFZ Berechnung'!$B$6,MOD(ROW()-2,113),0)</f>
        <v>506</v>
      </c>
      <c r="C182" s="345">
        <f ca="1">OFFSET('GFZ Berechnung'!$CA$6,MOD(ROW()-2,113),A182-1)</f>
        <v>0.45809153682583176</v>
      </c>
      <c r="D182" s="346">
        <f ca="1">OFFSET('GFZ Berechnung'!Z$6,MOD(ROW()-2,113),A182-1)</f>
        <v>3805086.25</v>
      </c>
      <c r="F182" s="293">
        <v>0.50423180584498606</v>
      </c>
      <c r="G182" s="347">
        <v>3361955</v>
      </c>
      <c r="I182" s="291"/>
      <c r="J182" s="291"/>
      <c r="O182" s="294"/>
    </row>
    <row r="183" spans="1:15" x14ac:dyDescent="0.25">
      <c r="A183" s="291">
        <f t="shared" si="18"/>
        <v>2</v>
      </c>
      <c r="B183" s="343">
        <f ca="1">OFFSET('GFZ Berechnung'!$B$6,MOD(ROW()-2,113),0)</f>
        <v>601</v>
      </c>
      <c r="C183" s="345">
        <f ca="1">OFFSET('GFZ Berechnung'!$CA$6,MOD(ROW()-2,113),A183-1)</f>
        <v>0.39465222832336244</v>
      </c>
      <c r="D183" s="346">
        <f ca="1">OFFSET('GFZ Berechnung'!Z$6,MOD(ROW()-2,113),A183-1)</f>
        <v>5995671.25</v>
      </c>
      <c r="F183" s="293">
        <v>0.36474809674939906</v>
      </c>
      <c r="G183" s="347">
        <v>876973.74999999988</v>
      </c>
      <c r="I183" s="291"/>
      <c r="J183" s="291"/>
      <c r="O183" s="294"/>
    </row>
    <row r="184" spans="1:15" x14ac:dyDescent="0.25">
      <c r="A184" s="291">
        <f t="shared" si="18"/>
        <v>2</v>
      </c>
      <c r="B184" s="343">
        <f ca="1">OFFSET('GFZ Berechnung'!$B$6,MOD(ROW()-2,113),0)</f>
        <v>603</v>
      </c>
      <c r="C184" s="345">
        <f ca="1">OFFSET('GFZ Berechnung'!$CA$6,MOD(ROW()-2,113),A184-1)</f>
        <v>0.37392043822387161</v>
      </c>
      <c r="D184" s="346">
        <f ca="1">OFFSET('GFZ Berechnung'!Z$6,MOD(ROW()-2,113),A184-1)</f>
        <v>1927537.5</v>
      </c>
      <c r="F184" s="293">
        <v>0.45799522446093288</v>
      </c>
      <c r="G184" s="347">
        <v>3805086.25</v>
      </c>
      <c r="I184" s="291"/>
      <c r="J184" s="291"/>
      <c r="O184" s="294"/>
    </row>
    <row r="185" spans="1:15" x14ac:dyDescent="0.25">
      <c r="A185" s="291">
        <f t="shared" si="18"/>
        <v>2</v>
      </c>
      <c r="B185" s="343">
        <f ca="1">OFFSET('GFZ Berechnung'!$B$6,MOD(ROW()-2,113),0)</f>
        <v>606</v>
      </c>
      <c r="C185" s="345">
        <f ca="1">OFFSET('GFZ Berechnung'!$CA$6,MOD(ROW()-2,113),A185-1)</f>
        <v>0.35620723453381581</v>
      </c>
      <c r="D185" s="346">
        <f ca="1">OFFSET('GFZ Berechnung'!Z$6,MOD(ROW()-2,113),A185-1)</f>
        <v>4652580</v>
      </c>
      <c r="F185" s="293">
        <v>0.42962505029671433</v>
      </c>
      <c r="G185" s="347">
        <v>5995671.25</v>
      </c>
      <c r="I185" s="291"/>
      <c r="J185" s="291"/>
      <c r="O185" s="294"/>
    </row>
    <row r="186" spans="1:15" x14ac:dyDescent="0.25">
      <c r="A186" s="291">
        <f t="shared" si="18"/>
        <v>2</v>
      </c>
      <c r="B186" s="343">
        <f ca="1">OFFSET('GFZ Berechnung'!$B$6,MOD(ROW()-2,113),0)</f>
        <v>610</v>
      </c>
      <c r="C186" s="345">
        <f ca="1">OFFSET('GFZ Berechnung'!$CA$6,MOD(ROW()-2,113),A186-1)</f>
        <v>0.38590181861879364</v>
      </c>
      <c r="D186" s="346">
        <f ca="1">OFFSET('GFZ Berechnung'!Z$6,MOD(ROW()-2,113),A186-1)</f>
        <v>2499293.75</v>
      </c>
      <c r="F186" s="293">
        <v>0.28618863616484691</v>
      </c>
      <c r="G186" s="347">
        <v>1927537.5</v>
      </c>
      <c r="I186" s="291"/>
      <c r="J186" s="291"/>
      <c r="O186" s="294"/>
    </row>
    <row r="187" spans="1:15" x14ac:dyDescent="0.25">
      <c r="A187" s="291">
        <f t="shared" si="18"/>
        <v>2</v>
      </c>
      <c r="B187" s="343">
        <f ca="1">OFFSET('GFZ Berechnung'!$B$6,MOD(ROW()-2,113),0)</f>
        <v>611</v>
      </c>
      <c r="C187" s="345">
        <f ca="1">OFFSET('GFZ Berechnung'!$CA$6,MOD(ROW()-2,113),A187-1)</f>
        <v>0.3773058834668277</v>
      </c>
      <c r="D187" s="346">
        <f ca="1">OFFSET('GFZ Berechnung'!Z$6,MOD(ROW()-2,113),A187-1)</f>
        <v>2205706.25</v>
      </c>
      <c r="F187" s="293">
        <v>0.28401300185152734</v>
      </c>
      <c r="G187" s="347">
        <v>4652580</v>
      </c>
      <c r="I187" s="291"/>
      <c r="J187" s="291"/>
      <c r="O187" s="294"/>
    </row>
    <row r="188" spans="1:15" x14ac:dyDescent="0.25">
      <c r="A188" s="291">
        <f t="shared" si="18"/>
        <v>2</v>
      </c>
      <c r="B188" s="343">
        <f ca="1">OFFSET('GFZ Berechnung'!$B$6,MOD(ROW()-2,113),0)</f>
        <v>612</v>
      </c>
      <c r="C188" s="345">
        <f ca="1">OFFSET('GFZ Berechnung'!$CA$6,MOD(ROW()-2,113),A188-1)</f>
        <v>0.40532960100712884</v>
      </c>
      <c r="D188" s="346">
        <f ca="1">OFFSET('GFZ Berechnung'!Z$6,MOD(ROW()-2,113),A188-1)</f>
        <v>3490610</v>
      </c>
      <c r="F188" s="293">
        <v>0.2986886749294429</v>
      </c>
      <c r="G188" s="347">
        <v>2499293.75</v>
      </c>
      <c r="I188" s="291"/>
      <c r="J188" s="291"/>
      <c r="O188" s="294"/>
    </row>
    <row r="189" spans="1:15" x14ac:dyDescent="0.25">
      <c r="A189" s="291">
        <f t="shared" si="18"/>
        <v>2</v>
      </c>
      <c r="B189" s="343">
        <f ca="1">OFFSET('GFZ Berechnung'!$B$6,MOD(ROW()-2,113),0)</f>
        <v>614</v>
      </c>
      <c r="C189" s="345">
        <f ca="1">OFFSET('GFZ Berechnung'!$CA$6,MOD(ROW()-2,113),A189-1)</f>
        <v>0.40540129273914677</v>
      </c>
      <c r="D189" s="346">
        <f ca="1">OFFSET('GFZ Berechnung'!Z$6,MOD(ROW()-2,113),A189-1)</f>
        <v>1320095</v>
      </c>
      <c r="F189" s="293">
        <v>0.35306464355988509</v>
      </c>
      <c r="G189" s="347">
        <v>2205706.25</v>
      </c>
      <c r="I189" s="291"/>
      <c r="J189" s="291"/>
      <c r="O189" s="294"/>
    </row>
    <row r="190" spans="1:15" x14ac:dyDescent="0.25">
      <c r="A190" s="291">
        <f t="shared" si="18"/>
        <v>2</v>
      </c>
      <c r="B190" s="343">
        <f ca="1">OFFSET('GFZ Berechnung'!$B$6,MOD(ROW()-2,113),0)</f>
        <v>616</v>
      </c>
      <c r="C190" s="345">
        <f ca="1">OFFSET('GFZ Berechnung'!$CA$6,MOD(ROW()-2,113),A190-1)</f>
        <v>0.44504250583786054</v>
      </c>
      <c r="D190" s="346">
        <f ca="1">OFFSET('GFZ Berechnung'!Z$6,MOD(ROW()-2,113),A190-1)</f>
        <v>1709706.2499999998</v>
      </c>
      <c r="F190" s="293">
        <v>0.35362215271195752</v>
      </c>
      <c r="G190" s="347">
        <v>3490610</v>
      </c>
      <c r="I190" s="291"/>
      <c r="J190" s="291"/>
      <c r="O190" s="294"/>
    </row>
    <row r="191" spans="1:15" x14ac:dyDescent="0.25">
      <c r="A191" s="291">
        <f t="shared" si="18"/>
        <v>2</v>
      </c>
      <c r="B191" s="343">
        <f ca="1">OFFSET('GFZ Berechnung'!$B$6,MOD(ROW()-2,113),0)</f>
        <v>617</v>
      </c>
      <c r="C191" s="345">
        <f ca="1">OFFSET('GFZ Berechnung'!$CA$6,MOD(ROW()-2,113),A191-1)</f>
        <v>0.42599670656862831</v>
      </c>
      <c r="D191" s="346">
        <f ca="1">OFFSET('GFZ Berechnung'!Z$6,MOD(ROW()-2,113),A191-1)</f>
        <v>2994551.25</v>
      </c>
      <c r="F191" s="293">
        <v>0.34114342098311429</v>
      </c>
      <c r="G191" s="347">
        <v>1320095</v>
      </c>
      <c r="I191" s="291"/>
      <c r="J191" s="291"/>
      <c r="O191" s="294"/>
    </row>
    <row r="192" spans="1:15" x14ac:dyDescent="0.25">
      <c r="A192" s="291">
        <f t="shared" si="18"/>
        <v>2</v>
      </c>
      <c r="B192" s="343">
        <f ca="1">OFFSET('GFZ Berechnung'!$B$6,MOD(ROW()-2,113),0)</f>
        <v>701</v>
      </c>
      <c r="C192" s="345">
        <f ca="1">OFFSET('GFZ Berechnung'!$CA$6,MOD(ROW()-2,113),A192-1)</f>
        <v>0.50987753285680715</v>
      </c>
      <c r="D192" s="346">
        <f ca="1">OFFSET('GFZ Berechnung'!Z$6,MOD(ROW()-2,113),A192-1)</f>
        <v>1639662.5</v>
      </c>
      <c r="F192" s="293">
        <v>0.35564036733105953</v>
      </c>
      <c r="G192" s="347">
        <v>1709706.2499999998</v>
      </c>
      <c r="I192" s="291"/>
      <c r="J192" s="291"/>
      <c r="O192" s="294"/>
    </row>
    <row r="193" spans="1:15" x14ac:dyDescent="0.25">
      <c r="A193" s="291">
        <f t="shared" si="18"/>
        <v>2</v>
      </c>
      <c r="B193" s="343">
        <f ca="1">OFFSET('GFZ Berechnung'!$B$6,MOD(ROW()-2,113),0)</f>
        <v>702</v>
      </c>
      <c r="C193" s="345">
        <f ca="1">OFFSET('GFZ Berechnung'!$CA$6,MOD(ROW()-2,113),A193-1)</f>
        <v>0.34627859217152945</v>
      </c>
      <c r="D193" s="346">
        <f ca="1">OFFSET('GFZ Berechnung'!Z$6,MOD(ROW()-2,113),A193-1)</f>
        <v>2624252.5</v>
      </c>
      <c r="F193" s="293">
        <v>0.33777031128658591</v>
      </c>
      <c r="G193" s="347">
        <v>2994551.25</v>
      </c>
      <c r="I193" s="291"/>
      <c r="J193" s="291"/>
      <c r="O193" s="294"/>
    </row>
    <row r="194" spans="1:15" x14ac:dyDescent="0.25">
      <c r="A194" s="291">
        <f t="shared" si="18"/>
        <v>2</v>
      </c>
      <c r="B194" s="343">
        <f ca="1">OFFSET('GFZ Berechnung'!$B$6,MOD(ROW()-2,113),0)</f>
        <v>703</v>
      </c>
      <c r="C194" s="345">
        <f ca="1">OFFSET('GFZ Berechnung'!$CA$6,MOD(ROW()-2,113),A194-1)</f>
        <v>0.38287628225785902</v>
      </c>
      <c r="D194" s="346">
        <f ca="1">OFFSET('GFZ Berechnung'!Z$6,MOD(ROW()-2,113),A194-1)</f>
        <v>6315747.5000000009</v>
      </c>
      <c r="F194" s="293">
        <v>0.72141293632070902</v>
      </c>
      <c r="G194" s="347">
        <v>1639662.5</v>
      </c>
      <c r="I194" s="291"/>
      <c r="J194" s="291"/>
      <c r="O194" s="294"/>
    </row>
    <row r="195" spans="1:15" x14ac:dyDescent="0.25">
      <c r="A195" s="291">
        <f t="shared" ref="A195:A258" si="19">INT((ROW()-2)/113)+1</f>
        <v>2</v>
      </c>
      <c r="B195" s="343">
        <f ca="1">OFFSET('GFZ Berechnung'!$B$6,MOD(ROW()-2,113),0)</f>
        <v>704</v>
      </c>
      <c r="C195" s="345">
        <f ca="1">OFFSET('GFZ Berechnung'!$CA$6,MOD(ROW()-2,113),A195-1)</f>
        <v>0.37884230970523231</v>
      </c>
      <c r="D195" s="346">
        <f ca="1">OFFSET('GFZ Berechnung'!Z$6,MOD(ROW()-2,113),A195-1)</f>
        <v>3351015.0000000005</v>
      </c>
      <c r="F195" s="293">
        <v>0.33663876980745178</v>
      </c>
      <c r="G195" s="347">
        <v>2624252.5</v>
      </c>
      <c r="I195" s="291"/>
      <c r="J195" s="291"/>
      <c r="O195" s="294"/>
    </row>
    <row r="196" spans="1:15" x14ac:dyDescent="0.25">
      <c r="A196" s="291">
        <f t="shared" si="19"/>
        <v>2</v>
      </c>
      <c r="B196" s="343">
        <f ca="1">OFFSET('GFZ Berechnung'!$B$6,MOD(ROW()-2,113),0)</f>
        <v>705</v>
      </c>
      <c r="C196" s="345">
        <f ca="1">OFFSET('GFZ Berechnung'!$CA$6,MOD(ROW()-2,113),A196-1)</f>
        <v>0.38247988227348428</v>
      </c>
      <c r="D196" s="346">
        <f ca="1">OFFSET('GFZ Berechnung'!Z$6,MOD(ROW()-2,113),A196-1)</f>
        <v>4311935</v>
      </c>
      <c r="F196" s="293">
        <v>0.3762248661879059</v>
      </c>
      <c r="G196" s="347">
        <v>6315747.5000000009</v>
      </c>
      <c r="I196" s="291"/>
      <c r="J196" s="291"/>
      <c r="O196" s="294"/>
    </row>
    <row r="197" spans="1:15" x14ac:dyDescent="0.25">
      <c r="A197" s="291">
        <f t="shared" si="19"/>
        <v>2</v>
      </c>
      <c r="B197" s="343">
        <f ca="1">OFFSET('GFZ Berechnung'!$B$6,MOD(ROW()-2,113),0)</f>
        <v>706</v>
      </c>
      <c r="C197" s="345">
        <f ca="1">OFFSET('GFZ Berechnung'!$CA$6,MOD(ROW()-2,113),A197-1)</f>
        <v>0.36506296137074912</v>
      </c>
      <c r="D197" s="346">
        <f ca="1">OFFSET('GFZ Berechnung'!Z$6,MOD(ROW()-2,113),A197-1)</f>
        <v>1922386.2500000002</v>
      </c>
      <c r="F197" s="293">
        <v>0.38704250382517169</v>
      </c>
      <c r="G197" s="347">
        <v>3351015.0000000005</v>
      </c>
      <c r="I197" s="291"/>
      <c r="J197" s="291"/>
      <c r="O197" s="294"/>
    </row>
    <row r="198" spans="1:15" x14ac:dyDescent="0.25">
      <c r="A198" s="291">
        <f t="shared" si="19"/>
        <v>2</v>
      </c>
      <c r="B198" s="343">
        <f ca="1">OFFSET('GFZ Berechnung'!$B$6,MOD(ROW()-2,113),0)</f>
        <v>707</v>
      </c>
      <c r="C198" s="345">
        <f ca="1">OFFSET('GFZ Berechnung'!$CA$6,MOD(ROW()-2,113),A198-1)</f>
        <v>0.35511172675286817</v>
      </c>
      <c r="D198" s="346">
        <f ca="1">OFFSET('GFZ Berechnung'!Z$6,MOD(ROW()-2,113),A198-1)</f>
        <v>2348086.25</v>
      </c>
      <c r="F198" s="293">
        <v>0.38310926234379711</v>
      </c>
      <c r="G198" s="347">
        <v>4311935</v>
      </c>
      <c r="I198" s="291"/>
      <c r="J198" s="291"/>
      <c r="O198" s="294"/>
    </row>
    <row r="199" spans="1:15" x14ac:dyDescent="0.25">
      <c r="A199" s="291">
        <f t="shared" si="19"/>
        <v>2</v>
      </c>
      <c r="B199" s="343">
        <f ca="1">OFFSET('GFZ Berechnung'!$B$6,MOD(ROW()-2,113),0)</f>
        <v>708</v>
      </c>
      <c r="C199" s="345">
        <f ca="1">OFFSET('GFZ Berechnung'!$CA$6,MOD(ROW()-2,113),A199-1)</f>
        <v>0.26013792617282494</v>
      </c>
      <c r="D199" s="346">
        <f ca="1">OFFSET('GFZ Berechnung'!Z$6,MOD(ROW()-2,113),A199-1)</f>
        <v>1615700</v>
      </c>
      <c r="F199" s="293">
        <v>0.38895567174502949</v>
      </c>
      <c r="G199" s="347">
        <v>1922386.2500000002</v>
      </c>
      <c r="I199" s="291"/>
      <c r="J199" s="291"/>
      <c r="O199" s="294"/>
    </row>
    <row r="200" spans="1:15" x14ac:dyDescent="0.25">
      <c r="A200" s="291">
        <f t="shared" si="19"/>
        <v>2</v>
      </c>
      <c r="B200" s="343">
        <f ca="1">OFFSET('GFZ Berechnung'!$B$6,MOD(ROW()-2,113),0)</f>
        <v>709</v>
      </c>
      <c r="C200" s="345">
        <f ca="1">OFFSET('GFZ Berechnung'!$CA$6,MOD(ROW()-2,113),A200-1)</f>
        <v>0.39561265545294344</v>
      </c>
      <c r="D200" s="346">
        <f ca="1">OFFSET('GFZ Berechnung'!Z$6,MOD(ROW()-2,113),A200-1)</f>
        <v>3275593.75</v>
      </c>
      <c r="F200" s="293">
        <v>0.34835485027190138</v>
      </c>
      <c r="G200" s="347">
        <v>2348086.25</v>
      </c>
      <c r="I200" s="291"/>
      <c r="J200" s="291"/>
      <c r="O200" s="294"/>
    </row>
    <row r="201" spans="1:15" x14ac:dyDescent="0.25">
      <c r="A201" s="291">
        <f t="shared" si="19"/>
        <v>2</v>
      </c>
      <c r="B201" s="343">
        <f ca="1">OFFSET('GFZ Berechnung'!$B$6,MOD(ROW()-2,113),0)</f>
        <v>801</v>
      </c>
      <c r="C201" s="345">
        <f ca="1">OFFSET('GFZ Berechnung'!$CA$6,MOD(ROW()-2,113),A201-1)</f>
        <v>0.49541606953173384</v>
      </c>
      <c r="D201" s="346">
        <f ca="1">OFFSET('GFZ Berechnung'!Z$6,MOD(ROW()-2,113),A201-1)</f>
        <v>2750035</v>
      </c>
      <c r="F201" s="293">
        <v>0.25768759302413508</v>
      </c>
      <c r="G201" s="347">
        <v>1615700</v>
      </c>
      <c r="I201" s="291"/>
      <c r="J201" s="291"/>
      <c r="O201" s="294"/>
    </row>
    <row r="202" spans="1:15" x14ac:dyDescent="0.25">
      <c r="A202" s="291">
        <f t="shared" si="19"/>
        <v>2</v>
      </c>
      <c r="B202" s="343">
        <f ca="1">OFFSET('GFZ Berechnung'!$B$6,MOD(ROW()-2,113),0)</f>
        <v>802</v>
      </c>
      <c r="C202" s="345">
        <f ca="1">OFFSET('GFZ Berechnung'!$CA$6,MOD(ROW()-2,113),A202-1)</f>
        <v>0.49684018106257688</v>
      </c>
      <c r="D202" s="346">
        <f ca="1">OFFSET('GFZ Berechnung'!Z$6,MOD(ROW()-2,113),A202-1)</f>
        <v>4721853.75</v>
      </c>
      <c r="F202" s="293">
        <v>0.40251635265151831</v>
      </c>
      <c r="G202" s="347">
        <v>3275593.75</v>
      </c>
      <c r="I202" s="291"/>
      <c r="J202" s="291"/>
      <c r="O202" s="294"/>
    </row>
    <row r="203" spans="1:15" x14ac:dyDescent="0.25">
      <c r="A203" s="291">
        <f t="shared" si="19"/>
        <v>2</v>
      </c>
      <c r="B203" s="343">
        <f ca="1">OFFSET('GFZ Berechnung'!$B$6,MOD(ROW()-2,113),0)</f>
        <v>803</v>
      </c>
      <c r="C203" s="345">
        <f ca="1">OFFSET('GFZ Berechnung'!$CA$6,MOD(ROW()-2,113),A203-1)</f>
        <v>0.46638334974862194</v>
      </c>
      <c r="D203" s="346">
        <f ca="1">OFFSET('GFZ Berechnung'!Z$6,MOD(ROW()-2,113),A203-1)</f>
        <v>2711372.5</v>
      </c>
      <c r="F203" s="293">
        <v>0.48474236860538727</v>
      </c>
      <c r="G203" s="347">
        <v>2750035</v>
      </c>
      <c r="I203" s="291"/>
      <c r="J203" s="291"/>
      <c r="O203" s="294"/>
    </row>
    <row r="204" spans="1:15" x14ac:dyDescent="0.25">
      <c r="A204" s="291">
        <f t="shared" si="19"/>
        <v>2</v>
      </c>
      <c r="B204" s="343">
        <f ca="1">OFFSET('GFZ Berechnung'!$B$6,MOD(ROW()-2,113),0)</f>
        <v>804</v>
      </c>
      <c r="C204" s="345">
        <f ca="1">OFFSET('GFZ Berechnung'!$CA$6,MOD(ROW()-2,113),A204-1)</f>
        <v>0.46697857235433587</v>
      </c>
      <c r="D204" s="346">
        <f ca="1">OFFSET('GFZ Berechnung'!Z$6,MOD(ROW()-2,113),A204-1)</f>
        <v>4283426.25</v>
      </c>
      <c r="F204" s="293">
        <v>0.49843741710962569</v>
      </c>
      <c r="G204" s="347">
        <v>4721853.75</v>
      </c>
      <c r="I204" s="291"/>
      <c r="J204" s="291"/>
      <c r="O204" s="294"/>
    </row>
    <row r="205" spans="1:15" x14ac:dyDescent="0.25">
      <c r="A205" s="291">
        <f t="shared" si="19"/>
        <v>2</v>
      </c>
      <c r="B205" s="343">
        <f ca="1">OFFSET('GFZ Berechnung'!$B$6,MOD(ROW()-2,113),0)</f>
        <v>90101</v>
      </c>
      <c r="C205" s="345">
        <f ca="1">OFFSET('GFZ Berechnung'!$CA$6,MOD(ROW()-2,113),A205-1)</f>
        <v>1.006352589940978</v>
      </c>
      <c r="D205" s="346">
        <f ca="1">OFFSET('GFZ Berechnung'!Z$6,MOD(ROW()-2,113),A205-1)</f>
        <v>193451.25</v>
      </c>
      <c r="F205" s="293">
        <v>0.45318177526277748</v>
      </c>
      <c r="G205" s="347">
        <v>2711372.5</v>
      </c>
      <c r="I205" s="291"/>
      <c r="J205" s="291"/>
      <c r="O205" s="294"/>
    </row>
    <row r="206" spans="1:15" x14ac:dyDescent="0.25">
      <c r="A206" s="291">
        <f t="shared" si="19"/>
        <v>2</v>
      </c>
      <c r="B206" s="343">
        <f ca="1">OFFSET('GFZ Berechnung'!$B$6,MOD(ROW()-2,113),0)</f>
        <v>90201</v>
      </c>
      <c r="C206" s="345">
        <f ca="1">OFFSET('GFZ Berechnung'!$CA$6,MOD(ROW()-2,113),A206-1)</f>
        <v>0.54198884795800784</v>
      </c>
      <c r="D206" s="346">
        <f ca="1">OFFSET('GFZ Berechnung'!Z$6,MOD(ROW()-2,113),A206-1)</f>
        <v>354353.75</v>
      </c>
      <c r="F206" s="293">
        <v>0.43907617662264786</v>
      </c>
      <c r="G206" s="347">
        <v>4283426.25</v>
      </c>
      <c r="I206" s="291"/>
      <c r="J206" s="291"/>
      <c r="O206" s="294"/>
    </row>
    <row r="207" spans="1:15" x14ac:dyDescent="0.25">
      <c r="A207" s="291">
        <f t="shared" si="19"/>
        <v>2</v>
      </c>
      <c r="B207" s="343">
        <f ca="1">OFFSET('GFZ Berechnung'!$B$6,MOD(ROW()-2,113),0)</f>
        <v>90301</v>
      </c>
      <c r="C207" s="345">
        <f ca="1">OFFSET('GFZ Berechnung'!$CA$6,MOD(ROW()-2,113),A207-1)</f>
        <v>0.86104711603601569</v>
      </c>
      <c r="D207" s="346">
        <f ca="1">OFFSET('GFZ Berechnung'!Z$6,MOD(ROW()-2,113),A207-1)</f>
        <v>392976.25000000006</v>
      </c>
      <c r="F207" s="293">
        <v>2.3047926641335756</v>
      </c>
      <c r="G207" s="347">
        <v>193451.25</v>
      </c>
      <c r="I207" s="291"/>
      <c r="J207" s="291"/>
      <c r="O207" s="294"/>
    </row>
    <row r="208" spans="1:15" x14ac:dyDescent="0.25">
      <c r="A208" s="291">
        <f t="shared" si="19"/>
        <v>2</v>
      </c>
      <c r="B208" s="343">
        <f ca="1">OFFSET('GFZ Berechnung'!$B$6,MOD(ROW()-2,113),0)</f>
        <v>90401</v>
      </c>
      <c r="C208" s="345">
        <f ca="1">OFFSET('GFZ Berechnung'!$CA$6,MOD(ROW()-2,113),A208-1)</f>
        <v>0.64584110501200331</v>
      </c>
      <c r="D208" s="346">
        <f ca="1">OFFSET('GFZ Berechnung'!Z$6,MOD(ROW()-2,113),A208-1)</f>
        <v>47182.5</v>
      </c>
      <c r="F208" s="293">
        <v>0.88372643739946588</v>
      </c>
      <c r="G208" s="347">
        <v>354353.75</v>
      </c>
      <c r="I208" s="291"/>
      <c r="J208" s="291"/>
      <c r="O208" s="294"/>
    </row>
    <row r="209" spans="1:15" x14ac:dyDescent="0.25">
      <c r="A209" s="291">
        <f t="shared" si="19"/>
        <v>2</v>
      </c>
      <c r="B209" s="343">
        <f ca="1">OFFSET('GFZ Berechnung'!$B$6,MOD(ROW()-2,113),0)</f>
        <v>90501</v>
      </c>
      <c r="C209" s="345">
        <f ca="1">OFFSET('GFZ Berechnung'!$CA$6,MOD(ROW()-2,113),A209-1)</f>
        <v>0.64582484294808484</v>
      </c>
      <c r="D209" s="346">
        <f ca="1">OFFSET('GFZ Berechnung'!Z$6,MOD(ROW()-2,113),A209-1)</f>
        <v>75295</v>
      </c>
      <c r="F209" s="293">
        <v>1.4240699469975824</v>
      </c>
      <c r="G209" s="347">
        <v>392976.25000000006</v>
      </c>
      <c r="I209" s="291"/>
      <c r="J209" s="291"/>
      <c r="O209" s="294"/>
    </row>
    <row r="210" spans="1:15" x14ac:dyDescent="0.25">
      <c r="A210" s="291">
        <f t="shared" si="19"/>
        <v>2</v>
      </c>
      <c r="B210" s="343">
        <f ca="1">OFFSET('GFZ Berechnung'!$B$6,MOD(ROW()-2,113),0)</f>
        <v>90601</v>
      </c>
      <c r="C210" s="345">
        <f ca="1">OFFSET('GFZ Berechnung'!$CA$6,MOD(ROW()-2,113),A210-1)</f>
        <v>0.73975222498605842</v>
      </c>
      <c r="D210" s="346">
        <f ca="1">OFFSET('GFZ Berechnung'!Z$6,MOD(ROW()-2,113),A210-1)</f>
        <v>36652.5</v>
      </c>
      <c r="F210" s="293">
        <v>1.493172702314095</v>
      </c>
      <c r="G210" s="347">
        <v>47182.5</v>
      </c>
      <c r="I210" s="291"/>
      <c r="J210" s="291"/>
      <c r="O210" s="294"/>
    </row>
    <row r="211" spans="1:15" x14ac:dyDescent="0.25">
      <c r="A211" s="291">
        <f t="shared" si="19"/>
        <v>2</v>
      </c>
      <c r="B211" s="343">
        <f ca="1">OFFSET('GFZ Berechnung'!$B$6,MOD(ROW()-2,113),0)</f>
        <v>90701</v>
      </c>
      <c r="C211" s="345">
        <f ca="1">OFFSET('GFZ Berechnung'!$CA$6,MOD(ROW()-2,113),A211-1)</f>
        <v>0.63604064269275296</v>
      </c>
      <c r="D211" s="346">
        <f ca="1">OFFSET('GFZ Berechnung'!Z$6,MOD(ROW()-2,113),A211-1)</f>
        <v>66130</v>
      </c>
      <c r="F211" s="293">
        <v>1.5157335393076194</v>
      </c>
      <c r="G211" s="347">
        <v>75295</v>
      </c>
      <c r="I211" s="291"/>
      <c r="J211" s="291"/>
      <c r="O211" s="294"/>
    </row>
    <row r="212" spans="1:15" x14ac:dyDescent="0.25">
      <c r="A212" s="291">
        <f t="shared" si="19"/>
        <v>2</v>
      </c>
      <c r="B212" s="343">
        <f ca="1">OFFSET('GFZ Berechnung'!$B$6,MOD(ROW()-2,113),0)</f>
        <v>90801</v>
      </c>
      <c r="C212" s="345">
        <f ca="1">OFFSET('GFZ Berechnung'!$CA$6,MOD(ROW()-2,113),A212-1)</f>
        <v>0.70140345603084542</v>
      </c>
      <c r="D212" s="346">
        <f ca="1">OFFSET('GFZ Berechnung'!Z$6,MOD(ROW()-2,113),A212-1)</f>
        <v>43069.999999999993</v>
      </c>
      <c r="F212" s="293">
        <v>1.6724546910101443</v>
      </c>
      <c r="G212" s="347">
        <v>36652.5</v>
      </c>
      <c r="I212" s="291"/>
      <c r="J212" s="291"/>
      <c r="O212" s="294"/>
    </row>
    <row r="213" spans="1:15" x14ac:dyDescent="0.25">
      <c r="A213" s="291">
        <f t="shared" si="19"/>
        <v>2</v>
      </c>
      <c r="B213" s="343">
        <f ca="1">OFFSET('GFZ Berechnung'!$B$6,MOD(ROW()-2,113),0)</f>
        <v>90901</v>
      </c>
      <c r="C213" s="345">
        <f ca="1">OFFSET('GFZ Berechnung'!$CA$6,MOD(ROW()-2,113),A213-1)</f>
        <v>0.7771323562561826</v>
      </c>
      <c r="D213" s="346">
        <f ca="1">OFFSET('GFZ Berechnung'!Z$6,MOD(ROW()-2,113),A213-1)</f>
        <v>116337.5</v>
      </c>
      <c r="F213" s="293">
        <v>1.4152304985275055</v>
      </c>
      <c r="G213" s="347">
        <v>66130</v>
      </c>
      <c r="I213" s="291"/>
      <c r="J213" s="291"/>
      <c r="O213" s="294"/>
    </row>
    <row r="214" spans="1:15" x14ac:dyDescent="0.25">
      <c r="A214" s="291">
        <f t="shared" si="19"/>
        <v>2</v>
      </c>
      <c r="B214" s="343">
        <f ca="1">OFFSET('GFZ Berechnung'!$B$6,MOD(ROW()-2,113),0)</f>
        <v>91001</v>
      </c>
      <c r="C214" s="345">
        <f ca="1">OFFSET('GFZ Berechnung'!$CA$6,MOD(ROW()-2,113),A214-1)</f>
        <v>0.52925065747669442</v>
      </c>
      <c r="D214" s="346">
        <f ca="1">OFFSET('GFZ Berechnung'!Z$6,MOD(ROW()-2,113),A214-1)</f>
        <v>909426.25</v>
      </c>
      <c r="F214" s="293">
        <v>1.6085653298299378</v>
      </c>
      <c r="G214" s="347">
        <v>43069.999999999993</v>
      </c>
      <c r="I214" s="291"/>
      <c r="J214" s="291"/>
      <c r="O214" s="294"/>
    </row>
    <row r="215" spans="1:15" x14ac:dyDescent="0.25">
      <c r="A215" s="291">
        <f t="shared" si="19"/>
        <v>2</v>
      </c>
      <c r="B215" s="343">
        <f ca="1">OFFSET('GFZ Berechnung'!$B$6,MOD(ROW()-2,113),0)</f>
        <v>91101</v>
      </c>
      <c r="C215" s="345">
        <f ca="1">OFFSET('GFZ Berechnung'!$CA$6,MOD(ROW()-2,113),A215-1)</f>
        <v>0.41528328515122637</v>
      </c>
      <c r="D215" s="346">
        <f ca="1">OFFSET('GFZ Berechnung'!Z$6,MOD(ROW()-2,113),A215-1)</f>
        <v>648620</v>
      </c>
      <c r="F215" s="293">
        <v>1.3856575858637008</v>
      </c>
      <c r="G215" s="347">
        <v>116337.5</v>
      </c>
      <c r="I215" s="291"/>
      <c r="J215" s="291"/>
      <c r="O215" s="294"/>
    </row>
    <row r="216" spans="1:15" x14ac:dyDescent="0.25">
      <c r="A216" s="291">
        <f t="shared" si="19"/>
        <v>2</v>
      </c>
      <c r="B216" s="343">
        <f ca="1">OFFSET('GFZ Berechnung'!$B$6,MOD(ROW()-2,113),0)</f>
        <v>91201</v>
      </c>
      <c r="C216" s="345">
        <f ca="1">OFFSET('GFZ Berechnung'!$CA$6,MOD(ROW()-2,113),A216-1)</f>
        <v>0.6257233215874316</v>
      </c>
      <c r="D216" s="346">
        <f ca="1">OFFSET('GFZ Berechnung'!Z$6,MOD(ROW()-2,113),A216-1)</f>
        <v>615900</v>
      </c>
      <c r="F216" s="293">
        <v>0.72264696585332988</v>
      </c>
      <c r="G216" s="347">
        <v>909426.25</v>
      </c>
      <c r="I216" s="291"/>
      <c r="J216" s="291"/>
      <c r="O216" s="294"/>
    </row>
    <row r="217" spans="1:15" x14ac:dyDescent="0.25">
      <c r="A217" s="291">
        <f t="shared" si="19"/>
        <v>2</v>
      </c>
      <c r="B217" s="343">
        <f ca="1">OFFSET('GFZ Berechnung'!$B$6,MOD(ROW()-2,113),0)</f>
        <v>91301</v>
      </c>
      <c r="C217" s="345">
        <f ca="1">OFFSET('GFZ Berechnung'!$CA$6,MOD(ROW()-2,113),A217-1)</f>
        <v>0.4119756100427282</v>
      </c>
      <c r="D217" s="346">
        <f ca="1">OFFSET('GFZ Berechnung'!Z$6,MOD(ROW()-2,113),A217-1)</f>
        <v>1040976.25</v>
      </c>
      <c r="F217" s="293">
        <v>0.46993024049894483</v>
      </c>
      <c r="G217" s="347">
        <v>648620</v>
      </c>
      <c r="I217" s="291"/>
      <c r="J217" s="291"/>
      <c r="O217" s="294"/>
    </row>
    <row r="218" spans="1:15" x14ac:dyDescent="0.25">
      <c r="A218" s="291">
        <f t="shared" si="19"/>
        <v>2</v>
      </c>
      <c r="B218" s="343">
        <f ca="1">OFFSET('GFZ Berechnung'!$B$6,MOD(ROW()-2,113),0)</f>
        <v>91401</v>
      </c>
      <c r="C218" s="345">
        <f ca="1">OFFSET('GFZ Berechnung'!$CA$6,MOD(ROW()-2,113),A218-1)</f>
        <v>0.46935007046524346</v>
      </c>
      <c r="D218" s="346">
        <f ca="1">OFFSET('GFZ Berechnung'!Z$6,MOD(ROW()-2,113),A218-1)</f>
        <v>1138778.75</v>
      </c>
      <c r="F218" s="293">
        <v>0.88670792490225903</v>
      </c>
      <c r="G218" s="347">
        <v>615900</v>
      </c>
      <c r="I218" s="291"/>
      <c r="J218" s="291"/>
      <c r="O218" s="294"/>
    </row>
    <row r="219" spans="1:15" x14ac:dyDescent="0.25">
      <c r="A219" s="291">
        <f t="shared" si="19"/>
        <v>2</v>
      </c>
      <c r="B219" s="343">
        <f ca="1">OFFSET('GFZ Berechnung'!$B$6,MOD(ROW()-2,113),0)</f>
        <v>91501</v>
      </c>
      <c r="C219" s="345">
        <f ca="1">OFFSET('GFZ Berechnung'!$CA$6,MOD(ROW()-2,113),A219-1)</f>
        <v>0.63628876155705205</v>
      </c>
      <c r="D219" s="346">
        <f ca="1">OFFSET('GFZ Berechnung'!Z$6,MOD(ROW()-2,113),A219-1)</f>
        <v>202942.5</v>
      </c>
      <c r="F219" s="293">
        <v>0.46468757799298016</v>
      </c>
      <c r="G219" s="347">
        <v>1040976.25</v>
      </c>
      <c r="I219" s="291"/>
      <c r="J219" s="291"/>
      <c r="O219" s="294"/>
    </row>
    <row r="220" spans="1:15" x14ac:dyDescent="0.25">
      <c r="A220" s="291">
        <f t="shared" si="19"/>
        <v>2</v>
      </c>
      <c r="B220" s="343">
        <f ca="1">OFFSET('GFZ Berechnung'!$B$6,MOD(ROW()-2,113),0)</f>
        <v>91601</v>
      </c>
      <c r="C220" s="345">
        <f ca="1">OFFSET('GFZ Berechnung'!$CA$6,MOD(ROW()-2,113),A220-1)</f>
        <v>0.53352728944414618</v>
      </c>
      <c r="D220" s="346">
        <f ca="1">OFFSET('GFZ Berechnung'!Z$6,MOD(ROW()-2,113),A220-1)</f>
        <v>405321.25</v>
      </c>
      <c r="F220" s="293">
        <v>0.55807329633246217</v>
      </c>
      <c r="G220" s="347">
        <v>1138778.75</v>
      </c>
      <c r="I220" s="291"/>
      <c r="J220" s="291"/>
      <c r="O220" s="294"/>
    </row>
    <row r="221" spans="1:15" x14ac:dyDescent="0.25">
      <c r="A221" s="291">
        <f t="shared" si="19"/>
        <v>2</v>
      </c>
      <c r="B221" s="343">
        <f ca="1">OFFSET('GFZ Berechnung'!$B$6,MOD(ROW()-2,113),0)</f>
        <v>91701</v>
      </c>
      <c r="C221" s="345">
        <f ca="1">OFFSET('GFZ Berechnung'!$CA$6,MOD(ROW()-2,113),A221-1)</f>
        <v>0.48578442518712878</v>
      </c>
      <c r="D221" s="346">
        <f ca="1">OFFSET('GFZ Berechnung'!Z$6,MOD(ROW()-2,113),A221-1)</f>
        <v>338182.49999999994</v>
      </c>
      <c r="F221" s="293">
        <v>1.2519200055181479</v>
      </c>
      <c r="G221" s="347">
        <v>202942.5</v>
      </c>
      <c r="I221" s="291"/>
      <c r="J221" s="291"/>
      <c r="O221" s="294"/>
    </row>
    <row r="222" spans="1:15" x14ac:dyDescent="0.25">
      <c r="A222" s="291">
        <f t="shared" si="19"/>
        <v>2</v>
      </c>
      <c r="B222" s="343">
        <f ca="1">OFFSET('GFZ Berechnung'!$B$6,MOD(ROW()-2,113),0)</f>
        <v>91801</v>
      </c>
      <c r="C222" s="345">
        <f ca="1">OFFSET('GFZ Berechnung'!$CA$6,MOD(ROW()-2,113),A222-1)</f>
        <v>0.40409970730736766</v>
      </c>
      <c r="D222" s="346">
        <f ca="1">OFFSET('GFZ Berechnung'!Z$6,MOD(ROW()-2,113),A222-1)</f>
        <v>317227.5</v>
      </c>
      <c r="F222" s="293">
        <v>0.86426718061174379</v>
      </c>
      <c r="G222" s="347">
        <v>405321.25</v>
      </c>
      <c r="I222" s="291"/>
      <c r="J222" s="291"/>
      <c r="O222" s="294"/>
    </row>
    <row r="223" spans="1:15" x14ac:dyDescent="0.25">
      <c r="A223" s="291">
        <f t="shared" si="19"/>
        <v>2</v>
      </c>
      <c r="B223" s="343">
        <f ca="1">OFFSET('GFZ Berechnung'!$B$6,MOD(ROW()-2,113),0)</f>
        <v>91901</v>
      </c>
      <c r="C223" s="345">
        <f ca="1">OFFSET('GFZ Berechnung'!$CA$6,MOD(ROW()-2,113),A223-1)</f>
        <v>0.4791295516683956</v>
      </c>
      <c r="D223" s="346">
        <f ca="1">OFFSET('GFZ Berechnung'!Z$6,MOD(ROW()-2,113),A223-1)</f>
        <v>925945</v>
      </c>
      <c r="F223" s="293">
        <v>0.69832762938825554</v>
      </c>
      <c r="G223" s="347">
        <v>338182.49999999994</v>
      </c>
      <c r="I223" s="291"/>
      <c r="J223" s="291"/>
      <c r="O223" s="294"/>
    </row>
    <row r="224" spans="1:15" x14ac:dyDescent="0.25">
      <c r="A224" s="291">
        <f t="shared" si="19"/>
        <v>2</v>
      </c>
      <c r="B224" s="343">
        <f ca="1">OFFSET('GFZ Berechnung'!$B$6,MOD(ROW()-2,113),0)</f>
        <v>92001</v>
      </c>
      <c r="C224" s="345">
        <f ca="1">OFFSET('GFZ Berechnung'!$CA$6,MOD(ROW()-2,113),A224-1)</f>
        <v>0.60603519060146249</v>
      </c>
      <c r="D224" s="346">
        <f ca="1">OFFSET('GFZ Berechnung'!Z$6,MOD(ROW()-2,113),A224-1)</f>
        <v>181637.5</v>
      </c>
      <c r="F224" s="293">
        <v>0.65102138736183213</v>
      </c>
      <c r="G224" s="347">
        <v>317227.5</v>
      </c>
      <c r="I224" s="291"/>
      <c r="J224" s="291"/>
      <c r="O224" s="294"/>
    </row>
    <row r="225" spans="1:15" x14ac:dyDescent="0.25">
      <c r="A225" s="291">
        <f t="shared" si="19"/>
        <v>2</v>
      </c>
      <c r="B225" s="343">
        <f ca="1">OFFSET('GFZ Berechnung'!$B$6,MOD(ROW()-2,113),0)</f>
        <v>92101</v>
      </c>
      <c r="C225" s="345">
        <f ca="1">OFFSET('GFZ Berechnung'!$CA$6,MOD(ROW()-2,113),A225-1)</f>
        <v>0.43260972709286039</v>
      </c>
      <c r="D225" s="346">
        <f ca="1">OFFSET('GFZ Berechnung'!Z$6,MOD(ROW()-2,113),A225-1)</f>
        <v>1716142.5</v>
      </c>
      <c r="F225" s="293">
        <v>0.60402267362948492</v>
      </c>
      <c r="G225" s="347">
        <v>925945</v>
      </c>
      <c r="I225" s="291"/>
      <c r="J225" s="291"/>
      <c r="O225" s="294"/>
    </row>
    <row r="226" spans="1:15" x14ac:dyDescent="0.25">
      <c r="A226" s="291">
        <f t="shared" si="19"/>
        <v>2</v>
      </c>
      <c r="B226" s="343">
        <f ca="1">OFFSET('GFZ Berechnung'!$B$6,MOD(ROW()-2,113),0)</f>
        <v>92201</v>
      </c>
      <c r="C226" s="345">
        <f ca="1">OFFSET('GFZ Berechnung'!$CA$6,MOD(ROW()-2,113),A226-1)</f>
        <v>0.39592583132820691</v>
      </c>
      <c r="D226" s="346">
        <f ca="1">OFFSET('GFZ Berechnung'!Z$6,MOD(ROW()-2,113),A226-1)</f>
        <v>1890540</v>
      </c>
      <c r="F226" s="293">
        <v>1.2599668273884734</v>
      </c>
      <c r="G226" s="347">
        <v>181637.5</v>
      </c>
      <c r="I226" s="291"/>
      <c r="J226" s="291"/>
      <c r="O226" s="294"/>
    </row>
    <row r="227" spans="1:15" x14ac:dyDescent="0.25">
      <c r="A227" s="291">
        <f t="shared" si="19"/>
        <v>2</v>
      </c>
      <c r="B227" s="343">
        <f ca="1">OFFSET('GFZ Berechnung'!$B$6,MOD(ROW()-2,113),0)</f>
        <v>92301</v>
      </c>
      <c r="C227" s="345">
        <f ca="1">OFFSET('GFZ Berechnung'!$CA$6,MOD(ROW()-2,113),A227-1)</f>
        <v>0.52924547527226329</v>
      </c>
      <c r="D227" s="346">
        <f ca="1">OFFSET('GFZ Berechnung'!Z$6,MOD(ROW()-2,113),A227-1)</f>
        <v>2432245</v>
      </c>
      <c r="F227" s="293">
        <v>0.46920028471312225</v>
      </c>
      <c r="G227" s="347">
        <v>1716142.5</v>
      </c>
      <c r="I227" s="291"/>
      <c r="J227" s="291"/>
      <c r="O227" s="294"/>
    </row>
    <row r="228" spans="1:15" x14ac:dyDescent="0.25">
      <c r="A228" s="291">
        <f t="shared" si="19"/>
        <v>3</v>
      </c>
      <c r="B228" s="343">
        <f ca="1">OFFSET('GFZ Berechnung'!$B$6,MOD(ROW()-2,113),0)</f>
        <v>101</v>
      </c>
      <c r="C228" s="345">
        <f ca="1">OFFSET('GFZ Berechnung'!$CA$6,MOD(ROW()-2,113),A228-1)</f>
        <v>0.68708267253579758</v>
      </c>
      <c r="D228" s="346">
        <f ca="1">OFFSET('GFZ Berechnung'!Z$6,MOD(ROW()-2,113),A228-1)</f>
        <v>347976.25</v>
      </c>
      <c r="F228" s="293">
        <v>0.38346261173387525</v>
      </c>
      <c r="G228" s="347">
        <v>1890540</v>
      </c>
      <c r="I228" s="291"/>
      <c r="J228" s="291"/>
      <c r="O228" s="294"/>
    </row>
    <row r="229" spans="1:15" x14ac:dyDescent="0.25">
      <c r="A229" s="291">
        <f t="shared" si="19"/>
        <v>3</v>
      </c>
      <c r="B229" s="343">
        <f ca="1">OFFSET('GFZ Berechnung'!$B$6,MOD(ROW()-2,113),0)</f>
        <v>102</v>
      </c>
      <c r="C229" s="345">
        <f ca="1">OFFSET('GFZ Berechnung'!$CA$6,MOD(ROW()-2,113),A229-1)</f>
        <v>0.87392854951096643</v>
      </c>
      <c r="D229" s="346">
        <f ca="1">OFFSET('GFZ Berechnung'!Z$6,MOD(ROW()-2,113),A229-1)</f>
        <v>22851.25</v>
      </c>
      <c r="F229" s="293">
        <v>0.50674433428832133</v>
      </c>
      <c r="G229" s="347">
        <v>2432245</v>
      </c>
      <c r="I229" s="291"/>
      <c r="J229" s="291"/>
      <c r="O229" s="294"/>
    </row>
    <row r="230" spans="1:15" x14ac:dyDescent="0.25">
      <c r="A230" s="291">
        <f t="shared" si="19"/>
        <v>3</v>
      </c>
      <c r="B230" s="343">
        <f ca="1">OFFSET('GFZ Berechnung'!$B$6,MOD(ROW()-2,113),0)</f>
        <v>103</v>
      </c>
      <c r="C230" s="345">
        <f ca="1">OFFSET('GFZ Berechnung'!$CA$6,MOD(ROW()-2,113),A230-1)</f>
        <v>0.65550710121880218</v>
      </c>
      <c r="D230" s="346">
        <f ca="1">OFFSET('GFZ Berechnung'!Z$6,MOD(ROW()-2,113),A230-1)</f>
        <v>284457.5</v>
      </c>
      <c r="F230" s="293">
        <v>0.54592495302316735</v>
      </c>
      <c r="G230" s="347">
        <v>347976.25</v>
      </c>
      <c r="I230" s="291"/>
      <c r="J230" s="291"/>
      <c r="O230" s="294"/>
    </row>
    <row r="231" spans="1:15" x14ac:dyDescent="0.25">
      <c r="A231" s="291">
        <f t="shared" si="19"/>
        <v>3</v>
      </c>
      <c r="B231" s="343">
        <f ca="1">OFFSET('GFZ Berechnung'!$B$6,MOD(ROW()-2,113),0)</f>
        <v>104</v>
      </c>
      <c r="C231" s="345">
        <f ca="1">OFFSET('GFZ Berechnung'!$CA$6,MOD(ROW()-2,113),A231-1)</f>
        <v>0.42675546271592696</v>
      </c>
      <c r="D231" s="346">
        <f ca="1">OFFSET('GFZ Berechnung'!Z$6,MOD(ROW()-2,113),A231-1)</f>
        <v>146238.75</v>
      </c>
      <c r="F231" s="293">
        <v>0.5866860195795478</v>
      </c>
      <c r="G231" s="347">
        <v>22851.25</v>
      </c>
      <c r="I231" s="291"/>
      <c r="J231" s="291"/>
      <c r="O231" s="294"/>
    </row>
    <row r="232" spans="1:15" x14ac:dyDescent="0.25">
      <c r="A232" s="291">
        <f t="shared" si="19"/>
        <v>3</v>
      </c>
      <c r="B232" s="343">
        <f ca="1">OFFSET('GFZ Berechnung'!$B$6,MOD(ROW()-2,113),0)</f>
        <v>105</v>
      </c>
      <c r="C232" s="345">
        <f ca="1">OFFSET('GFZ Berechnung'!$CA$6,MOD(ROW()-2,113),A232-1)</f>
        <v>0.42079817497890215</v>
      </c>
      <c r="D232" s="346">
        <f ca="1">OFFSET('GFZ Berechnung'!Z$6,MOD(ROW()-2,113),A232-1)</f>
        <v>157255</v>
      </c>
      <c r="F232" s="293">
        <v>0.41468720052732089</v>
      </c>
      <c r="G232" s="347">
        <v>284457.5</v>
      </c>
      <c r="I232" s="291"/>
      <c r="J232" s="291"/>
      <c r="O232" s="294"/>
    </row>
    <row r="233" spans="1:15" x14ac:dyDescent="0.25">
      <c r="A233" s="291">
        <f t="shared" si="19"/>
        <v>3</v>
      </c>
      <c r="B233" s="343">
        <f ca="1">OFFSET('GFZ Berechnung'!$B$6,MOD(ROW()-2,113),0)</f>
        <v>106</v>
      </c>
      <c r="C233" s="345">
        <f ca="1">OFFSET('GFZ Berechnung'!$CA$6,MOD(ROW()-2,113),A233-1)</f>
        <v>0.66367014953235226</v>
      </c>
      <c r="D233" s="346">
        <f ca="1">OFFSET('GFZ Berechnung'!Z$6,MOD(ROW()-2,113),A233-1)</f>
        <v>287532.5</v>
      </c>
      <c r="F233" s="293">
        <v>0.26971020285075836</v>
      </c>
      <c r="G233" s="347">
        <v>146238.75</v>
      </c>
      <c r="I233" s="291"/>
      <c r="J233" s="291"/>
      <c r="O233" s="294"/>
    </row>
    <row r="234" spans="1:15" x14ac:dyDescent="0.25">
      <c r="A234" s="291">
        <f t="shared" si="19"/>
        <v>3</v>
      </c>
      <c r="B234" s="343">
        <f ca="1">OFFSET('GFZ Berechnung'!$B$6,MOD(ROW()-2,113),0)</f>
        <v>107</v>
      </c>
      <c r="C234" s="345">
        <f ca="1">OFFSET('GFZ Berechnung'!$CA$6,MOD(ROW()-2,113),A234-1)</f>
        <v>0.61996255724345306</v>
      </c>
      <c r="D234" s="346">
        <f ca="1">OFFSET('GFZ Berechnung'!Z$6,MOD(ROW()-2,113),A234-1)</f>
        <v>489363.75000000006</v>
      </c>
      <c r="F234" s="293">
        <v>0.26854496203087075</v>
      </c>
      <c r="G234" s="347">
        <v>157255</v>
      </c>
      <c r="I234" s="291"/>
      <c r="J234" s="291"/>
      <c r="O234" s="294"/>
    </row>
    <row r="235" spans="1:15" x14ac:dyDescent="0.25">
      <c r="A235" s="291">
        <f t="shared" si="19"/>
        <v>3</v>
      </c>
      <c r="B235" s="343">
        <f ca="1">OFFSET('GFZ Berechnung'!$B$6,MOD(ROW()-2,113),0)</f>
        <v>108</v>
      </c>
      <c r="C235" s="345">
        <f ca="1">OFFSET('GFZ Berechnung'!$CA$6,MOD(ROW()-2,113),A235-1)</f>
        <v>0.52731757106552957</v>
      </c>
      <c r="D235" s="346">
        <f ca="1">OFFSET('GFZ Berechnung'!Z$6,MOD(ROW()-2,113),A235-1)</f>
        <v>192515</v>
      </c>
      <c r="F235" s="293">
        <v>0.4274772115953317</v>
      </c>
      <c r="G235" s="347">
        <v>287532.5</v>
      </c>
      <c r="I235" s="291"/>
      <c r="J235" s="291"/>
      <c r="O235" s="294"/>
    </row>
    <row r="236" spans="1:15" x14ac:dyDescent="0.25">
      <c r="A236" s="291">
        <f t="shared" si="19"/>
        <v>3</v>
      </c>
      <c r="B236" s="343">
        <f ca="1">OFFSET('GFZ Berechnung'!$B$6,MOD(ROW()-2,113),0)</f>
        <v>109</v>
      </c>
      <c r="C236" s="345">
        <f ca="1">OFFSET('GFZ Berechnung'!$CA$6,MOD(ROW()-2,113),A236-1)</f>
        <v>0.50922235492367096</v>
      </c>
      <c r="D236" s="346">
        <f ca="1">OFFSET('GFZ Berechnung'!Z$6,MOD(ROW()-2,113),A236-1)</f>
        <v>450078.75</v>
      </c>
      <c r="F236" s="293">
        <v>0.39799428730496839</v>
      </c>
      <c r="G236" s="347">
        <v>489363.75000000006</v>
      </c>
      <c r="I236" s="291"/>
      <c r="J236" s="291"/>
      <c r="O236" s="294"/>
    </row>
    <row r="237" spans="1:15" x14ac:dyDescent="0.25">
      <c r="A237" s="291">
        <f t="shared" si="19"/>
        <v>3</v>
      </c>
      <c r="B237" s="343">
        <f ca="1">OFFSET('GFZ Berechnung'!$B$6,MOD(ROW()-2,113),0)</f>
        <v>201</v>
      </c>
      <c r="C237" s="345">
        <f ca="1">OFFSET('GFZ Berechnung'!$CA$6,MOD(ROW()-2,113),A237-1)</f>
        <v>0.58433278109489395</v>
      </c>
      <c r="D237" s="346">
        <f ca="1">OFFSET('GFZ Berechnung'!Z$6,MOD(ROW()-2,113),A237-1)</f>
        <v>2328887.5</v>
      </c>
      <c r="F237" s="293">
        <v>0.33578375031052698</v>
      </c>
      <c r="G237" s="347">
        <v>192515</v>
      </c>
      <c r="I237" s="291"/>
      <c r="J237" s="291"/>
      <c r="O237" s="294"/>
    </row>
    <row r="238" spans="1:15" x14ac:dyDescent="0.25">
      <c r="A238" s="291">
        <f t="shared" si="19"/>
        <v>3</v>
      </c>
      <c r="B238" s="343">
        <f ca="1">OFFSET('GFZ Berechnung'!$B$6,MOD(ROW()-2,113),0)</f>
        <v>202</v>
      </c>
      <c r="C238" s="345">
        <f ca="1">OFFSET('GFZ Berechnung'!$CA$6,MOD(ROW()-2,113),A238-1)</f>
        <v>0.50274189243685941</v>
      </c>
      <c r="D238" s="346">
        <f ca="1">OFFSET('GFZ Berechnung'!Z$6,MOD(ROW()-2,113),A238-1)</f>
        <v>1448478.75</v>
      </c>
      <c r="F238" s="293">
        <v>0.32887880111441814</v>
      </c>
      <c r="G238" s="347">
        <v>450078.75</v>
      </c>
      <c r="I238" s="291"/>
      <c r="J238" s="291"/>
      <c r="O238" s="294"/>
    </row>
    <row r="239" spans="1:15" x14ac:dyDescent="0.25">
      <c r="A239" s="291">
        <f t="shared" si="19"/>
        <v>3</v>
      </c>
      <c r="B239" s="343">
        <f ca="1">OFFSET('GFZ Berechnung'!$B$6,MOD(ROW()-2,113),0)</f>
        <v>203</v>
      </c>
      <c r="C239" s="345">
        <f ca="1">OFFSET('GFZ Berechnung'!$CA$6,MOD(ROW()-2,113),A239-1)</f>
        <v>0.42305854729090936</v>
      </c>
      <c r="D239" s="346">
        <f ca="1">OFFSET('GFZ Berechnung'!Z$6,MOD(ROW()-2,113),A239-1)</f>
        <v>295453.75</v>
      </c>
      <c r="F239" s="293">
        <v>0.5217021063162105</v>
      </c>
      <c r="G239" s="347">
        <v>2328887.5</v>
      </c>
      <c r="I239" s="291"/>
      <c r="J239" s="291"/>
      <c r="O239" s="294"/>
    </row>
    <row r="240" spans="1:15" x14ac:dyDescent="0.25">
      <c r="A240" s="291">
        <f t="shared" si="19"/>
        <v>3</v>
      </c>
      <c r="B240" s="343">
        <f ca="1">OFFSET('GFZ Berechnung'!$B$6,MOD(ROW()-2,113),0)</f>
        <v>204</v>
      </c>
      <c r="C240" s="345">
        <f ca="1">OFFSET('GFZ Berechnung'!$CA$6,MOD(ROW()-2,113),A240-1)</f>
        <v>0.46921291572143753</v>
      </c>
      <c r="D240" s="346">
        <f ca="1">OFFSET('GFZ Berechnung'!Z$6,MOD(ROW()-2,113),A240-1)</f>
        <v>699377.49999999988</v>
      </c>
      <c r="F240" s="293">
        <v>0.44346387798924564</v>
      </c>
      <c r="G240" s="347">
        <v>1448478.75</v>
      </c>
      <c r="I240" s="291"/>
      <c r="J240" s="291"/>
      <c r="O240" s="294"/>
    </row>
    <row r="241" spans="1:15" x14ac:dyDescent="0.25">
      <c r="A241" s="291">
        <f t="shared" si="19"/>
        <v>3</v>
      </c>
      <c r="B241" s="343">
        <f ca="1">OFFSET('GFZ Berechnung'!$B$6,MOD(ROW()-2,113),0)</f>
        <v>205</v>
      </c>
      <c r="C241" s="345">
        <f ca="1">OFFSET('GFZ Berechnung'!$CA$6,MOD(ROW()-2,113),A241-1)</f>
        <v>0.57495129410028145</v>
      </c>
      <c r="D241" s="346">
        <f ca="1">OFFSET('GFZ Berechnung'!Z$6,MOD(ROW()-2,113),A241-1)</f>
        <v>927211.25</v>
      </c>
      <c r="F241" s="293">
        <v>0.32569970510067253</v>
      </c>
      <c r="G241" s="347">
        <v>295453.75</v>
      </c>
      <c r="I241" s="291"/>
      <c r="J241" s="291"/>
      <c r="O241" s="294"/>
    </row>
    <row r="242" spans="1:15" x14ac:dyDescent="0.25">
      <c r="A242" s="291">
        <f t="shared" si="19"/>
        <v>3</v>
      </c>
      <c r="B242" s="343">
        <f ca="1">OFFSET('GFZ Berechnung'!$B$6,MOD(ROW()-2,113),0)</f>
        <v>206</v>
      </c>
      <c r="C242" s="345">
        <f ca="1">OFFSET('GFZ Berechnung'!$CA$6,MOD(ROW()-2,113),A242-1)</f>
        <v>0.5811409607046113</v>
      </c>
      <c r="D242" s="346">
        <f ca="1">OFFSET('GFZ Berechnung'!Z$6,MOD(ROW()-2,113),A242-1)</f>
        <v>1610171.25</v>
      </c>
      <c r="F242" s="293">
        <v>0.33052756701345298</v>
      </c>
      <c r="G242" s="347">
        <v>699377.49999999988</v>
      </c>
    </row>
    <row r="243" spans="1:15" x14ac:dyDescent="0.25">
      <c r="A243" s="291">
        <f t="shared" si="19"/>
        <v>3</v>
      </c>
      <c r="B243" s="343">
        <f ca="1">OFFSET('GFZ Berechnung'!$B$6,MOD(ROW()-2,113),0)</f>
        <v>207</v>
      </c>
      <c r="C243" s="345">
        <f ca="1">OFFSET('GFZ Berechnung'!$CA$6,MOD(ROW()-2,113),A243-1)</f>
        <v>0.43479809620902188</v>
      </c>
      <c r="D243" s="346">
        <f ca="1">OFFSET('GFZ Berechnung'!Z$6,MOD(ROW()-2,113),A243-1)</f>
        <v>1041001.2499999999</v>
      </c>
      <c r="F243" s="293">
        <v>0.42336776973045509</v>
      </c>
      <c r="G243" s="347">
        <v>927211.25</v>
      </c>
    </row>
    <row r="244" spans="1:15" x14ac:dyDescent="0.25">
      <c r="A244" s="291">
        <f t="shared" si="19"/>
        <v>3</v>
      </c>
      <c r="B244" s="343">
        <f ca="1">OFFSET('GFZ Berechnung'!$B$6,MOD(ROW()-2,113),0)</f>
        <v>208</v>
      </c>
      <c r="C244" s="345">
        <f ca="1">OFFSET('GFZ Berechnung'!$CA$6,MOD(ROW()-2,113),A244-1)</f>
        <v>0.4021849191327031</v>
      </c>
      <c r="D244" s="346">
        <f ca="1">OFFSET('GFZ Berechnung'!Z$6,MOD(ROW()-2,113),A244-1)</f>
        <v>596217.5</v>
      </c>
      <c r="F244" s="293">
        <v>0.46203000786396348</v>
      </c>
      <c r="G244" s="347">
        <v>1610171.25</v>
      </c>
    </row>
    <row r="245" spans="1:15" x14ac:dyDescent="0.25">
      <c r="A245" s="291">
        <f t="shared" si="19"/>
        <v>3</v>
      </c>
      <c r="B245" s="343">
        <f ca="1">OFFSET('GFZ Berechnung'!$B$6,MOD(ROW()-2,113),0)</f>
        <v>209</v>
      </c>
      <c r="C245" s="345">
        <f ca="1">OFFSET('GFZ Berechnung'!$CA$6,MOD(ROW()-2,113),A245-1)</f>
        <v>0.50038765237187088</v>
      </c>
      <c r="D245" s="346">
        <f ca="1">OFFSET('GFZ Berechnung'!Z$6,MOD(ROW()-2,113),A245-1)</f>
        <v>767278.75</v>
      </c>
      <c r="F245" s="293">
        <v>0.32028564958429617</v>
      </c>
      <c r="G245" s="347">
        <v>1041001.2499999999</v>
      </c>
    </row>
    <row r="246" spans="1:15" x14ac:dyDescent="0.25">
      <c r="A246" s="291">
        <f t="shared" si="19"/>
        <v>3</v>
      </c>
      <c r="B246" s="343">
        <f ca="1">OFFSET('GFZ Berechnung'!$B$6,MOD(ROW()-2,113),0)</f>
        <v>210</v>
      </c>
      <c r="C246" s="345">
        <f ca="1">OFFSET('GFZ Berechnung'!$CA$6,MOD(ROW()-2,113),A246-1)</f>
        <v>0.49123927094681902</v>
      </c>
      <c r="D246" s="346">
        <f ca="1">OFFSET('GFZ Berechnung'!Z$6,MOD(ROW()-2,113),A246-1)</f>
        <v>605963.75</v>
      </c>
      <c r="F246" s="293">
        <v>0.27945304960685824</v>
      </c>
      <c r="G246" s="347">
        <v>596217.5</v>
      </c>
    </row>
    <row r="247" spans="1:15" x14ac:dyDescent="0.25">
      <c r="A247" s="291">
        <f t="shared" si="19"/>
        <v>3</v>
      </c>
      <c r="B247" s="343">
        <f ca="1">OFFSET('GFZ Berechnung'!$B$6,MOD(ROW()-2,113),0)</f>
        <v>301</v>
      </c>
      <c r="C247" s="345">
        <f ca="1">OFFSET('GFZ Berechnung'!$CA$6,MOD(ROW()-2,113),A247-1)</f>
        <v>0.84106593261453955</v>
      </c>
      <c r="D247" s="346">
        <f ca="1">OFFSET('GFZ Berechnung'!Z$6,MOD(ROW()-2,113),A247-1)</f>
        <v>626567.5</v>
      </c>
      <c r="F247" s="293">
        <v>0.36370969426100164</v>
      </c>
      <c r="G247" s="347">
        <v>767278.75</v>
      </c>
    </row>
    <row r="248" spans="1:15" x14ac:dyDescent="0.25">
      <c r="A248" s="291">
        <f t="shared" si="19"/>
        <v>3</v>
      </c>
      <c r="B248" s="343">
        <f ca="1">OFFSET('GFZ Berechnung'!$B$6,MOD(ROW()-2,113),0)</f>
        <v>302</v>
      </c>
      <c r="C248" s="345">
        <f ca="1">OFFSET('GFZ Berechnung'!$CA$6,MOD(ROW()-2,113),A248-1)</f>
        <v>0.64471395633261075</v>
      </c>
      <c r="D248" s="346">
        <f ca="1">OFFSET('GFZ Berechnung'!Z$6,MOD(ROW()-2,113),A248-1)</f>
        <v>994047.5</v>
      </c>
      <c r="F248" s="293">
        <v>0.3597521067071473</v>
      </c>
      <c r="G248" s="347">
        <v>605963.75</v>
      </c>
    </row>
    <row r="249" spans="1:15" x14ac:dyDescent="0.25">
      <c r="A249" s="291">
        <f t="shared" si="19"/>
        <v>3</v>
      </c>
      <c r="B249" s="343">
        <f ca="1">OFFSET('GFZ Berechnung'!$B$6,MOD(ROW()-2,113),0)</f>
        <v>303</v>
      </c>
      <c r="C249" s="345">
        <f ca="1">OFFSET('GFZ Berechnung'!$CA$6,MOD(ROW()-2,113),A249-1)</f>
        <v>0.78592856274927725</v>
      </c>
      <c r="D249" s="346">
        <f ca="1">OFFSET('GFZ Berechnung'!Z$6,MOD(ROW()-2,113),A249-1)</f>
        <v>176846.25</v>
      </c>
      <c r="F249" s="293">
        <v>0.67846469900685724</v>
      </c>
      <c r="G249" s="347">
        <v>626567.5</v>
      </c>
    </row>
    <row r="250" spans="1:15" x14ac:dyDescent="0.25">
      <c r="A250" s="291">
        <f t="shared" si="19"/>
        <v>3</v>
      </c>
      <c r="B250" s="343">
        <f ca="1">OFFSET('GFZ Berechnung'!$B$6,MOD(ROW()-2,113),0)</f>
        <v>304</v>
      </c>
      <c r="C250" s="345">
        <f ca="1">OFFSET('GFZ Berechnung'!$CA$6,MOD(ROW()-2,113),A250-1)</f>
        <v>0.76017450637626671</v>
      </c>
      <c r="D250" s="346">
        <f ca="1">OFFSET('GFZ Berechnung'!Z$6,MOD(ROW()-2,113),A250-1)</f>
        <v>940197.49999999988</v>
      </c>
      <c r="F250" s="293">
        <v>0.48494810032749175</v>
      </c>
      <c r="G250" s="347">
        <v>994047.5</v>
      </c>
    </row>
    <row r="251" spans="1:15" x14ac:dyDescent="0.25">
      <c r="A251" s="291">
        <f t="shared" si="19"/>
        <v>3</v>
      </c>
      <c r="B251" s="343">
        <f ca="1">OFFSET('GFZ Berechnung'!$B$6,MOD(ROW()-2,113),0)</f>
        <v>305</v>
      </c>
      <c r="C251" s="345">
        <f ca="1">OFFSET('GFZ Berechnung'!$CA$6,MOD(ROW()-2,113),A251-1)</f>
        <v>0.60456863149381979</v>
      </c>
      <c r="D251" s="346">
        <f ca="1">OFFSET('GFZ Berechnung'!Z$6,MOD(ROW()-2,113),A251-1)</f>
        <v>1345780</v>
      </c>
      <c r="F251" s="293">
        <v>0.59096944030761955</v>
      </c>
      <c r="G251" s="347">
        <v>176846.25</v>
      </c>
    </row>
    <row r="252" spans="1:15" x14ac:dyDescent="0.25">
      <c r="A252" s="291">
        <f t="shared" si="19"/>
        <v>3</v>
      </c>
      <c r="B252" s="343">
        <f ca="1">OFFSET('GFZ Berechnung'!$B$6,MOD(ROW()-2,113),0)</f>
        <v>306</v>
      </c>
      <c r="C252" s="345">
        <f ca="1">OFFSET('GFZ Berechnung'!$CA$6,MOD(ROW()-2,113),A252-1)</f>
        <v>0.65566081536389043</v>
      </c>
      <c r="D252" s="346">
        <f ca="1">OFFSET('GFZ Berechnung'!Z$6,MOD(ROW()-2,113),A252-1)</f>
        <v>1929974.9999999998</v>
      </c>
      <c r="F252" s="293">
        <v>0.5901532875018386</v>
      </c>
      <c r="G252" s="347">
        <v>940197.49999999988</v>
      </c>
    </row>
    <row r="253" spans="1:15" x14ac:dyDescent="0.25">
      <c r="A253" s="291">
        <f t="shared" si="19"/>
        <v>3</v>
      </c>
      <c r="B253" s="343">
        <f ca="1">OFFSET('GFZ Berechnung'!$B$6,MOD(ROW()-2,113),0)</f>
        <v>307</v>
      </c>
      <c r="C253" s="345">
        <f ca="1">OFFSET('GFZ Berechnung'!$CA$6,MOD(ROW()-2,113),A253-1)</f>
        <v>0.59597657005781079</v>
      </c>
      <c r="D253" s="346">
        <f ca="1">OFFSET('GFZ Berechnung'!Z$6,MOD(ROW()-2,113),A253-1)</f>
        <v>452501.25</v>
      </c>
      <c r="F253" s="293">
        <v>0.44744410842013371</v>
      </c>
      <c r="G253" s="347">
        <v>1345780</v>
      </c>
    </row>
    <row r="254" spans="1:15" x14ac:dyDescent="0.25">
      <c r="A254" s="291">
        <f t="shared" si="19"/>
        <v>3</v>
      </c>
      <c r="B254" s="343">
        <f ca="1">OFFSET('GFZ Berechnung'!$B$6,MOD(ROW()-2,113),0)</f>
        <v>308</v>
      </c>
      <c r="C254" s="345">
        <f ca="1">OFFSET('GFZ Berechnung'!$CA$6,MOD(ROW()-2,113),A254-1)</f>
        <v>0.6271574759879871</v>
      </c>
      <c r="D254" s="346">
        <f ca="1">OFFSET('GFZ Berechnung'!Z$6,MOD(ROW()-2,113),A254-1)</f>
        <v>728727.5</v>
      </c>
      <c r="F254" s="293">
        <v>0.46505320646204318</v>
      </c>
      <c r="G254" s="347">
        <v>1929974.9999999998</v>
      </c>
    </row>
    <row r="255" spans="1:15" x14ac:dyDescent="0.25">
      <c r="A255" s="291">
        <f t="shared" si="19"/>
        <v>3</v>
      </c>
      <c r="B255" s="343">
        <f ca="1">OFFSET('GFZ Berechnung'!$B$6,MOD(ROW()-2,113),0)</f>
        <v>309</v>
      </c>
      <c r="C255" s="345">
        <f ca="1">OFFSET('GFZ Berechnung'!$CA$6,MOD(ROW()-2,113),A255-1)</f>
        <v>0.6331118541059072</v>
      </c>
      <c r="D255" s="346">
        <f ca="1">OFFSET('GFZ Berechnung'!Z$6,MOD(ROW()-2,113),A255-1)</f>
        <v>431933.75</v>
      </c>
      <c r="F255" s="293">
        <v>0.39328324980423207</v>
      </c>
      <c r="G255" s="347">
        <v>452501.25</v>
      </c>
    </row>
    <row r="256" spans="1:15" x14ac:dyDescent="0.25">
      <c r="A256" s="291">
        <f t="shared" si="19"/>
        <v>3</v>
      </c>
      <c r="B256" s="343">
        <f ca="1">OFFSET('GFZ Berechnung'!$B$6,MOD(ROW()-2,113),0)</f>
        <v>310</v>
      </c>
      <c r="C256" s="345">
        <f ca="1">OFFSET('GFZ Berechnung'!$CA$6,MOD(ROW()-2,113),A256-1)</f>
        <v>0.62141628385177972</v>
      </c>
      <c r="D256" s="346">
        <f ca="1">OFFSET('GFZ Berechnung'!Z$6,MOD(ROW()-2,113),A256-1)</f>
        <v>393230</v>
      </c>
      <c r="F256" s="293">
        <v>0.39881719662889031</v>
      </c>
      <c r="G256" s="347">
        <v>728727.5</v>
      </c>
    </row>
    <row r="257" spans="1:7" x14ac:dyDescent="0.25">
      <c r="A257" s="291">
        <f t="shared" si="19"/>
        <v>3</v>
      </c>
      <c r="B257" s="343">
        <f ca="1">OFFSET('GFZ Berechnung'!$B$6,MOD(ROW()-2,113),0)</f>
        <v>311</v>
      </c>
      <c r="C257" s="345">
        <f ca="1">OFFSET('GFZ Berechnung'!$CA$6,MOD(ROW()-2,113),A257-1)</f>
        <v>0.59214409600334872</v>
      </c>
      <c r="D257" s="346">
        <f ca="1">OFFSET('GFZ Berechnung'!Z$6,MOD(ROW()-2,113),A257-1)</f>
        <v>394597.49999999994</v>
      </c>
      <c r="F257" s="293">
        <v>0.42479228788981116</v>
      </c>
      <c r="G257" s="347">
        <v>431933.75</v>
      </c>
    </row>
    <row r="258" spans="1:7" x14ac:dyDescent="0.25">
      <c r="A258" s="291">
        <f t="shared" si="19"/>
        <v>3</v>
      </c>
      <c r="B258" s="343">
        <f ca="1">OFFSET('GFZ Berechnung'!$B$6,MOD(ROW()-2,113),0)</f>
        <v>312</v>
      </c>
      <c r="C258" s="345">
        <f ca="1">OFFSET('GFZ Berechnung'!$CA$6,MOD(ROW()-2,113),A258-1)</f>
        <v>0.65982787706887891</v>
      </c>
      <c r="D258" s="346">
        <f ca="1">OFFSET('GFZ Berechnung'!Z$6,MOD(ROW()-2,113),A258-1)</f>
        <v>838771.25</v>
      </c>
      <c r="F258" s="293">
        <v>0.3996472735583555</v>
      </c>
      <c r="G258" s="347">
        <v>393230</v>
      </c>
    </row>
    <row r="259" spans="1:7" x14ac:dyDescent="0.25">
      <c r="A259" s="291">
        <f t="shared" ref="A259:A322" si="20">INT((ROW()-2)/113)+1</f>
        <v>3</v>
      </c>
      <c r="B259" s="343">
        <f ca="1">OFFSET('GFZ Berechnung'!$B$6,MOD(ROW()-2,113),0)</f>
        <v>313</v>
      </c>
      <c r="C259" s="345">
        <f ca="1">OFFSET('GFZ Berechnung'!$CA$6,MOD(ROW()-2,113),A259-1)</f>
        <v>0.58649863701305183</v>
      </c>
      <c r="D259" s="346">
        <f ca="1">OFFSET('GFZ Berechnung'!Z$6,MOD(ROW()-2,113),A259-1)</f>
        <v>457785</v>
      </c>
      <c r="F259" s="293">
        <v>0.39340945978745545</v>
      </c>
      <c r="G259" s="347">
        <v>394597.49999999994</v>
      </c>
    </row>
    <row r="260" spans="1:7" x14ac:dyDescent="0.25">
      <c r="A260" s="291">
        <f t="shared" si="20"/>
        <v>3</v>
      </c>
      <c r="B260" s="343">
        <f ca="1">OFFSET('GFZ Berechnung'!$B$6,MOD(ROW()-2,113),0)</f>
        <v>314</v>
      </c>
      <c r="C260" s="345">
        <f ca="1">OFFSET('GFZ Berechnung'!$CA$6,MOD(ROW()-2,113),A260-1)</f>
        <v>0.71789623625509935</v>
      </c>
      <c r="D260" s="346">
        <f ca="1">OFFSET('GFZ Berechnung'!Z$6,MOD(ROW()-2,113),A260-1)</f>
        <v>378733.75</v>
      </c>
      <c r="F260" s="293">
        <v>0.44500901092052036</v>
      </c>
      <c r="G260" s="347">
        <v>838771.25</v>
      </c>
    </row>
    <row r="261" spans="1:7" x14ac:dyDescent="0.25">
      <c r="A261" s="291">
        <f t="shared" si="20"/>
        <v>3</v>
      </c>
      <c r="B261" s="343">
        <f ca="1">OFFSET('GFZ Berechnung'!$B$6,MOD(ROW()-2,113),0)</f>
        <v>315</v>
      </c>
      <c r="C261" s="345">
        <f ca="1">OFFSET('GFZ Berechnung'!$CA$6,MOD(ROW()-2,113),A261-1)</f>
        <v>0.59933775258767741</v>
      </c>
      <c r="D261" s="346">
        <f ca="1">OFFSET('GFZ Berechnung'!Z$6,MOD(ROW()-2,113),A261-1)</f>
        <v>795162.5</v>
      </c>
      <c r="F261" s="293">
        <v>0.39297193919419282</v>
      </c>
      <c r="G261" s="347">
        <v>457785</v>
      </c>
    </row>
    <row r="262" spans="1:7" x14ac:dyDescent="0.25">
      <c r="A262" s="291">
        <f t="shared" si="20"/>
        <v>3</v>
      </c>
      <c r="B262" s="343">
        <f ca="1">OFFSET('GFZ Berechnung'!$B$6,MOD(ROW()-2,113),0)</f>
        <v>316</v>
      </c>
      <c r="C262" s="345">
        <f ca="1">OFFSET('GFZ Berechnung'!$CA$6,MOD(ROW()-2,113),A262-1)</f>
        <v>0.59198751201664235</v>
      </c>
      <c r="D262" s="346">
        <f ca="1">OFFSET('GFZ Berechnung'!Z$6,MOD(ROW()-2,113),A262-1)</f>
        <v>557451.25</v>
      </c>
      <c r="F262" s="293">
        <v>0.50250407824879717</v>
      </c>
      <c r="G262" s="347">
        <v>378733.75</v>
      </c>
    </row>
    <row r="263" spans="1:7" x14ac:dyDescent="0.25">
      <c r="A263" s="291">
        <f t="shared" si="20"/>
        <v>3</v>
      </c>
      <c r="B263" s="343">
        <f ca="1">OFFSET('GFZ Berechnung'!$B$6,MOD(ROW()-2,113),0)</f>
        <v>317</v>
      </c>
      <c r="C263" s="345">
        <f ca="1">OFFSET('GFZ Berechnung'!$CA$6,MOD(ROW()-2,113),A263-1)</f>
        <v>0.71727470447192632</v>
      </c>
      <c r="D263" s="346">
        <f ca="1">OFFSET('GFZ Berechnung'!Z$6,MOD(ROW()-2,113),A263-1)</f>
        <v>2123760</v>
      </c>
      <c r="F263" s="293">
        <v>0.4201825889705279</v>
      </c>
      <c r="G263" s="347">
        <v>795162.5</v>
      </c>
    </row>
    <row r="264" spans="1:7" x14ac:dyDescent="0.25">
      <c r="A264" s="291">
        <f t="shared" si="20"/>
        <v>3</v>
      </c>
      <c r="B264" s="343">
        <f ca="1">OFFSET('GFZ Berechnung'!$B$6,MOD(ROW()-2,113),0)</f>
        <v>318</v>
      </c>
      <c r="C264" s="345">
        <f ca="1">OFFSET('GFZ Berechnung'!$CA$6,MOD(ROW()-2,113),A264-1)</f>
        <v>0.61484167916269683</v>
      </c>
      <c r="D264" s="346">
        <f ca="1">OFFSET('GFZ Berechnung'!Z$6,MOD(ROW()-2,113),A264-1)</f>
        <v>1263300</v>
      </c>
      <c r="F264" s="293">
        <v>0.37714461185042408</v>
      </c>
      <c r="G264" s="347">
        <v>557451.25</v>
      </c>
    </row>
    <row r="265" spans="1:7" x14ac:dyDescent="0.25">
      <c r="A265" s="291">
        <f t="shared" si="20"/>
        <v>3</v>
      </c>
      <c r="B265" s="343">
        <f ca="1">OFFSET('GFZ Berechnung'!$B$6,MOD(ROW()-2,113),0)</f>
        <v>319</v>
      </c>
      <c r="C265" s="345">
        <f ca="1">OFFSET('GFZ Berechnung'!$CA$6,MOD(ROW()-2,113),A265-1)</f>
        <v>0.5604068089230414</v>
      </c>
      <c r="D265" s="346">
        <f ca="1">OFFSET('GFZ Berechnung'!Z$6,MOD(ROW()-2,113),A265-1)</f>
        <v>853867.5</v>
      </c>
      <c r="F265" s="293">
        <v>0.53686268489594691</v>
      </c>
      <c r="G265" s="347">
        <v>2123760</v>
      </c>
    </row>
    <row r="266" spans="1:7" x14ac:dyDescent="0.25">
      <c r="A266" s="291">
        <f t="shared" si="20"/>
        <v>3</v>
      </c>
      <c r="B266" s="343">
        <f ca="1">OFFSET('GFZ Berechnung'!$B$6,MOD(ROW()-2,113),0)</f>
        <v>320</v>
      </c>
      <c r="C266" s="345">
        <f ca="1">OFFSET('GFZ Berechnung'!$CA$6,MOD(ROW()-2,113),A266-1)</f>
        <v>0.67518839216305959</v>
      </c>
      <c r="D266" s="346">
        <f ca="1">OFFSET('GFZ Berechnung'!Z$6,MOD(ROW()-2,113),A266-1)</f>
        <v>547133.75</v>
      </c>
      <c r="F266" s="293">
        <v>0.42832481671925998</v>
      </c>
      <c r="G266" s="347">
        <v>1263300</v>
      </c>
    </row>
    <row r="267" spans="1:7" x14ac:dyDescent="0.25">
      <c r="A267" s="291">
        <f t="shared" si="20"/>
        <v>3</v>
      </c>
      <c r="B267" s="343">
        <f ca="1">OFFSET('GFZ Berechnung'!$B$6,MOD(ROW()-2,113),0)</f>
        <v>321</v>
      </c>
      <c r="C267" s="345">
        <f ca="1">OFFSET('GFZ Berechnung'!$CA$6,MOD(ROW()-2,113),A267-1)</f>
        <v>0.54949706274005317</v>
      </c>
      <c r="D267" s="346">
        <f ca="1">OFFSET('GFZ Berechnung'!Z$6,MOD(ROW()-2,113),A267-1)</f>
        <v>637831.25</v>
      </c>
      <c r="F267" s="293">
        <v>0.37528935255104978</v>
      </c>
      <c r="G267" s="347">
        <v>853867.5</v>
      </c>
    </row>
    <row r="268" spans="1:7" x14ac:dyDescent="0.25">
      <c r="A268" s="291">
        <f t="shared" si="20"/>
        <v>3</v>
      </c>
      <c r="B268" s="343">
        <f ca="1">OFFSET('GFZ Berechnung'!$B$6,MOD(ROW()-2,113),0)</f>
        <v>322</v>
      </c>
      <c r="C268" s="345">
        <f ca="1">OFFSET('GFZ Berechnung'!$CA$6,MOD(ROW()-2,113),A268-1)</f>
        <v>0.5598052700269881</v>
      </c>
      <c r="D268" s="346">
        <f ca="1">OFFSET('GFZ Berechnung'!Z$6,MOD(ROW()-2,113),A268-1)</f>
        <v>309611.25</v>
      </c>
      <c r="F268" s="293">
        <v>0.49013399497358129</v>
      </c>
      <c r="G268" s="347">
        <v>547133.75</v>
      </c>
    </row>
    <row r="269" spans="1:7" x14ac:dyDescent="0.25">
      <c r="A269" s="291">
        <f t="shared" si="20"/>
        <v>3</v>
      </c>
      <c r="B269" s="343">
        <f ca="1">OFFSET('GFZ Berechnung'!$B$6,MOD(ROW()-2,113),0)</f>
        <v>323</v>
      </c>
      <c r="C269" s="345">
        <f ca="1">OFFSET('GFZ Berechnung'!$CA$6,MOD(ROW()-2,113),A269-1)</f>
        <v>0.57320380088455902</v>
      </c>
      <c r="D269" s="346">
        <f ca="1">OFFSET('GFZ Berechnung'!Z$6,MOD(ROW()-2,113),A269-1)</f>
        <v>744788.75</v>
      </c>
      <c r="F269" s="293">
        <v>0.36492159155035236</v>
      </c>
      <c r="G269" s="347">
        <v>637831.25</v>
      </c>
    </row>
    <row r="270" spans="1:7" x14ac:dyDescent="0.25">
      <c r="A270" s="291">
        <f t="shared" si="20"/>
        <v>3</v>
      </c>
      <c r="B270" s="343">
        <f ca="1">OFFSET('GFZ Berechnung'!$B$6,MOD(ROW()-2,113),0)</f>
        <v>324</v>
      </c>
      <c r="C270" s="345">
        <f ca="1">OFFSET('GFZ Berechnung'!$CA$6,MOD(ROW()-2,113),A270-1)</f>
        <v>0.63567689801744554</v>
      </c>
      <c r="D270" s="346">
        <f ca="1">OFFSET('GFZ Berechnung'!Z$6,MOD(ROW()-2,113),A270-1)</f>
        <v>1802835</v>
      </c>
      <c r="F270" s="293">
        <v>0.36788043103322154</v>
      </c>
      <c r="G270" s="347">
        <v>309611.25</v>
      </c>
    </row>
    <row r="271" spans="1:7" x14ac:dyDescent="0.25">
      <c r="A271" s="291">
        <f t="shared" si="20"/>
        <v>3</v>
      </c>
      <c r="B271" s="343">
        <f ca="1">OFFSET('GFZ Berechnung'!$B$6,MOD(ROW()-2,113),0)</f>
        <v>325</v>
      </c>
      <c r="C271" s="345">
        <f ca="1">OFFSET('GFZ Berechnung'!$CA$6,MOD(ROW()-2,113),A271-1)</f>
        <v>0.49399311828150144</v>
      </c>
      <c r="D271" s="346">
        <f ca="1">OFFSET('GFZ Berechnung'!Z$6,MOD(ROW()-2,113),A271-1)</f>
        <v>349370</v>
      </c>
      <c r="F271" s="293">
        <v>0.37842339310389683</v>
      </c>
      <c r="G271" s="347">
        <v>744788.75</v>
      </c>
    </row>
    <row r="272" spans="1:7" x14ac:dyDescent="0.25">
      <c r="A272" s="291">
        <f t="shared" si="20"/>
        <v>3</v>
      </c>
      <c r="B272" s="343">
        <f ca="1">OFFSET('GFZ Berechnung'!$B$6,MOD(ROW()-2,113),0)</f>
        <v>401</v>
      </c>
      <c r="C272" s="345">
        <f ca="1">OFFSET('GFZ Berechnung'!$CA$6,MOD(ROW()-2,113),A272-1)</f>
        <v>0.67826657831101211</v>
      </c>
      <c r="D272" s="346">
        <f ca="1">OFFSET('GFZ Berechnung'!Z$6,MOD(ROW()-2,113),A272-1)</f>
        <v>4009943.75</v>
      </c>
      <c r="F272" s="293">
        <v>0.46164987026394816</v>
      </c>
      <c r="G272" s="347">
        <v>1802835</v>
      </c>
    </row>
    <row r="273" spans="1:7" x14ac:dyDescent="0.25">
      <c r="A273" s="291">
        <f t="shared" si="20"/>
        <v>3</v>
      </c>
      <c r="B273" s="343">
        <f ca="1">OFFSET('GFZ Berechnung'!$B$6,MOD(ROW()-2,113),0)</f>
        <v>402</v>
      </c>
      <c r="C273" s="345">
        <f ca="1">OFFSET('GFZ Berechnung'!$CA$6,MOD(ROW()-2,113),A273-1)</f>
        <v>0.83278704237778456</v>
      </c>
      <c r="D273" s="346">
        <f ca="1">OFFSET('GFZ Berechnung'!Z$6,MOD(ROW()-2,113),A273-1)</f>
        <v>892637.5</v>
      </c>
      <c r="F273" s="293">
        <v>0.32700412422031472</v>
      </c>
      <c r="G273" s="347">
        <v>349370</v>
      </c>
    </row>
    <row r="274" spans="1:7" x14ac:dyDescent="0.25">
      <c r="A274" s="291">
        <f t="shared" si="20"/>
        <v>3</v>
      </c>
      <c r="B274" s="343">
        <f ca="1">OFFSET('GFZ Berechnung'!$B$6,MOD(ROW()-2,113),0)</f>
        <v>403</v>
      </c>
      <c r="C274" s="345">
        <f ca="1">OFFSET('GFZ Berechnung'!$CA$6,MOD(ROW()-2,113),A274-1)</f>
        <v>0.84818759214612593</v>
      </c>
      <c r="D274" s="346">
        <f ca="1">OFFSET('GFZ Berechnung'!Z$6,MOD(ROW()-2,113),A274-1)</f>
        <v>1243711.25</v>
      </c>
      <c r="F274" s="293">
        <v>0.68512285421345587</v>
      </c>
      <c r="G274" s="347">
        <v>4009943.75</v>
      </c>
    </row>
    <row r="275" spans="1:7" x14ac:dyDescent="0.25">
      <c r="A275" s="291">
        <f t="shared" si="20"/>
        <v>3</v>
      </c>
      <c r="B275" s="343">
        <f ca="1">OFFSET('GFZ Berechnung'!$B$6,MOD(ROW()-2,113),0)</f>
        <v>404</v>
      </c>
      <c r="C275" s="345">
        <f ca="1">OFFSET('GFZ Berechnung'!$CA$6,MOD(ROW()-2,113),A275-1)</f>
        <v>0.47812439437503579</v>
      </c>
      <c r="D275" s="346">
        <f ca="1">OFFSET('GFZ Berechnung'!Z$6,MOD(ROW()-2,113),A275-1)</f>
        <v>1330550</v>
      </c>
      <c r="F275" s="293">
        <v>0.68847892223041729</v>
      </c>
      <c r="G275" s="347">
        <v>892637.5</v>
      </c>
    </row>
    <row r="276" spans="1:7" x14ac:dyDescent="0.25">
      <c r="A276" s="291">
        <f t="shared" si="20"/>
        <v>3</v>
      </c>
      <c r="B276" s="343">
        <f ca="1">OFFSET('GFZ Berechnung'!$B$6,MOD(ROW()-2,113),0)</f>
        <v>405</v>
      </c>
      <c r="C276" s="345">
        <f ca="1">OFFSET('GFZ Berechnung'!$CA$6,MOD(ROW()-2,113),A276-1)</f>
        <v>0.60035511056811808</v>
      </c>
      <c r="D276" s="346">
        <f ca="1">OFFSET('GFZ Berechnung'!Z$6,MOD(ROW()-2,113),A276-1)</f>
        <v>310358.75</v>
      </c>
      <c r="F276" s="293">
        <v>0.73681709546739238</v>
      </c>
      <c r="G276" s="347">
        <v>1243711.25</v>
      </c>
    </row>
    <row r="277" spans="1:7" x14ac:dyDescent="0.25">
      <c r="A277" s="291">
        <f t="shared" si="20"/>
        <v>3</v>
      </c>
      <c r="B277" s="343">
        <f ca="1">OFFSET('GFZ Berechnung'!$B$6,MOD(ROW()-2,113),0)</f>
        <v>406</v>
      </c>
      <c r="C277" s="345">
        <f ca="1">OFFSET('GFZ Berechnung'!$CA$6,MOD(ROW()-2,113),A277-1)</f>
        <v>0.66013216151274579</v>
      </c>
      <c r="D277" s="346">
        <f ca="1">OFFSET('GFZ Berechnung'!Z$6,MOD(ROW()-2,113),A277-1)</f>
        <v>738978.75</v>
      </c>
      <c r="F277" s="293">
        <v>0.35799682838946167</v>
      </c>
      <c r="G277" s="347">
        <v>1330550</v>
      </c>
    </row>
    <row r="278" spans="1:7" x14ac:dyDescent="0.25">
      <c r="A278" s="291">
        <f t="shared" si="20"/>
        <v>3</v>
      </c>
      <c r="B278" s="343">
        <f ca="1">OFFSET('GFZ Berechnung'!$B$6,MOD(ROW()-2,113),0)</f>
        <v>407</v>
      </c>
      <c r="C278" s="345">
        <f ca="1">OFFSET('GFZ Berechnung'!$CA$6,MOD(ROW()-2,113),A278-1)</f>
        <v>0.53080974349028276</v>
      </c>
      <c r="D278" s="346">
        <f ca="1">OFFSET('GFZ Berechnung'!Z$6,MOD(ROW()-2,113),A278-1)</f>
        <v>2206525</v>
      </c>
      <c r="F278" s="293">
        <v>0.43479999740280167</v>
      </c>
      <c r="G278" s="347">
        <v>310358.75</v>
      </c>
    </row>
    <row r="279" spans="1:7" x14ac:dyDescent="0.25">
      <c r="A279" s="291">
        <f t="shared" si="20"/>
        <v>3</v>
      </c>
      <c r="B279" s="343">
        <f ca="1">OFFSET('GFZ Berechnung'!$B$6,MOD(ROW()-2,113),0)</f>
        <v>408</v>
      </c>
      <c r="C279" s="345">
        <f ca="1">OFFSET('GFZ Berechnung'!$CA$6,MOD(ROW()-2,113),A279-1)</f>
        <v>0.51637717609493128</v>
      </c>
      <c r="D279" s="346">
        <f ca="1">OFFSET('GFZ Berechnung'!Z$6,MOD(ROW()-2,113),A279-1)</f>
        <v>866743.75</v>
      </c>
      <c r="F279" s="293">
        <v>0.48553099250151038</v>
      </c>
      <c r="G279" s="347">
        <v>738978.75</v>
      </c>
    </row>
    <row r="280" spans="1:7" x14ac:dyDescent="0.25">
      <c r="A280" s="291">
        <f t="shared" si="20"/>
        <v>3</v>
      </c>
      <c r="B280" s="343">
        <f ca="1">OFFSET('GFZ Berechnung'!$B$6,MOD(ROW()-2,113),0)</f>
        <v>409</v>
      </c>
      <c r="C280" s="345">
        <f ca="1">OFFSET('GFZ Berechnung'!$CA$6,MOD(ROW()-2,113),A280-1)</f>
        <v>0.69834023262585454</v>
      </c>
      <c r="D280" s="346">
        <f ca="1">OFFSET('GFZ Berechnung'!Z$6,MOD(ROW()-2,113),A280-1)</f>
        <v>940105</v>
      </c>
      <c r="F280" s="293">
        <v>0.41636626389892573</v>
      </c>
      <c r="G280" s="347">
        <v>2206525</v>
      </c>
    </row>
    <row r="281" spans="1:7" x14ac:dyDescent="0.25">
      <c r="A281" s="291">
        <f t="shared" si="20"/>
        <v>3</v>
      </c>
      <c r="B281" s="343">
        <f ca="1">OFFSET('GFZ Berechnung'!$B$6,MOD(ROW()-2,113),0)</f>
        <v>410</v>
      </c>
      <c r="C281" s="345">
        <f ca="1">OFFSET('GFZ Berechnung'!$CA$6,MOD(ROW()-2,113),A281-1)</f>
        <v>0.57678576502620604</v>
      </c>
      <c r="D281" s="346">
        <f ca="1">OFFSET('GFZ Berechnung'!Z$6,MOD(ROW()-2,113),A281-1)</f>
        <v>1955501.25</v>
      </c>
      <c r="F281" s="293">
        <v>0.38870113337197365</v>
      </c>
      <c r="G281" s="347">
        <v>866743.75</v>
      </c>
    </row>
    <row r="282" spans="1:7" x14ac:dyDescent="0.25">
      <c r="A282" s="291">
        <f t="shared" si="20"/>
        <v>3</v>
      </c>
      <c r="B282" s="343">
        <f ca="1">OFFSET('GFZ Berechnung'!$B$6,MOD(ROW()-2,113),0)</f>
        <v>411</v>
      </c>
      <c r="C282" s="345">
        <f ca="1">OFFSET('GFZ Berechnung'!$CA$6,MOD(ROW()-2,113),A282-1)</f>
        <v>0.6781423751149962</v>
      </c>
      <c r="D282" s="346">
        <f ca="1">OFFSET('GFZ Berechnung'!Z$6,MOD(ROW()-2,113),A282-1)</f>
        <v>725040</v>
      </c>
      <c r="F282" s="293">
        <v>0.50163778148351545</v>
      </c>
      <c r="G282" s="347">
        <v>940105</v>
      </c>
    </row>
    <row r="283" spans="1:7" x14ac:dyDescent="0.25">
      <c r="A283" s="291">
        <f t="shared" si="20"/>
        <v>3</v>
      </c>
      <c r="B283" s="343">
        <f ca="1">OFFSET('GFZ Berechnung'!$B$6,MOD(ROW()-2,113),0)</f>
        <v>412</v>
      </c>
      <c r="C283" s="345">
        <f ca="1">OFFSET('GFZ Berechnung'!$CA$6,MOD(ROW()-2,113),A283-1)</f>
        <v>0.52365981617260926</v>
      </c>
      <c r="D283" s="346">
        <f ca="1">OFFSET('GFZ Berechnung'!Z$6,MOD(ROW()-2,113),A283-1)</f>
        <v>894794.99999999988</v>
      </c>
      <c r="F283" s="293">
        <v>0.43562819304694994</v>
      </c>
      <c r="G283" s="347">
        <v>1955501.25</v>
      </c>
    </row>
    <row r="284" spans="1:7" x14ac:dyDescent="0.25">
      <c r="A284" s="291">
        <f t="shared" si="20"/>
        <v>3</v>
      </c>
      <c r="B284" s="343">
        <f ca="1">OFFSET('GFZ Berechnung'!$B$6,MOD(ROW()-2,113),0)</f>
        <v>413</v>
      </c>
      <c r="C284" s="345">
        <f ca="1">OFFSET('GFZ Berechnung'!$CA$6,MOD(ROW()-2,113),A284-1)</f>
        <v>0.53615102595406816</v>
      </c>
      <c r="D284" s="346">
        <f ca="1">OFFSET('GFZ Berechnung'!Z$6,MOD(ROW()-2,113),A284-1)</f>
        <v>740935</v>
      </c>
      <c r="F284" s="293">
        <v>0.49630706060609064</v>
      </c>
      <c r="G284" s="347">
        <v>725040</v>
      </c>
    </row>
    <row r="285" spans="1:7" x14ac:dyDescent="0.25">
      <c r="A285" s="291">
        <f t="shared" si="20"/>
        <v>3</v>
      </c>
      <c r="B285" s="343">
        <f ca="1">OFFSET('GFZ Berechnung'!$B$6,MOD(ROW()-2,113),0)</f>
        <v>414</v>
      </c>
      <c r="C285" s="345">
        <f ca="1">OFFSET('GFZ Berechnung'!$CA$6,MOD(ROW()-2,113),A285-1)</f>
        <v>0.47732434280208907</v>
      </c>
      <c r="D285" s="346">
        <f ca="1">OFFSET('GFZ Berechnung'!Z$6,MOD(ROW()-2,113),A285-1)</f>
        <v>618333.75</v>
      </c>
      <c r="F285" s="293">
        <v>0.39028984620327362</v>
      </c>
      <c r="G285" s="347">
        <v>894794.99999999988</v>
      </c>
    </row>
    <row r="286" spans="1:7" x14ac:dyDescent="0.25">
      <c r="A286" s="291">
        <f t="shared" si="20"/>
        <v>3</v>
      </c>
      <c r="B286" s="343">
        <f ca="1">OFFSET('GFZ Berechnung'!$B$6,MOD(ROW()-2,113),0)</f>
        <v>415</v>
      </c>
      <c r="C286" s="345">
        <f ca="1">OFFSET('GFZ Berechnung'!$CA$6,MOD(ROW()-2,113),A286-1)</f>
        <v>0.60389544147983976</v>
      </c>
      <c r="D286" s="346">
        <f ca="1">OFFSET('GFZ Berechnung'!Z$6,MOD(ROW()-2,113),A286-1)</f>
        <v>773202.5</v>
      </c>
      <c r="F286" s="293">
        <v>0.39600973159750885</v>
      </c>
      <c r="G286" s="347">
        <v>740935</v>
      </c>
    </row>
    <row r="287" spans="1:7" x14ac:dyDescent="0.25">
      <c r="A287" s="291">
        <f t="shared" si="20"/>
        <v>3</v>
      </c>
      <c r="B287" s="343">
        <f ca="1">OFFSET('GFZ Berechnung'!$B$6,MOD(ROW()-2,113),0)</f>
        <v>416</v>
      </c>
      <c r="C287" s="345">
        <f ca="1">OFFSET('GFZ Berechnung'!$CA$6,MOD(ROW()-2,113),A287-1)</f>
        <v>0.60209912628299289</v>
      </c>
      <c r="D287" s="346">
        <f ca="1">OFFSET('GFZ Berechnung'!Z$6,MOD(ROW()-2,113),A287-1)</f>
        <v>942985.00000000012</v>
      </c>
      <c r="F287" s="293">
        <v>0.35116359264118924</v>
      </c>
      <c r="G287" s="347">
        <v>618333.75</v>
      </c>
    </row>
    <row r="288" spans="1:7" x14ac:dyDescent="0.25">
      <c r="A288" s="291">
        <f t="shared" si="20"/>
        <v>3</v>
      </c>
      <c r="B288" s="343">
        <f ca="1">OFFSET('GFZ Berechnung'!$B$6,MOD(ROW()-2,113),0)</f>
        <v>417</v>
      </c>
      <c r="C288" s="345">
        <f ca="1">OFFSET('GFZ Berechnung'!$CA$6,MOD(ROW()-2,113),A288-1)</f>
        <v>0.51346764197700423</v>
      </c>
      <c r="D288" s="346">
        <f ca="1">OFFSET('GFZ Berechnung'!Z$6,MOD(ROW()-2,113),A288-1)</f>
        <v>2214801.25</v>
      </c>
      <c r="F288" s="293">
        <v>0.44381751884471476</v>
      </c>
      <c r="G288" s="347">
        <v>773202.5</v>
      </c>
    </row>
    <row r="289" spans="1:7" x14ac:dyDescent="0.25">
      <c r="A289" s="291">
        <f t="shared" si="20"/>
        <v>3</v>
      </c>
      <c r="B289" s="343">
        <f ca="1">OFFSET('GFZ Berechnung'!$B$6,MOD(ROW()-2,113),0)</f>
        <v>418</v>
      </c>
      <c r="C289" s="345">
        <f ca="1">OFFSET('GFZ Berechnung'!$CA$6,MOD(ROW()-2,113),A289-1)</f>
        <v>0.57449903396828583</v>
      </c>
      <c r="D289" s="346">
        <f ca="1">OFFSET('GFZ Berechnung'!Z$6,MOD(ROW()-2,113),A289-1)</f>
        <v>728681.25</v>
      </c>
      <c r="F289" s="293">
        <v>0.43882059811431828</v>
      </c>
      <c r="G289" s="347">
        <v>942985.00000000012</v>
      </c>
    </row>
    <row r="290" spans="1:7" x14ac:dyDescent="0.25">
      <c r="A290" s="291">
        <f t="shared" si="20"/>
        <v>3</v>
      </c>
      <c r="B290" s="343">
        <f ca="1">OFFSET('GFZ Berechnung'!$B$6,MOD(ROW()-2,113),0)</f>
        <v>501</v>
      </c>
      <c r="C290" s="345">
        <f ca="1">OFFSET('GFZ Berechnung'!$CA$6,MOD(ROW()-2,113),A290-1)</f>
        <v>0.73326204786312665</v>
      </c>
      <c r="D290" s="346">
        <f ca="1">OFFSET('GFZ Berechnung'!Z$6,MOD(ROW()-2,113),A290-1)</f>
        <v>3579251.25</v>
      </c>
      <c r="F290" s="293">
        <v>0.39202676402191267</v>
      </c>
      <c r="G290" s="347">
        <v>2214801.25</v>
      </c>
    </row>
    <row r="291" spans="1:7" x14ac:dyDescent="0.25">
      <c r="A291" s="291">
        <f t="shared" si="20"/>
        <v>3</v>
      </c>
      <c r="B291" s="343">
        <f ca="1">OFFSET('GFZ Berechnung'!$B$6,MOD(ROW()-2,113),0)</f>
        <v>502</v>
      </c>
      <c r="C291" s="345">
        <f ca="1">OFFSET('GFZ Berechnung'!$CA$6,MOD(ROW()-2,113),A291-1)</f>
        <v>0.71386535639179971</v>
      </c>
      <c r="D291" s="346">
        <f ca="1">OFFSET('GFZ Berechnung'!Z$6,MOD(ROW()-2,113),A291-1)</f>
        <v>1364237.5</v>
      </c>
      <c r="F291" s="293">
        <v>0.40911002287131853</v>
      </c>
      <c r="G291" s="347">
        <v>728681.25</v>
      </c>
    </row>
    <row r="292" spans="1:7" x14ac:dyDescent="0.25">
      <c r="A292" s="291">
        <f t="shared" si="20"/>
        <v>3</v>
      </c>
      <c r="B292" s="343">
        <f ca="1">OFFSET('GFZ Berechnung'!$B$6,MOD(ROW()-2,113),0)</f>
        <v>503</v>
      </c>
      <c r="C292" s="345">
        <f ca="1">OFFSET('GFZ Berechnung'!$CA$6,MOD(ROW()-2,113),A292-1)</f>
        <v>0.63698585021788956</v>
      </c>
      <c r="D292" s="346">
        <f ca="1">OFFSET('GFZ Berechnung'!Z$6,MOD(ROW()-2,113),A292-1)</f>
        <v>3147670</v>
      </c>
      <c r="F292" s="293">
        <v>0.77145301614296524</v>
      </c>
      <c r="G292" s="347">
        <v>3579251.25</v>
      </c>
    </row>
    <row r="293" spans="1:7" x14ac:dyDescent="0.25">
      <c r="A293" s="291">
        <f t="shared" si="20"/>
        <v>3</v>
      </c>
      <c r="B293" s="343">
        <f ca="1">OFFSET('GFZ Berechnung'!$B$6,MOD(ROW()-2,113),0)</f>
        <v>504</v>
      </c>
      <c r="C293" s="345">
        <f ca="1">OFFSET('GFZ Berechnung'!$CA$6,MOD(ROW()-2,113),A293-1)</f>
        <v>0.74142137587101442</v>
      </c>
      <c r="D293" s="346">
        <f ca="1">OFFSET('GFZ Berechnung'!Z$6,MOD(ROW()-2,113),A293-1)</f>
        <v>2406767.5</v>
      </c>
      <c r="F293" s="293">
        <v>0.60392356248884616</v>
      </c>
      <c r="G293" s="347">
        <v>1364237.5</v>
      </c>
    </row>
    <row r="294" spans="1:7" x14ac:dyDescent="0.25">
      <c r="A294" s="291">
        <f t="shared" si="20"/>
        <v>3</v>
      </c>
      <c r="B294" s="343">
        <f ca="1">OFFSET('GFZ Berechnung'!$B$6,MOD(ROW()-2,113),0)</f>
        <v>505</v>
      </c>
      <c r="C294" s="345">
        <f ca="1">OFFSET('GFZ Berechnung'!$CA$6,MOD(ROW()-2,113),A294-1)</f>
        <v>0.61223927397454636</v>
      </c>
      <c r="D294" s="346">
        <f ca="1">OFFSET('GFZ Berechnung'!Z$6,MOD(ROW()-2,113),A294-1)</f>
        <v>478076.25</v>
      </c>
      <c r="F294" s="293">
        <v>0.50491361083864861</v>
      </c>
      <c r="G294" s="347">
        <v>3147670</v>
      </c>
    </row>
    <row r="295" spans="1:7" x14ac:dyDescent="0.25">
      <c r="A295" s="291">
        <f t="shared" si="20"/>
        <v>3</v>
      </c>
      <c r="B295" s="343">
        <f ca="1">OFFSET('GFZ Berechnung'!$B$6,MOD(ROW()-2,113),0)</f>
        <v>506</v>
      </c>
      <c r="C295" s="345">
        <f ca="1">OFFSET('GFZ Berechnung'!$CA$6,MOD(ROW()-2,113),A295-1)</f>
        <v>0.68713730523874772</v>
      </c>
      <c r="D295" s="346">
        <f ca="1">OFFSET('GFZ Berechnung'!Z$6,MOD(ROW()-2,113),A295-1)</f>
        <v>2542515</v>
      </c>
      <c r="F295" s="293">
        <v>0.6482980360864109</v>
      </c>
      <c r="G295" s="347">
        <v>2406767.5</v>
      </c>
    </row>
    <row r="296" spans="1:7" x14ac:dyDescent="0.25">
      <c r="A296" s="291">
        <f t="shared" si="20"/>
        <v>3</v>
      </c>
      <c r="B296" s="343">
        <f ca="1">OFFSET('GFZ Berechnung'!$B$6,MOD(ROW()-2,113),0)</f>
        <v>601</v>
      </c>
      <c r="C296" s="345">
        <f ca="1">OFFSET('GFZ Berechnung'!$CA$6,MOD(ROW()-2,113),A296-1)</f>
        <v>0.59197834248504388</v>
      </c>
      <c r="D296" s="346">
        <f ca="1">OFFSET('GFZ Berechnung'!Z$6,MOD(ROW()-2,113),A296-1)</f>
        <v>4132678.7500000005</v>
      </c>
      <c r="F296" s="293">
        <v>0.46896183867779873</v>
      </c>
      <c r="G296" s="347">
        <v>478076.25</v>
      </c>
    </row>
    <row r="297" spans="1:7" x14ac:dyDescent="0.25">
      <c r="A297" s="291">
        <f t="shared" si="20"/>
        <v>3</v>
      </c>
      <c r="B297" s="343">
        <f ca="1">OFFSET('GFZ Berechnung'!$B$6,MOD(ROW()-2,113),0)</f>
        <v>603</v>
      </c>
      <c r="C297" s="345">
        <f ca="1">OFFSET('GFZ Berechnung'!$CA$6,MOD(ROW()-2,113),A297-1)</f>
        <v>0.56088065733580739</v>
      </c>
      <c r="D297" s="346">
        <f ca="1">OFFSET('GFZ Berechnung'!Z$6,MOD(ROW()-2,113),A297-1)</f>
        <v>512048.75</v>
      </c>
      <c r="F297" s="293">
        <v>0.58885100287834224</v>
      </c>
      <c r="G297" s="347">
        <v>2542515</v>
      </c>
    </row>
    <row r="298" spans="1:7" x14ac:dyDescent="0.25">
      <c r="A298" s="291">
        <f t="shared" si="20"/>
        <v>3</v>
      </c>
      <c r="B298" s="343">
        <f ca="1">OFFSET('GFZ Berechnung'!$B$6,MOD(ROW()-2,113),0)</f>
        <v>606</v>
      </c>
      <c r="C298" s="345">
        <f ca="1">OFFSET('GFZ Berechnung'!$CA$6,MOD(ROW()-2,113),A298-1)</f>
        <v>0.5343108518007238</v>
      </c>
      <c r="D298" s="346">
        <f ca="1">OFFSET('GFZ Berechnung'!Z$6,MOD(ROW()-2,113),A298-1)</f>
        <v>1675398.75</v>
      </c>
      <c r="F298" s="293">
        <v>0.55237506466720432</v>
      </c>
      <c r="G298" s="347">
        <v>4132678.7500000005</v>
      </c>
    </row>
    <row r="299" spans="1:7" x14ac:dyDescent="0.25">
      <c r="A299" s="291">
        <f t="shared" si="20"/>
        <v>3</v>
      </c>
      <c r="B299" s="343">
        <f ca="1">OFFSET('GFZ Berechnung'!$B$6,MOD(ROW()-2,113),0)</f>
        <v>610</v>
      </c>
      <c r="C299" s="345">
        <f ca="1">OFFSET('GFZ Berechnung'!$CA$6,MOD(ROW()-2,113),A299-1)</f>
        <v>0.57885272792819054</v>
      </c>
      <c r="D299" s="346">
        <f ca="1">OFFSET('GFZ Berechnung'!Z$6,MOD(ROW()-2,113),A299-1)</f>
        <v>809338.75</v>
      </c>
      <c r="F299" s="293">
        <v>0.36795681792623175</v>
      </c>
      <c r="G299" s="347">
        <v>512048.75</v>
      </c>
    </row>
    <row r="300" spans="1:7" x14ac:dyDescent="0.25">
      <c r="A300" s="291">
        <f t="shared" si="20"/>
        <v>3</v>
      </c>
      <c r="B300" s="343">
        <f ca="1">OFFSET('GFZ Berechnung'!$B$6,MOD(ROW()-2,113),0)</f>
        <v>611</v>
      </c>
      <c r="C300" s="345">
        <f ca="1">OFFSET('GFZ Berechnung'!$CA$6,MOD(ROW()-2,113),A300-1)</f>
        <v>0.56595882520024143</v>
      </c>
      <c r="D300" s="346">
        <f ca="1">OFFSET('GFZ Berechnung'!Z$6,MOD(ROW()-2,113),A300-1)</f>
        <v>1283302.5</v>
      </c>
      <c r="F300" s="293">
        <v>0.36515957380910663</v>
      </c>
      <c r="G300" s="347">
        <v>1675398.75</v>
      </c>
    </row>
    <row r="301" spans="1:7" x14ac:dyDescent="0.25">
      <c r="A301" s="291">
        <f t="shared" si="20"/>
        <v>3</v>
      </c>
      <c r="B301" s="343">
        <f ca="1">OFFSET('GFZ Berechnung'!$B$6,MOD(ROW()-2,113),0)</f>
        <v>612</v>
      </c>
      <c r="C301" s="345">
        <f ca="1">OFFSET('GFZ Berechnung'!$CA$6,MOD(ROW()-2,113),A301-1)</f>
        <v>0.60799440151069328</v>
      </c>
      <c r="D301" s="346">
        <f ca="1">OFFSET('GFZ Berechnung'!Z$6,MOD(ROW()-2,113),A301-1)</f>
        <v>1666518.75</v>
      </c>
      <c r="F301" s="293">
        <v>0.38402829633785523</v>
      </c>
      <c r="G301" s="347">
        <v>809338.75</v>
      </c>
    </row>
    <row r="302" spans="1:7" x14ac:dyDescent="0.25">
      <c r="A302" s="291">
        <f t="shared" si="20"/>
        <v>3</v>
      </c>
      <c r="B302" s="343">
        <f ca="1">OFFSET('GFZ Berechnung'!$B$6,MOD(ROW()-2,113),0)</f>
        <v>614</v>
      </c>
      <c r="C302" s="345">
        <f ca="1">OFFSET('GFZ Berechnung'!$CA$6,MOD(ROW()-2,113),A302-1)</f>
        <v>0.60810193910872012</v>
      </c>
      <c r="D302" s="346">
        <f ca="1">OFFSET('GFZ Berechnung'!Z$6,MOD(ROW()-2,113),A302-1)</f>
        <v>465837.5</v>
      </c>
      <c r="F302" s="293">
        <v>0.45394025600556653</v>
      </c>
      <c r="G302" s="347">
        <v>1283302.5</v>
      </c>
    </row>
    <row r="303" spans="1:7" x14ac:dyDescent="0.25">
      <c r="A303" s="291">
        <f t="shared" si="20"/>
        <v>3</v>
      </c>
      <c r="B303" s="343">
        <f ca="1">OFFSET('GFZ Berechnung'!$B$6,MOD(ROW()-2,113),0)</f>
        <v>616</v>
      </c>
      <c r="C303" s="345">
        <f ca="1">OFFSET('GFZ Berechnung'!$CA$6,MOD(ROW()-2,113),A303-1)</f>
        <v>0.66756375875679086</v>
      </c>
      <c r="D303" s="346">
        <f ca="1">OFFSET('GFZ Berechnung'!Z$6,MOD(ROW()-2,113),A303-1)</f>
        <v>646697.5</v>
      </c>
      <c r="F303" s="293">
        <v>0.45465705348680258</v>
      </c>
      <c r="G303" s="347">
        <v>1666518.75</v>
      </c>
    </row>
    <row r="304" spans="1:7" x14ac:dyDescent="0.25">
      <c r="A304" s="291">
        <f t="shared" si="20"/>
        <v>3</v>
      </c>
      <c r="B304" s="343">
        <f ca="1">OFFSET('GFZ Berechnung'!$B$6,MOD(ROW()-2,113),0)</f>
        <v>617</v>
      </c>
      <c r="C304" s="345">
        <f ca="1">OFFSET('GFZ Berechnung'!$CA$6,MOD(ROW()-2,113),A304-1)</f>
        <v>0.63899505985294247</v>
      </c>
      <c r="D304" s="346">
        <f ca="1">OFFSET('GFZ Berechnung'!Z$6,MOD(ROW()-2,113),A304-1)</f>
        <v>780557.5</v>
      </c>
      <c r="F304" s="293">
        <v>0.43861296983543263</v>
      </c>
      <c r="G304" s="347">
        <v>465837.5</v>
      </c>
    </row>
    <row r="305" spans="1:7" x14ac:dyDescent="0.25">
      <c r="A305" s="291">
        <f t="shared" si="20"/>
        <v>3</v>
      </c>
      <c r="B305" s="343">
        <f ca="1">OFFSET('GFZ Berechnung'!$B$6,MOD(ROW()-2,113),0)</f>
        <v>701</v>
      </c>
      <c r="C305" s="345">
        <f ca="1">OFFSET('GFZ Berechnung'!$CA$6,MOD(ROW()-2,113),A305-1)</f>
        <v>0.76481629928521078</v>
      </c>
      <c r="D305" s="346">
        <f ca="1">OFFSET('GFZ Berechnung'!Z$6,MOD(ROW()-2,113),A305-1)</f>
        <v>2010466.25</v>
      </c>
      <c r="F305" s="293">
        <v>0.45725190085421941</v>
      </c>
      <c r="G305" s="347">
        <v>646697.5</v>
      </c>
    </row>
    <row r="306" spans="1:7" x14ac:dyDescent="0.25">
      <c r="A306" s="291">
        <f t="shared" si="20"/>
        <v>3</v>
      </c>
      <c r="B306" s="343">
        <f ca="1">OFFSET('GFZ Berechnung'!$B$6,MOD(ROW()-2,113),0)</f>
        <v>702</v>
      </c>
      <c r="C306" s="345">
        <f ca="1">OFFSET('GFZ Berechnung'!$CA$6,MOD(ROW()-2,113),A306-1)</f>
        <v>0.51941788825729418</v>
      </c>
      <c r="D306" s="346">
        <f ca="1">OFFSET('GFZ Berechnung'!Z$6,MOD(ROW()-2,113),A306-1)</f>
        <v>1464382.5</v>
      </c>
      <c r="F306" s="293">
        <v>0.4342761145113247</v>
      </c>
      <c r="G306" s="347">
        <v>780557.5</v>
      </c>
    </row>
    <row r="307" spans="1:7" x14ac:dyDescent="0.25">
      <c r="A307" s="291">
        <f t="shared" si="20"/>
        <v>3</v>
      </c>
      <c r="B307" s="343">
        <f ca="1">OFFSET('GFZ Berechnung'!$B$6,MOD(ROW()-2,113),0)</f>
        <v>703</v>
      </c>
      <c r="C307" s="345">
        <f ca="1">OFFSET('GFZ Berechnung'!$CA$6,MOD(ROW()-2,113),A307-1)</f>
        <v>0.57431442338678862</v>
      </c>
      <c r="D307" s="346">
        <f ca="1">OFFSET('GFZ Berechnung'!Z$6,MOD(ROW()-2,113),A307-1)</f>
        <v>3998095</v>
      </c>
      <c r="F307" s="293">
        <v>0.9275309181266258</v>
      </c>
      <c r="G307" s="347">
        <v>2010466.25</v>
      </c>
    </row>
    <row r="308" spans="1:7" x14ac:dyDescent="0.25">
      <c r="A308" s="291">
        <f t="shared" si="20"/>
        <v>3</v>
      </c>
      <c r="B308" s="343">
        <f ca="1">OFFSET('GFZ Berechnung'!$B$6,MOD(ROW()-2,113),0)</f>
        <v>704</v>
      </c>
      <c r="C308" s="345">
        <f ca="1">OFFSET('GFZ Berechnung'!$CA$6,MOD(ROW()-2,113),A308-1)</f>
        <v>0.56826346455784849</v>
      </c>
      <c r="D308" s="346">
        <f ca="1">OFFSET('GFZ Berechnung'!Z$6,MOD(ROW()-2,113),A308-1)</f>
        <v>2286725</v>
      </c>
      <c r="F308" s="293">
        <v>0.43282127546672372</v>
      </c>
      <c r="G308" s="347">
        <v>1464382.5</v>
      </c>
    </row>
    <row r="309" spans="1:7" x14ac:dyDescent="0.25">
      <c r="A309" s="291">
        <f t="shared" si="20"/>
        <v>3</v>
      </c>
      <c r="B309" s="343">
        <f ca="1">OFFSET('GFZ Berechnung'!$B$6,MOD(ROW()-2,113),0)</f>
        <v>705</v>
      </c>
      <c r="C309" s="345">
        <f ca="1">OFFSET('GFZ Berechnung'!$CA$6,MOD(ROW()-2,113),A309-1)</f>
        <v>0.57371982341022632</v>
      </c>
      <c r="D309" s="346">
        <f ca="1">OFFSET('GFZ Berechnung'!Z$6,MOD(ROW()-2,113),A309-1)</f>
        <v>2582427.5</v>
      </c>
      <c r="F309" s="293">
        <v>0.48371768509873619</v>
      </c>
      <c r="G309" s="347">
        <v>3998095</v>
      </c>
    </row>
    <row r="310" spans="1:7" x14ac:dyDescent="0.25">
      <c r="A310" s="291">
        <f t="shared" si="20"/>
        <v>3</v>
      </c>
      <c r="B310" s="343">
        <f ca="1">OFFSET('GFZ Berechnung'!$B$6,MOD(ROW()-2,113),0)</f>
        <v>706</v>
      </c>
      <c r="C310" s="345">
        <f ca="1">OFFSET('GFZ Berechnung'!$CA$6,MOD(ROW()-2,113),A310-1)</f>
        <v>0.54759444205612373</v>
      </c>
      <c r="D310" s="346">
        <f ca="1">OFFSET('GFZ Berechnung'!Z$6,MOD(ROW()-2,113),A310-1)</f>
        <v>1517633.75</v>
      </c>
      <c r="F310" s="293">
        <v>0.49762607634664929</v>
      </c>
      <c r="G310" s="347">
        <v>2286725</v>
      </c>
    </row>
    <row r="311" spans="1:7" x14ac:dyDescent="0.25">
      <c r="A311" s="291">
        <f t="shared" si="20"/>
        <v>3</v>
      </c>
      <c r="B311" s="343">
        <f ca="1">OFFSET('GFZ Berechnung'!$B$6,MOD(ROW()-2,113),0)</f>
        <v>707</v>
      </c>
      <c r="C311" s="345">
        <f ca="1">OFFSET('GFZ Berechnung'!$CA$6,MOD(ROW()-2,113),A311-1)</f>
        <v>0.5326675901293022</v>
      </c>
      <c r="D311" s="346">
        <f ca="1">OFFSET('GFZ Berechnung'!Z$6,MOD(ROW()-2,113),A311-1)</f>
        <v>1118076.25</v>
      </c>
      <c r="F311" s="293">
        <v>0.49256905158488185</v>
      </c>
      <c r="G311" s="347">
        <v>2582427.5</v>
      </c>
    </row>
    <row r="312" spans="1:7" x14ac:dyDescent="0.25">
      <c r="A312" s="291">
        <f t="shared" si="20"/>
        <v>3</v>
      </c>
      <c r="B312" s="343">
        <f ca="1">OFFSET('GFZ Berechnung'!$B$6,MOD(ROW()-2,113),0)</f>
        <v>708</v>
      </c>
      <c r="C312" s="345">
        <f ca="1">OFFSET('GFZ Berechnung'!$CA$6,MOD(ROW()-2,113),A312-1)</f>
        <v>0.39020688925923747</v>
      </c>
      <c r="D312" s="346">
        <f ca="1">OFFSET('GFZ Berechnung'!Z$6,MOD(ROW()-2,113),A312-1)</f>
        <v>911455.00000000012</v>
      </c>
      <c r="F312" s="293">
        <v>0.50008586367218077</v>
      </c>
      <c r="G312" s="347">
        <v>1517633.75</v>
      </c>
    </row>
    <row r="313" spans="1:7" x14ac:dyDescent="0.25">
      <c r="A313" s="291">
        <f t="shared" si="20"/>
        <v>3</v>
      </c>
      <c r="B313" s="343">
        <f ca="1">OFFSET('GFZ Berechnung'!$B$6,MOD(ROW()-2,113),0)</f>
        <v>709</v>
      </c>
      <c r="C313" s="345">
        <f ca="1">OFFSET('GFZ Berechnung'!$CA$6,MOD(ROW()-2,113),A313-1)</f>
        <v>0.5934189831794151</v>
      </c>
      <c r="D313" s="346">
        <f ca="1">OFFSET('GFZ Berechnung'!Z$6,MOD(ROW()-2,113),A313-1)</f>
        <v>2568040</v>
      </c>
      <c r="F313" s="293">
        <v>0.44788480749244469</v>
      </c>
      <c r="G313" s="347">
        <v>1118076.25</v>
      </c>
    </row>
    <row r="314" spans="1:7" x14ac:dyDescent="0.25">
      <c r="A314" s="291">
        <f t="shared" si="20"/>
        <v>3</v>
      </c>
      <c r="B314" s="343">
        <f ca="1">OFFSET('GFZ Berechnung'!$B$6,MOD(ROW()-2,113),0)</f>
        <v>801</v>
      </c>
      <c r="C314" s="345">
        <f ca="1">OFFSET('GFZ Berechnung'!$CA$6,MOD(ROW()-2,113),A314-1)</f>
        <v>0.74312410429760056</v>
      </c>
      <c r="D314" s="346">
        <f ca="1">OFFSET('GFZ Berechnung'!Z$6,MOD(ROW()-2,113),A314-1)</f>
        <v>1705056.25</v>
      </c>
      <c r="F314" s="293">
        <v>0.33131261960245945</v>
      </c>
      <c r="G314" s="347">
        <v>911455.00000000012</v>
      </c>
    </row>
    <row r="315" spans="1:7" x14ac:dyDescent="0.25">
      <c r="A315" s="291">
        <f t="shared" si="20"/>
        <v>3</v>
      </c>
      <c r="B315" s="343">
        <f ca="1">OFFSET('GFZ Berechnung'!$B$6,MOD(ROW()-2,113),0)</f>
        <v>802</v>
      </c>
      <c r="C315" s="345">
        <f ca="1">OFFSET('GFZ Berechnung'!$CA$6,MOD(ROW()-2,113),A315-1)</f>
        <v>0.74526027159386521</v>
      </c>
      <c r="D315" s="346">
        <f ca="1">OFFSET('GFZ Berechnung'!Z$6,MOD(ROW()-2,113),A315-1)</f>
        <v>3031945</v>
      </c>
      <c r="F315" s="293">
        <v>0.51752102483766638</v>
      </c>
      <c r="G315" s="347">
        <v>2568040</v>
      </c>
    </row>
    <row r="316" spans="1:7" x14ac:dyDescent="0.25">
      <c r="A316" s="291">
        <f t="shared" si="20"/>
        <v>3</v>
      </c>
      <c r="B316" s="343">
        <f ca="1">OFFSET('GFZ Berechnung'!$B$6,MOD(ROW()-2,113),0)</f>
        <v>803</v>
      </c>
      <c r="C316" s="345">
        <f ca="1">OFFSET('GFZ Berechnung'!$CA$6,MOD(ROW()-2,113),A316-1)</f>
        <v>0.69957502462293286</v>
      </c>
      <c r="D316" s="346">
        <f ca="1">OFFSET('GFZ Berechnung'!Z$6,MOD(ROW()-2,113),A316-1)</f>
        <v>1805403.75</v>
      </c>
      <c r="F316" s="293">
        <v>0.62324018820692639</v>
      </c>
      <c r="G316" s="347">
        <v>1705056.25</v>
      </c>
    </row>
    <row r="317" spans="1:7" x14ac:dyDescent="0.25">
      <c r="A317" s="291">
        <f t="shared" si="20"/>
        <v>3</v>
      </c>
      <c r="B317" s="343">
        <f ca="1">OFFSET('GFZ Berechnung'!$B$6,MOD(ROW()-2,113),0)</f>
        <v>804</v>
      </c>
      <c r="C317" s="345">
        <f ca="1">OFFSET('GFZ Berechnung'!$CA$6,MOD(ROW()-2,113),A317-1)</f>
        <v>0.70046785853150395</v>
      </c>
      <c r="D317" s="346">
        <f ca="1">OFFSET('GFZ Berechnung'!Z$6,MOD(ROW()-2,113),A317-1)</f>
        <v>2243237.5</v>
      </c>
      <c r="F317" s="293">
        <v>0.64084810771237577</v>
      </c>
      <c r="G317" s="347">
        <v>3031945</v>
      </c>
    </row>
    <row r="318" spans="1:7" x14ac:dyDescent="0.25">
      <c r="A318" s="291">
        <f t="shared" si="20"/>
        <v>3</v>
      </c>
      <c r="B318" s="343">
        <f ca="1">OFFSET('GFZ Berechnung'!$B$6,MOD(ROW()-2,113),0)</f>
        <v>90101</v>
      </c>
      <c r="C318" s="345">
        <f ca="1">OFFSET('GFZ Berechnung'!$CA$6,MOD(ROW()-2,113),A318-1)</f>
        <v>1.509528884911467</v>
      </c>
      <c r="D318" s="346">
        <f ca="1">OFFSET('GFZ Berechnung'!Z$6,MOD(ROW()-2,113),A318-1)</f>
        <v>151616.25</v>
      </c>
      <c r="F318" s="293">
        <v>0.58266228248071394</v>
      </c>
      <c r="G318" s="347">
        <v>1805403.75</v>
      </c>
    </row>
    <row r="319" spans="1:7" x14ac:dyDescent="0.25">
      <c r="A319" s="291">
        <f t="shared" si="20"/>
        <v>3</v>
      </c>
      <c r="B319" s="343">
        <f ca="1">OFFSET('GFZ Berechnung'!$B$6,MOD(ROW()-2,113),0)</f>
        <v>90201</v>
      </c>
      <c r="C319" s="345">
        <f ca="1">OFFSET('GFZ Berechnung'!$CA$6,MOD(ROW()-2,113),A319-1)</f>
        <v>0.81298327193701148</v>
      </c>
      <c r="D319" s="346">
        <f ca="1">OFFSET('GFZ Berechnung'!Z$6,MOD(ROW()-2,113),A319-1)</f>
        <v>191576.25</v>
      </c>
      <c r="F319" s="293">
        <v>0.56452651280054744</v>
      </c>
      <c r="G319" s="347">
        <v>2243237.5</v>
      </c>
    </row>
    <row r="320" spans="1:7" x14ac:dyDescent="0.25">
      <c r="A320" s="291">
        <f t="shared" si="20"/>
        <v>3</v>
      </c>
      <c r="B320" s="343">
        <f ca="1">OFFSET('GFZ Berechnung'!$B$6,MOD(ROW()-2,113),0)</f>
        <v>90301</v>
      </c>
      <c r="C320" s="345">
        <f ca="1">OFFSET('GFZ Berechnung'!$CA$6,MOD(ROW()-2,113),A320-1)</f>
        <v>1.2915706740540238</v>
      </c>
      <c r="D320" s="346">
        <f ca="1">OFFSET('GFZ Berechnung'!Z$6,MOD(ROW()-2,113),A320-1)</f>
        <v>391853.75</v>
      </c>
      <c r="F320" s="293">
        <v>2.9633048538860258</v>
      </c>
      <c r="G320" s="347">
        <v>151616.25</v>
      </c>
    </row>
    <row r="321" spans="1:7" x14ac:dyDescent="0.25">
      <c r="A321" s="291">
        <f t="shared" si="20"/>
        <v>3</v>
      </c>
      <c r="B321" s="343">
        <f ca="1">OFFSET('GFZ Berechnung'!$B$6,MOD(ROW()-2,113),0)</f>
        <v>90401</v>
      </c>
      <c r="C321" s="345">
        <f ca="1">OFFSET('GFZ Berechnung'!$CA$6,MOD(ROW()-2,113),A321-1)</f>
        <v>0.96876165751800525</v>
      </c>
      <c r="D321" s="346">
        <f ca="1">OFFSET('GFZ Berechnung'!Z$6,MOD(ROW()-2,113),A321-1)</f>
        <v>96795</v>
      </c>
      <c r="F321" s="293">
        <v>1.1362197052278844</v>
      </c>
      <c r="G321" s="347">
        <v>191576.25</v>
      </c>
    </row>
    <row r="322" spans="1:7" x14ac:dyDescent="0.25">
      <c r="A322" s="291">
        <f t="shared" si="20"/>
        <v>3</v>
      </c>
      <c r="B322" s="343">
        <f ca="1">OFFSET('GFZ Berechnung'!$B$6,MOD(ROW()-2,113),0)</f>
        <v>90501</v>
      </c>
      <c r="C322" s="345">
        <f ca="1">OFFSET('GFZ Berechnung'!$CA$6,MOD(ROW()-2,113),A322-1)</f>
        <v>0.96873726442212726</v>
      </c>
      <c r="D322" s="346">
        <f ca="1">OFFSET('GFZ Berechnung'!Z$6,MOD(ROW()-2,113),A322-1)</f>
        <v>106782.5</v>
      </c>
      <c r="F322" s="293">
        <v>1.8309470747111776</v>
      </c>
      <c r="G322" s="347">
        <v>391853.75</v>
      </c>
    </row>
    <row r="323" spans="1:7" x14ac:dyDescent="0.25">
      <c r="A323" s="291">
        <f t="shared" ref="A323:A386" si="21">INT((ROW()-2)/113)+1</f>
        <v>3</v>
      </c>
      <c r="B323" s="343">
        <f ca="1">OFFSET('GFZ Berechnung'!$B$6,MOD(ROW()-2,113),0)</f>
        <v>90601</v>
      </c>
      <c r="C323" s="345">
        <f ca="1">OFFSET('GFZ Berechnung'!$CA$6,MOD(ROW()-2,113),A323-1)</f>
        <v>1.1096283374790876</v>
      </c>
      <c r="D323" s="346">
        <f ca="1">OFFSET('GFZ Berechnung'!Z$6,MOD(ROW()-2,113),A323-1)</f>
        <v>119595</v>
      </c>
      <c r="F323" s="293">
        <v>1.919793474403837</v>
      </c>
      <c r="G323" s="347">
        <v>96795</v>
      </c>
    </row>
    <row r="324" spans="1:7" x14ac:dyDescent="0.25">
      <c r="A324" s="291">
        <f t="shared" si="21"/>
        <v>3</v>
      </c>
      <c r="B324" s="343">
        <f ca="1">OFFSET('GFZ Berechnung'!$B$6,MOD(ROW()-2,113),0)</f>
        <v>90701</v>
      </c>
      <c r="C324" s="345">
        <f ca="1">OFFSET('GFZ Berechnung'!$CA$6,MOD(ROW()-2,113),A324-1)</f>
        <v>0.95406096403912921</v>
      </c>
      <c r="D324" s="346">
        <f ca="1">OFFSET('GFZ Berechnung'!Z$6,MOD(ROW()-2,113),A324-1)</f>
        <v>157746.25</v>
      </c>
      <c r="F324" s="293">
        <v>1.9488002648240828</v>
      </c>
      <c r="G324" s="347">
        <v>106782.5</v>
      </c>
    </row>
    <row r="325" spans="1:7" x14ac:dyDescent="0.25">
      <c r="A325" s="291">
        <f t="shared" si="21"/>
        <v>3</v>
      </c>
      <c r="B325" s="343">
        <f ca="1">OFFSET('GFZ Berechnung'!$B$6,MOD(ROW()-2,113),0)</f>
        <v>90801</v>
      </c>
      <c r="C325" s="345">
        <f ca="1">OFFSET('GFZ Berechnung'!$CA$6,MOD(ROW()-2,113),A325-1)</f>
        <v>1.0521051840462685</v>
      </c>
      <c r="D325" s="346">
        <f ca="1">OFFSET('GFZ Berechnung'!Z$6,MOD(ROW()-2,113),A325-1)</f>
        <v>109681.25</v>
      </c>
      <c r="F325" s="293">
        <v>2.1502988884416143</v>
      </c>
      <c r="G325" s="347">
        <v>119595</v>
      </c>
    </row>
    <row r="326" spans="1:7" x14ac:dyDescent="0.25">
      <c r="A326" s="291">
        <f t="shared" si="21"/>
        <v>3</v>
      </c>
      <c r="B326" s="343">
        <f ca="1">OFFSET('GFZ Berechnung'!$B$6,MOD(ROW()-2,113),0)</f>
        <v>90901</v>
      </c>
      <c r="C326" s="345">
        <f ca="1">OFFSET('GFZ Berechnung'!$CA$6,MOD(ROW()-2,113),A326-1)</f>
        <v>1.1656985343842741</v>
      </c>
      <c r="D326" s="346">
        <f ca="1">OFFSET('GFZ Berechnung'!Z$6,MOD(ROW()-2,113),A326-1)</f>
        <v>279047.5</v>
      </c>
      <c r="F326" s="293">
        <v>1.8195820695353642</v>
      </c>
      <c r="G326" s="347">
        <v>157746.25</v>
      </c>
    </row>
    <row r="327" spans="1:7" x14ac:dyDescent="0.25">
      <c r="A327" s="291">
        <f t="shared" si="21"/>
        <v>3</v>
      </c>
      <c r="B327" s="343">
        <f ca="1">OFFSET('GFZ Berechnung'!$B$6,MOD(ROW()-2,113),0)</f>
        <v>91001</v>
      </c>
      <c r="C327" s="345">
        <f ca="1">OFFSET('GFZ Berechnung'!$CA$6,MOD(ROW()-2,113),A327-1)</f>
        <v>0.79387598621504152</v>
      </c>
      <c r="D327" s="346">
        <f ca="1">OFFSET('GFZ Berechnung'!Z$6,MOD(ROW()-2,113),A327-1)</f>
        <v>774265</v>
      </c>
      <c r="F327" s="293">
        <v>2.0681554240670637</v>
      </c>
      <c r="G327" s="347">
        <v>109681.25</v>
      </c>
    </row>
    <row r="328" spans="1:7" x14ac:dyDescent="0.25">
      <c r="A328" s="291">
        <f t="shared" si="21"/>
        <v>3</v>
      </c>
      <c r="B328" s="343">
        <f ca="1">OFFSET('GFZ Berechnung'!$B$6,MOD(ROW()-2,113),0)</f>
        <v>91101</v>
      </c>
      <c r="C328" s="345">
        <f ca="1">OFFSET('GFZ Berechnung'!$CA$6,MOD(ROW()-2,113),A328-1)</f>
        <v>0.62292492772683961</v>
      </c>
      <c r="D328" s="346">
        <f ca="1">OFFSET('GFZ Berechnung'!Z$6,MOD(ROW()-2,113),A328-1)</f>
        <v>496680</v>
      </c>
      <c r="F328" s="293">
        <v>1.7815597532533296</v>
      </c>
      <c r="G328" s="347">
        <v>279047.5</v>
      </c>
    </row>
    <row r="329" spans="1:7" x14ac:dyDescent="0.25">
      <c r="A329" s="291">
        <f t="shared" si="21"/>
        <v>3</v>
      </c>
      <c r="B329" s="343">
        <f ca="1">OFFSET('GFZ Berechnung'!$B$6,MOD(ROW()-2,113),0)</f>
        <v>91201</v>
      </c>
      <c r="C329" s="345">
        <f ca="1">OFFSET('GFZ Berechnung'!$CA$6,MOD(ROW()-2,113),A329-1)</f>
        <v>0.93858498238114751</v>
      </c>
      <c r="D329" s="346">
        <f ca="1">OFFSET('GFZ Berechnung'!Z$6,MOD(ROW()-2,113),A329-1)</f>
        <v>655763.75</v>
      </c>
      <c r="F329" s="293">
        <v>0.92911752752570997</v>
      </c>
      <c r="G329" s="347">
        <v>774265</v>
      </c>
    </row>
    <row r="330" spans="1:7" x14ac:dyDescent="0.25">
      <c r="A330" s="291">
        <f t="shared" si="21"/>
        <v>3</v>
      </c>
      <c r="B330" s="343">
        <f ca="1">OFFSET('GFZ Berechnung'!$B$6,MOD(ROW()-2,113),0)</f>
        <v>91301</v>
      </c>
      <c r="C330" s="345">
        <f ca="1">OFFSET('GFZ Berechnung'!$CA$6,MOD(ROW()-2,113),A330-1)</f>
        <v>0.61796341506409236</v>
      </c>
      <c r="D330" s="346">
        <f ca="1">OFFSET('GFZ Berechnung'!Z$6,MOD(ROW()-2,113),A330-1)</f>
        <v>989207.5</v>
      </c>
      <c r="F330" s="293">
        <v>0.60419602349864343</v>
      </c>
      <c r="G330" s="347">
        <v>496680</v>
      </c>
    </row>
    <row r="331" spans="1:7" x14ac:dyDescent="0.25">
      <c r="A331" s="291">
        <f t="shared" si="21"/>
        <v>3</v>
      </c>
      <c r="B331" s="343">
        <f ca="1">OFFSET('GFZ Berechnung'!$B$6,MOD(ROW()-2,113),0)</f>
        <v>91401</v>
      </c>
      <c r="C331" s="345">
        <f ca="1">OFFSET('GFZ Berechnung'!$CA$6,MOD(ROW()-2,113),A331-1)</f>
        <v>0.70402510569786525</v>
      </c>
      <c r="D331" s="346">
        <f ca="1">OFFSET('GFZ Berechnung'!Z$6,MOD(ROW()-2,113),A331-1)</f>
        <v>803623.75</v>
      </c>
      <c r="F331" s="293">
        <v>1.1400530463029044</v>
      </c>
      <c r="G331" s="347">
        <v>655763.75</v>
      </c>
    </row>
    <row r="332" spans="1:7" x14ac:dyDescent="0.25">
      <c r="A332" s="291">
        <f t="shared" si="21"/>
        <v>3</v>
      </c>
      <c r="B332" s="343">
        <f ca="1">OFFSET('GFZ Berechnung'!$B$6,MOD(ROW()-2,113),0)</f>
        <v>91501</v>
      </c>
      <c r="C332" s="345">
        <f ca="1">OFFSET('GFZ Berechnung'!$CA$6,MOD(ROW()-2,113),A332-1)</f>
        <v>0.95443314233557863</v>
      </c>
      <c r="D332" s="346">
        <f ca="1">OFFSET('GFZ Berechnung'!Z$6,MOD(ROW()-2,113),A332-1)</f>
        <v>327255</v>
      </c>
      <c r="F332" s="293">
        <v>0.59745545741954598</v>
      </c>
      <c r="G332" s="347">
        <v>989207.5</v>
      </c>
    </row>
    <row r="333" spans="1:7" x14ac:dyDescent="0.25">
      <c r="A333" s="291">
        <f t="shared" si="21"/>
        <v>3</v>
      </c>
      <c r="B333" s="343">
        <f ca="1">OFFSET('GFZ Berechnung'!$B$6,MOD(ROW()-2,113),0)</f>
        <v>91601</v>
      </c>
      <c r="C333" s="345">
        <f ca="1">OFFSET('GFZ Berechnung'!$CA$6,MOD(ROW()-2,113),A333-1)</f>
        <v>0.8002909341662191</v>
      </c>
      <c r="D333" s="346">
        <f ca="1">OFFSET('GFZ Berechnung'!Z$6,MOD(ROW()-2,113),A333-1)</f>
        <v>570531.25</v>
      </c>
      <c r="F333" s="293">
        <v>0.71752280957030856</v>
      </c>
      <c r="G333" s="347">
        <v>803623.75</v>
      </c>
    </row>
    <row r="334" spans="1:7" x14ac:dyDescent="0.25">
      <c r="A334" s="291">
        <f t="shared" si="21"/>
        <v>3</v>
      </c>
      <c r="B334" s="343">
        <f ca="1">OFFSET('GFZ Berechnung'!$B$6,MOD(ROW()-2,113),0)</f>
        <v>91701</v>
      </c>
      <c r="C334" s="345">
        <f ca="1">OFFSET('GFZ Berechnung'!$CA$6,MOD(ROW()-2,113),A334-1)</f>
        <v>0.72867663778069325</v>
      </c>
      <c r="D334" s="346">
        <f ca="1">OFFSET('GFZ Berechnung'!Z$6,MOD(ROW()-2,113),A334-1)</f>
        <v>490321.25</v>
      </c>
      <c r="F334" s="293">
        <v>1.6096114356661906</v>
      </c>
      <c r="G334" s="347">
        <v>327255</v>
      </c>
    </row>
    <row r="335" spans="1:7" x14ac:dyDescent="0.25">
      <c r="A335" s="291">
        <f t="shared" si="21"/>
        <v>3</v>
      </c>
      <c r="B335" s="343">
        <f ca="1">OFFSET('GFZ Berechnung'!$B$6,MOD(ROW()-2,113),0)</f>
        <v>91801</v>
      </c>
      <c r="C335" s="345">
        <f ca="1">OFFSET('GFZ Berechnung'!$CA$6,MOD(ROW()-2,113),A335-1)</f>
        <v>0.60614956096105155</v>
      </c>
      <c r="D335" s="346">
        <f ca="1">OFFSET('GFZ Berechnung'!Z$6,MOD(ROW()-2,113),A335-1)</f>
        <v>538790</v>
      </c>
      <c r="F335" s="293">
        <v>1.1112006607865277</v>
      </c>
      <c r="G335" s="347">
        <v>570531.25</v>
      </c>
    </row>
    <row r="336" spans="1:7" x14ac:dyDescent="0.25">
      <c r="A336" s="291">
        <f t="shared" si="21"/>
        <v>3</v>
      </c>
      <c r="B336" s="343">
        <f ca="1">OFFSET('GFZ Berechnung'!$B$6,MOD(ROW()-2,113),0)</f>
        <v>91901</v>
      </c>
      <c r="C336" s="345">
        <f ca="1">OFFSET('GFZ Berechnung'!$CA$6,MOD(ROW()-2,113),A336-1)</f>
        <v>0.71869432750259354</v>
      </c>
      <c r="D336" s="346">
        <f ca="1">OFFSET('GFZ Berechnung'!Z$6,MOD(ROW()-2,113),A336-1)</f>
        <v>874357.5</v>
      </c>
      <c r="F336" s="293">
        <v>0.89784980921347146</v>
      </c>
      <c r="G336" s="347">
        <v>490321.25</v>
      </c>
    </row>
    <row r="337" spans="1:7" x14ac:dyDescent="0.25">
      <c r="A337" s="291">
        <f t="shared" si="21"/>
        <v>3</v>
      </c>
      <c r="B337" s="343">
        <f ca="1">OFFSET('GFZ Berechnung'!$B$6,MOD(ROW()-2,113),0)</f>
        <v>92001</v>
      </c>
      <c r="C337" s="345">
        <f ca="1">OFFSET('GFZ Berechnung'!$CA$6,MOD(ROW()-2,113),A337-1)</f>
        <v>0.90905278590219363</v>
      </c>
      <c r="D337" s="346">
        <f ca="1">OFFSET('GFZ Berechnung'!Z$6,MOD(ROW()-2,113),A337-1)</f>
        <v>117287.5</v>
      </c>
      <c r="F337" s="293">
        <v>0.83702749803664134</v>
      </c>
      <c r="G337" s="347">
        <v>538790</v>
      </c>
    </row>
    <row r="338" spans="1:7" x14ac:dyDescent="0.25">
      <c r="A338" s="291">
        <f t="shared" si="21"/>
        <v>3</v>
      </c>
      <c r="B338" s="343">
        <f ca="1">OFFSET('GFZ Berechnung'!$B$6,MOD(ROW()-2,113),0)</f>
        <v>92101</v>
      </c>
      <c r="C338" s="345">
        <f ca="1">OFFSET('GFZ Berechnung'!$CA$6,MOD(ROW()-2,113),A338-1)</f>
        <v>0.64891459063929058</v>
      </c>
      <c r="D338" s="346">
        <f ca="1">OFFSET('GFZ Berechnung'!Z$6,MOD(ROW()-2,113),A338-1)</f>
        <v>1269592.5</v>
      </c>
      <c r="F338" s="293">
        <v>0.77660058038076618</v>
      </c>
      <c r="G338" s="347">
        <v>874357.5</v>
      </c>
    </row>
    <row r="339" spans="1:7" x14ac:dyDescent="0.25">
      <c r="A339" s="291">
        <f t="shared" si="21"/>
        <v>3</v>
      </c>
      <c r="B339" s="343">
        <f ca="1">OFFSET('GFZ Berechnung'!$B$6,MOD(ROW()-2,113),0)</f>
        <v>92201</v>
      </c>
      <c r="C339" s="345">
        <f ca="1">OFFSET('GFZ Berechnung'!$CA$6,MOD(ROW()-2,113),A339-1)</f>
        <v>0.59388874699231042</v>
      </c>
      <c r="D339" s="346">
        <f ca="1">OFFSET('GFZ Berechnung'!Z$6,MOD(ROW()-2,113),A339-1)</f>
        <v>981200</v>
      </c>
      <c r="F339" s="293">
        <v>1.6199573494994657</v>
      </c>
      <c r="G339" s="347">
        <v>117287.5</v>
      </c>
    </row>
    <row r="340" spans="1:7" x14ac:dyDescent="0.25">
      <c r="A340" s="291">
        <f t="shared" si="21"/>
        <v>3</v>
      </c>
      <c r="B340" s="343">
        <f ca="1">OFFSET('GFZ Berechnung'!$B$6,MOD(ROW()-2,113),0)</f>
        <v>92301</v>
      </c>
      <c r="C340" s="345">
        <f ca="1">OFFSET('GFZ Berechnung'!$CA$6,MOD(ROW()-2,113),A340-1)</f>
        <v>0.79386821290839493</v>
      </c>
      <c r="D340" s="346">
        <f ca="1">OFFSET('GFZ Berechnung'!Z$6,MOD(ROW()-2,113),A340-1)</f>
        <v>1519317.5</v>
      </c>
      <c r="F340" s="293">
        <v>0.60325750891687158</v>
      </c>
      <c r="G340" s="347">
        <v>1269592.5</v>
      </c>
    </row>
    <row r="341" spans="1:7" x14ac:dyDescent="0.25">
      <c r="A341" s="291">
        <f t="shared" si="21"/>
        <v>4</v>
      </c>
      <c r="B341" s="343">
        <f ca="1">OFFSET('GFZ Berechnung'!$B$6,MOD(ROW()-2,113),0)</f>
        <v>101</v>
      </c>
      <c r="C341" s="345">
        <f ca="1">OFFSET('GFZ Berechnung'!$CA$6,MOD(ROW()-2,113),A341-1)</f>
        <v>1.570474680081823</v>
      </c>
      <c r="D341" s="346">
        <f ca="1">OFFSET('GFZ Berechnung'!Z$6,MOD(ROW()-2,113),A341-1)</f>
        <v>228318.75</v>
      </c>
      <c r="F341" s="293">
        <v>0.4930233579435539</v>
      </c>
      <c r="G341" s="347">
        <v>981200</v>
      </c>
    </row>
    <row r="342" spans="1:7" x14ac:dyDescent="0.25">
      <c r="A342" s="291">
        <f t="shared" si="21"/>
        <v>4</v>
      </c>
      <c r="B342" s="343">
        <f ca="1">OFFSET('GFZ Berechnung'!$B$6,MOD(ROW()-2,113),0)</f>
        <v>102</v>
      </c>
      <c r="C342" s="345">
        <f ca="1">OFFSET('GFZ Berechnung'!$CA$6,MOD(ROW()-2,113),A342-1)</f>
        <v>1.9975509703107801</v>
      </c>
      <c r="D342" s="346">
        <f ca="1">OFFSET('GFZ Berechnung'!Z$6,MOD(ROW()-2,113),A342-1)</f>
        <v>29395</v>
      </c>
      <c r="F342" s="293">
        <v>0.65152842979927028</v>
      </c>
      <c r="G342" s="347">
        <v>1519317.5</v>
      </c>
    </row>
    <row r="343" spans="1:7" x14ac:dyDescent="0.25">
      <c r="A343" s="291">
        <f t="shared" si="21"/>
        <v>4</v>
      </c>
      <c r="B343" s="343">
        <f ca="1">OFFSET('GFZ Berechnung'!$B$6,MOD(ROW()-2,113),0)</f>
        <v>103</v>
      </c>
      <c r="C343" s="345">
        <f ca="1">OFFSET('GFZ Berechnung'!$CA$6,MOD(ROW()-2,113),A343-1)</f>
        <v>1.4983019456429765</v>
      </c>
      <c r="D343" s="346">
        <f ca="1">OFFSET('GFZ Berechnung'!Z$6,MOD(ROW()-2,113),A343-1)</f>
        <v>62503.750000000007</v>
      </c>
      <c r="F343" s="293">
        <v>0.63691244519369528</v>
      </c>
      <c r="G343" s="347">
        <v>228318.75</v>
      </c>
    </row>
    <row r="344" spans="1:7" x14ac:dyDescent="0.25">
      <c r="A344" s="291">
        <f t="shared" si="21"/>
        <v>4</v>
      </c>
      <c r="B344" s="343">
        <f ca="1">OFFSET('GFZ Berechnung'!$B$6,MOD(ROW()-2,113),0)</f>
        <v>104</v>
      </c>
      <c r="C344" s="345">
        <f ca="1">OFFSET('GFZ Berechnung'!$CA$6,MOD(ROW()-2,113),A344-1)</f>
        <v>0.97544105763640432</v>
      </c>
      <c r="D344" s="346">
        <f ca="1">OFFSET('GFZ Berechnung'!Z$6,MOD(ROW()-2,113),A344-1)</f>
        <v>55096.25</v>
      </c>
      <c r="F344" s="293">
        <v>0.68446702284280558</v>
      </c>
      <c r="G344" s="347">
        <v>29395</v>
      </c>
    </row>
    <row r="345" spans="1:7" x14ac:dyDescent="0.25">
      <c r="A345" s="291">
        <f t="shared" si="21"/>
        <v>4</v>
      </c>
      <c r="B345" s="343">
        <f ca="1">OFFSET('GFZ Berechnung'!$B$6,MOD(ROW()-2,113),0)</f>
        <v>105</v>
      </c>
      <c r="C345" s="345">
        <f ca="1">OFFSET('GFZ Berechnung'!$CA$6,MOD(ROW()-2,113),A345-1)</f>
        <v>0.96182439995177615</v>
      </c>
      <c r="D345" s="346">
        <f ca="1">OFFSET('GFZ Berechnung'!Z$6,MOD(ROW()-2,113),A345-1)</f>
        <v>20685</v>
      </c>
      <c r="F345" s="293">
        <v>0.48380173394854098</v>
      </c>
      <c r="G345" s="347">
        <v>62503.750000000007</v>
      </c>
    </row>
    <row r="346" spans="1:7" x14ac:dyDescent="0.25">
      <c r="A346" s="291">
        <f t="shared" si="21"/>
        <v>4</v>
      </c>
      <c r="B346" s="343">
        <f ca="1">OFFSET('GFZ Berechnung'!$B$6,MOD(ROW()-2,113),0)</f>
        <v>106</v>
      </c>
      <c r="C346" s="345">
        <f ca="1">OFFSET('GFZ Berechnung'!$CA$6,MOD(ROW()-2,113),A346-1)</f>
        <v>1.5169603417882338</v>
      </c>
      <c r="D346" s="346">
        <f ca="1">OFFSET('GFZ Berechnung'!Z$6,MOD(ROW()-2,113),A346-1)</f>
        <v>119888.75</v>
      </c>
      <c r="F346" s="293">
        <v>0.31466190332588462</v>
      </c>
      <c r="G346" s="347">
        <v>55096.25</v>
      </c>
    </row>
    <row r="347" spans="1:7" x14ac:dyDescent="0.25">
      <c r="A347" s="291">
        <f t="shared" si="21"/>
        <v>4</v>
      </c>
      <c r="B347" s="343">
        <f ca="1">OFFSET('GFZ Berechnung'!$B$6,MOD(ROW()-2,113),0)</f>
        <v>107</v>
      </c>
      <c r="C347" s="345">
        <f ca="1">OFFSET('GFZ Berechnung'!$CA$6,MOD(ROW()-2,113),A347-1)</f>
        <v>1.4170572736993212</v>
      </c>
      <c r="D347" s="346">
        <f ca="1">OFFSET('GFZ Berechnung'!Z$6,MOD(ROW()-2,113),A347-1)</f>
        <v>162078.75</v>
      </c>
      <c r="F347" s="293">
        <v>0.31330245570268245</v>
      </c>
      <c r="G347" s="347">
        <v>20685</v>
      </c>
    </row>
    <row r="348" spans="1:7" x14ac:dyDescent="0.25">
      <c r="A348" s="291">
        <f t="shared" si="21"/>
        <v>4</v>
      </c>
      <c r="B348" s="343">
        <f ca="1">OFFSET('GFZ Berechnung'!$B$6,MOD(ROW()-2,113),0)</f>
        <v>108</v>
      </c>
      <c r="C348" s="345">
        <f ca="1">OFFSET('GFZ Berechnung'!$CA$6,MOD(ROW()-2,113),A348-1)</f>
        <v>1.2052973052926392</v>
      </c>
      <c r="D348" s="346">
        <f ca="1">OFFSET('GFZ Berechnung'!Z$6,MOD(ROW()-2,113),A348-1)</f>
        <v>58646.25</v>
      </c>
      <c r="F348" s="293">
        <v>0.49872341352788696</v>
      </c>
      <c r="G348" s="347">
        <v>119888.75</v>
      </c>
    </row>
    <row r="349" spans="1:7" x14ac:dyDescent="0.25">
      <c r="A349" s="291">
        <f t="shared" si="21"/>
        <v>4</v>
      </c>
      <c r="B349" s="343">
        <f ca="1">OFFSET('GFZ Berechnung'!$B$6,MOD(ROW()-2,113),0)</f>
        <v>109</v>
      </c>
      <c r="C349" s="345">
        <f ca="1">OFFSET('GFZ Berechnung'!$CA$6,MOD(ROW()-2,113),A349-1)</f>
        <v>1.1639368112541049</v>
      </c>
      <c r="D349" s="346">
        <f ca="1">OFFSET('GFZ Berechnung'!Z$6,MOD(ROW()-2,113),A349-1)</f>
        <v>168458.75</v>
      </c>
      <c r="F349" s="293">
        <v>0.46432666852246296</v>
      </c>
      <c r="G349" s="347">
        <v>162078.75</v>
      </c>
    </row>
    <row r="350" spans="1:7" x14ac:dyDescent="0.25">
      <c r="A350" s="291">
        <f t="shared" si="21"/>
        <v>4</v>
      </c>
      <c r="B350" s="343">
        <f ca="1">OFFSET('GFZ Berechnung'!$B$6,MOD(ROW()-2,113),0)</f>
        <v>201</v>
      </c>
      <c r="C350" s="345">
        <f ca="1">OFFSET('GFZ Berechnung'!$CA$6,MOD(ROW()-2,113),A350-1)</f>
        <v>1.3356177853597582</v>
      </c>
      <c r="D350" s="346">
        <f ca="1">OFFSET('GFZ Berechnung'!Z$6,MOD(ROW()-2,113),A350-1)</f>
        <v>1893665</v>
      </c>
      <c r="F350" s="293">
        <v>0.39174770869561476</v>
      </c>
      <c r="G350" s="347">
        <v>58646.25</v>
      </c>
    </row>
    <row r="351" spans="1:7" x14ac:dyDescent="0.25">
      <c r="A351" s="291">
        <f t="shared" si="21"/>
        <v>4</v>
      </c>
      <c r="B351" s="343">
        <f ca="1">OFFSET('GFZ Berechnung'!$B$6,MOD(ROW()-2,113),0)</f>
        <v>202</v>
      </c>
      <c r="C351" s="345">
        <f ca="1">OFFSET('GFZ Berechnung'!$CA$6,MOD(ROW()-2,113),A351-1)</f>
        <v>1.1491243255699641</v>
      </c>
      <c r="D351" s="346">
        <f ca="1">OFFSET('GFZ Berechnung'!Z$6,MOD(ROW()-2,113),A351-1)</f>
        <v>930771.25000000012</v>
      </c>
      <c r="F351" s="293">
        <v>0.38369193463348777</v>
      </c>
      <c r="G351" s="347">
        <v>168458.75</v>
      </c>
    </row>
    <row r="352" spans="1:7" x14ac:dyDescent="0.25">
      <c r="A352" s="291">
        <f t="shared" si="21"/>
        <v>4</v>
      </c>
      <c r="B352" s="343">
        <f ca="1">OFFSET('GFZ Berechnung'!$B$6,MOD(ROW()-2,113),0)</f>
        <v>203</v>
      </c>
      <c r="C352" s="345">
        <f ca="1">OFFSET('GFZ Berechnung'!$CA$6,MOD(ROW()-2,113),A352-1)</f>
        <v>0.96699096523636441</v>
      </c>
      <c r="D352" s="346">
        <f ca="1">OFFSET('GFZ Berechnung'!Z$6,MOD(ROW()-2,113),A352-1)</f>
        <v>169975</v>
      </c>
      <c r="F352" s="293">
        <v>0.60865245736891238</v>
      </c>
      <c r="G352" s="347">
        <v>1893665</v>
      </c>
    </row>
    <row r="353" spans="1:7" x14ac:dyDescent="0.25">
      <c r="A353" s="291">
        <f t="shared" si="21"/>
        <v>4</v>
      </c>
      <c r="B353" s="343">
        <f ca="1">OFFSET('GFZ Berechnung'!$B$6,MOD(ROW()-2,113),0)</f>
        <v>204</v>
      </c>
      <c r="C353" s="345">
        <f ca="1">OFFSET('GFZ Berechnung'!$CA$6,MOD(ROW()-2,113),A353-1)</f>
        <v>1.0724866645061433</v>
      </c>
      <c r="D353" s="346">
        <f ca="1">OFFSET('GFZ Berechnung'!Z$6,MOD(ROW()-2,113),A353-1)</f>
        <v>249441.25000000003</v>
      </c>
      <c r="F353" s="293">
        <v>0.51737452432078646</v>
      </c>
      <c r="G353" s="347">
        <v>930771.25000000012</v>
      </c>
    </row>
    <row r="354" spans="1:7" x14ac:dyDescent="0.25">
      <c r="A354" s="291">
        <f t="shared" si="21"/>
        <v>4</v>
      </c>
      <c r="B354" s="343">
        <f ca="1">OFFSET('GFZ Berechnung'!$B$6,MOD(ROW()-2,113),0)</f>
        <v>205</v>
      </c>
      <c r="C354" s="345">
        <f ca="1">OFFSET('GFZ Berechnung'!$CA$6,MOD(ROW()-2,113),A354-1)</f>
        <v>1.3141743865149289</v>
      </c>
      <c r="D354" s="346">
        <f ca="1">OFFSET('GFZ Berechnung'!Z$6,MOD(ROW()-2,113),A354-1)</f>
        <v>354106.25</v>
      </c>
      <c r="F354" s="293">
        <v>0.37998298928411794</v>
      </c>
      <c r="G354" s="347">
        <v>169975</v>
      </c>
    </row>
    <row r="355" spans="1:7" x14ac:dyDescent="0.25">
      <c r="A355" s="291">
        <f t="shared" si="21"/>
        <v>4</v>
      </c>
      <c r="B355" s="343">
        <f ca="1">OFFSET('GFZ Berechnung'!$B$6,MOD(ROW()-2,113),0)</f>
        <v>206</v>
      </c>
      <c r="C355" s="345">
        <f ca="1">OFFSET('GFZ Berechnung'!$CA$6,MOD(ROW()-2,113),A355-1)</f>
        <v>1.3283221958962543</v>
      </c>
      <c r="D355" s="346">
        <f ca="1">OFFSET('GFZ Berechnung'!Z$6,MOD(ROW()-2,113),A355-1)</f>
        <v>721790</v>
      </c>
      <c r="F355" s="293">
        <v>0.38561549484902852</v>
      </c>
      <c r="G355" s="347">
        <v>249441.25000000003</v>
      </c>
    </row>
    <row r="356" spans="1:7" x14ac:dyDescent="0.25">
      <c r="A356" s="291">
        <f t="shared" si="21"/>
        <v>4</v>
      </c>
      <c r="B356" s="343">
        <f ca="1">OFFSET('GFZ Berechnung'!$B$6,MOD(ROW()-2,113),0)</f>
        <v>207</v>
      </c>
      <c r="C356" s="345">
        <f ca="1">OFFSET('GFZ Berechnung'!$CA$6,MOD(ROW()-2,113),A356-1)</f>
        <v>0.99382421990633596</v>
      </c>
      <c r="D356" s="346">
        <f ca="1">OFFSET('GFZ Berechnung'!Z$6,MOD(ROW()-2,113),A356-1)</f>
        <v>356992.5</v>
      </c>
      <c r="F356" s="293">
        <v>0.49392906468553083</v>
      </c>
      <c r="G356" s="347">
        <v>354106.25</v>
      </c>
    </row>
    <row r="357" spans="1:7" x14ac:dyDescent="0.25">
      <c r="A357" s="291">
        <f t="shared" si="21"/>
        <v>4</v>
      </c>
      <c r="B357" s="343">
        <f ca="1">OFFSET('GFZ Berechnung'!$B$6,MOD(ROW()-2,113),0)</f>
        <v>208</v>
      </c>
      <c r="C357" s="345">
        <f ca="1">OFFSET('GFZ Berechnung'!$CA$6,MOD(ROW()-2,113),A357-1)</f>
        <v>0.9192798151604642</v>
      </c>
      <c r="D357" s="346">
        <f ca="1">OFFSET('GFZ Berechnung'!Z$6,MOD(ROW()-2,113),A357-1)</f>
        <v>171361.25</v>
      </c>
      <c r="F357" s="293">
        <v>0.53903500917462399</v>
      </c>
      <c r="G357" s="347">
        <v>721790</v>
      </c>
    </row>
    <row r="358" spans="1:7" x14ac:dyDescent="0.25">
      <c r="A358" s="291">
        <f t="shared" si="21"/>
        <v>4</v>
      </c>
      <c r="B358" s="343">
        <f ca="1">OFFSET('GFZ Berechnung'!$B$6,MOD(ROW()-2,113),0)</f>
        <v>209</v>
      </c>
      <c r="C358" s="345">
        <f ca="1">OFFSET('GFZ Berechnung'!$CA$6,MOD(ROW()-2,113),A358-1)</f>
        <v>1.1437432054214194</v>
      </c>
      <c r="D358" s="346">
        <f ca="1">OFFSET('GFZ Berechnung'!Z$6,MOD(ROW()-2,113),A358-1)</f>
        <v>371284.99999999994</v>
      </c>
      <c r="F358" s="293">
        <v>0.37366659118167889</v>
      </c>
      <c r="G358" s="347">
        <v>356992.5</v>
      </c>
    </row>
    <row r="359" spans="1:7" x14ac:dyDescent="0.25">
      <c r="A359" s="291">
        <f t="shared" si="21"/>
        <v>4</v>
      </c>
      <c r="B359" s="343">
        <f ca="1">OFFSET('GFZ Berechnung'!$B$6,MOD(ROW()-2,113),0)</f>
        <v>210</v>
      </c>
      <c r="C359" s="345">
        <f ca="1">OFFSET('GFZ Berechnung'!$CA$6,MOD(ROW()-2,113),A359-1)</f>
        <v>1.1228326193070148</v>
      </c>
      <c r="D359" s="346">
        <f ca="1">OFFSET('GFZ Berechnung'!Z$6,MOD(ROW()-2,113),A359-1)</f>
        <v>126695.00000000001</v>
      </c>
      <c r="F359" s="293">
        <v>0.32602855787466772</v>
      </c>
      <c r="G359" s="347">
        <v>171361.25</v>
      </c>
    </row>
    <row r="360" spans="1:7" x14ac:dyDescent="0.25">
      <c r="A360" s="291">
        <f t="shared" si="21"/>
        <v>4</v>
      </c>
      <c r="B360" s="343">
        <f ca="1">OFFSET('GFZ Berechnung'!$B$6,MOD(ROW()-2,113),0)</f>
        <v>301</v>
      </c>
      <c r="C360" s="345">
        <f ca="1">OFFSET('GFZ Berechnung'!$CA$6,MOD(ROW()-2,113),A360-1)</f>
        <v>1.9224364174046611</v>
      </c>
      <c r="D360" s="346">
        <f ca="1">OFFSET('GFZ Berechnung'!Z$6,MOD(ROW()-2,113),A360-1)</f>
        <v>417107.5</v>
      </c>
      <c r="F360" s="293">
        <v>0.42432797663783522</v>
      </c>
      <c r="G360" s="347">
        <v>371284.99999999994</v>
      </c>
    </row>
    <row r="361" spans="1:7" x14ac:dyDescent="0.25">
      <c r="A361" s="291">
        <f t="shared" si="21"/>
        <v>4</v>
      </c>
      <c r="B361" s="343">
        <f ca="1">OFFSET('GFZ Berechnung'!$B$6,MOD(ROW()-2,113),0)</f>
        <v>302</v>
      </c>
      <c r="C361" s="345">
        <f ca="1">OFFSET('GFZ Berechnung'!$CA$6,MOD(ROW()-2,113),A361-1)</f>
        <v>1.4736319001888241</v>
      </c>
      <c r="D361" s="346">
        <f ca="1">OFFSET('GFZ Berechnung'!Z$6,MOD(ROW()-2,113),A361-1)</f>
        <v>696430</v>
      </c>
      <c r="F361" s="293">
        <v>0.41971079115833848</v>
      </c>
      <c r="G361" s="347">
        <v>126695.00000000001</v>
      </c>
    </row>
    <row r="362" spans="1:7" x14ac:dyDescent="0.25">
      <c r="A362" s="291">
        <f t="shared" si="21"/>
        <v>4</v>
      </c>
      <c r="B362" s="343">
        <f ca="1">OFFSET('GFZ Berechnung'!$B$6,MOD(ROW()-2,113),0)</f>
        <v>303</v>
      </c>
      <c r="C362" s="345">
        <f ca="1">OFFSET('GFZ Berechnung'!$CA$6,MOD(ROW()-2,113),A362-1)</f>
        <v>1.7964081434269195</v>
      </c>
      <c r="D362" s="346">
        <f ca="1">OFFSET('GFZ Berechnung'!Z$6,MOD(ROW()-2,113),A362-1)</f>
        <v>58480</v>
      </c>
      <c r="F362" s="293">
        <v>0.791542148841333</v>
      </c>
      <c r="G362" s="347">
        <v>417107.5</v>
      </c>
    </row>
    <row r="363" spans="1:7" x14ac:dyDescent="0.25">
      <c r="A363" s="291">
        <f t="shared" si="21"/>
        <v>4</v>
      </c>
      <c r="B363" s="343">
        <f ca="1">OFFSET('GFZ Berechnung'!$B$6,MOD(ROW()-2,113),0)</f>
        <v>304</v>
      </c>
      <c r="C363" s="345">
        <f ca="1">OFFSET('GFZ Berechnung'!$CA$6,MOD(ROW()-2,113),A363-1)</f>
        <v>1.7375417288600383</v>
      </c>
      <c r="D363" s="346">
        <f ca="1">OFFSET('GFZ Berechnung'!Z$6,MOD(ROW()-2,113),A363-1)</f>
        <v>495187.5</v>
      </c>
      <c r="F363" s="293">
        <v>0.56577278371540685</v>
      </c>
      <c r="G363" s="347">
        <v>696430</v>
      </c>
    </row>
    <row r="364" spans="1:7" x14ac:dyDescent="0.25">
      <c r="A364" s="291">
        <f t="shared" si="21"/>
        <v>4</v>
      </c>
      <c r="B364" s="343">
        <f ca="1">OFFSET('GFZ Berechnung'!$B$6,MOD(ROW()-2,113),0)</f>
        <v>305</v>
      </c>
      <c r="C364" s="345">
        <f ca="1">OFFSET('GFZ Berechnung'!$CA$6,MOD(ROW()-2,113),A364-1)</f>
        <v>1.3818711577001592</v>
      </c>
      <c r="D364" s="346">
        <f ca="1">OFFSET('GFZ Berechnung'!Z$6,MOD(ROW()-2,113),A364-1)</f>
        <v>472846.25</v>
      </c>
      <c r="F364" s="293">
        <v>0.68946434702555603</v>
      </c>
      <c r="G364" s="347">
        <v>58480</v>
      </c>
    </row>
    <row r="365" spans="1:7" x14ac:dyDescent="0.25">
      <c r="A365" s="291">
        <f t="shared" si="21"/>
        <v>4</v>
      </c>
      <c r="B365" s="343">
        <f ca="1">OFFSET('GFZ Berechnung'!$B$6,MOD(ROW()-2,113),0)</f>
        <v>306</v>
      </c>
      <c r="C365" s="345">
        <f ca="1">OFFSET('GFZ Berechnung'!$CA$6,MOD(ROW()-2,113),A365-1)</f>
        <v>1.4986532922603215</v>
      </c>
      <c r="D365" s="346">
        <f ca="1">OFFSET('GFZ Berechnung'!Z$6,MOD(ROW()-2,113),A365-1)</f>
        <v>1092875</v>
      </c>
      <c r="F365" s="293">
        <v>0.68851216875214505</v>
      </c>
      <c r="G365" s="347">
        <v>495187.5</v>
      </c>
    </row>
    <row r="366" spans="1:7" x14ac:dyDescent="0.25">
      <c r="A366" s="291">
        <f t="shared" si="21"/>
        <v>4</v>
      </c>
      <c r="B366" s="343">
        <f ca="1">OFFSET('GFZ Berechnung'!$B$6,MOD(ROW()-2,113),0)</f>
        <v>307</v>
      </c>
      <c r="C366" s="345">
        <f ca="1">OFFSET('GFZ Berechnung'!$CA$6,MOD(ROW()-2,113),A366-1)</f>
        <v>1.3622321601321385</v>
      </c>
      <c r="D366" s="346">
        <f ca="1">OFFSET('GFZ Berechnung'!Z$6,MOD(ROW()-2,113),A366-1)</f>
        <v>151602.5</v>
      </c>
      <c r="F366" s="293">
        <v>0.52201812649015589</v>
      </c>
      <c r="G366" s="347">
        <v>472846.25</v>
      </c>
    </row>
    <row r="367" spans="1:7" x14ac:dyDescent="0.25">
      <c r="A367" s="291">
        <f t="shared" si="21"/>
        <v>4</v>
      </c>
      <c r="B367" s="343">
        <f ca="1">OFFSET('GFZ Berechnung'!$B$6,MOD(ROW()-2,113),0)</f>
        <v>308</v>
      </c>
      <c r="C367" s="345">
        <f ca="1">OFFSET('GFZ Berechnung'!$CA$6,MOD(ROW()-2,113),A367-1)</f>
        <v>1.4335028022582563</v>
      </c>
      <c r="D367" s="346">
        <f ca="1">OFFSET('GFZ Berechnung'!Z$6,MOD(ROW()-2,113),A367-1)</f>
        <v>265178.75</v>
      </c>
      <c r="F367" s="293">
        <v>0.54256207420571712</v>
      </c>
      <c r="G367" s="347">
        <v>1092875</v>
      </c>
    </row>
    <row r="368" spans="1:7" x14ac:dyDescent="0.25">
      <c r="A368" s="291">
        <f t="shared" si="21"/>
        <v>4</v>
      </c>
      <c r="B368" s="343">
        <f ca="1">OFFSET('GFZ Berechnung'!$B$6,MOD(ROW()-2,113),0)</f>
        <v>309</v>
      </c>
      <c r="C368" s="345">
        <f ca="1">OFFSET('GFZ Berechnung'!$CA$6,MOD(ROW()-2,113),A368-1)</f>
        <v>1.4471128093849306</v>
      </c>
      <c r="D368" s="346">
        <f ca="1">OFFSET('GFZ Berechnung'!Z$6,MOD(ROW()-2,113),A368-1)</f>
        <v>172855</v>
      </c>
      <c r="F368" s="293">
        <v>0.45883045810493722</v>
      </c>
      <c r="G368" s="347">
        <v>151602.5</v>
      </c>
    </row>
    <row r="369" spans="1:7" x14ac:dyDescent="0.25">
      <c r="A369" s="291">
        <f t="shared" si="21"/>
        <v>4</v>
      </c>
      <c r="B369" s="343">
        <f ca="1">OFFSET('GFZ Berechnung'!$B$6,MOD(ROW()-2,113),0)</f>
        <v>310</v>
      </c>
      <c r="C369" s="345">
        <f ca="1">OFFSET('GFZ Berechnung'!$CA$6,MOD(ROW()-2,113),A369-1)</f>
        <v>1.4203800773754964</v>
      </c>
      <c r="D369" s="346">
        <f ca="1">OFFSET('GFZ Berechnung'!Z$6,MOD(ROW()-2,113),A369-1)</f>
        <v>186373.75</v>
      </c>
      <c r="F369" s="293">
        <v>0.46528672940037191</v>
      </c>
      <c r="G369" s="347">
        <v>265178.75</v>
      </c>
    </row>
    <row r="370" spans="1:7" x14ac:dyDescent="0.25">
      <c r="A370" s="291">
        <f t="shared" si="21"/>
        <v>4</v>
      </c>
      <c r="B370" s="343">
        <f ca="1">OFFSET('GFZ Berechnung'!$B$6,MOD(ROW()-2,113),0)</f>
        <v>311</v>
      </c>
      <c r="C370" s="345">
        <f ca="1">OFFSET('GFZ Berechnung'!$CA$6,MOD(ROW()-2,113),A370-1)</f>
        <v>1.3534722194362259</v>
      </c>
      <c r="D370" s="346">
        <f ca="1">OFFSET('GFZ Berechnung'!Z$6,MOD(ROW()-2,113),A370-1)</f>
        <v>164770</v>
      </c>
      <c r="F370" s="293">
        <v>0.495591002538113</v>
      </c>
      <c r="G370" s="347">
        <v>172855</v>
      </c>
    </row>
    <row r="371" spans="1:7" x14ac:dyDescent="0.25">
      <c r="A371" s="291">
        <f t="shared" si="21"/>
        <v>4</v>
      </c>
      <c r="B371" s="343">
        <f ca="1">OFFSET('GFZ Berechnung'!$B$6,MOD(ROW()-2,113),0)</f>
        <v>312</v>
      </c>
      <c r="C371" s="345">
        <f ca="1">OFFSET('GFZ Berechnung'!$CA$6,MOD(ROW()-2,113),A371-1)</f>
        <v>1.508178004728866</v>
      </c>
      <c r="D371" s="346">
        <f ca="1">OFFSET('GFZ Berechnung'!Z$6,MOD(ROW()-2,113),A371-1)</f>
        <v>445333.75</v>
      </c>
      <c r="F371" s="293">
        <v>0.46625515248474791</v>
      </c>
      <c r="G371" s="347">
        <v>186373.75</v>
      </c>
    </row>
    <row r="372" spans="1:7" x14ac:dyDescent="0.25">
      <c r="A372" s="291">
        <f t="shared" si="21"/>
        <v>4</v>
      </c>
      <c r="B372" s="343">
        <f ca="1">OFFSET('GFZ Berechnung'!$B$6,MOD(ROW()-2,113),0)</f>
        <v>313</v>
      </c>
      <c r="C372" s="345">
        <f ca="1">OFFSET('GFZ Berechnung'!$CA$6,MOD(ROW()-2,113),A372-1)</f>
        <v>1.34056831317269</v>
      </c>
      <c r="D372" s="346">
        <f ca="1">OFFSET('GFZ Berechnung'!Z$6,MOD(ROW()-2,113),A372-1)</f>
        <v>161428.75</v>
      </c>
      <c r="F372" s="293">
        <v>0.45897770308536467</v>
      </c>
      <c r="G372" s="347">
        <v>164770</v>
      </c>
    </row>
    <row r="373" spans="1:7" x14ac:dyDescent="0.25">
      <c r="A373" s="291">
        <f t="shared" si="21"/>
        <v>4</v>
      </c>
      <c r="B373" s="343">
        <f ca="1">OFFSET('GFZ Berechnung'!$B$6,MOD(ROW()-2,113),0)</f>
        <v>314</v>
      </c>
      <c r="C373" s="345">
        <f ca="1">OFFSET('GFZ Berechnung'!$CA$6,MOD(ROW()-2,113),A373-1)</f>
        <v>1.6409056828687985</v>
      </c>
      <c r="D373" s="346">
        <f ca="1">OFFSET('GFZ Berechnung'!Z$6,MOD(ROW()-2,113),A373-1)</f>
        <v>144022.5</v>
      </c>
      <c r="F373" s="293">
        <v>0.5191771794072737</v>
      </c>
      <c r="G373" s="347">
        <v>445333.75</v>
      </c>
    </row>
    <row r="374" spans="1:7" x14ac:dyDescent="0.25">
      <c r="A374" s="291">
        <f t="shared" si="21"/>
        <v>4</v>
      </c>
      <c r="B374" s="343">
        <f ca="1">OFFSET('GFZ Berechnung'!$B$6,MOD(ROW()-2,113),0)</f>
        <v>315</v>
      </c>
      <c r="C374" s="345">
        <f ca="1">OFFSET('GFZ Berechnung'!$CA$6,MOD(ROW()-2,113),A374-1)</f>
        <v>1.3699148630575484</v>
      </c>
      <c r="D374" s="346">
        <f ca="1">OFFSET('GFZ Berechnung'!Z$6,MOD(ROW()-2,113),A374-1)</f>
        <v>271608.75</v>
      </c>
      <c r="F374" s="293">
        <v>0.45846726239322494</v>
      </c>
      <c r="G374" s="347">
        <v>161428.75</v>
      </c>
    </row>
    <row r="375" spans="1:7" x14ac:dyDescent="0.25">
      <c r="A375" s="291">
        <f t="shared" si="21"/>
        <v>4</v>
      </c>
      <c r="B375" s="343">
        <f ca="1">OFFSET('GFZ Berechnung'!$B$6,MOD(ROW()-2,113),0)</f>
        <v>316</v>
      </c>
      <c r="C375" s="345">
        <f ca="1">OFFSET('GFZ Berechnung'!$CA$6,MOD(ROW()-2,113),A375-1)</f>
        <v>1.3531143131808971</v>
      </c>
      <c r="D375" s="346">
        <f ca="1">OFFSET('GFZ Berechnung'!Z$6,MOD(ROW()-2,113),A375-1)</f>
        <v>277090</v>
      </c>
      <c r="F375" s="293">
        <v>0.58625475795692994</v>
      </c>
      <c r="G375" s="347">
        <v>144022.5</v>
      </c>
    </row>
    <row r="376" spans="1:7" x14ac:dyDescent="0.25">
      <c r="A376" s="291">
        <f t="shared" si="21"/>
        <v>4</v>
      </c>
      <c r="B376" s="343">
        <f ca="1">OFFSET('GFZ Berechnung'!$B$6,MOD(ROW()-2,113),0)</f>
        <v>317</v>
      </c>
      <c r="C376" s="345">
        <f ca="1">OFFSET('GFZ Berechnung'!$CA$6,MOD(ROW()-2,113),A376-1)</f>
        <v>1.6394850387929747</v>
      </c>
      <c r="D376" s="346">
        <f ca="1">OFFSET('GFZ Berechnung'!Z$6,MOD(ROW()-2,113),A376-1)</f>
        <v>1193018.75</v>
      </c>
      <c r="F376" s="293">
        <v>0.49021302046561582</v>
      </c>
      <c r="G376" s="347">
        <v>271608.75</v>
      </c>
    </row>
    <row r="377" spans="1:7" x14ac:dyDescent="0.25">
      <c r="A377" s="291">
        <f t="shared" si="21"/>
        <v>4</v>
      </c>
      <c r="B377" s="343">
        <f ca="1">OFFSET('GFZ Berechnung'!$B$6,MOD(ROW()-2,113),0)</f>
        <v>318</v>
      </c>
      <c r="C377" s="345">
        <f ca="1">OFFSET('GFZ Berechnung'!$CA$6,MOD(ROW()-2,113),A377-1)</f>
        <v>1.4053524095147358</v>
      </c>
      <c r="D377" s="346">
        <f ca="1">OFFSET('GFZ Berechnung'!Z$6,MOD(ROW()-2,113),A377-1)</f>
        <v>532046.25</v>
      </c>
      <c r="F377" s="293">
        <v>0.44000204715882807</v>
      </c>
      <c r="G377" s="347">
        <v>277090</v>
      </c>
    </row>
    <row r="378" spans="1:7" x14ac:dyDescent="0.25">
      <c r="A378" s="291">
        <f t="shared" si="21"/>
        <v>4</v>
      </c>
      <c r="B378" s="343">
        <f ca="1">OFFSET('GFZ Berechnung'!$B$6,MOD(ROW()-2,113),0)</f>
        <v>319</v>
      </c>
      <c r="C378" s="345">
        <f ca="1">OFFSET('GFZ Berechnung'!$CA$6,MOD(ROW()-2,113),A378-1)</f>
        <v>1.2809298489669518</v>
      </c>
      <c r="D378" s="346">
        <f ca="1">OFFSET('GFZ Berechnung'!Z$6,MOD(ROW()-2,113),A378-1)</f>
        <v>298766.24999999994</v>
      </c>
      <c r="F378" s="293">
        <v>0.62633979904527137</v>
      </c>
      <c r="G378" s="347">
        <v>1193018.75</v>
      </c>
    </row>
    <row r="379" spans="1:7" x14ac:dyDescent="0.25">
      <c r="A379" s="291">
        <f t="shared" si="21"/>
        <v>4</v>
      </c>
      <c r="B379" s="343">
        <f ca="1">OFFSET('GFZ Berechnung'!$B$6,MOD(ROW()-2,113),0)</f>
        <v>320</v>
      </c>
      <c r="C379" s="345">
        <f ca="1">OFFSET('GFZ Berechnung'!$CA$6,MOD(ROW()-2,113),A379-1)</f>
        <v>1.5432877535155649</v>
      </c>
      <c r="D379" s="346">
        <f ca="1">OFFSET('GFZ Berechnung'!Z$6,MOD(ROW()-2,113),A379-1)</f>
        <v>193111.25</v>
      </c>
      <c r="F379" s="293">
        <v>0.49971228617246988</v>
      </c>
      <c r="G379" s="347">
        <v>532046.25</v>
      </c>
    </row>
    <row r="380" spans="1:7" x14ac:dyDescent="0.25">
      <c r="A380" s="291">
        <f t="shared" si="21"/>
        <v>4</v>
      </c>
      <c r="B380" s="343">
        <f ca="1">OFFSET('GFZ Berechnung'!$B$6,MOD(ROW()-2,113),0)</f>
        <v>321</v>
      </c>
      <c r="C380" s="345">
        <f ca="1">OFFSET('GFZ Berechnung'!$CA$6,MOD(ROW()-2,113),A380-1)</f>
        <v>1.2559932862629786</v>
      </c>
      <c r="D380" s="346">
        <f ca="1">OFFSET('GFZ Berechnung'!Z$6,MOD(ROW()-2,113),A380-1)</f>
        <v>344520</v>
      </c>
      <c r="F380" s="293">
        <v>0.43783757797622463</v>
      </c>
      <c r="G380" s="347">
        <v>298766.24999999994</v>
      </c>
    </row>
    <row r="381" spans="1:7" x14ac:dyDescent="0.25">
      <c r="A381" s="291">
        <f t="shared" si="21"/>
        <v>4</v>
      </c>
      <c r="B381" s="343">
        <f ca="1">OFFSET('GFZ Berechnung'!$B$6,MOD(ROW()-2,113),0)</f>
        <v>322</v>
      </c>
      <c r="C381" s="345">
        <f ca="1">OFFSET('GFZ Berechnung'!$CA$6,MOD(ROW()-2,113),A381-1)</f>
        <v>1.27955490291883</v>
      </c>
      <c r="D381" s="346">
        <f ca="1">OFFSET('GFZ Berechnung'!Z$6,MOD(ROW()-2,113),A381-1)</f>
        <v>117442.5</v>
      </c>
      <c r="F381" s="293">
        <v>0.57182299413584492</v>
      </c>
      <c r="G381" s="347">
        <v>193111.25</v>
      </c>
    </row>
    <row r="382" spans="1:7" x14ac:dyDescent="0.25">
      <c r="A382" s="291">
        <f t="shared" si="21"/>
        <v>4</v>
      </c>
      <c r="B382" s="343">
        <f ca="1">OFFSET('GFZ Berechnung'!$B$6,MOD(ROW()-2,113),0)</f>
        <v>323</v>
      </c>
      <c r="C382" s="345">
        <f ca="1">OFFSET('GFZ Berechnung'!$CA$6,MOD(ROW()-2,113),A382-1)</f>
        <v>1.3101801163075637</v>
      </c>
      <c r="D382" s="346">
        <f ca="1">OFFSET('GFZ Berechnung'!Z$6,MOD(ROW()-2,113),A382-1)</f>
        <v>260650</v>
      </c>
      <c r="F382" s="293">
        <v>0.42574185680874443</v>
      </c>
      <c r="G382" s="347">
        <v>344520</v>
      </c>
    </row>
    <row r="383" spans="1:7" x14ac:dyDescent="0.25">
      <c r="A383" s="291">
        <f t="shared" si="21"/>
        <v>4</v>
      </c>
      <c r="B383" s="343">
        <f ca="1">OFFSET('GFZ Berechnung'!$B$6,MOD(ROW()-2,113),0)</f>
        <v>324</v>
      </c>
      <c r="C383" s="345">
        <f ca="1">OFFSET('GFZ Berechnung'!$CA$6,MOD(ROW()-2,113),A383-1)</f>
        <v>1.4529757668970182</v>
      </c>
      <c r="D383" s="346">
        <f ca="1">OFFSET('GFZ Berechnung'!Z$6,MOD(ROW()-2,113),A383-1)</f>
        <v>1194018.75</v>
      </c>
      <c r="F383" s="293">
        <v>0.42919383620542506</v>
      </c>
      <c r="G383" s="347">
        <v>117442.5</v>
      </c>
    </row>
    <row r="384" spans="1:7" x14ac:dyDescent="0.25">
      <c r="A384" s="291">
        <f t="shared" si="21"/>
        <v>4</v>
      </c>
      <c r="B384" s="343">
        <f ca="1">OFFSET('GFZ Berechnung'!$B$6,MOD(ROW()-2,113),0)</f>
        <v>325</v>
      </c>
      <c r="C384" s="345">
        <f ca="1">OFFSET('GFZ Berechnung'!$CA$6,MOD(ROW()-2,113),A384-1)</f>
        <v>1.1291271275005752</v>
      </c>
      <c r="D384" s="346">
        <f ca="1">OFFSET('GFZ Berechnung'!Z$6,MOD(ROW()-2,113),A384-1)</f>
        <v>87057.5</v>
      </c>
      <c r="F384" s="293">
        <v>0.44149395862121305</v>
      </c>
      <c r="G384" s="347">
        <v>260650</v>
      </c>
    </row>
    <row r="385" spans="1:7" x14ac:dyDescent="0.25">
      <c r="A385" s="291">
        <f t="shared" si="21"/>
        <v>4</v>
      </c>
      <c r="B385" s="343">
        <f ca="1">OFFSET('GFZ Berechnung'!$B$6,MOD(ROW()-2,113),0)</f>
        <v>401</v>
      </c>
      <c r="C385" s="345">
        <f ca="1">OFFSET('GFZ Berechnung'!$CA$6,MOD(ROW()-2,113),A385-1)</f>
        <v>1.5503236075680278</v>
      </c>
      <c r="D385" s="346">
        <f ca="1">OFFSET('GFZ Berechnung'!Z$6,MOD(ROW()-2,113),A385-1)</f>
        <v>4068841.25</v>
      </c>
      <c r="F385" s="293">
        <v>0.53859151530793947</v>
      </c>
      <c r="G385" s="347">
        <v>1194018.75</v>
      </c>
    </row>
    <row r="386" spans="1:7" x14ac:dyDescent="0.25">
      <c r="A386" s="291">
        <f t="shared" si="21"/>
        <v>4</v>
      </c>
      <c r="B386" s="343">
        <f ca="1">OFFSET('GFZ Berechnung'!$B$6,MOD(ROW()-2,113),0)</f>
        <v>402</v>
      </c>
      <c r="C386" s="345">
        <f ca="1">OFFSET('GFZ Berechnung'!$CA$6,MOD(ROW()-2,113),A386-1)</f>
        <v>1.9035132397206507</v>
      </c>
      <c r="D386" s="346">
        <f ca="1">OFFSET('GFZ Berechnung'!Z$6,MOD(ROW()-2,113),A386-1)</f>
        <v>701597.5</v>
      </c>
      <c r="F386" s="293">
        <v>0.38150481159036731</v>
      </c>
      <c r="G386" s="347">
        <v>87057.5</v>
      </c>
    </row>
    <row r="387" spans="1:7" x14ac:dyDescent="0.25">
      <c r="A387" s="291">
        <f t="shared" ref="A387:A450" si="22">INT((ROW()-2)/113)+1</f>
        <v>4</v>
      </c>
      <c r="B387" s="343">
        <f ca="1">OFFSET('GFZ Berechnung'!$B$6,MOD(ROW()-2,113),0)</f>
        <v>403</v>
      </c>
      <c r="C387" s="345">
        <f ca="1">OFFSET('GFZ Berechnung'!$CA$6,MOD(ROW()-2,113),A387-1)</f>
        <v>1.9387144963340019</v>
      </c>
      <c r="D387" s="346">
        <f ca="1">OFFSET('GFZ Berechnung'!Z$6,MOD(ROW()-2,113),A387-1)</f>
        <v>1112557.5</v>
      </c>
      <c r="F387" s="293">
        <v>0.79930999658236512</v>
      </c>
      <c r="G387" s="347">
        <v>4068841.25</v>
      </c>
    </row>
    <row r="388" spans="1:7" x14ac:dyDescent="0.25">
      <c r="A388" s="291">
        <f t="shared" si="22"/>
        <v>4</v>
      </c>
      <c r="B388" s="343">
        <f ca="1">OFFSET('GFZ Berechnung'!$B$6,MOD(ROW()-2,113),0)</f>
        <v>404</v>
      </c>
      <c r="C388" s="345">
        <f ca="1">OFFSET('GFZ Berechnung'!$CA$6,MOD(ROW()-2,113),A388-1)</f>
        <v>1.0928557585715102</v>
      </c>
      <c r="D388" s="346">
        <f ca="1">OFFSET('GFZ Berechnung'!Z$6,MOD(ROW()-2,113),A388-1)</f>
        <v>338047.5</v>
      </c>
      <c r="F388" s="293">
        <v>0.80322540926882002</v>
      </c>
      <c r="G388" s="347">
        <v>701597.5</v>
      </c>
    </row>
    <row r="389" spans="1:7" x14ac:dyDescent="0.25">
      <c r="A389" s="291">
        <f t="shared" si="22"/>
        <v>4</v>
      </c>
      <c r="B389" s="343">
        <f ca="1">OFFSET('GFZ Berechnung'!$B$6,MOD(ROW()-2,113),0)</f>
        <v>405</v>
      </c>
      <c r="C389" s="345">
        <f ca="1">OFFSET('GFZ Berechnung'!$CA$6,MOD(ROW()-2,113),A389-1)</f>
        <v>1.3722402527271274</v>
      </c>
      <c r="D389" s="346">
        <f ca="1">OFFSET('GFZ Berechnung'!Z$6,MOD(ROW()-2,113),A389-1)</f>
        <v>110248.75</v>
      </c>
      <c r="F389" s="293">
        <v>0.85961994471195757</v>
      </c>
      <c r="G389" s="347">
        <v>1112557.5</v>
      </c>
    </row>
    <row r="390" spans="1:7" x14ac:dyDescent="0.25">
      <c r="A390" s="291">
        <f t="shared" si="22"/>
        <v>4</v>
      </c>
      <c r="B390" s="343">
        <f ca="1">OFFSET('GFZ Berechnung'!$B$6,MOD(ROW()-2,113),0)</f>
        <v>406</v>
      </c>
      <c r="C390" s="345">
        <f ca="1">OFFSET('GFZ Berechnung'!$CA$6,MOD(ROW()-2,113),A390-1)</f>
        <v>1.508873512029133</v>
      </c>
      <c r="D390" s="346">
        <f ca="1">OFFSET('GFZ Berechnung'!Z$6,MOD(ROW()-2,113),A390-1)</f>
        <v>234651.25</v>
      </c>
      <c r="F390" s="293">
        <v>0.41766296645437179</v>
      </c>
      <c r="G390" s="347">
        <v>338047.5</v>
      </c>
    </row>
    <row r="391" spans="1:7" x14ac:dyDescent="0.25">
      <c r="A391" s="291">
        <f t="shared" si="22"/>
        <v>4</v>
      </c>
      <c r="B391" s="343">
        <f ca="1">OFFSET('GFZ Berechnung'!$B$6,MOD(ROW()-2,113),0)</f>
        <v>407</v>
      </c>
      <c r="C391" s="345">
        <f ca="1">OFFSET('GFZ Berechnung'!$CA$6,MOD(ROW()-2,113),A391-1)</f>
        <v>1.2132794136920746</v>
      </c>
      <c r="D391" s="346">
        <f ca="1">OFFSET('GFZ Berechnung'!Z$6,MOD(ROW()-2,113),A391-1)</f>
        <v>1010087.4999999999</v>
      </c>
      <c r="F391" s="293">
        <v>0.50726666363660189</v>
      </c>
      <c r="G391" s="347">
        <v>110248.75</v>
      </c>
    </row>
    <row r="392" spans="1:7" x14ac:dyDescent="0.25">
      <c r="A392" s="291">
        <f t="shared" si="22"/>
        <v>4</v>
      </c>
      <c r="B392" s="343">
        <f ca="1">OFFSET('GFZ Berechnung'!$B$6,MOD(ROW()-2,113),0)</f>
        <v>408</v>
      </c>
      <c r="C392" s="345">
        <f ca="1">OFFSET('GFZ Berechnung'!$CA$6,MOD(ROW()-2,113),A392-1)</f>
        <v>1.1802906882169859</v>
      </c>
      <c r="D392" s="346">
        <f ca="1">OFFSET('GFZ Berechnung'!Z$6,MOD(ROW()-2,113),A392-1)</f>
        <v>276816.25</v>
      </c>
      <c r="F392" s="293">
        <v>0.56645282458509538</v>
      </c>
      <c r="G392" s="347">
        <v>234651.25</v>
      </c>
    </row>
    <row r="393" spans="1:7" x14ac:dyDescent="0.25">
      <c r="A393" s="291">
        <f t="shared" si="22"/>
        <v>4</v>
      </c>
      <c r="B393" s="343">
        <f ca="1">OFFSET('GFZ Berechnung'!$B$6,MOD(ROW()-2,113),0)</f>
        <v>409</v>
      </c>
      <c r="C393" s="345">
        <f ca="1">OFFSET('GFZ Berechnung'!$CA$6,MOD(ROW()-2,113),A393-1)</f>
        <v>1.5962062460019535</v>
      </c>
      <c r="D393" s="346">
        <f ca="1">OFFSET('GFZ Berechnung'!Z$6,MOD(ROW()-2,113),A393-1)</f>
        <v>214365</v>
      </c>
      <c r="F393" s="293">
        <v>0.48576064121541329</v>
      </c>
      <c r="G393" s="347">
        <v>1010087.4999999999</v>
      </c>
    </row>
    <row r="394" spans="1:7" x14ac:dyDescent="0.25">
      <c r="A394" s="291">
        <f t="shared" si="22"/>
        <v>4</v>
      </c>
      <c r="B394" s="343">
        <f ca="1">OFFSET('GFZ Berechnung'!$B$6,MOD(ROW()-2,113),0)</f>
        <v>410</v>
      </c>
      <c r="C394" s="345">
        <f ca="1">OFFSET('GFZ Berechnung'!$CA$6,MOD(ROW()-2,113),A394-1)</f>
        <v>1.3183674629170419</v>
      </c>
      <c r="D394" s="346">
        <f ca="1">OFFSET('GFZ Berechnung'!Z$6,MOD(ROW()-2,113),A394-1)</f>
        <v>1119118.75</v>
      </c>
      <c r="F394" s="293">
        <v>0.45348465560063594</v>
      </c>
      <c r="G394" s="347">
        <v>276816.25</v>
      </c>
    </row>
    <row r="395" spans="1:7" x14ac:dyDescent="0.25">
      <c r="A395" s="291">
        <f t="shared" si="22"/>
        <v>4</v>
      </c>
      <c r="B395" s="343">
        <f ca="1">OFFSET('GFZ Berechnung'!$B$6,MOD(ROW()-2,113),0)</f>
        <v>411</v>
      </c>
      <c r="C395" s="345">
        <f ca="1">OFFSET('GFZ Berechnung'!$CA$6,MOD(ROW()-2,113),A395-1)</f>
        <v>1.5500397145485625</v>
      </c>
      <c r="D395" s="346">
        <f ca="1">OFFSET('GFZ Berechnung'!Z$6,MOD(ROW()-2,113),A395-1)</f>
        <v>215622.50000000003</v>
      </c>
      <c r="F395" s="293">
        <v>0.58524407839743475</v>
      </c>
      <c r="G395" s="347">
        <v>214365</v>
      </c>
    </row>
    <row r="396" spans="1:7" x14ac:dyDescent="0.25">
      <c r="A396" s="291">
        <f t="shared" si="22"/>
        <v>4</v>
      </c>
      <c r="B396" s="343">
        <f ca="1">OFFSET('GFZ Berechnung'!$B$6,MOD(ROW()-2,113),0)</f>
        <v>412</v>
      </c>
      <c r="C396" s="345">
        <f ca="1">OFFSET('GFZ Berechnung'!$CA$6,MOD(ROW()-2,113),A396-1)</f>
        <v>1.1969367226802499</v>
      </c>
      <c r="D396" s="346">
        <f ca="1">OFFSET('GFZ Berechnung'!Z$6,MOD(ROW()-2,113),A396-1)</f>
        <v>332288.75</v>
      </c>
      <c r="F396" s="293">
        <v>0.50823289188810805</v>
      </c>
      <c r="G396" s="347">
        <v>1119118.75</v>
      </c>
    </row>
    <row r="397" spans="1:7" x14ac:dyDescent="0.25">
      <c r="A397" s="291">
        <f t="shared" si="22"/>
        <v>4</v>
      </c>
      <c r="B397" s="343">
        <f ca="1">OFFSET('GFZ Berechnung'!$B$6,MOD(ROW()-2,113),0)</f>
        <v>413</v>
      </c>
      <c r="C397" s="345">
        <f ca="1">OFFSET('GFZ Berechnung'!$CA$6,MOD(ROW()-2,113),A397-1)</f>
        <v>1.2254880593235844</v>
      </c>
      <c r="D397" s="346">
        <f ca="1">OFFSET('GFZ Berechnung'!Z$6,MOD(ROW()-2,113),A397-1)</f>
        <v>161185</v>
      </c>
      <c r="F397" s="293">
        <v>0.57902490404043894</v>
      </c>
      <c r="G397" s="347">
        <v>215622.50000000003</v>
      </c>
    </row>
    <row r="398" spans="1:7" x14ac:dyDescent="0.25">
      <c r="A398" s="291">
        <f t="shared" si="22"/>
        <v>4</v>
      </c>
      <c r="B398" s="343">
        <f ca="1">OFFSET('GFZ Berechnung'!$B$6,MOD(ROW()-2,113),0)</f>
        <v>414</v>
      </c>
      <c r="C398" s="345">
        <f ca="1">OFFSET('GFZ Berechnung'!$CA$6,MOD(ROW()-2,113),A398-1)</f>
        <v>1.0910270692619182</v>
      </c>
      <c r="D398" s="346">
        <f ca="1">OFFSET('GFZ Berechnung'!Z$6,MOD(ROW()-2,113),A398-1)</f>
        <v>201137.50000000003</v>
      </c>
      <c r="F398" s="293">
        <v>0.45533815390381915</v>
      </c>
      <c r="G398" s="347">
        <v>332288.75</v>
      </c>
    </row>
    <row r="399" spans="1:7" x14ac:dyDescent="0.25">
      <c r="A399" s="291">
        <f t="shared" si="22"/>
        <v>4</v>
      </c>
      <c r="B399" s="343">
        <f ca="1">OFFSET('GFZ Berechnung'!$B$6,MOD(ROW()-2,113),0)</f>
        <v>415</v>
      </c>
      <c r="C399" s="345">
        <f ca="1">OFFSET('GFZ Berechnung'!$CA$6,MOD(ROW()-2,113),A399-1)</f>
        <v>1.3803324376682053</v>
      </c>
      <c r="D399" s="346">
        <f ca="1">OFFSET('GFZ Berechnung'!Z$6,MOD(ROW()-2,113),A399-1)</f>
        <v>220535</v>
      </c>
      <c r="F399" s="293">
        <v>0.46201135353042699</v>
      </c>
      <c r="G399" s="347">
        <v>161185</v>
      </c>
    </row>
    <row r="400" spans="1:7" x14ac:dyDescent="0.25">
      <c r="A400" s="291">
        <f t="shared" si="22"/>
        <v>4</v>
      </c>
      <c r="B400" s="343">
        <f ca="1">OFFSET('GFZ Berechnung'!$B$6,MOD(ROW()-2,113),0)</f>
        <v>416</v>
      </c>
      <c r="C400" s="345">
        <f ca="1">OFFSET('GFZ Berechnung'!$CA$6,MOD(ROW()-2,113),A400-1)</f>
        <v>1.3762265743611262</v>
      </c>
      <c r="D400" s="346">
        <f ca="1">OFFSET('GFZ Berechnung'!Z$6,MOD(ROW()-2,113),A400-1)</f>
        <v>259527.5</v>
      </c>
      <c r="F400" s="293">
        <v>0.40969085808138744</v>
      </c>
      <c r="G400" s="347">
        <v>201137.50000000003</v>
      </c>
    </row>
    <row r="401" spans="1:7" x14ac:dyDescent="0.25">
      <c r="A401" s="291">
        <f t="shared" si="22"/>
        <v>4</v>
      </c>
      <c r="B401" s="343">
        <f ca="1">OFFSET('GFZ Berechnung'!$B$6,MOD(ROW()-2,113),0)</f>
        <v>417</v>
      </c>
      <c r="C401" s="345">
        <f ca="1">OFFSET('GFZ Berechnung'!$CA$6,MOD(ROW()-2,113),A401-1)</f>
        <v>1.1736403245188667</v>
      </c>
      <c r="D401" s="346">
        <f ca="1">OFFSET('GFZ Berechnung'!Z$6,MOD(ROW()-2,113),A401-1)</f>
        <v>886717.5</v>
      </c>
      <c r="F401" s="293">
        <v>0.51778710531883387</v>
      </c>
      <c r="G401" s="347">
        <v>220535</v>
      </c>
    </row>
    <row r="402" spans="1:7" x14ac:dyDescent="0.25">
      <c r="A402" s="291">
        <f t="shared" si="22"/>
        <v>4</v>
      </c>
      <c r="B402" s="343">
        <f ca="1">OFFSET('GFZ Berechnung'!$B$6,MOD(ROW()-2,113),0)</f>
        <v>418</v>
      </c>
      <c r="C402" s="345">
        <f ca="1">OFFSET('GFZ Berechnung'!$CA$6,MOD(ROW()-2,113),A402-1)</f>
        <v>1.3131406490703679</v>
      </c>
      <c r="D402" s="346">
        <f ca="1">OFFSET('GFZ Berechnung'!Z$6,MOD(ROW()-2,113),A402-1)</f>
        <v>223223.75</v>
      </c>
      <c r="F402" s="293">
        <v>0.51195736446670437</v>
      </c>
      <c r="G402" s="347">
        <v>259527.5</v>
      </c>
    </row>
    <row r="403" spans="1:7" x14ac:dyDescent="0.25">
      <c r="A403" s="291">
        <f t="shared" si="22"/>
        <v>4</v>
      </c>
      <c r="B403" s="343">
        <f ca="1">OFFSET('GFZ Berechnung'!$B$6,MOD(ROW()-2,113),0)</f>
        <v>501</v>
      </c>
      <c r="C403" s="345">
        <f ca="1">OFFSET('GFZ Berechnung'!$CA$6,MOD(ROW()-2,113),A403-1)</f>
        <v>1.6760275379728611</v>
      </c>
      <c r="D403" s="346">
        <f ca="1">OFFSET('GFZ Berechnung'!Z$6,MOD(ROW()-2,113),A403-1)</f>
        <v>2567666.25</v>
      </c>
      <c r="F403" s="293">
        <v>0.45736455802556469</v>
      </c>
      <c r="G403" s="347">
        <v>886717.5</v>
      </c>
    </row>
    <row r="404" spans="1:7" x14ac:dyDescent="0.25">
      <c r="A404" s="291">
        <f t="shared" si="22"/>
        <v>4</v>
      </c>
      <c r="B404" s="343">
        <f ca="1">OFFSET('GFZ Berechnung'!$B$6,MOD(ROW()-2,113),0)</f>
        <v>502</v>
      </c>
      <c r="C404" s="345">
        <f ca="1">OFFSET('GFZ Berechnung'!$CA$6,MOD(ROW()-2,113),A404-1)</f>
        <v>1.6316922431812566</v>
      </c>
      <c r="D404" s="346">
        <f ca="1">OFFSET('GFZ Berechnung'!Z$6,MOD(ROW()-2,113),A404-1)</f>
        <v>538356.25</v>
      </c>
      <c r="F404" s="293">
        <v>0.47729502668320489</v>
      </c>
      <c r="G404" s="347">
        <v>223223.75</v>
      </c>
    </row>
    <row r="405" spans="1:7" x14ac:dyDescent="0.25">
      <c r="A405" s="291">
        <f t="shared" si="22"/>
        <v>4</v>
      </c>
      <c r="B405" s="343">
        <f ca="1">OFFSET('GFZ Berechnung'!$B$6,MOD(ROW()-2,113),0)</f>
        <v>503</v>
      </c>
      <c r="C405" s="345">
        <f ca="1">OFFSET('GFZ Berechnung'!$CA$6,MOD(ROW()-2,113),A405-1)</f>
        <v>1.4559676576408906</v>
      </c>
      <c r="D405" s="346">
        <f ca="1">OFFSET('GFZ Berechnung'!Z$6,MOD(ROW()-2,113),A405-1)</f>
        <v>868128.74999999988</v>
      </c>
      <c r="F405" s="293">
        <v>0.90002851883345925</v>
      </c>
      <c r="G405" s="347">
        <v>2567666.25</v>
      </c>
    </row>
    <row r="406" spans="1:7" x14ac:dyDescent="0.25">
      <c r="A406" s="291">
        <f t="shared" si="22"/>
        <v>4</v>
      </c>
      <c r="B406" s="343">
        <f ca="1">OFFSET('GFZ Berechnung'!$B$6,MOD(ROW()-2,113),0)</f>
        <v>504</v>
      </c>
      <c r="C406" s="345">
        <f ca="1">OFFSET('GFZ Berechnung'!$CA$6,MOD(ROW()-2,113),A406-1)</f>
        <v>1.6946774305623185</v>
      </c>
      <c r="D406" s="346">
        <f ca="1">OFFSET('GFZ Berechnung'!Z$6,MOD(ROW()-2,113),A406-1)</f>
        <v>1112676.25</v>
      </c>
      <c r="F406" s="293">
        <v>0.7045774895703204</v>
      </c>
      <c r="G406" s="347">
        <v>538356.25</v>
      </c>
    </row>
    <row r="407" spans="1:7" x14ac:dyDescent="0.25">
      <c r="A407" s="291">
        <f t="shared" si="22"/>
        <v>4</v>
      </c>
      <c r="B407" s="343">
        <f ca="1">OFFSET('GFZ Berechnung'!$B$6,MOD(ROW()-2,113),0)</f>
        <v>505</v>
      </c>
      <c r="C407" s="345">
        <f ca="1">OFFSET('GFZ Berechnung'!$CA$6,MOD(ROW()-2,113),A407-1)</f>
        <v>1.3994040547989632</v>
      </c>
      <c r="D407" s="346">
        <f ca="1">OFFSET('GFZ Berechnung'!Z$6,MOD(ROW()-2,113),A407-1)</f>
        <v>183827.5</v>
      </c>
      <c r="F407" s="293">
        <v>0.58906587931175658</v>
      </c>
      <c r="G407" s="347">
        <v>868128.74999999988</v>
      </c>
    </row>
    <row r="408" spans="1:7" x14ac:dyDescent="0.25">
      <c r="A408" s="291">
        <f t="shared" si="22"/>
        <v>4</v>
      </c>
      <c r="B408" s="343">
        <f ca="1">OFFSET('GFZ Berechnung'!$B$6,MOD(ROW()-2,113),0)</f>
        <v>506</v>
      </c>
      <c r="C408" s="345">
        <f ca="1">OFFSET('GFZ Berechnung'!$CA$6,MOD(ROW()-2,113),A408-1)</f>
        <v>1.5705995548314227</v>
      </c>
      <c r="D408" s="346">
        <f ca="1">OFFSET('GFZ Berechnung'!Z$6,MOD(ROW()-2,113),A408-1)</f>
        <v>1139858.75</v>
      </c>
      <c r="F408" s="293">
        <v>0.75634770876747914</v>
      </c>
      <c r="G408" s="347">
        <v>1112676.25</v>
      </c>
    </row>
    <row r="409" spans="1:7" x14ac:dyDescent="0.25">
      <c r="A409" s="291">
        <f t="shared" si="22"/>
        <v>4</v>
      </c>
      <c r="B409" s="343">
        <f ca="1">OFFSET('GFZ Berechnung'!$B$6,MOD(ROW()-2,113),0)</f>
        <v>601</v>
      </c>
      <c r="C409" s="345">
        <f ca="1">OFFSET('GFZ Berechnung'!$CA$6,MOD(ROW()-2,113),A409-1)</f>
        <v>1.3530933542515284</v>
      </c>
      <c r="D409" s="346">
        <f ca="1">OFFSET('GFZ Berechnung'!Z$6,MOD(ROW()-2,113),A409-1)</f>
        <v>3809992.5000000005</v>
      </c>
      <c r="F409" s="293">
        <v>0.5471221451240984</v>
      </c>
      <c r="G409" s="347">
        <v>183827.5</v>
      </c>
    </row>
    <row r="410" spans="1:7" x14ac:dyDescent="0.25">
      <c r="A410" s="291">
        <f t="shared" si="22"/>
        <v>4</v>
      </c>
      <c r="B410" s="343">
        <f ca="1">OFFSET('GFZ Berechnung'!$B$6,MOD(ROW()-2,113),0)</f>
        <v>603</v>
      </c>
      <c r="C410" s="345">
        <f ca="1">OFFSET('GFZ Berechnung'!$CA$6,MOD(ROW()-2,113),A410-1)</f>
        <v>1.2820129310532744</v>
      </c>
      <c r="D410" s="346">
        <f ca="1">OFFSET('GFZ Berechnung'!Z$6,MOD(ROW()-2,113),A410-1)</f>
        <v>151688.75</v>
      </c>
      <c r="F410" s="293">
        <v>0.6869928366913991</v>
      </c>
      <c r="G410" s="347">
        <v>1139858.75</v>
      </c>
    </row>
    <row r="411" spans="1:7" x14ac:dyDescent="0.25">
      <c r="A411" s="291">
        <f t="shared" si="22"/>
        <v>4</v>
      </c>
      <c r="B411" s="343">
        <f ca="1">OFFSET('GFZ Berechnung'!$B$6,MOD(ROW()-2,113),0)</f>
        <v>606</v>
      </c>
      <c r="C411" s="345">
        <f ca="1">OFFSET('GFZ Berechnung'!$CA$6,MOD(ROW()-2,113),A411-1)</f>
        <v>1.2212819469730827</v>
      </c>
      <c r="D411" s="346">
        <f ca="1">OFFSET('GFZ Berechnung'!Z$6,MOD(ROW()-2,113),A411-1)</f>
        <v>538101.25</v>
      </c>
      <c r="F411" s="293">
        <v>0.64443757544507163</v>
      </c>
      <c r="G411" s="347">
        <v>3809992.5000000005</v>
      </c>
    </row>
    <row r="412" spans="1:7" x14ac:dyDescent="0.25">
      <c r="A412" s="291">
        <f t="shared" si="22"/>
        <v>4</v>
      </c>
      <c r="B412" s="343">
        <f ca="1">OFFSET('GFZ Berechnung'!$B$6,MOD(ROW()-2,113),0)</f>
        <v>610</v>
      </c>
      <c r="C412" s="345">
        <f ca="1">OFFSET('GFZ Berechnung'!$CA$6,MOD(ROW()-2,113),A412-1)</f>
        <v>1.3230919495501496</v>
      </c>
      <c r="D412" s="346">
        <f ca="1">OFFSET('GFZ Berechnung'!Z$6,MOD(ROW()-2,113),A412-1)</f>
        <v>228138.75</v>
      </c>
      <c r="F412" s="293">
        <v>0.42928295424727048</v>
      </c>
      <c r="G412" s="347">
        <v>151688.75</v>
      </c>
    </row>
    <row r="413" spans="1:7" x14ac:dyDescent="0.25">
      <c r="A413" s="291">
        <f t="shared" si="22"/>
        <v>4</v>
      </c>
      <c r="B413" s="343">
        <f ca="1">OFFSET('GFZ Berechnung'!$B$6,MOD(ROW()-2,113),0)</f>
        <v>611</v>
      </c>
      <c r="C413" s="345">
        <f ca="1">OFFSET('GFZ Berechnung'!$CA$6,MOD(ROW()-2,113),A413-1)</f>
        <v>1.2936201718862661</v>
      </c>
      <c r="D413" s="346">
        <f ca="1">OFFSET('GFZ Berechnung'!Z$6,MOD(ROW()-2,113),A413-1)</f>
        <v>727222.5</v>
      </c>
      <c r="F413" s="293">
        <v>0.42601950277729095</v>
      </c>
      <c r="G413" s="347">
        <v>538101.25</v>
      </c>
    </row>
    <row r="414" spans="1:7" x14ac:dyDescent="0.25">
      <c r="A414" s="291">
        <f t="shared" si="22"/>
        <v>4</v>
      </c>
      <c r="B414" s="343">
        <f ca="1">OFFSET('GFZ Berechnung'!$B$6,MOD(ROW()-2,113),0)</f>
        <v>612</v>
      </c>
      <c r="C414" s="345">
        <f ca="1">OFFSET('GFZ Berechnung'!$CA$6,MOD(ROW()-2,113),A414-1)</f>
        <v>1.3897014891672987</v>
      </c>
      <c r="D414" s="346">
        <f ca="1">OFFSET('GFZ Berechnung'!Z$6,MOD(ROW()-2,113),A414-1)</f>
        <v>622452.5</v>
      </c>
      <c r="F414" s="293">
        <v>0.44803301239416432</v>
      </c>
      <c r="G414" s="347">
        <v>228138.75</v>
      </c>
    </row>
    <row r="415" spans="1:7" x14ac:dyDescent="0.25">
      <c r="A415" s="291">
        <f t="shared" si="22"/>
        <v>4</v>
      </c>
      <c r="B415" s="343">
        <f ca="1">OFFSET('GFZ Berechnung'!$B$6,MOD(ROW()-2,113),0)</f>
        <v>614</v>
      </c>
      <c r="C415" s="345">
        <f ca="1">OFFSET('GFZ Berechnung'!$CA$6,MOD(ROW()-2,113),A415-1)</f>
        <v>1.3899472893913603</v>
      </c>
      <c r="D415" s="346">
        <f ca="1">OFFSET('GFZ Berechnung'!Z$6,MOD(ROW()-2,113),A415-1)</f>
        <v>147485</v>
      </c>
      <c r="F415" s="293">
        <v>0.52959696533982759</v>
      </c>
      <c r="G415" s="347">
        <v>727222.5</v>
      </c>
    </row>
    <row r="416" spans="1:7" x14ac:dyDescent="0.25">
      <c r="A416" s="291">
        <f t="shared" si="22"/>
        <v>4</v>
      </c>
      <c r="B416" s="343">
        <f ca="1">OFFSET('GFZ Berechnung'!$B$6,MOD(ROW()-2,113),0)</f>
        <v>616</v>
      </c>
      <c r="C416" s="345">
        <f ca="1">OFFSET('GFZ Berechnung'!$CA$6,MOD(ROW()-2,113),A416-1)</f>
        <v>1.5258600200155219</v>
      </c>
      <c r="D416" s="346">
        <f ca="1">OFFSET('GFZ Berechnung'!Z$6,MOD(ROW()-2,113),A416-1)</f>
        <v>254897.5</v>
      </c>
      <c r="F416" s="293">
        <v>0.53043322906793622</v>
      </c>
      <c r="G416" s="347">
        <v>622452.5</v>
      </c>
    </row>
    <row r="417" spans="1:7" x14ac:dyDescent="0.25">
      <c r="A417" s="291">
        <f t="shared" si="22"/>
        <v>4</v>
      </c>
      <c r="B417" s="343">
        <f ca="1">OFFSET('GFZ Berechnung'!$B$6,MOD(ROW()-2,113),0)</f>
        <v>617</v>
      </c>
      <c r="C417" s="345">
        <f ca="1">OFFSET('GFZ Berechnung'!$CA$6,MOD(ROW()-2,113),A417-1)</f>
        <v>1.460560136806726</v>
      </c>
      <c r="D417" s="346">
        <f ca="1">OFFSET('GFZ Berechnung'!Z$6,MOD(ROW()-2,113),A417-1)</f>
        <v>305856.25</v>
      </c>
      <c r="F417" s="293">
        <v>0.51171513147467129</v>
      </c>
      <c r="G417" s="347">
        <v>147485</v>
      </c>
    </row>
    <row r="418" spans="1:7" x14ac:dyDescent="0.25">
      <c r="A418" s="291">
        <f t="shared" si="22"/>
        <v>4</v>
      </c>
      <c r="B418" s="343">
        <f ca="1">OFFSET('GFZ Berechnung'!$B$6,MOD(ROW()-2,113),0)</f>
        <v>701</v>
      </c>
      <c r="C418" s="345">
        <f ca="1">OFFSET('GFZ Berechnung'!$CA$6,MOD(ROW()-2,113),A418-1)</f>
        <v>1.7481515412233384</v>
      </c>
      <c r="D418" s="346">
        <f ca="1">OFFSET('GFZ Berechnung'!Z$6,MOD(ROW()-2,113),A418-1)</f>
        <v>2509743.75</v>
      </c>
      <c r="F418" s="293">
        <v>0.53346055099658918</v>
      </c>
      <c r="G418" s="347">
        <v>254897.5</v>
      </c>
    </row>
    <row r="419" spans="1:7" x14ac:dyDescent="0.25">
      <c r="A419" s="291">
        <f t="shared" si="22"/>
        <v>4</v>
      </c>
      <c r="B419" s="343">
        <f ca="1">OFFSET('GFZ Berechnung'!$B$6,MOD(ROW()-2,113),0)</f>
        <v>702</v>
      </c>
      <c r="C419" s="345">
        <f ca="1">OFFSET('GFZ Berechnung'!$CA$6,MOD(ROW()-2,113),A419-1)</f>
        <v>1.1872408874452438</v>
      </c>
      <c r="D419" s="346">
        <f ca="1">OFFSET('GFZ Berechnung'!Z$6,MOD(ROW()-2,113),A419-1)</f>
        <v>636453.75</v>
      </c>
      <c r="F419" s="293">
        <v>0.50665546692987884</v>
      </c>
      <c r="G419" s="347">
        <v>305856.25</v>
      </c>
    </row>
    <row r="420" spans="1:7" x14ac:dyDescent="0.25">
      <c r="A420" s="291">
        <f t="shared" si="22"/>
        <v>4</v>
      </c>
      <c r="B420" s="343">
        <f ca="1">OFFSET('GFZ Berechnung'!$B$6,MOD(ROW()-2,113),0)</f>
        <v>703</v>
      </c>
      <c r="C420" s="345">
        <f ca="1">OFFSET('GFZ Berechnung'!$CA$6,MOD(ROW()-2,113),A420-1)</f>
        <v>1.3127186820269452</v>
      </c>
      <c r="D420" s="346">
        <f ca="1">OFFSET('GFZ Berechnung'!Z$6,MOD(ROW()-2,113),A420-1)</f>
        <v>1606105.0000000002</v>
      </c>
      <c r="F420" s="293">
        <v>1.0821194044810636</v>
      </c>
      <c r="G420" s="347">
        <v>2509743.75</v>
      </c>
    </row>
    <row r="421" spans="1:7" x14ac:dyDescent="0.25">
      <c r="A421" s="291">
        <f t="shared" si="22"/>
        <v>4</v>
      </c>
      <c r="B421" s="343">
        <f ca="1">OFFSET('GFZ Berechnung'!$B$6,MOD(ROW()-2,113),0)</f>
        <v>704</v>
      </c>
      <c r="C421" s="345">
        <f ca="1">OFFSET('GFZ Berechnung'!$CA$6,MOD(ROW()-2,113),A421-1)</f>
        <v>1.2988879189893678</v>
      </c>
      <c r="D421" s="346">
        <f ca="1">OFFSET('GFZ Berechnung'!Z$6,MOD(ROW()-2,113),A421-1)</f>
        <v>1032046.25</v>
      </c>
      <c r="F421" s="293">
        <v>0.50495815471117766</v>
      </c>
      <c r="G421" s="347">
        <v>636453.75</v>
      </c>
    </row>
    <row r="422" spans="1:7" x14ac:dyDescent="0.25">
      <c r="A422" s="291">
        <f t="shared" si="22"/>
        <v>4</v>
      </c>
      <c r="B422" s="343">
        <f ca="1">OFFSET('GFZ Berechnung'!$B$6,MOD(ROW()-2,113),0)</f>
        <v>705</v>
      </c>
      <c r="C422" s="345">
        <f ca="1">OFFSET('GFZ Berechnung'!$CA$6,MOD(ROW()-2,113),A422-1)</f>
        <v>1.3113595963662317</v>
      </c>
      <c r="D422" s="346">
        <f ca="1">OFFSET('GFZ Berechnung'!Z$6,MOD(ROW()-2,113),A422-1)</f>
        <v>1243455</v>
      </c>
      <c r="F422" s="293">
        <v>0.56433729928185883</v>
      </c>
      <c r="G422" s="347">
        <v>1606105.0000000002</v>
      </c>
    </row>
    <row r="423" spans="1:7" x14ac:dyDescent="0.25">
      <c r="A423" s="291">
        <f t="shared" si="22"/>
        <v>4</v>
      </c>
      <c r="B423" s="343">
        <f ca="1">OFFSET('GFZ Berechnung'!$B$6,MOD(ROW()-2,113),0)</f>
        <v>706</v>
      </c>
      <c r="C423" s="345">
        <f ca="1">OFFSET('GFZ Berechnung'!$CA$6,MOD(ROW()-2,113),A423-1)</f>
        <v>1.2516444389854258</v>
      </c>
      <c r="D423" s="346">
        <f ca="1">OFFSET('GFZ Berechnung'!Z$6,MOD(ROW()-2,113),A423-1)</f>
        <v>846380</v>
      </c>
      <c r="F423" s="293">
        <v>0.58056375573775743</v>
      </c>
      <c r="G423" s="347">
        <v>1032046.25</v>
      </c>
    </row>
    <row r="424" spans="1:7" x14ac:dyDescent="0.25">
      <c r="A424" s="291">
        <f t="shared" si="22"/>
        <v>4</v>
      </c>
      <c r="B424" s="343">
        <f ca="1">OFFSET('GFZ Berechnung'!$B$6,MOD(ROW()-2,113),0)</f>
        <v>707</v>
      </c>
      <c r="C424" s="345">
        <f ca="1">OFFSET('GFZ Berechnung'!$CA$6,MOD(ROW()-2,113),A424-1)</f>
        <v>1.2175259202955482</v>
      </c>
      <c r="D424" s="346">
        <f ca="1">OFFSET('GFZ Berechnung'!Z$6,MOD(ROW()-2,113),A424-1)</f>
        <v>508147.49999999994</v>
      </c>
      <c r="F424" s="293">
        <v>0.57466389351569547</v>
      </c>
      <c r="G424" s="347">
        <v>1243455</v>
      </c>
    </row>
    <row r="425" spans="1:7" x14ac:dyDescent="0.25">
      <c r="A425" s="291">
        <f t="shared" si="22"/>
        <v>4</v>
      </c>
      <c r="B425" s="343">
        <f ca="1">OFFSET('GFZ Berechnung'!$B$6,MOD(ROW()-2,113),0)</f>
        <v>708</v>
      </c>
      <c r="C425" s="345">
        <f ca="1">OFFSET('GFZ Berechnung'!$CA$6,MOD(ROW()-2,113),A425-1)</f>
        <v>0.89190146116397151</v>
      </c>
      <c r="D425" s="346">
        <f ca="1">OFFSET('GFZ Berechnung'!Z$6,MOD(ROW()-2,113),A425-1)</f>
        <v>468001.25</v>
      </c>
      <c r="F425" s="293">
        <v>0.58343350761754409</v>
      </c>
      <c r="G425" s="347">
        <v>846380</v>
      </c>
    </row>
    <row r="426" spans="1:7" x14ac:dyDescent="0.25">
      <c r="A426" s="291">
        <f t="shared" si="22"/>
        <v>4</v>
      </c>
      <c r="B426" s="343">
        <f ca="1">OFFSET('GFZ Berechnung'!$B$6,MOD(ROW()-2,113),0)</f>
        <v>709</v>
      </c>
      <c r="C426" s="345">
        <f ca="1">OFFSET('GFZ Berechnung'!$CA$6,MOD(ROW()-2,113),A426-1)</f>
        <v>1.356386247267235</v>
      </c>
      <c r="D426" s="346">
        <f ca="1">OFFSET('GFZ Berechnung'!Z$6,MOD(ROW()-2,113),A426-1)</f>
        <v>1197412.5</v>
      </c>
      <c r="F426" s="293">
        <v>0.52253227540785196</v>
      </c>
      <c r="G426" s="347">
        <v>508147.49999999994</v>
      </c>
    </row>
    <row r="427" spans="1:7" x14ac:dyDescent="0.25">
      <c r="A427" s="291">
        <f t="shared" si="22"/>
        <v>4</v>
      </c>
      <c r="B427" s="343">
        <f ca="1">OFFSET('GFZ Berechnung'!$B$6,MOD(ROW()-2,113),0)</f>
        <v>801</v>
      </c>
      <c r="C427" s="345">
        <f ca="1">OFFSET('GFZ Berechnung'!$CA$6,MOD(ROW()-2,113),A427-1)</f>
        <v>1.6985693812516587</v>
      </c>
      <c r="D427" s="346">
        <f ca="1">OFFSET('GFZ Berechnung'!Z$6,MOD(ROW()-2,113),A427-1)</f>
        <v>798153.75</v>
      </c>
      <c r="F427" s="293">
        <v>0.38653138953620259</v>
      </c>
      <c r="G427" s="347">
        <v>468001.25</v>
      </c>
    </row>
    <row r="428" spans="1:7" x14ac:dyDescent="0.25">
      <c r="A428" s="291">
        <f t="shared" si="22"/>
        <v>4</v>
      </c>
      <c r="B428" s="343">
        <f ca="1">OFFSET('GFZ Berechnung'!$B$6,MOD(ROW()-2,113),0)</f>
        <v>802</v>
      </c>
      <c r="C428" s="345">
        <f ca="1">OFFSET('GFZ Berechnung'!$CA$6,MOD(ROW()-2,113),A428-1)</f>
        <v>1.7034520493574061</v>
      </c>
      <c r="D428" s="346">
        <f ca="1">OFFSET('GFZ Berechnung'!Z$6,MOD(ROW()-2,113),A428-1)</f>
        <v>1489331.25</v>
      </c>
      <c r="F428" s="293">
        <v>0.60377452897727746</v>
      </c>
      <c r="G428" s="347">
        <v>1197412.5</v>
      </c>
    </row>
    <row r="429" spans="1:7" x14ac:dyDescent="0.25">
      <c r="A429" s="291">
        <f t="shared" si="22"/>
        <v>4</v>
      </c>
      <c r="B429" s="343">
        <f ca="1">OFFSET('GFZ Berechnung'!$B$6,MOD(ROW()-2,113),0)</f>
        <v>803</v>
      </c>
      <c r="C429" s="345">
        <f ca="1">OFFSET('GFZ Berechnung'!$CA$6,MOD(ROW()-2,113),A429-1)</f>
        <v>1.5990286277095611</v>
      </c>
      <c r="D429" s="346">
        <f ca="1">OFFSET('GFZ Berechnung'!Z$6,MOD(ROW()-2,113),A429-1)</f>
        <v>813202.50000000012</v>
      </c>
      <c r="F429" s="293">
        <v>0.72711355290808077</v>
      </c>
      <c r="G429" s="347">
        <v>798153.75</v>
      </c>
    </row>
    <row r="430" spans="1:7" x14ac:dyDescent="0.25">
      <c r="A430" s="291">
        <f t="shared" si="22"/>
        <v>4</v>
      </c>
      <c r="B430" s="343">
        <f ca="1">OFFSET('GFZ Berechnung'!$B$6,MOD(ROW()-2,113),0)</f>
        <v>804</v>
      </c>
      <c r="C430" s="345">
        <f ca="1">OFFSET('GFZ Berechnung'!$CA$6,MOD(ROW()-2,113),A430-1)</f>
        <v>1.601069390929152</v>
      </c>
      <c r="D430" s="346">
        <f ca="1">OFFSET('GFZ Berechnung'!Z$6,MOD(ROW()-2,113),A430-1)</f>
        <v>673165</v>
      </c>
      <c r="F430" s="293">
        <v>0.74765612566443829</v>
      </c>
      <c r="G430" s="347">
        <v>1489331.25</v>
      </c>
    </row>
    <row r="431" spans="1:7" x14ac:dyDescent="0.25">
      <c r="A431" s="291">
        <f t="shared" si="22"/>
        <v>4</v>
      </c>
      <c r="B431" s="343">
        <f ca="1">OFFSET('GFZ Berechnung'!$B$6,MOD(ROW()-2,113),0)</f>
        <v>90101</v>
      </c>
      <c r="C431" s="345">
        <f ca="1">OFFSET('GFZ Berechnung'!$CA$6,MOD(ROW()-2,113),A431-1)</f>
        <v>3.4503517369404961</v>
      </c>
      <c r="D431" s="346">
        <f ca="1">OFFSET('GFZ Berechnung'!Z$6,MOD(ROW()-2,113),A431-1)</f>
        <v>682026.25</v>
      </c>
      <c r="F431" s="293">
        <v>0.67977266289416638</v>
      </c>
      <c r="G431" s="347">
        <v>813202.50000000012</v>
      </c>
    </row>
    <row r="432" spans="1:7" x14ac:dyDescent="0.25">
      <c r="A432" s="291">
        <f t="shared" si="22"/>
        <v>4</v>
      </c>
      <c r="B432" s="343">
        <f ca="1">OFFSET('GFZ Berechnung'!$B$6,MOD(ROW()-2,113),0)</f>
        <v>90201</v>
      </c>
      <c r="C432" s="345">
        <f ca="1">OFFSET('GFZ Berechnung'!$CA$6,MOD(ROW()-2,113),A432-1)</f>
        <v>1.8582474787131695</v>
      </c>
      <c r="D432" s="346">
        <f ca="1">OFFSET('GFZ Berechnung'!Z$6,MOD(ROW()-2,113),A432-1)</f>
        <v>868718.75</v>
      </c>
      <c r="F432" s="293">
        <v>0.6586142649339719</v>
      </c>
      <c r="G432" s="347">
        <v>673165</v>
      </c>
    </row>
    <row r="433" spans="1:7" x14ac:dyDescent="0.25">
      <c r="A433" s="291">
        <f t="shared" si="22"/>
        <v>4</v>
      </c>
      <c r="B433" s="343">
        <f ca="1">OFFSET('GFZ Berechnung'!$B$6,MOD(ROW()-2,113),0)</f>
        <v>90301</v>
      </c>
      <c r="C433" s="345">
        <f ca="1">OFFSET('GFZ Berechnung'!$CA$6,MOD(ROW()-2,113),A433-1)</f>
        <v>2.9521615406949122</v>
      </c>
      <c r="D433" s="346">
        <f ca="1">OFFSET('GFZ Berechnung'!Z$6,MOD(ROW()-2,113),A433-1)</f>
        <v>1057633.75</v>
      </c>
      <c r="F433" s="293">
        <v>3.4571889962003635</v>
      </c>
      <c r="G433" s="347">
        <v>682026.25</v>
      </c>
    </row>
    <row r="434" spans="1:7" x14ac:dyDescent="0.25">
      <c r="A434" s="291">
        <f t="shared" si="22"/>
        <v>4</v>
      </c>
      <c r="B434" s="343">
        <f ca="1">OFFSET('GFZ Berechnung'!$B$6,MOD(ROW()-2,113),0)</f>
        <v>90401</v>
      </c>
      <c r="C434" s="345">
        <f ca="1">OFFSET('GFZ Berechnung'!$CA$6,MOD(ROW()-2,113),A434-1)</f>
        <v>2.2143123600411547</v>
      </c>
      <c r="D434" s="346">
        <f ca="1">OFFSET('GFZ Berechnung'!Z$6,MOD(ROW()-2,113),A434-1)</f>
        <v>472198.75</v>
      </c>
      <c r="F434" s="293">
        <v>1.3255896560991989</v>
      </c>
      <c r="G434" s="347">
        <v>868718.75</v>
      </c>
    </row>
    <row r="435" spans="1:7" x14ac:dyDescent="0.25">
      <c r="A435" s="291">
        <f t="shared" si="22"/>
        <v>4</v>
      </c>
      <c r="B435" s="343">
        <f ca="1">OFFSET('GFZ Berechnung'!$B$6,MOD(ROW()-2,113),0)</f>
        <v>90501</v>
      </c>
      <c r="C435" s="345">
        <f ca="1">OFFSET('GFZ Berechnung'!$CA$6,MOD(ROW()-2,113),A435-1)</f>
        <v>2.2142566043934337</v>
      </c>
      <c r="D435" s="346">
        <f ca="1">OFFSET('GFZ Berechnung'!Z$6,MOD(ROW()-2,113),A435-1)</f>
        <v>539966.25</v>
      </c>
      <c r="F435" s="293">
        <v>2.1361049204963738</v>
      </c>
      <c r="G435" s="347">
        <v>1057633.75</v>
      </c>
    </row>
    <row r="436" spans="1:7" x14ac:dyDescent="0.25">
      <c r="A436" s="291">
        <f t="shared" si="22"/>
        <v>4</v>
      </c>
      <c r="B436" s="343">
        <f ca="1">OFFSET('GFZ Berechnung'!$B$6,MOD(ROW()-2,113),0)</f>
        <v>90601</v>
      </c>
      <c r="C436" s="345">
        <f ca="1">OFFSET('GFZ Berechnung'!$CA$6,MOD(ROW()-2,113),A436-1)</f>
        <v>2.5362933428093437</v>
      </c>
      <c r="D436" s="346">
        <f ca="1">OFFSET('GFZ Berechnung'!Z$6,MOD(ROW()-2,113),A436-1)</f>
        <v>340107.5</v>
      </c>
      <c r="F436" s="293">
        <v>2.2397590534711425</v>
      </c>
      <c r="G436" s="347">
        <v>472198.75</v>
      </c>
    </row>
    <row r="437" spans="1:7" x14ac:dyDescent="0.25">
      <c r="A437" s="291">
        <f t="shared" si="22"/>
        <v>4</v>
      </c>
      <c r="B437" s="343">
        <f ca="1">OFFSET('GFZ Berechnung'!$B$6,MOD(ROW()-2,113),0)</f>
        <v>90701</v>
      </c>
      <c r="C437" s="345">
        <f ca="1">OFFSET('GFZ Berechnung'!$CA$6,MOD(ROW()-2,113),A437-1)</f>
        <v>2.1807107749465815</v>
      </c>
      <c r="D437" s="346">
        <f ca="1">OFFSET('GFZ Berechnung'!Z$6,MOD(ROW()-2,113),A437-1)</f>
        <v>540057.5</v>
      </c>
      <c r="F437" s="293">
        <v>2.2736003089614294</v>
      </c>
      <c r="G437" s="347">
        <v>539966.25</v>
      </c>
    </row>
    <row r="438" spans="1:7" x14ac:dyDescent="0.25">
      <c r="A438" s="291">
        <f t="shared" si="22"/>
        <v>4</v>
      </c>
      <c r="B438" s="343">
        <f ca="1">OFFSET('GFZ Berechnung'!$B$6,MOD(ROW()-2,113),0)</f>
        <v>90801</v>
      </c>
      <c r="C438" s="345">
        <f ca="1">OFFSET('GFZ Berechnung'!$CA$6,MOD(ROW()-2,113),A438-1)</f>
        <v>2.4048118492486132</v>
      </c>
      <c r="D438" s="346">
        <f ca="1">OFFSET('GFZ Berechnung'!Z$6,MOD(ROW()-2,113),A438-1)</f>
        <v>342716.25</v>
      </c>
      <c r="F438" s="293">
        <v>2.508682036515216</v>
      </c>
      <c r="G438" s="347">
        <v>340107.5</v>
      </c>
    </row>
    <row r="439" spans="1:7" x14ac:dyDescent="0.25">
      <c r="A439" s="291">
        <f t="shared" si="22"/>
        <v>4</v>
      </c>
      <c r="B439" s="343">
        <f ca="1">OFFSET('GFZ Berechnung'!$B$6,MOD(ROW()-2,113),0)</f>
        <v>90901</v>
      </c>
      <c r="C439" s="345">
        <f ca="1">OFFSET('GFZ Berechnung'!$CA$6,MOD(ROW()-2,113),A439-1)</f>
        <v>2.6644537928783412</v>
      </c>
      <c r="D439" s="346">
        <f ca="1">OFFSET('GFZ Berechnung'!Z$6,MOD(ROW()-2,113),A439-1)</f>
        <v>508922.5</v>
      </c>
      <c r="F439" s="293">
        <v>2.1228457477912581</v>
      </c>
      <c r="G439" s="347">
        <v>540057.5</v>
      </c>
    </row>
    <row r="440" spans="1:7" x14ac:dyDescent="0.25">
      <c r="A440" s="291">
        <f t="shared" si="22"/>
        <v>4</v>
      </c>
      <c r="B440" s="343">
        <f ca="1">OFFSET('GFZ Berechnung'!$B$6,MOD(ROW()-2,113),0)</f>
        <v>91001</v>
      </c>
      <c r="C440" s="345">
        <f ca="1">OFFSET('GFZ Berechnung'!$CA$6,MOD(ROW()-2,113),A440-1)</f>
        <v>1.8145736827772379</v>
      </c>
      <c r="D440" s="346">
        <f ca="1">OFFSET('GFZ Berechnung'!Z$6,MOD(ROW()-2,113),A440-1)</f>
        <v>1647928.75</v>
      </c>
      <c r="F440" s="293">
        <v>2.4128479947449071</v>
      </c>
      <c r="G440" s="347">
        <v>342716.25</v>
      </c>
    </row>
    <row r="441" spans="1:7" x14ac:dyDescent="0.25">
      <c r="A441" s="291">
        <f t="shared" si="22"/>
        <v>4</v>
      </c>
      <c r="B441" s="343">
        <f ca="1">OFFSET('GFZ Berechnung'!$B$6,MOD(ROW()-2,113),0)</f>
        <v>91101</v>
      </c>
      <c r="C441" s="345">
        <f ca="1">OFFSET('GFZ Berechnung'!$CA$6,MOD(ROW()-2,113),A441-1)</f>
        <v>1.4238284062327762</v>
      </c>
      <c r="D441" s="346">
        <f ca="1">OFFSET('GFZ Berechnung'!Z$6,MOD(ROW()-2,113),A441-1)</f>
        <v>654968.75</v>
      </c>
      <c r="F441" s="293">
        <v>2.0784863787955512</v>
      </c>
      <c r="G441" s="347">
        <v>508922.5</v>
      </c>
    </row>
    <row r="442" spans="1:7" x14ac:dyDescent="0.25">
      <c r="A442" s="291">
        <f t="shared" si="22"/>
        <v>4</v>
      </c>
      <c r="B442" s="343">
        <f ca="1">OFFSET('GFZ Berechnung'!$B$6,MOD(ROW()-2,113),0)</f>
        <v>91201</v>
      </c>
      <c r="C442" s="345">
        <f ca="1">OFFSET('GFZ Berechnung'!$CA$6,MOD(ROW()-2,113),A442-1)</f>
        <v>2.1453371025854797</v>
      </c>
      <c r="D442" s="346">
        <f ca="1">OFFSET('GFZ Berechnung'!Z$6,MOD(ROW()-2,113),A442-1)</f>
        <v>884987.49999999988</v>
      </c>
      <c r="F442" s="293">
        <v>1.0839704487799946</v>
      </c>
      <c r="G442" s="347">
        <v>1647928.75</v>
      </c>
    </row>
    <row r="443" spans="1:7" x14ac:dyDescent="0.25">
      <c r="A443" s="291">
        <f t="shared" si="22"/>
        <v>4</v>
      </c>
      <c r="B443" s="343">
        <f ca="1">OFFSET('GFZ Berechnung'!$B$6,MOD(ROW()-2,113),0)</f>
        <v>91301</v>
      </c>
      <c r="C443" s="345">
        <f ca="1">OFFSET('GFZ Berechnung'!$CA$6,MOD(ROW()-2,113),A443-1)</f>
        <v>1.4124878058607822</v>
      </c>
      <c r="D443" s="346">
        <f ca="1">OFFSET('GFZ Berechnung'!Z$6,MOD(ROW()-2,113),A443-1)</f>
        <v>890292.5</v>
      </c>
      <c r="F443" s="293">
        <v>0.70489536074841719</v>
      </c>
      <c r="G443" s="347">
        <v>654968.75</v>
      </c>
    </row>
    <row r="444" spans="1:7" x14ac:dyDescent="0.25">
      <c r="A444" s="291">
        <f t="shared" si="22"/>
        <v>4</v>
      </c>
      <c r="B444" s="343">
        <f ca="1">OFFSET('GFZ Berechnung'!$B$6,MOD(ROW()-2,113),0)</f>
        <v>91401</v>
      </c>
      <c r="C444" s="345">
        <f ca="1">OFFSET('GFZ Berechnung'!$CA$6,MOD(ROW()-2,113),A444-1)</f>
        <v>1.6092002415951201</v>
      </c>
      <c r="D444" s="346">
        <f ca="1">OFFSET('GFZ Berechnung'!Z$6,MOD(ROW()-2,113),A444-1)</f>
        <v>1066120</v>
      </c>
      <c r="F444" s="293">
        <v>1.3300618873533885</v>
      </c>
      <c r="G444" s="347">
        <v>884987.49999999988</v>
      </c>
    </row>
    <row r="445" spans="1:7" x14ac:dyDescent="0.25">
      <c r="A445" s="291">
        <f t="shared" si="22"/>
        <v>4</v>
      </c>
      <c r="B445" s="343">
        <f ca="1">OFFSET('GFZ Berechnung'!$B$6,MOD(ROW()-2,113),0)</f>
        <v>91501</v>
      </c>
      <c r="C445" s="345">
        <f ca="1">OFFSET('GFZ Berechnung'!$CA$6,MOD(ROW()-2,113),A445-1)</f>
        <v>2.1815614681956079</v>
      </c>
      <c r="D445" s="346">
        <f ca="1">OFFSET('GFZ Berechnung'!Z$6,MOD(ROW()-2,113),A445-1)</f>
        <v>1111570</v>
      </c>
      <c r="F445" s="293">
        <v>0.69703136698947021</v>
      </c>
      <c r="G445" s="347">
        <v>890292.5</v>
      </c>
    </row>
    <row r="446" spans="1:7" x14ac:dyDescent="0.25">
      <c r="A446" s="291">
        <f t="shared" si="22"/>
        <v>4</v>
      </c>
      <c r="B446" s="343">
        <f ca="1">OFFSET('GFZ Berechnung'!$B$6,MOD(ROW()-2,113),0)</f>
        <v>91601</v>
      </c>
      <c r="C446" s="345">
        <f ca="1">OFFSET('GFZ Berechnung'!$CA$6,MOD(ROW()-2,113),A446-1)</f>
        <v>1.8292364209513574</v>
      </c>
      <c r="D446" s="346">
        <f ca="1">OFFSET('GFZ Berechnung'!Z$6,MOD(ROW()-2,113),A446-1)</f>
        <v>1411635</v>
      </c>
      <c r="F446" s="293">
        <v>0.83710994449869314</v>
      </c>
      <c r="G446" s="347">
        <v>1066120</v>
      </c>
    </row>
    <row r="447" spans="1:7" x14ac:dyDescent="0.25">
      <c r="A447" s="291">
        <f t="shared" si="22"/>
        <v>4</v>
      </c>
      <c r="B447" s="343">
        <f ca="1">OFFSET('GFZ Berechnung'!$B$6,MOD(ROW()-2,113),0)</f>
        <v>91701</v>
      </c>
      <c r="C447" s="345">
        <f ca="1">OFFSET('GFZ Berechnung'!$CA$6,MOD(ROW()-2,113),A447-1)</f>
        <v>1.6655466006415842</v>
      </c>
      <c r="D447" s="346">
        <f ca="1">OFFSET('GFZ Berechnung'!Z$6,MOD(ROW()-2,113),A447-1)</f>
        <v>870047.5</v>
      </c>
      <c r="F447" s="293">
        <v>1.877880008277222</v>
      </c>
      <c r="G447" s="347">
        <v>1111570</v>
      </c>
    </row>
    <row r="448" spans="1:7" x14ac:dyDescent="0.25">
      <c r="A448" s="291">
        <f t="shared" si="22"/>
        <v>4</v>
      </c>
      <c r="B448" s="343">
        <f ca="1">OFFSET('GFZ Berechnung'!$B$6,MOD(ROW()-2,113),0)</f>
        <v>91801</v>
      </c>
      <c r="C448" s="345">
        <f ca="1">OFFSET('GFZ Berechnung'!$CA$6,MOD(ROW()-2,113),A448-1)</f>
        <v>1.3854847107681179</v>
      </c>
      <c r="D448" s="346">
        <f ca="1">OFFSET('GFZ Berechnung'!Z$6,MOD(ROW()-2,113),A448-1)</f>
        <v>1007702.5</v>
      </c>
      <c r="F448" s="293">
        <v>1.2964007709176153</v>
      </c>
      <c r="G448" s="347">
        <v>1411635</v>
      </c>
    </row>
    <row r="449" spans="1:7" x14ac:dyDescent="0.25">
      <c r="A449" s="291">
        <f t="shared" si="22"/>
        <v>4</v>
      </c>
      <c r="B449" s="343">
        <f ca="1">OFFSET('GFZ Berechnung'!$B$6,MOD(ROW()-2,113),0)</f>
        <v>91901</v>
      </c>
      <c r="C449" s="345">
        <f ca="1">OFFSET('GFZ Berechnung'!$CA$6,MOD(ROW()-2,113),A449-1)</f>
        <v>1.6427298914344994</v>
      </c>
      <c r="D449" s="346">
        <f ca="1">OFFSET('GFZ Berechnung'!Z$6,MOD(ROW()-2,113),A449-1)</f>
        <v>1200516.25</v>
      </c>
      <c r="F449" s="293">
        <v>1.047491444082383</v>
      </c>
      <c r="G449" s="347">
        <v>870047.5</v>
      </c>
    </row>
    <row r="450" spans="1:7" x14ac:dyDescent="0.25">
      <c r="A450" s="291">
        <f t="shared" si="22"/>
        <v>4</v>
      </c>
      <c r="B450" s="343">
        <f ca="1">OFFSET('GFZ Berechnung'!$B$6,MOD(ROW()-2,113),0)</f>
        <v>92001</v>
      </c>
      <c r="C450" s="345">
        <f ca="1">OFFSET('GFZ Berechnung'!$CA$6,MOD(ROW()-2,113),A450-1)</f>
        <v>2.0778349392050144</v>
      </c>
      <c r="D450" s="346">
        <f ca="1">OFFSET('GFZ Berechnung'!Z$6,MOD(ROW()-2,113),A450-1)</f>
        <v>338307.5</v>
      </c>
      <c r="F450" s="293">
        <v>0.97653208104274825</v>
      </c>
      <c r="G450" s="347">
        <v>1007702.5</v>
      </c>
    </row>
    <row r="451" spans="1:7" x14ac:dyDescent="0.25">
      <c r="A451" s="291">
        <f t="shared" ref="A451:A514" si="23">INT((ROW()-2)/113)+1</f>
        <v>4</v>
      </c>
      <c r="B451" s="343">
        <f ca="1">OFFSET('GFZ Berechnung'!$B$6,MOD(ROW()-2,113),0)</f>
        <v>92101</v>
      </c>
      <c r="C451" s="345">
        <f ca="1">OFFSET('GFZ Berechnung'!$CA$6,MOD(ROW()-2,113),A451-1)</f>
        <v>1.4832333500326644</v>
      </c>
      <c r="D451" s="346">
        <f ca="1">OFFSET('GFZ Berechnung'!Z$6,MOD(ROW()-2,113),A451-1)</f>
        <v>1081191.25</v>
      </c>
      <c r="F451" s="293">
        <v>0.90603401044422738</v>
      </c>
      <c r="G451" s="347">
        <v>1200516.25</v>
      </c>
    </row>
    <row r="452" spans="1:7" x14ac:dyDescent="0.25">
      <c r="A452" s="291">
        <f t="shared" si="23"/>
        <v>4</v>
      </c>
      <c r="B452" s="343">
        <f ca="1">OFFSET('GFZ Berechnung'!$B$6,MOD(ROW()-2,113),0)</f>
        <v>92201</v>
      </c>
      <c r="C452" s="345">
        <f ca="1">OFFSET('GFZ Berechnung'!$CA$6,MOD(ROW()-2,113),A452-1)</f>
        <v>1.3574599931252811</v>
      </c>
      <c r="D452" s="346">
        <f ca="1">OFFSET('GFZ Berechnung'!Z$6,MOD(ROW()-2,113),A452-1)</f>
        <v>1168655</v>
      </c>
      <c r="F452" s="293">
        <v>1.88995024108271</v>
      </c>
      <c r="G452" s="347">
        <v>338307.5</v>
      </c>
    </row>
    <row r="453" spans="1:7" x14ac:dyDescent="0.25">
      <c r="A453" s="291">
        <f t="shared" si="23"/>
        <v>4</v>
      </c>
      <c r="B453" s="343">
        <f ca="1">OFFSET('GFZ Berechnung'!$B$6,MOD(ROW()-2,113),0)</f>
        <v>92301</v>
      </c>
      <c r="C453" s="345">
        <f ca="1">OFFSET('GFZ Berechnung'!$CA$6,MOD(ROW()-2,113),A453-1)</f>
        <v>1.8145559152191886</v>
      </c>
      <c r="D453" s="346">
        <f ca="1">OFFSET('GFZ Berechnung'!Z$6,MOD(ROW()-2,113),A453-1)</f>
        <v>1089872.5</v>
      </c>
      <c r="F453" s="293">
        <v>0.70380042706968338</v>
      </c>
      <c r="G453" s="347">
        <v>1081191.25</v>
      </c>
    </row>
    <row r="454" spans="1:7" x14ac:dyDescent="0.25">
      <c r="A454" s="291">
        <f t="shared" si="23"/>
        <v>5</v>
      </c>
      <c r="B454" s="343">
        <f ca="1">OFFSET('GFZ Berechnung'!$B$6,MOD(ROW()-2,113),0)</f>
        <v>101</v>
      </c>
      <c r="C454" s="345">
        <f ca="1">OFFSET('GFZ Berechnung'!$CA$6,MOD(ROW()-2,113),A454-1)</f>
        <v>2.7483306901431903</v>
      </c>
      <c r="D454" s="346">
        <f ca="1">OFFSET('GFZ Berechnung'!Z$6,MOD(ROW()-2,113),A454-1)</f>
        <v>217643.75</v>
      </c>
      <c r="F454" s="293">
        <v>0.57519391760081295</v>
      </c>
      <c r="G454" s="347">
        <v>1168655</v>
      </c>
    </row>
    <row r="455" spans="1:7" x14ac:dyDescent="0.25">
      <c r="A455" s="291">
        <f t="shared" si="23"/>
        <v>5</v>
      </c>
      <c r="B455" s="343">
        <f ca="1">OFFSET('GFZ Berechnung'!$B$6,MOD(ROW()-2,113),0)</f>
        <v>102</v>
      </c>
      <c r="C455" s="345" t="str">
        <f ca="1">OFFSET('GFZ Berechnung'!$CA$6,MOD(ROW()-2,113),A455-1)</f>
        <v/>
      </c>
      <c r="D455" s="346" t="str">
        <f ca="1">OFFSET('GFZ Berechnung'!Z$6,MOD(ROW()-2,113),A455-1)</f>
        <v/>
      </c>
      <c r="F455" s="293">
        <v>0.76011650143248188</v>
      </c>
      <c r="G455" s="347">
        <v>1089872.5</v>
      </c>
    </row>
    <row r="456" spans="1:7" x14ac:dyDescent="0.25">
      <c r="A456" s="291">
        <f t="shared" si="23"/>
        <v>5</v>
      </c>
      <c r="B456" s="343">
        <f ca="1">OFFSET('GFZ Berechnung'!$B$6,MOD(ROW()-2,113),0)</f>
        <v>103</v>
      </c>
      <c r="C456" s="345">
        <f ca="1">OFFSET('GFZ Berechnung'!$CA$6,MOD(ROW()-2,113),A456-1)</f>
        <v>2.6220284048752087</v>
      </c>
      <c r="D456" s="346">
        <f ca="1">OFFSET('GFZ Berechnung'!Z$6,MOD(ROW()-2,113),A456-1)</f>
        <v>25178.75</v>
      </c>
      <c r="F456" s="293">
        <v>0.70768049465966143</v>
      </c>
      <c r="G456" s="347">
        <v>217643.75</v>
      </c>
    </row>
    <row r="457" spans="1:7" x14ac:dyDescent="0.25">
      <c r="A457" s="291">
        <f t="shared" si="23"/>
        <v>5</v>
      </c>
      <c r="B457" s="343">
        <f ca="1">OFFSET('GFZ Berechnung'!$B$6,MOD(ROW()-2,113),0)</f>
        <v>104</v>
      </c>
      <c r="C457" s="345">
        <f ca="1">OFFSET('GFZ Berechnung'!$CA$6,MOD(ROW()-2,113),A457-1)</f>
        <v>1.7070218508637076</v>
      </c>
      <c r="D457" s="346">
        <f ca="1">OFFSET('GFZ Berechnung'!Z$6,MOD(ROW()-2,113),A457-1)</f>
        <v>22473.75</v>
      </c>
      <c r="F457" s="293">
        <v>0.53755748216504551</v>
      </c>
      <c r="G457" s="347">
        <v>25178.75</v>
      </c>
    </row>
    <row r="458" spans="1:7" x14ac:dyDescent="0.25">
      <c r="A458" s="291">
        <f t="shared" si="23"/>
        <v>5</v>
      </c>
      <c r="B458" s="343">
        <f ca="1">OFFSET('GFZ Berechnung'!$B$6,MOD(ROW()-2,113),0)</f>
        <v>105</v>
      </c>
      <c r="C458" s="345">
        <f ca="1">OFFSET('GFZ Berechnung'!$CA$6,MOD(ROW()-2,113),A458-1)</f>
        <v>1.6831926999156082</v>
      </c>
      <c r="D458" s="346">
        <f ca="1">OFFSET('GFZ Berechnung'!Z$6,MOD(ROW()-2,113),A458-1)</f>
        <v>6326.25</v>
      </c>
      <c r="F458" s="293">
        <v>0.34962433702876072</v>
      </c>
      <c r="G458" s="347">
        <v>22473.75</v>
      </c>
    </row>
    <row r="459" spans="1:7" x14ac:dyDescent="0.25">
      <c r="A459" s="291">
        <f t="shared" si="23"/>
        <v>5</v>
      </c>
      <c r="B459" s="343">
        <f ca="1">OFFSET('GFZ Berechnung'!$B$6,MOD(ROW()-2,113),0)</f>
        <v>106</v>
      </c>
      <c r="C459" s="345">
        <f ca="1">OFFSET('GFZ Berechnung'!$CA$6,MOD(ROW()-2,113),A459-1)</f>
        <v>2.6546805981294086</v>
      </c>
      <c r="D459" s="346">
        <f ca="1">OFFSET('GFZ Berechnung'!Z$6,MOD(ROW()-2,113),A459-1)</f>
        <v>41017.5</v>
      </c>
      <c r="F459" s="293">
        <v>0.34811383966964726</v>
      </c>
      <c r="G459" s="347">
        <v>6326.25</v>
      </c>
    </row>
    <row r="460" spans="1:7" x14ac:dyDescent="0.25">
      <c r="A460" s="291">
        <f t="shared" si="23"/>
        <v>5</v>
      </c>
      <c r="B460" s="343">
        <f ca="1">OFFSET('GFZ Berechnung'!$B$6,MOD(ROW()-2,113),0)</f>
        <v>107</v>
      </c>
      <c r="C460" s="345">
        <f ca="1">OFFSET('GFZ Berechnung'!$CA$6,MOD(ROW()-2,113),A460-1)</f>
        <v>2.4798502289738118</v>
      </c>
      <c r="D460" s="346">
        <f ca="1">OFFSET('GFZ Berechnung'!Z$6,MOD(ROW()-2,113),A460-1)</f>
        <v>11350</v>
      </c>
      <c r="F460" s="293">
        <v>0.55413712614209643</v>
      </c>
      <c r="G460" s="347">
        <v>41017.5</v>
      </c>
    </row>
    <row r="461" spans="1:7" x14ac:dyDescent="0.25">
      <c r="A461" s="291">
        <f t="shared" si="23"/>
        <v>5</v>
      </c>
      <c r="B461" s="343">
        <f ca="1">OFFSET('GFZ Berechnung'!$B$6,MOD(ROW()-2,113),0)</f>
        <v>108</v>
      </c>
      <c r="C461" s="345">
        <f ca="1">OFFSET('GFZ Berechnung'!$CA$6,MOD(ROW()-2,113),A461-1)</f>
        <v>2.1092702842621183</v>
      </c>
      <c r="D461" s="346">
        <f ca="1">OFFSET('GFZ Berechnung'!Z$6,MOD(ROW()-2,113),A461-1)</f>
        <v>30305</v>
      </c>
      <c r="F461" s="293">
        <v>0.51591852058051424</v>
      </c>
      <c r="G461" s="347">
        <v>11350</v>
      </c>
    </row>
    <row r="462" spans="1:7" x14ac:dyDescent="0.25">
      <c r="A462" s="291">
        <f t="shared" si="23"/>
        <v>5</v>
      </c>
      <c r="B462" s="343">
        <f ca="1">OFFSET('GFZ Berechnung'!$B$6,MOD(ROW()-2,113),0)</f>
        <v>109</v>
      </c>
      <c r="C462" s="345">
        <f ca="1">OFFSET('GFZ Berechnung'!$CA$6,MOD(ROW()-2,113),A462-1)</f>
        <v>2.0368894196946834</v>
      </c>
      <c r="D462" s="346">
        <f ca="1">OFFSET('GFZ Berechnung'!Z$6,MOD(ROW()-2,113),A462-1)</f>
        <v>74978.75</v>
      </c>
      <c r="F462" s="293">
        <v>0.43527523188401646</v>
      </c>
      <c r="G462" s="347">
        <v>30305</v>
      </c>
    </row>
    <row r="463" spans="1:7" x14ac:dyDescent="0.25">
      <c r="A463" s="291">
        <f t="shared" si="23"/>
        <v>5</v>
      </c>
      <c r="B463" s="343">
        <f ca="1">OFFSET('GFZ Berechnung'!$B$6,MOD(ROW()-2,113),0)</f>
        <v>201</v>
      </c>
      <c r="C463" s="345">
        <f ca="1">OFFSET('GFZ Berechnung'!$CA$6,MOD(ROW()-2,113),A463-1)</f>
        <v>2.3373311243795767</v>
      </c>
      <c r="D463" s="346">
        <f ca="1">OFFSET('GFZ Berechnung'!Z$6,MOD(ROW()-2,113),A463-1)</f>
        <v>886561.25</v>
      </c>
      <c r="F463" s="293">
        <v>0.42632437181498639</v>
      </c>
      <c r="G463" s="347">
        <v>74978.75</v>
      </c>
    </row>
    <row r="464" spans="1:7" x14ac:dyDescent="0.25">
      <c r="A464" s="291">
        <f t="shared" si="23"/>
        <v>5</v>
      </c>
      <c r="B464" s="343">
        <f ca="1">OFFSET('GFZ Berechnung'!$B$6,MOD(ROW()-2,113),0)</f>
        <v>202</v>
      </c>
      <c r="C464" s="345">
        <f ca="1">OFFSET('GFZ Berechnung'!$CA$6,MOD(ROW()-2,113),A464-1)</f>
        <v>2.0109675697474376</v>
      </c>
      <c r="D464" s="346">
        <f ca="1">OFFSET('GFZ Berechnung'!Z$6,MOD(ROW()-2,113),A464-1)</f>
        <v>299251.25</v>
      </c>
      <c r="F464" s="293">
        <v>0.67628050818768048</v>
      </c>
      <c r="G464" s="347">
        <v>886561.25</v>
      </c>
    </row>
    <row r="465" spans="1:7" x14ac:dyDescent="0.25">
      <c r="A465" s="291">
        <f t="shared" si="23"/>
        <v>5</v>
      </c>
      <c r="B465" s="343">
        <f ca="1">OFFSET('GFZ Berechnung'!$B$6,MOD(ROW()-2,113),0)</f>
        <v>203</v>
      </c>
      <c r="C465" s="345">
        <f ca="1">OFFSET('GFZ Berechnung'!$CA$6,MOD(ROW()-2,113),A465-1)</f>
        <v>1.6922341891636372</v>
      </c>
      <c r="D465" s="346">
        <f ca="1">OFFSET('GFZ Berechnung'!Z$6,MOD(ROW()-2,113),A465-1)</f>
        <v>75412.5</v>
      </c>
      <c r="F465" s="293">
        <v>0.57486058257865158</v>
      </c>
      <c r="G465" s="347">
        <v>299251.25</v>
      </c>
    </row>
    <row r="466" spans="1:7" x14ac:dyDescent="0.25">
      <c r="A466" s="291">
        <f t="shared" si="23"/>
        <v>5</v>
      </c>
      <c r="B466" s="343">
        <f ca="1">OFFSET('GFZ Berechnung'!$B$6,MOD(ROW()-2,113),0)</f>
        <v>204</v>
      </c>
      <c r="C466" s="345">
        <f ca="1">OFFSET('GFZ Berechnung'!$CA$6,MOD(ROW()-2,113),A466-1)</f>
        <v>1.8768516628857503</v>
      </c>
      <c r="D466" s="346">
        <f ca="1">OFFSET('GFZ Berechnung'!Z$6,MOD(ROW()-2,113),A466-1)</f>
        <v>60833.75</v>
      </c>
      <c r="F466" s="293">
        <v>0.42220332142679767</v>
      </c>
      <c r="G466" s="347">
        <v>75412.5</v>
      </c>
    </row>
    <row r="467" spans="1:7" x14ac:dyDescent="0.25">
      <c r="A467" s="291">
        <f t="shared" si="23"/>
        <v>5</v>
      </c>
      <c r="B467" s="343">
        <f ca="1">OFFSET('GFZ Berechnung'!$B$6,MOD(ROW()-2,113),0)</f>
        <v>205</v>
      </c>
      <c r="C467" s="345">
        <f ca="1">OFFSET('GFZ Berechnung'!$CA$6,MOD(ROW()-2,113),A467-1)</f>
        <v>2.2998051764011249</v>
      </c>
      <c r="D467" s="346">
        <f ca="1">OFFSET('GFZ Berechnung'!Z$6,MOD(ROW()-2,113),A467-1)</f>
        <v>59515</v>
      </c>
      <c r="F467" s="293">
        <v>0.42846166094336502</v>
      </c>
      <c r="G467" s="347">
        <v>60833.75</v>
      </c>
    </row>
    <row r="468" spans="1:7" x14ac:dyDescent="0.25">
      <c r="A468" s="291">
        <f t="shared" si="23"/>
        <v>5</v>
      </c>
      <c r="B468" s="343">
        <f ca="1">OFFSET('GFZ Berechnung'!$B$6,MOD(ROW()-2,113),0)</f>
        <v>206</v>
      </c>
      <c r="C468" s="345">
        <f ca="1">OFFSET('GFZ Berechnung'!$CA$6,MOD(ROW()-2,113),A468-1)</f>
        <v>2.3245638428184447</v>
      </c>
      <c r="D468" s="346">
        <f ca="1">OFFSET('GFZ Berechnung'!Z$6,MOD(ROW()-2,113),A468-1)</f>
        <v>166073.75</v>
      </c>
      <c r="F468" s="293">
        <v>0.54881007187281183</v>
      </c>
      <c r="G468" s="347">
        <v>59515</v>
      </c>
    </row>
    <row r="469" spans="1:7" x14ac:dyDescent="0.25">
      <c r="A469" s="291">
        <f t="shared" si="23"/>
        <v>5</v>
      </c>
      <c r="B469" s="343">
        <f ca="1">OFFSET('GFZ Berechnung'!$B$6,MOD(ROW()-2,113),0)</f>
        <v>207</v>
      </c>
      <c r="C469" s="345">
        <f ca="1">OFFSET('GFZ Berechnung'!$CA$6,MOD(ROW()-2,113),A469-1)</f>
        <v>1.7391923848360873</v>
      </c>
      <c r="D469" s="346">
        <f ca="1">OFFSET('GFZ Berechnung'!Z$6,MOD(ROW()-2,113),A469-1)</f>
        <v>75340</v>
      </c>
      <c r="F469" s="293">
        <v>0.59892778797180424</v>
      </c>
      <c r="G469" s="347">
        <v>166073.75</v>
      </c>
    </row>
    <row r="470" spans="1:7" x14ac:dyDescent="0.25">
      <c r="A470" s="291">
        <f t="shared" si="23"/>
        <v>5</v>
      </c>
      <c r="B470" s="343">
        <f ca="1">OFFSET('GFZ Berechnung'!$B$6,MOD(ROW()-2,113),0)</f>
        <v>208</v>
      </c>
      <c r="C470" s="345">
        <f ca="1">OFFSET('GFZ Berechnung'!$CA$6,MOD(ROW()-2,113),A470-1)</f>
        <v>1.6087396765308122</v>
      </c>
      <c r="D470" s="346">
        <f ca="1">OFFSET('GFZ Berechnung'!Z$6,MOD(ROW()-2,113),A470-1)</f>
        <v>46505</v>
      </c>
      <c r="F470" s="293">
        <v>0.41518510131297648</v>
      </c>
      <c r="G470" s="347">
        <v>75340</v>
      </c>
    </row>
    <row r="471" spans="1:7" x14ac:dyDescent="0.25">
      <c r="A471" s="291">
        <f t="shared" si="23"/>
        <v>5</v>
      </c>
      <c r="B471" s="343">
        <f ca="1">OFFSET('GFZ Berechnung'!$B$6,MOD(ROW()-2,113),0)</f>
        <v>209</v>
      </c>
      <c r="C471" s="345">
        <f ca="1">OFFSET('GFZ Berechnung'!$CA$6,MOD(ROW()-2,113),A471-1)</f>
        <v>2.001550609487484</v>
      </c>
      <c r="D471" s="346">
        <f ca="1">OFFSET('GFZ Berechnung'!Z$6,MOD(ROW()-2,113),A471-1)</f>
        <v>82547.5</v>
      </c>
      <c r="F471" s="293">
        <v>0.36225395319407533</v>
      </c>
      <c r="G471" s="347">
        <v>46505</v>
      </c>
    </row>
    <row r="472" spans="1:7" x14ac:dyDescent="0.25">
      <c r="A472" s="291">
        <f t="shared" si="23"/>
        <v>5</v>
      </c>
      <c r="B472" s="343">
        <f ca="1">OFFSET('GFZ Berechnung'!$B$6,MOD(ROW()-2,113),0)</f>
        <v>210</v>
      </c>
      <c r="C472" s="345">
        <f ca="1">OFFSET('GFZ Berechnung'!$CA$6,MOD(ROW()-2,113),A472-1)</f>
        <v>1.9649570837872756</v>
      </c>
      <c r="D472" s="346">
        <f ca="1">OFFSET('GFZ Berechnung'!Z$6,MOD(ROW()-2,113),A472-1)</f>
        <v>59337.5</v>
      </c>
      <c r="F472" s="293">
        <v>0.47147552959759487</v>
      </c>
      <c r="G472" s="347">
        <v>82547.5</v>
      </c>
    </row>
    <row r="473" spans="1:7" x14ac:dyDescent="0.25">
      <c r="A473" s="291">
        <f t="shared" si="23"/>
        <v>5</v>
      </c>
      <c r="B473" s="343">
        <f ca="1">OFFSET('GFZ Berechnung'!$B$6,MOD(ROW()-2,113),0)</f>
        <v>301</v>
      </c>
      <c r="C473" s="345">
        <f ca="1">OFFSET('GFZ Berechnung'!$CA$6,MOD(ROW()-2,113),A473-1)</f>
        <v>3.3642637304581569</v>
      </c>
      <c r="D473" s="346">
        <f ca="1">OFFSET('GFZ Berechnung'!Z$6,MOD(ROW()-2,113),A473-1)</f>
        <v>242408.75</v>
      </c>
      <c r="F473" s="293">
        <v>0.46634532350926494</v>
      </c>
      <c r="G473" s="347">
        <v>59337.5</v>
      </c>
    </row>
    <row r="474" spans="1:7" x14ac:dyDescent="0.25">
      <c r="A474" s="291">
        <f t="shared" si="23"/>
        <v>5</v>
      </c>
      <c r="B474" s="343">
        <f ca="1">OFFSET('GFZ Berechnung'!$B$6,MOD(ROW()-2,113),0)</f>
        <v>302</v>
      </c>
      <c r="C474" s="345">
        <f ca="1">OFFSET('GFZ Berechnung'!$CA$6,MOD(ROW()-2,113),A474-1)</f>
        <v>2.5788558253304421</v>
      </c>
      <c r="D474" s="346">
        <f ca="1">OFFSET('GFZ Berechnung'!Z$6,MOD(ROW()-2,113),A474-1)</f>
        <v>242936.24999999997</v>
      </c>
      <c r="F474" s="293">
        <v>0.87949127649037018</v>
      </c>
      <c r="G474" s="347">
        <v>242408.75</v>
      </c>
    </row>
    <row r="475" spans="1:7" x14ac:dyDescent="0.25">
      <c r="A475" s="291">
        <f t="shared" si="23"/>
        <v>5</v>
      </c>
      <c r="B475" s="343">
        <f ca="1">OFFSET('GFZ Berechnung'!$B$6,MOD(ROW()-2,113),0)</f>
        <v>303</v>
      </c>
      <c r="C475" s="345">
        <f ca="1">OFFSET('GFZ Berechnung'!$CA$6,MOD(ROW()-2,113),A475-1)</f>
        <v>3.143714250997109</v>
      </c>
      <c r="D475" s="346">
        <f ca="1">OFFSET('GFZ Berechnung'!Z$6,MOD(ROW()-2,113),A475-1)</f>
        <v>20753.75</v>
      </c>
      <c r="F475" s="293">
        <v>0.62863642635045203</v>
      </c>
      <c r="G475" s="347">
        <v>242936.24999999997</v>
      </c>
    </row>
    <row r="476" spans="1:7" x14ac:dyDescent="0.25">
      <c r="A476" s="291">
        <f t="shared" si="23"/>
        <v>5</v>
      </c>
      <c r="B476" s="343">
        <f ca="1">OFFSET('GFZ Berechnung'!$B$6,MOD(ROW()-2,113),0)</f>
        <v>304</v>
      </c>
      <c r="C476" s="345">
        <f ca="1">OFFSET('GFZ Berechnung'!$CA$6,MOD(ROW()-2,113),A476-1)</f>
        <v>3.0406980255050673</v>
      </c>
      <c r="D476" s="346">
        <f ca="1">OFFSET('GFZ Berechnung'!Z$6,MOD(ROW()-2,113),A476-1)</f>
        <v>298912.5</v>
      </c>
      <c r="F476" s="293">
        <v>0.76607149669506225</v>
      </c>
      <c r="G476" s="347">
        <v>20753.75</v>
      </c>
    </row>
    <row r="477" spans="1:7" x14ac:dyDescent="0.25">
      <c r="A477" s="291">
        <f t="shared" si="23"/>
        <v>5</v>
      </c>
      <c r="B477" s="343">
        <f ca="1">OFFSET('GFZ Berechnung'!$B$6,MOD(ROW()-2,113),0)</f>
        <v>305</v>
      </c>
      <c r="C477" s="345">
        <f ca="1">OFFSET('GFZ Berechnung'!$CA$6,MOD(ROW()-2,113),A477-1)</f>
        <v>2.4182745259752787</v>
      </c>
      <c r="D477" s="346">
        <f ca="1">OFFSET('GFZ Berechnung'!Z$6,MOD(ROW()-2,113),A477-1)</f>
        <v>137115</v>
      </c>
      <c r="F477" s="293">
        <v>0.76501352083571661</v>
      </c>
      <c r="G477" s="347">
        <v>298912.5</v>
      </c>
    </row>
    <row r="478" spans="1:7" x14ac:dyDescent="0.25">
      <c r="A478" s="291">
        <f t="shared" si="23"/>
        <v>5</v>
      </c>
      <c r="B478" s="343">
        <f ca="1">OFFSET('GFZ Berechnung'!$B$6,MOD(ROW()-2,113),0)</f>
        <v>306</v>
      </c>
      <c r="C478" s="345">
        <f ca="1">OFFSET('GFZ Berechnung'!$CA$6,MOD(ROW()-2,113),A478-1)</f>
        <v>2.6226432614555621</v>
      </c>
      <c r="D478" s="346">
        <f ca="1">OFFSET('GFZ Berechnung'!Z$6,MOD(ROW()-2,113),A478-1)</f>
        <v>476342.5</v>
      </c>
      <c r="F478" s="293">
        <v>0.5800201405446177</v>
      </c>
      <c r="G478" s="347">
        <v>137115</v>
      </c>
    </row>
    <row r="479" spans="1:7" x14ac:dyDescent="0.25">
      <c r="A479" s="291">
        <f t="shared" si="23"/>
        <v>5</v>
      </c>
      <c r="B479" s="343">
        <f ca="1">OFFSET('GFZ Berechnung'!$B$6,MOD(ROW()-2,113),0)</f>
        <v>307</v>
      </c>
      <c r="C479" s="345">
        <f ca="1">OFFSET('GFZ Berechnung'!$CA$6,MOD(ROW()-2,113),A479-1)</f>
        <v>2.3839062802312423</v>
      </c>
      <c r="D479" s="346">
        <f ca="1">OFFSET('GFZ Berechnung'!Z$6,MOD(ROW()-2,113),A479-1)</f>
        <v>82703.75</v>
      </c>
      <c r="F479" s="293">
        <v>0.60284674911746339</v>
      </c>
      <c r="G479" s="347">
        <v>476342.5</v>
      </c>
    </row>
    <row r="480" spans="1:7" x14ac:dyDescent="0.25">
      <c r="A480" s="291">
        <f t="shared" si="23"/>
        <v>5</v>
      </c>
      <c r="B480" s="343">
        <f ca="1">OFFSET('GFZ Berechnung'!$B$6,MOD(ROW()-2,113),0)</f>
        <v>308</v>
      </c>
      <c r="C480" s="345">
        <f ca="1">OFFSET('GFZ Berechnung'!$CA$6,MOD(ROW()-2,113),A480-1)</f>
        <v>2.5086299039519484</v>
      </c>
      <c r="D480" s="346">
        <f ca="1">OFFSET('GFZ Berechnung'!Z$6,MOD(ROW()-2,113),A480-1)</f>
        <v>107715</v>
      </c>
      <c r="F480" s="293">
        <v>0.50981162011659698</v>
      </c>
      <c r="G480" s="347">
        <v>82703.75</v>
      </c>
    </row>
    <row r="481" spans="1:7" x14ac:dyDescent="0.25">
      <c r="A481" s="291">
        <f t="shared" si="23"/>
        <v>5</v>
      </c>
      <c r="B481" s="343">
        <f ca="1">OFFSET('GFZ Berechnung'!$B$6,MOD(ROW()-2,113),0)</f>
        <v>309</v>
      </c>
      <c r="C481" s="345">
        <f ca="1">OFFSET('GFZ Berechnung'!$CA$6,MOD(ROW()-2,113),A481-1)</f>
        <v>2.5324474164236284</v>
      </c>
      <c r="D481" s="346">
        <f ca="1">OFFSET('GFZ Berechnung'!Z$6,MOD(ROW()-2,113),A481-1)</f>
        <v>42612.5</v>
      </c>
      <c r="F481" s="293">
        <v>0.51698525488930225</v>
      </c>
      <c r="G481" s="347">
        <v>107715</v>
      </c>
    </row>
    <row r="482" spans="1:7" x14ac:dyDescent="0.25">
      <c r="A482" s="291">
        <f t="shared" si="23"/>
        <v>5</v>
      </c>
      <c r="B482" s="343">
        <f ca="1">OFFSET('GFZ Berechnung'!$B$6,MOD(ROW()-2,113),0)</f>
        <v>310</v>
      </c>
      <c r="C482" s="345">
        <f ca="1">OFFSET('GFZ Berechnung'!$CA$6,MOD(ROW()-2,113),A482-1)</f>
        <v>2.4856651354071184</v>
      </c>
      <c r="D482" s="346">
        <f ca="1">OFFSET('GFZ Berechnung'!Z$6,MOD(ROW()-2,113),A482-1)</f>
        <v>30982.5</v>
      </c>
      <c r="F482" s="293">
        <v>0.55065666948679215</v>
      </c>
      <c r="G482" s="347">
        <v>42612.5</v>
      </c>
    </row>
    <row r="483" spans="1:7" x14ac:dyDescent="0.25">
      <c r="A483" s="291">
        <f t="shared" si="23"/>
        <v>5</v>
      </c>
      <c r="B483" s="343">
        <f ca="1">OFFSET('GFZ Berechnung'!$B$6,MOD(ROW()-2,113),0)</f>
        <v>311</v>
      </c>
      <c r="C483" s="345">
        <f ca="1">OFFSET('GFZ Berechnung'!$CA$6,MOD(ROW()-2,113),A483-1)</f>
        <v>2.3685763840133949</v>
      </c>
      <c r="D483" s="346">
        <f ca="1">OFFSET('GFZ Berechnung'!Z$6,MOD(ROW()-2,113),A483-1)</f>
        <v>34603.75</v>
      </c>
      <c r="F483" s="293">
        <v>0.51806128053860878</v>
      </c>
      <c r="G483" s="347">
        <v>30982.5</v>
      </c>
    </row>
    <row r="484" spans="1:7" x14ac:dyDescent="0.25">
      <c r="A484" s="291">
        <f t="shared" si="23"/>
        <v>5</v>
      </c>
      <c r="B484" s="343">
        <f ca="1">OFFSET('GFZ Berechnung'!$B$6,MOD(ROW()-2,113),0)</f>
        <v>312</v>
      </c>
      <c r="C484" s="345">
        <f ca="1">OFFSET('GFZ Berechnung'!$CA$6,MOD(ROW()-2,113),A484-1)</f>
        <v>2.6393115082755161</v>
      </c>
      <c r="D484" s="346">
        <f ca="1">OFFSET('GFZ Berechnung'!Z$6,MOD(ROW()-2,113),A484-1)</f>
        <v>160401.25</v>
      </c>
      <c r="F484" s="293">
        <v>0.5099752256504051</v>
      </c>
      <c r="G484" s="347">
        <v>34603.75</v>
      </c>
    </row>
    <row r="485" spans="1:7" x14ac:dyDescent="0.25">
      <c r="A485" s="291">
        <f t="shared" si="23"/>
        <v>5</v>
      </c>
      <c r="B485" s="343">
        <f ca="1">OFFSET('GFZ Berechnung'!$B$6,MOD(ROW()-2,113),0)</f>
        <v>313</v>
      </c>
      <c r="C485" s="345">
        <f ca="1">OFFSET('GFZ Berechnung'!$CA$6,MOD(ROW()-2,113),A485-1)</f>
        <v>2.3459945480522069</v>
      </c>
      <c r="D485" s="346">
        <f ca="1">OFFSET('GFZ Berechnung'!Z$6,MOD(ROW()-2,113),A485-1)</f>
        <v>18725</v>
      </c>
      <c r="F485" s="293">
        <v>0.57686353267474866</v>
      </c>
      <c r="G485" s="347">
        <v>160401.25</v>
      </c>
    </row>
    <row r="486" spans="1:7" x14ac:dyDescent="0.25">
      <c r="A486" s="291">
        <f t="shared" si="23"/>
        <v>5</v>
      </c>
      <c r="B486" s="343">
        <f ca="1">OFFSET('GFZ Berechnung'!$B$6,MOD(ROW()-2,113),0)</f>
        <v>314</v>
      </c>
      <c r="C486" s="345">
        <f ca="1">OFFSET('GFZ Berechnung'!$CA$6,MOD(ROW()-2,113),A486-1)</f>
        <v>2.8715849450203974</v>
      </c>
      <c r="D486" s="346">
        <f ca="1">OFFSET('GFZ Berechnung'!Z$6,MOD(ROW()-2,113),A486-1)</f>
        <v>38417.5</v>
      </c>
      <c r="F486" s="293">
        <v>0.5094080693258054</v>
      </c>
      <c r="G486" s="347">
        <v>18725</v>
      </c>
    </row>
    <row r="487" spans="1:7" x14ac:dyDescent="0.25">
      <c r="A487" s="291">
        <f t="shared" si="23"/>
        <v>5</v>
      </c>
      <c r="B487" s="343">
        <f ca="1">OFFSET('GFZ Berechnung'!$B$6,MOD(ROW()-2,113),0)</f>
        <v>315</v>
      </c>
      <c r="C487" s="345">
        <f ca="1">OFFSET('GFZ Berechnung'!$CA$6,MOD(ROW()-2,113),A487-1)</f>
        <v>2.3973510103507101</v>
      </c>
      <c r="D487" s="346">
        <f ca="1">OFFSET('GFZ Berechnung'!Z$6,MOD(ROW()-2,113),A487-1)</f>
        <v>86768.75</v>
      </c>
      <c r="F487" s="293">
        <v>0.65139417550769996</v>
      </c>
      <c r="G487" s="347">
        <v>38417.5</v>
      </c>
    </row>
    <row r="488" spans="1:7" x14ac:dyDescent="0.25">
      <c r="A488" s="291">
        <f t="shared" si="23"/>
        <v>5</v>
      </c>
      <c r="B488" s="343">
        <f ca="1">OFFSET('GFZ Berechnung'!$B$6,MOD(ROW()-2,113),0)</f>
        <v>316</v>
      </c>
      <c r="C488" s="345">
        <f ca="1">OFFSET('GFZ Berechnung'!$CA$6,MOD(ROW()-2,113),A488-1)</f>
        <v>2.3679500480665694</v>
      </c>
      <c r="D488" s="346">
        <f ca="1">OFFSET('GFZ Berechnung'!Z$6,MOD(ROW()-2,113),A488-1)</f>
        <v>46456.25</v>
      </c>
      <c r="F488" s="293">
        <v>0.54468113385068428</v>
      </c>
      <c r="G488" s="347">
        <v>86768.75</v>
      </c>
    </row>
    <row r="489" spans="1:7" x14ac:dyDescent="0.25">
      <c r="A489" s="291">
        <f t="shared" si="23"/>
        <v>5</v>
      </c>
      <c r="B489" s="343">
        <f ca="1">OFFSET('GFZ Berechnung'!$B$6,MOD(ROW()-2,113),0)</f>
        <v>317</v>
      </c>
      <c r="C489" s="345">
        <f ca="1">OFFSET('GFZ Berechnung'!$CA$6,MOD(ROW()-2,113),A489-1)</f>
        <v>2.8690988178877053</v>
      </c>
      <c r="D489" s="346">
        <f ca="1">OFFSET('GFZ Berechnung'!Z$6,MOD(ROW()-2,113),A489-1)</f>
        <v>617367.5</v>
      </c>
      <c r="F489" s="293">
        <v>0.48889116350980899</v>
      </c>
      <c r="G489" s="347">
        <v>46456.25</v>
      </c>
    </row>
    <row r="490" spans="1:7" x14ac:dyDescent="0.25">
      <c r="A490" s="291">
        <f t="shared" si="23"/>
        <v>5</v>
      </c>
      <c r="B490" s="343">
        <f ca="1">OFFSET('GFZ Berechnung'!$B$6,MOD(ROW()-2,113),0)</f>
        <v>318</v>
      </c>
      <c r="C490" s="345">
        <f ca="1">OFFSET('GFZ Berechnung'!$CA$6,MOD(ROW()-2,113),A490-1)</f>
        <v>2.4593667166507873</v>
      </c>
      <c r="D490" s="346">
        <f ca="1">OFFSET('GFZ Berechnung'!Z$6,MOD(ROW()-2,113),A490-1)</f>
        <v>107336.24999999999</v>
      </c>
      <c r="F490" s="293">
        <v>0.69593311005030145</v>
      </c>
      <c r="G490" s="347">
        <v>617367.5</v>
      </c>
    </row>
    <row r="491" spans="1:7" x14ac:dyDescent="0.25">
      <c r="A491" s="291">
        <f t="shared" si="23"/>
        <v>5</v>
      </c>
      <c r="B491" s="343">
        <f ca="1">OFFSET('GFZ Berechnung'!$B$6,MOD(ROW()-2,113),0)</f>
        <v>319</v>
      </c>
      <c r="C491" s="345">
        <f ca="1">OFFSET('GFZ Berechnung'!$CA$6,MOD(ROW()-2,113),A491-1)</f>
        <v>2.2416272356921652</v>
      </c>
      <c r="D491" s="346">
        <f ca="1">OFFSET('GFZ Berechnung'!Z$6,MOD(ROW()-2,113),A491-1)</f>
        <v>53690</v>
      </c>
      <c r="F491" s="293">
        <v>0.55523587352496662</v>
      </c>
      <c r="G491" s="347">
        <v>107336.24999999999</v>
      </c>
    </row>
    <row r="492" spans="1:7" x14ac:dyDescent="0.25">
      <c r="A492" s="291">
        <f t="shared" si="23"/>
        <v>5</v>
      </c>
      <c r="B492" s="343">
        <f ca="1">OFFSET('GFZ Berechnung'!$B$6,MOD(ROW()-2,113),0)</f>
        <v>320</v>
      </c>
      <c r="C492" s="345">
        <f ca="1">OFFSET('GFZ Berechnung'!$CA$6,MOD(ROW()-2,113),A492-1)</f>
        <v>2.7007535686522379</v>
      </c>
      <c r="D492" s="346">
        <f ca="1">OFFSET('GFZ Berechnung'!Z$6,MOD(ROW()-2,113),A492-1)</f>
        <v>29100</v>
      </c>
      <c r="F492" s="293">
        <v>0.48648619775136065</v>
      </c>
      <c r="G492" s="347">
        <v>53690</v>
      </c>
    </row>
    <row r="493" spans="1:7" x14ac:dyDescent="0.25">
      <c r="A493" s="291">
        <f t="shared" si="23"/>
        <v>5</v>
      </c>
      <c r="B493" s="343">
        <f ca="1">OFFSET('GFZ Berechnung'!$B$6,MOD(ROW()-2,113),0)</f>
        <v>321</v>
      </c>
      <c r="C493" s="345">
        <f ca="1">OFFSET('GFZ Berechnung'!$CA$6,MOD(ROW()-2,113),A493-1)</f>
        <v>2.1979882509602122</v>
      </c>
      <c r="D493" s="346">
        <f ca="1">OFFSET('GFZ Berechnung'!Z$6,MOD(ROW()-2,113),A493-1)</f>
        <v>118207.5</v>
      </c>
      <c r="F493" s="293">
        <v>0.63535888237316096</v>
      </c>
      <c r="G493" s="347">
        <v>29100</v>
      </c>
    </row>
    <row r="494" spans="1:7" x14ac:dyDescent="0.25">
      <c r="A494" s="291">
        <f t="shared" si="23"/>
        <v>5</v>
      </c>
      <c r="B494" s="343">
        <f ca="1">OFFSET('GFZ Berechnung'!$B$6,MOD(ROW()-2,113),0)</f>
        <v>322</v>
      </c>
      <c r="C494" s="345">
        <f ca="1">OFFSET('GFZ Berechnung'!$CA$6,MOD(ROW()-2,113),A494-1)</f>
        <v>2.2392210801079515</v>
      </c>
      <c r="D494" s="346">
        <f ca="1">OFFSET('GFZ Berechnung'!Z$6,MOD(ROW()-2,113),A494-1)</f>
        <v>3876.25</v>
      </c>
      <c r="F494" s="293">
        <v>0.47304650756527156</v>
      </c>
      <c r="G494" s="347">
        <v>118207.5</v>
      </c>
    </row>
    <row r="495" spans="1:7" x14ac:dyDescent="0.25">
      <c r="A495" s="291">
        <f t="shared" si="23"/>
        <v>5</v>
      </c>
      <c r="B495" s="343">
        <f ca="1">OFFSET('GFZ Berechnung'!$B$6,MOD(ROW()-2,113),0)</f>
        <v>323</v>
      </c>
      <c r="C495" s="345">
        <f ca="1">OFFSET('GFZ Berechnung'!$CA$6,MOD(ROW()-2,113),A495-1)</f>
        <v>2.2928152035382361</v>
      </c>
      <c r="D495" s="346">
        <f ca="1">OFFSET('GFZ Berechnung'!Z$6,MOD(ROW()-2,113),A495-1)</f>
        <v>82792.5</v>
      </c>
      <c r="F495" s="293">
        <v>0.47688204022824998</v>
      </c>
      <c r="G495" s="347">
        <v>3876.25</v>
      </c>
    </row>
    <row r="496" spans="1:7" x14ac:dyDescent="0.25">
      <c r="A496" s="291">
        <f t="shared" si="23"/>
        <v>5</v>
      </c>
      <c r="B496" s="343">
        <f ca="1">OFFSET('GFZ Berechnung'!$B$6,MOD(ROW()-2,113),0)</f>
        <v>324</v>
      </c>
      <c r="C496" s="345">
        <f ca="1">OFFSET('GFZ Berechnung'!$CA$6,MOD(ROW()-2,113),A496-1)</f>
        <v>2.5427075920697821</v>
      </c>
      <c r="D496" s="346">
        <f ca="1">OFFSET('GFZ Berechnung'!Z$6,MOD(ROW()-2,113),A496-1)</f>
        <v>406202.5</v>
      </c>
      <c r="F496" s="293">
        <v>0.49054884291245893</v>
      </c>
      <c r="G496" s="347">
        <v>82792.5</v>
      </c>
    </row>
    <row r="497" spans="1:7" x14ac:dyDescent="0.25">
      <c r="A497" s="291">
        <f t="shared" si="23"/>
        <v>5</v>
      </c>
      <c r="B497" s="343">
        <f ca="1">OFFSET('GFZ Berechnung'!$B$6,MOD(ROW()-2,113),0)</f>
        <v>325</v>
      </c>
      <c r="C497" s="345">
        <f ca="1">OFFSET('GFZ Berechnung'!$CA$6,MOD(ROW()-2,113),A497-1)</f>
        <v>1.9759724731260064</v>
      </c>
      <c r="D497" s="346">
        <f ca="1">OFFSET('GFZ Berechnung'!Z$6,MOD(ROW()-2,113),A497-1)</f>
        <v>38442.5</v>
      </c>
      <c r="F497" s="293">
        <v>0.59843501700882162</v>
      </c>
      <c r="G497" s="347">
        <v>406202.5</v>
      </c>
    </row>
    <row r="498" spans="1:7" x14ac:dyDescent="0.25">
      <c r="A498" s="291">
        <f t="shared" si="23"/>
        <v>5</v>
      </c>
      <c r="B498" s="343">
        <f ca="1">OFFSET('GFZ Berechnung'!$B$6,MOD(ROW()-2,113),0)</f>
        <v>401</v>
      </c>
      <c r="C498" s="345">
        <f ca="1">OFFSET('GFZ Berechnung'!$CA$6,MOD(ROW()-2,113),A498-1)</f>
        <v>2.7130663132440489</v>
      </c>
      <c r="D498" s="346">
        <f ca="1">OFFSET('GFZ Berechnung'!Z$6,MOD(ROW()-2,113),A498-1)</f>
        <v>2895736.25</v>
      </c>
      <c r="F498" s="293">
        <v>0.42389423510040819</v>
      </c>
      <c r="G498" s="347">
        <v>38442.5</v>
      </c>
    </row>
    <row r="499" spans="1:7" x14ac:dyDescent="0.25">
      <c r="A499" s="291">
        <f t="shared" si="23"/>
        <v>5</v>
      </c>
      <c r="B499" s="343">
        <f ca="1">OFFSET('GFZ Berechnung'!$B$6,MOD(ROW()-2,113),0)</f>
        <v>402</v>
      </c>
      <c r="C499" s="345">
        <f ca="1">OFFSET('GFZ Berechnung'!$CA$6,MOD(ROW()-2,113),A499-1)</f>
        <v>3.3311481695111373</v>
      </c>
      <c r="D499" s="346">
        <f ca="1">OFFSET('GFZ Berechnung'!Z$6,MOD(ROW()-2,113),A499-1)</f>
        <v>203543.75</v>
      </c>
      <c r="F499" s="293">
        <v>0.88812221842485028</v>
      </c>
      <c r="G499" s="347">
        <v>2895736.25</v>
      </c>
    </row>
    <row r="500" spans="1:7" x14ac:dyDescent="0.25">
      <c r="A500" s="291">
        <f t="shared" si="23"/>
        <v>5</v>
      </c>
      <c r="B500" s="343">
        <f ca="1">OFFSET('GFZ Berechnung'!$B$6,MOD(ROW()-2,113),0)</f>
        <v>403</v>
      </c>
      <c r="C500" s="345">
        <f ca="1">OFFSET('GFZ Berechnung'!$CA$6,MOD(ROW()-2,113),A500-1)</f>
        <v>3.3927503685845037</v>
      </c>
      <c r="D500" s="346">
        <f ca="1">OFFSET('GFZ Berechnung'!Z$6,MOD(ROW()-2,113),A500-1)</f>
        <v>536752.5</v>
      </c>
      <c r="F500" s="293">
        <v>0.89247267696535548</v>
      </c>
      <c r="G500" s="347">
        <v>203543.75</v>
      </c>
    </row>
    <row r="501" spans="1:7" x14ac:dyDescent="0.25">
      <c r="A501" s="291">
        <f t="shared" si="23"/>
        <v>5</v>
      </c>
      <c r="B501" s="343">
        <f ca="1">OFFSET('GFZ Berechnung'!$B$6,MOD(ROW()-2,113),0)</f>
        <v>404</v>
      </c>
      <c r="C501" s="345">
        <f ca="1">OFFSET('GFZ Berechnung'!$CA$6,MOD(ROW()-2,113),A501-1)</f>
        <v>1.9124975775001429</v>
      </c>
      <c r="D501" s="346">
        <f ca="1">OFFSET('GFZ Berechnung'!Z$6,MOD(ROW()-2,113),A501-1)</f>
        <v>123800</v>
      </c>
      <c r="F501" s="293">
        <v>0.95513327190217501</v>
      </c>
      <c r="G501" s="347">
        <v>536752.5</v>
      </c>
    </row>
    <row r="502" spans="1:7" x14ac:dyDescent="0.25">
      <c r="A502" s="291">
        <f t="shared" si="23"/>
        <v>5</v>
      </c>
      <c r="B502" s="343">
        <f ca="1">OFFSET('GFZ Berechnung'!$B$6,MOD(ROW()-2,113),0)</f>
        <v>405</v>
      </c>
      <c r="C502" s="345">
        <f ca="1">OFFSET('GFZ Berechnung'!$CA$6,MOD(ROW()-2,113),A502-1)</f>
        <v>2.4014204422724719</v>
      </c>
      <c r="D502" s="346">
        <f ca="1">OFFSET('GFZ Berechnung'!Z$6,MOD(ROW()-2,113),A502-1)</f>
        <v>38706.25</v>
      </c>
      <c r="F502" s="293">
        <v>0.46406996272707979</v>
      </c>
      <c r="G502" s="347">
        <v>123800</v>
      </c>
    </row>
    <row r="503" spans="1:7" x14ac:dyDescent="0.25">
      <c r="A503" s="291">
        <f t="shared" si="23"/>
        <v>5</v>
      </c>
      <c r="B503" s="343">
        <f ca="1">OFFSET('GFZ Berechnung'!$B$6,MOD(ROW()-2,113),0)</f>
        <v>406</v>
      </c>
      <c r="C503" s="345">
        <f ca="1">OFFSET('GFZ Berechnung'!$CA$6,MOD(ROW()-2,113),A503-1)</f>
        <v>2.6405286460509831</v>
      </c>
      <c r="D503" s="346">
        <f ca="1">OFFSET('GFZ Berechnung'!Z$6,MOD(ROW()-2,113),A503-1)</f>
        <v>21832.5</v>
      </c>
      <c r="F503" s="293">
        <v>0.56362962626289093</v>
      </c>
      <c r="G503" s="347">
        <v>38706.25</v>
      </c>
    </row>
    <row r="504" spans="1:7" x14ac:dyDescent="0.25">
      <c r="A504" s="291">
        <f t="shared" si="23"/>
        <v>5</v>
      </c>
      <c r="B504" s="343">
        <f ca="1">OFFSET('GFZ Berechnung'!$B$6,MOD(ROW()-2,113),0)</f>
        <v>407</v>
      </c>
      <c r="C504" s="345">
        <f ca="1">OFFSET('GFZ Berechnung'!$CA$6,MOD(ROW()-2,113),A504-1)</f>
        <v>2.123238973961131</v>
      </c>
      <c r="D504" s="346">
        <f ca="1">OFFSET('GFZ Berechnung'!Z$6,MOD(ROW()-2,113),A504-1)</f>
        <v>292905</v>
      </c>
      <c r="F504" s="293">
        <v>0.62939202731677257</v>
      </c>
      <c r="G504" s="347">
        <v>21832.5</v>
      </c>
    </row>
    <row r="505" spans="1:7" x14ac:dyDescent="0.25">
      <c r="A505" s="291">
        <f t="shared" si="23"/>
        <v>5</v>
      </c>
      <c r="B505" s="343">
        <f ca="1">OFFSET('GFZ Berechnung'!$B$6,MOD(ROW()-2,113),0)</f>
        <v>408</v>
      </c>
      <c r="C505" s="345">
        <f ca="1">OFFSET('GFZ Berechnung'!$CA$6,MOD(ROW()-2,113),A505-1)</f>
        <v>2.0655087043797247</v>
      </c>
      <c r="D505" s="346">
        <f ca="1">OFFSET('GFZ Berechnung'!Z$6,MOD(ROW()-2,113),A505-1)</f>
        <v>75743.75</v>
      </c>
      <c r="F505" s="293">
        <v>0.53973404579490358</v>
      </c>
      <c r="G505" s="347">
        <v>292905</v>
      </c>
    </row>
    <row r="506" spans="1:7" x14ac:dyDescent="0.25">
      <c r="A506" s="291">
        <f t="shared" si="23"/>
        <v>5</v>
      </c>
      <c r="B506" s="343">
        <f ca="1">OFFSET('GFZ Berechnung'!$B$6,MOD(ROW()-2,113),0)</f>
        <v>409</v>
      </c>
      <c r="C506" s="345">
        <f ca="1">OFFSET('GFZ Berechnung'!$CA$6,MOD(ROW()-2,113),A506-1)</f>
        <v>2.7933609305034177</v>
      </c>
      <c r="D506" s="346">
        <f ca="1">OFFSET('GFZ Berechnung'!Z$6,MOD(ROW()-2,113),A506-1)</f>
        <v>40367.5</v>
      </c>
      <c r="F506" s="293">
        <v>0.50387183955626202</v>
      </c>
      <c r="G506" s="347">
        <v>75743.75</v>
      </c>
    </row>
    <row r="507" spans="1:7" x14ac:dyDescent="0.25">
      <c r="A507" s="291">
        <f t="shared" si="23"/>
        <v>5</v>
      </c>
      <c r="B507" s="343">
        <f ca="1">OFFSET('GFZ Berechnung'!$B$6,MOD(ROW()-2,113),0)</f>
        <v>410</v>
      </c>
      <c r="C507" s="345">
        <f ca="1">OFFSET('GFZ Berechnung'!$CA$6,MOD(ROW()-2,113),A507-1)</f>
        <v>2.3071430601048233</v>
      </c>
      <c r="D507" s="346">
        <f ca="1">OFFSET('GFZ Berechnung'!Z$6,MOD(ROW()-2,113),A507-1)</f>
        <v>453910</v>
      </c>
      <c r="F507" s="293">
        <v>0.65027119821937196</v>
      </c>
      <c r="G507" s="347">
        <v>40367.5</v>
      </c>
    </row>
    <row r="508" spans="1:7" x14ac:dyDescent="0.25">
      <c r="A508" s="291">
        <f t="shared" si="23"/>
        <v>5</v>
      </c>
      <c r="B508" s="343">
        <f ca="1">OFFSET('GFZ Berechnung'!$B$6,MOD(ROW()-2,113),0)</f>
        <v>411</v>
      </c>
      <c r="C508" s="345">
        <f ca="1">OFFSET('GFZ Berechnung'!$CA$6,MOD(ROW()-2,113),A508-1)</f>
        <v>2.7125695004599839</v>
      </c>
      <c r="D508" s="346">
        <f ca="1">OFFSET('GFZ Berechnung'!Z$6,MOD(ROW()-2,113),A508-1)</f>
        <v>61293.75</v>
      </c>
      <c r="F508" s="293">
        <v>0.56470321320900907</v>
      </c>
      <c r="G508" s="347">
        <v>453910</v>
      </c>
    </row>
    <row r="509" spans="1:7" x14ac:dyDescent="0.25">
      <c r="A509" s="291">
        <f t="shared" si="23"/>
        <v>5</v>
      </c>
      <c r="B509" s="343">
        <f ca="1">OFFSET('GFZ Berechnung'!$B$6,MOD(ROW()-2,113),0)</f>
        <v>412</v>
      </c>
      <c r="C509" s="345">
        <f ca="1">OFFSET('GFZ Berechnung'!$CA$6,MOD(ROW()-2,113),A509-1)</f>
        <v>2.094639264690437</v>
      </c>
      <c r="D509" s="346">
        <f ca="1">OFFSET('GFZ Berechnung'!Z$6,MOD(ROW()-2,113),A509-1)</f>
        <v>71918.75</v>
      </c>
      <c r="F509" s="293">
        <v>0.64336100448937639</v>
      </c>
      <c r="G509" s="347">
        <v>61293.75</v>
      </c>
    </row>
    <row r="510" spans="1:7" x14ac:dyDescent="0.25">
      <c r="A510" s="291">
        <f t="shared" si="23"/>
        <v>5</v>
      </c>
      <c r="B510" s="343">
        <f ca="1">OFFSET('GFZ Berechnung'!$B$6,MOD(ROW()-2,113),0)</f>
        <v>413</v>
      </c>
      <c r="C510" s="345">
        <f ca="1">OFFSET('GFZ Berechnung'!$CA$6,MOD(ROW()-2,113),A510-1)</f>
        <v>2.1446041038162722</v>
      </c>
      <c r="D510" s="346">
        <f ca="1">OFFSET('GFZ Berechnung'!Z$6,MOD(ROW()-2,113),A510-1)</f>
        <v>29823.75</v>
      </c>
      <c r="F510" s="293">
        <v>0.50593128211535465</v>
      </c>
      <c r="G510" s="347">
        <v>71918.75</v>
      </c>
    </row>
    <row r="511" spans="1:7" x14ac:dyDescent="0.25">
      <c r="A511" s="291">
        <f t="shared" si="23"/>
        <v>5</v>
      </c>
      <c r="B511" s="343">
        <f ca="1">OFFSET('GFZ Berechnung'!$B$6,MOD(ROW()-2,113),0)</f>
        <v>414</v>
      </c>
      <c r="C511" s="345">
        <f ca="1">OFFSET('GFZ Berechnung'!$CA$6,MOD(ROW()-2,113),A511-1)</f>
        <v>1.9092973712083563</v>
      </c>
      <c r="D511" s="346">
        <f ca="1">OFFSET('GFZ Berechnung'!Z$6,MOD(ROW()-2,113),A511-1)</f>
        <v>46835</v>
      </c>
      <c r="F511" s="293">
        <v>0.51334594836714109</v>
      </c>
      <c r="G511" s="347">
        <v>29823.75</v>
      </c>
    </row>
    <row r="512" spans="1:7" x14ac:dyDescent="0.25">
      <c r="A512" s="291">
        <f t="shared" si="23"/>
        <v>5</v>
      </c>
      <c r="B512" s="343">
        <f ca="1">OFFSET('GFZ Berechnung'!$B$6,MOD(ROW()-2,113),0)</f>
        <v>415</v>
      </c>
      <c r="C512" s="345">
        <f ca="1">OFFSET('GFZ Berechnung'!$CA$6,MOD(ROW()-2,113),A512-1)</f>
        <v>2.415581765919359</v>
      </c>
      <c r="D512" s="346">
        <f ca="1">OFFSET('GFZ Berechnung'!Z$6,MOD(ROW()-2,113),A512-1)</f>
        <v>57341.25</v>
      </c>
      <c r="F512" s="293">
        <v>0.45521206453487489</v>
      </c>
      <c r="G512" s="347">
        <v>46835</v>
      </c>
    </row>
    <row r="513" spans="1:7" x14ac:dyDescent="0.25">
      <c r="A513" s="291">
        <f t="shared" si="23"/>
        <v>5</v>
      </c>
      <c r="B513" s="343">
        <f ca="1">OFFSET('GFZ Berechnung'!$B$6,MOD(ROW()-2,113),0)</f>
        <v>416</v>
      </c>
      <c r="C513" s="345">
        <f ca="1">OFFSET('GFZ Berechnung'!$CA$6,MOD(ROW()-2,113),A513-1)</f>
        <v>2.4083965051319716</v>
      </c>
      <c r="D513" s="346">
        <f ca="1">OFFSET('GFZ Berechnung'!Z$6,MOD(ROW()-2,113),A513-1)</f>
        <v>61828.75</v>
      </c>
      <c r="F513" s="293">
        <v>0.57531900590981544</v>
      </c>
      <c r="G513" s="347">
        <v>57341.25</v>
      </c>
    </row>
    <row r="514" spans="1:7" x14ac:dyDescent="0.25">
      <c r="A514" s="291">
        <f t="shared" si="23"/>
        <v>5</v>
      </c>
      <c r="B514" s="343">
        <f ca="1">OFFSET('GFZ Berechnung'!$B$6,MOD(ROW()-2,113),0)</f>
        <v>417</v>
      </c>
      <c r="C514" s="345">
        <f ca="1">OFFSET('GFZ Berechnung'!$CA$6,MOD(ROW()-2,113),A514-1)</f>
        <v>2.0538705679080165</v>
      </c>
      <c r="D514" s="346">
        <f ca="1">OFFSET('GFZ Berechnung'!Z$6,MOD(ROW()-2,113),A514-1)</f>
        <v>221615</v>
      </c>
      <c r="F514" s="293">
        <v>0.56884151607411615</v>
      </c>
      <c r="G514" s="347">
        <v>61828.75</v>
      </c>
    </row>
    <row r="515" spans="1:7" x14ac:dyDescent="0.25">
      <c r="A515" s="291">
        <f t="shared" ref="A515:A578" si="24">INT((ROW()-2)/113)+1</f>
        <v>5</v>
      </c>
      <c r="B515" s="343">
        <f ca="1">OFFSET('GFZ Berechnung'!$B$6,MOD(ROW()-2,113),0)</f>
        <v>418</v>
      </c>
      <c r="C515" s="345">
        <f ca="1">OFFSET('GFZ Berechnung'!$CA$6,MOD(ROW()-2,113),A515-1)</f>
        <v>2.2979961358731438</v>
      </c>
      <c r="D515" s="346">
        <f ca="1">OFFSET('GFZ Berechnung'!Z$6,MOD(ROW()-2,113),A515-1)</f>
        <v>68768.75</v>
      </c>
      <c r="F515" s="293">
        <v>0.50818284225062749</v>
      </c>
      <c r="G515" s="347">
        <v>221615</v>
      </c>
    </row>
    <row r="516" spans="1:7" x14ac:dyDescent="0.25">
      <c r="A516" s="291">
        <f t="shared" si="24"/>
        <v>5</v>
      </c>
      <c r="B516" s="343">
        <f ca="1">OFFSET('GFZ Berechnung'!$B$6,MOD(ROW()-2,113),0)</f>
        <v>501</v>
      </c>
      <c r="C516" s="345">
        <f ca="1">OFFSET('GFZ Berechnung'!$CA$6,MOD(ROW()-2,113),A516-1)</f>
        <v>2.9330481914525066</v>
      </c>
      <c r="D516" s="346">
        <f ca="1">OFFSET('GFZ Berechnung'!Z$6,MOD(ROW()-2,113),A516-1)</f>
        <v>1643777.5</v>
      </c>
      <c r="F516" s="293">
        <v>0.53032780742578323</v>
      </c>
      <c r="G516" s="347">
        <v>68768.75</v>
      </c>
    </row>
    <row r="517" spans="1:7" x14ac:dyDescent="0.25">
      <c r="A517" s="291">
        <f t="shared" si="24"/>
        <v>5</v>
      </c>
      <c r="B517" s="343">
        <f ca="1">OFFSET('GFZ Berechnung'!$B$6,MOD(ROW()-2,113),0)</f>
        <v>502</v>
      </c>
      <c r="C517" s="345">
        <f ca="1">OFFSET('GFZ Berechnung'!$CA$6,MOD(ROW()-2,113),A517-1)</f>
        <v>2.8554614255671988</v>
      </c>
      <c r="D517" s="346">
        <f ca="1">OFFSET('GFZ Berechnung'!Z$6,MOD(ROW()-2,113),A517-1)</f>
        <v>168973.75</v>
      </c>
      <c r="F517" s="293">
        <v>1.0000316875927324</v>
      </c>
      <c r="G517" s="347">
        <v>1643777.5</v>
      </c>
    </row>
    <row r="518" spans="1:7" x14ac:dyDescent="0.25">
      <c r="A518" s="291">
        <f t="shared" si="24"/>
        <v>5</v>
      </c>
      <c r="B518" s="343">
        <f ca="1">OFFSET('GFZ Berechnung'!$B$6,MOD(ROW()-2,113),0)</f>
        <v>503</v>
      </c>
      <c r="C518" s="345">
        <f ca="1">OFFSET('GFZ Berechnung'!$CA$6,MOD(ROW()-2,113),A518-1)</f>
        <v>2.5479434008715587</v>
      </c>
      <c r="D518" s="346">
        <f ca="1">OFFSET('GFZ Berechnung'!Z$6,MOD(ROW()-2,113),A518-1)</f>
        <v>154680</v>
      </c>
      <c r="F518" s="293">
        <v>0.782863877300356</v>
      </c>
      <c r="G518" s="347">
        <v>168973.75</v>
      </c>
    </row>
    <row r="519" spans="1:7" x14ac:dyDescent="0.25">
      <c r="A519" s="291">
        <f t="shared" si="24"/>
        <v>5</v>
      </c>
      <c r="B519" s="343">
        <f ca="1">OFFSET('GFZ Berechnung'!$B$6,MOD(ROW()-2,113),0)</f>
        <v>504</v>
      </c>
      <c r="C519" s="345">
        <f ca="1">OFFSET('GFZ Berechnung'!$CA$6,MOD(ROW()-2,113),A519-1)</f>
        <v>2.9656855034840568</v>
      </c>
      <c r="D519" s="346">
        <f ca="1">OFFSET('GFZ Berechnung'!Z$6,MOD(ROW()-2,113),A519-1)</f>
        <v>458886.25</v>
      </c>
      <c r="F519" s="293">
        <v>0.65451764367972975</v>
      </c>
      <c r="G519" s="347">
        <v>154680</v>
      </c>
    </row>
    <row r="520" spans="1:7" x14ac:dyDescent="0.25">
      <c r="A520" s="291">
        <f t="shared" si="24"/>
        <v>5</v>
      </c>
      <c r="B520" s="343">
        <f ca="1">OFFSET('GFZ Berechnung'!$B$6,MOD(ROW()-2,113),0)</f>
        <v>505</v>
      </c>
      <c r="C520" s="345">
        <f ca="1">OFFSET('GFZ Berechnung'!$CA$6,MOD(ROW()-2,113),A520-1)</f>
        <v>2.4489570958981863</v>
      </c>
      <c r="D520" s="346">
        <f ca="1">OFFSET('GFZ Berechnung'!Z$6,MOD(ROW()-2,113),A520-1)</f>
        <v>15208.75</v>
      </c>
      <c r="F520" s="293">
        <v>0.84038634307497684</v>
      </c>
      <c r="G520" s="347">
        <v>458886.25</v>
      </c>
    </row>
    <row r="521" spans="1:7" x14ac:dyDescent="0.25">
      <c r="A521" s="291">
        <f t="shared" si="24"/>
        <v>5</v>
      </c>
      <c r="B521" s="343">
        <f ca="1">OFFSET('GFZ Berechnung'!$B$6,MOD(ROW()-2,113),0)</f>
        <v>506</v>
      </c>
      <c r="C521" s="345">
        <f ca="1">OFFSET('GFZ Berechnung'!$CA$6,MOD(ROW()-2,113),A521-1)</f>
        <v>2.7485492209549904</v>
      </c>
      <c r="D521" s="346">
        <f ca="1">OFFSET('GFZ Berechnung'!Z$6,MOD(ROW()-2,113),A521-1)</f>
        <v>359766.25</v>
      </c>
      <c r="F521" s="293">
        <v>0.60791349458233168</v>
      </c>
      <c r="G521" s="347">
        <v>15208.75</v>
      </c>
    </row>
    <row r="522" spans="1:7" x14ac:dyDescent="0.25">
      <c r="A522" s="291">
        <f t="shared" si="24"/>
        <v>5</v>
      </c>
      <c r="B522" s="343">
        <f ca="1">OFFSET('GFZ Berechnung'!$B$6,MOD(ROW()-2,113),0)</f>
        <v>601</v>
      </c>
      <c r="C522" s="345">
        <f ca="1">OFFSET('GFZ Berechnung'!$CA$6,MOD(ROW()-2,113),A522-1)</f>
        <v>2.3679133699401747</v>
      </c>
      <c r="D522" s="346">
        <f ca="1">OFFSET('GFZ Berechnung'!Z$6,MOD(ROW()-2,113),A522-1)</f>
        <v>2584933.75</v>
      </c>
      <c r="F522" s="293">
        <v>0.76332537410155477</v>
      </c>
      <c r="G522" s="347">
        <v>359766.25</v>
      </c>
    </row>
    <row r="523" spans="1:7" x14ac:dyDescent="0.25">
      <c r="A523" s="291">
        <f t="shared" si="24"/>
        <v>5</v>
      </c>
      <c r="B523" s="343">
        <f ca="1">OFFSET('GFZ Berechnung'!$B$6,MOD(ROW()-2,113),0)</f>
        <v>603</v>
      </c>
      <c r="C523" s="345">
        <f ca="1">OFFSET('GFZ Berechnung'!$CA$6,MOD(ROW()-2,113),A523-1)</f>
        <v>2.24352262934323</v>
      </c>
      <c r="D523" s="346">
        <f ca="1">OFFSET('GFZ Berechnung'!Z$6,MOD(ROW()-2,113),A523-1)</f>
        <v>53451.25</v>
      </c>
      <c r="F523" s="293">
        <v>0.7160417504945239</v>
      </c>
      <c r="G523" s="347">
        <v>2584933.75</v>
      </c>
    </row>
    <row r="524" spans="1:7" x14ac:dyDescent="0.25">
      <c r="A524" s="291">
        <f t="shared" si="24"/>
        <v>5</v>
      </c>
      <c r="B524" s="343">
        <f ca="1">OFFSET('GFZ Berechnung'!$B$6,MOD(ROW()-2,113),0)</f>
        <v>606</v>
      </c>
      <c r="C524" s="345">
        <f ca="1">OFFSET('GFZ Berechnung'!$CA$6,MOD(ROW()-2,113),A524-1)</f>
        <v>2.1372434072028947</v>
      </c>
      <c r="D524" s="346">
        <f ca="1">OFFSET('GFZ Berechnung'!Z$6,MOD(ROW()-2,113),A524-1)</f>
        <v>170554.99999999997</v>
      </c>
      <c r="F524" s="293">
        <v>0.47698106027474491</v>
      </c>
      <c r="G524" s="347">
        <v>53451.25</v>
      </c>
    </row>
    <row r="525" spans="1:7" x14ac:dyDescent="0.25">
      <c r="A525" s="291">
        <f t="shared" si="24"/>
        <v>5</v>
      </c>
      <c r="B525" s="343">
        <f ca="1">OFFSET('GFZ Berechnung'!$B$6,MOD(ROW()-2,113),0)</f>
        <v>610</v>
      </c>
      <c r="C525" s="345">
        <f ca="1">OFFSET('GFZ Berechnung'!$CA$6,MOD(ROW()-2,113),A525-1)</f>
        <v>2.3154109117127617</v>
      </c>
      <c r="D525" s="346">
        <f ca="1">OFFSET('GFZ Berechnung'!Z$6,MOD(ROW()-2,113),A525-1)</f>
        <v>101406.25</v>
      </c>
      <c r="F525" s="293">
        <v>0.47335500308587891</v>
      </c>
      <c r="G525" s="347">
        <v>170554.99999999997</v>
      </c>
    </row>
    <row r="526" spans="1:7" x14ac:dyDescent="0.25">
      <c r="A526" s="291">
        <f t="shared" si="24"/>
        <v>5</v>
      </c>
      <c r="B526" s="343">
        <f ca="1">OFFSET('GFZ Berechnung'!$B$6,MOD(ROW()-2,113),0)</f>
        <v>611</v>
      </c>
      <c r="C526" s="345">
        <f ca="1">OFFSET('GFZ Berechnung'!$CA$6,MOD(ROW()-2,113),A526-1)</f>
        <v>2.2638353008009662</v>
      </c>
      <c r="D526" s="346">
        <f ca="1">OFFSET('GFZ Berechnung'!Z$6,MOD(ROW()-2,113),A526-1)</f>
        <v>344726.25</v>
      </c>
      <c r="F526" s="293">
        <v>0.49781445821573822</v>
      </c>
      <c r="G526" s="347">
        <v>101406.25</v>
      </c>
    </row>
    <row r="527" spans="1:7" x14ac:dyDescent="0.25">
      <c r="A527" s="291">
        <f t="shared" si="24"/>
        <v>5</v>
      </c>
      <c r="B527" s="343">
        <f ca="1">OFFSET('GFZ Berechnung'!$B$6,MOD(ROW()-2,113),0)</f>
        <v>612</v>
      </c>
      <c r="C527" s="345">
        <f ca="1">OFFSET('GFZ Berechnung'!$CA$6,MOD(ROW()-2,113),A527-1)</f>
        <v>2.4319776060427731</v>
      </c>
      <c r="D527" s="346">
        <f ca="1">OFFSET('GFZ Berechnung'!Z$6,MOD(ROW()-2,113),A527-1)</f>
        <v>163388.75</v>
      </c>
      <c r="F527" s="293">
        <v>0.58844107259980838</v>
      </c>
      <c r="G527" s="347">
        <v>344726.25</v>
      </c>
    </row>
    <row r="528" spans="1:7" x14ac:dyDescent="0.25">
      <c r="A528" s="291">
        <f t="shared" si="24"/>
        <v>5</v>
      </c>
      <c r="B528" s="343">
        <f ca="1">OFFSET('GFZ Berechnung'!$B$6,MOD(ROW()-2,113),0)</f>
        <v>614</v>
      </c>
      <c r="C528" s="345">
        <f ca="1">OFFSET('GFZ Berechnung'!$CA$6,MOD(ROW()-2,113),A528-1)</f>
        <v>2.4324077564348805</v>
      </c>
      <c r="D528" s="346">
        <f ca="1">OFFSET('GFZ Berechnung'!Z$6,MOD(ROW()-2,113),A528-1)</f>
        <v>23120</v>
      </c>
      <c r="F528" s="293">
        <v>0.58937025451992919</v>
      </c>
      <c r="G528" s="347">
        <v>163388.75</v>
      </c>
    </row>
    <row r="529" spans="1:7" x14ac:dyDescent="0.25">
      <c r="A529" s="291">
        <f t="shared" si="24"/>
        <v>5</v>
      </c>
      <c r="B529" s="343">
        <f ca="1">OFFSET('GFZ Berechnung'!$B$6,MOD(ROW()-2,113),0)</f>
        <v>616</v>
      </c>
      <c r="C529" s="345">
        <f ca="1">OFFSET('GFZ Berechnung'!$CA$6,MOD(ROW()-2,113),A529-1)</f>
        <v>2.6702550350271634</v>
      </c>
      <c r="D529" s="346">
        <f ca="1">OFFSET('GFZ Berechnung'!Z$6,MOD(ROW()-2,113),A529-1)</f>
        <v>49952.5</v>
      </c>
      <c r="F529" s="293">
        <v>0.56857236830519053</v>
      </c>
      <c r="G529" s="347">
        <v>23120</v>
      </c>
    </row>
    <row r="530" spans="1:7" x14ac:dyDescent="0.25">
      <c r="A530" s="291">
        <f t="shared" si="24"/>
        <v>5</v>
      </c>
      <c r="B530" s="343">
        <f ca="1">OFFSET('GFZ Berechnung'!$B$6,MOD(ROW()-2,113),0)</f>
        <v>617</v>
      </c>
      <c r="C530" s="345">
        <f ca="1">OFFSET('GFZ Berechnung'!$CA$6,MOD(ROW()-2,113),A530-1)</f>
        <v>2.5559802394117699</v>
      </c>
      <c r="D530" s="346">
        <f ca="1">OFFSET('GFZ Berechnung'!Z$6,MOD(ROW()-2,113),A530-1)</f>
        <v>117103.75</v>
      </c>
      <c r="F530" s="293">
        <v>0.59273394555176584</v>
      </c>
      <c r="G530" s="347">
        <v>49952.5</v>
      </c>
    </row>
    <row r="531" spans="1:7" x14ac:dyDescent="0.25">
      <c r="A531" s="291">
        <f t="shared" si="24"/>
        <v>5</v>
      </c>
      <c r="B531" s="343">
        <f ca="1">OFFSET('GFZ Berechnung'!$B$6,MOD(ROW()-2,113),0)</f>
        <v>701</v>
      </c>
      <c r="C531" s="345">
        <f ca="1">OFFSET('GFZ Berechnung'!$CA$6,MOD(ROW()-2,113),A531-1)</f>
        <v>3.0592651971408431</v>
      </c>
      <c r="D531" s="346">
        <f ca="1">OFFSET('GFZ Berechnung'!Z$6,MOD(ROW()-2,113),A531-1)</f>
        <v>2254118.75</v>
      </c>
      <c r="F531" s="293">
        <v>0.56295051881097646</v>
      </c>
      <c r="G531" s="347">
        <v>117103.75</v>
      </c>
    </row>
    <row r="532" spans="1:7" x14ac:dyDescent="0.25">
      <c r="A532" s="291">
        <f t="shared" si="24"/>
        <v>5</v>
      </c>
      <c r="B532" s="343">
        <f ca="1">OFFSET('GFZ Berechnung'!$B$6,MOD(ROW()-2,113),0)</f>
        <v>702</v>
      </c>
      <c r="C532" s="345">
        <f ca="1">OFFSET('GFZ Berechnung'!$CA$6,MOD(ROW()-2,113),A532-1)</f>
        <v>2.0776715530291767</v>
      </c>
      <c r="D532" s="346">
        <f ca="1">OFFSET('GFZ Berechnung'!Z$6,MOD(ROW()-2,113),A532-1)</f>
        <v>328353.75</v>
      </c>
      <c r="F532" s="293">
        <v>1.2023548938678486</v>
      </c>
      <c r="G532" s="347">
        <v>2254118.75</v>
      </c>
    </row>
    <row r="533" spans="1:7" x14ac:dyDescent="0.25">
      <c r="A533" s="291">
        <f t="shared" si="24"/>
        <v>5</v>
      </c>
      <c r="B533" s="343">
        <f ca="1">OFFSET('GFZ Berechnung'!$B$6,MOD(ROW()-2,113),0)</f>
        <v>703</v>
      </c>
      <c r="C533" s="345">
        <f ca="1">OFFSET('GFZ Berechnung'!$CA$6,MOD(ROW()-2,113),A533-1)</f>
        <v>2.2972576935471531</v>
      </c>
      <c r="D533" s="346">
        <f ca="1">OFFSET('GFZ Berechnung'!Z$6,MOD(ROW()-2,113),A533-1)</f>
        <v>644972.5</v>
      </c>
      <c r="F533" s="293">
        <v>0.56106461634575278</v>
      </c>
      <c r="G533" s="347">
        <v>328353.75</v>
      </c>
    </row>
    <row r="534" spans="1:7" x14ac:dyDescent="0.25">
      <c r="A534" s="291">
        <f t="shared" si="24"/>
        <v>5</v>
      </c>
      <c r="B534" s="343">
        <f ca="1">OFFSET('GFZ Berechnung'!$B$6,MOD(ROW()-2,113),0)</f>
        <v>704</v>
      </c>
      <c r="C534" s="345">
        <f ca="1">OFFSET('GFZ Berechnung'!$CA$6,MOD(ROW()-2,113),A534-1)</f>
        <v>2.2730538582313939</v>
      </c>
      <c r="D534" s="346">
        <f ca="1">OFFSET('GFZ Berechnung'!Z$6,MOD(ROW()-2,113),A534-1)</f>
        <v>304756.25</v>
      </c>
      <c r="F534" s="293">
        <v>0.62704144364650971</v>
      </c>
      <c r="G534" s="347">
        <v>644972.5</v>
      </c>
    </row>
    <row r="535" spans="1:7" x14ac:dyDescent="0.25">
      <c r="A535" s="291">
        <f t="shared" si="24"/>
        <v>5</v>
      </c>
      <c r="B535" s="343">
        <f ca="1">OFFSET('GFZ Berechnung'!$B$6,MOD(ROW()-2,113),0)</f>
        <v>705</v>
      </c>
      <c r="C535" s="345">
        <f ca="1">OFFSET('GFZ Berechnung'!$CA$6,MOD(ROW()-2,113),A535-1)</f>
        <v>2.2948792936409057</v>
      </c>
      <c r="D535" s="346">
        <f ca="1">OFFSET('GFZ Berechnung'!Z$6,MOD(ROW()-2,113),A535-1)</f>
        <v>553148.75</v>
      </c>
      <c r="F535" s="293">
        <v>0.64507083970861945</v>
      </c>
      <c r="G535" s="347">
        <v>304756.25</v>
      </c>
    </row>
    <row r="536" spans="1:7" x14ac:dyDescent="0.25">
      <c r="A536" s="291">
        <f t="shared" si="24"/>
        <v>5</v>
      </c>
      <c r="B536" s="343">
        <f ca="1">OFFSET('GFZ Berechnung'!$B$6,MOD(ROW()-2,113),0)</f>
        <v>706</v>
      </c>
      <c r="C536" s="345">
        <f ca="1">OFFSET('GFZ Berechnung'!$CA$6,MOD(ROW()-2,113),A536-1)</f>
        <v>2.1903777682244949</v>
      </c>
      <c r="D536" s="346">
        <f ca="1">OFFSET('GFZ Berechnung'!Z$6,MOD(ROW()-2,113),A536-1)</f>
        <v>386252.5</v>
      </c>
      <c r="F536" s="293">
        <v>0.63851543723966175</v>
      </c>
      <c r="G536" s="347">
        <v>553148.75</v>
      </c>
    </row>
    <row r="537" spans="1:7" x14ac:dyDescent="0.25">
      <c r="A537" s="291">
        <f t="shared" si="24"/>
        <v>5</v>
      </c>
      <c r="B537" s="343">
        <f ca="1">OFFSET('GFZ Berechnung'!$B$6,MOD(ROW()-2,113),0)</f>
        <v>707</v>
      </c>
      <c r="C537" s="345">
        <f ca="1">OFFSET('GFZ Berechnung'!$CA$6,MOD(ROW()-2,113),A537-1)</f>
        <v>2.1306703605172088</v>
      </c>
      <c r="D537" s="346">
        <f ca="1">OFFSET('GFZ Berechnung'!Z$6,MOD(ROW()-2,113),A537-1)</f>
        <v>220736.25</v>
      </c>
      <c r="F537" s="293">
        <v>0.64825945290838227</v>
      </c>
      <c r="G537" s="347">
        <v>386252.5</v>
      </c>
    </row>
    <row r="538" spans="1:7" x14ac:dyDescent="0.25">
      <c r="A538" s="291">
        <f t="shared" si="24"/>
        <v>5</v>
      </c>
      <c r="B538" s="343">
        <f ca="1">OFFSET('GFZ Berechnung'!$B$6,MOD(ROW()-2,113),0)</f>
        <v>708</v>
      </c>
      <c r="C538" s="345">
        <f ca="1">OFFSET('GFZ Berechnung'!$CA$6,MOD(ROW()-2,113),A538-1)</f>
        <v>1.5608275570369496</v>
      </c>
      <c r="D538" s="346">
        <f ca="1">OFFSET('GFZ Berechnung'!Z$6,MOD(ROW()-2,113),A538-1)</f>
        <v>115488.75</v>
      </c>
      <c r="F538" s="293">
        <v>0.58059141711983553</v>
      </c>
      <c r="G538" s="347">
        <v>220736.25</v>
      </c>
    </row>
    <row r="539" spans="1:7" x14ac:dyDescent="0.25">
      <c r="A539" s="291">
        <f t="shared" si="24"/>
        <v>5</v>
      </c>
      <c r="B539" s="343">
        <f ca="1">OFFSET('GFZ Berechnung'!$B$6,MOD(ROW()-2,113),0)</f>
        <v>709</v>
      </c>
      <c r="C539" s="345">
        <f ca="1">OFFSET('GFZ Berechnung'!$CA$6,MOD(ROW()-2,113),A539-1)</f>
        <v>2.3736759327176604</v>
      </c>
      <c r="D539" s="346">
        <f ca="1">OFFSET('GFZ Berechnung'!Z$6,MOD(ROW()-2,113),A539-1)</f>
        <v>533325</v>
      </c>
      <c r="F539" s="293">
        <v>0.42947932170689179</v>
      </c>
      <c r="G539" s="347">
        <v>115488.75</v>
      </c>
    </row>
    <row r="540" spans="1:7" x14ac:dyDescent="0.25">
      <c r="A540" s="291">
        <f t="shared" si="24"/>
        <v>5</v>
      </c>
      <c r="B540" s="343">
        <f ca="1">OFFSET('GFZ Berechnung'!$B$6,MOD(ROW()-2,113),0)</f>
        <v>801</v>
      </c>
      <c r="C540" s="345">
        <f ca="1">OFFSET('GFZ Berechnung'!$CA$6,MOD(ROW()-2,113),A540-1)</f>
        <v>2.9724964171904023</v>
      </c>
      <c r="D540" s="346">
        <f ca="1">OFFSET('GFZ Berechnung'!Z$6,MOD(ROW()-2,113),A540-1)</f>
        <v>204850</v>
      </c>
      <c r="F540" s="293">
        <v>0.67086058775253044</v>
      </c>
      <c r="G540" s="347">
        <v>533325</v>
      </c>
    </row>
    <row r="541" spans="1:7" x14ac:dyDescent="0.25">
      <c r="A541" s="291">
        <f t="shared" si="24"/>
        <v>5</v>
      </c>
      <c r="B541" s="343">
        <f ca="1">OFFSET('GFZ Berechnung'!$B$6,MOD(ROW()-2,113),0)</f>
        <v>802</v>
      </c>
      <c r="C541" s="345">
        <f ca="1">OFFSET('GFZ Berechnung'!$CA$6,MOD(ROW()-2,113),A541-1)</f>
        <v>2.9810410863754613</v>
      </c>
      <c r="D541" s="346">
        <f ca="1">OFFSET('GFZ Berechnung'!Z$6,MOD(ROW()-2,113),A541-1)</f>
        <v>533668.75</v>
      </c>
      <c r="F541" s="293">
        <v>0.80790394767564522</v>
      </c>
      <c r="G541" s="347">
        <v>204850</v>
      </c>
    </row>
    <row r="542" spans="1:7" x14ac:dyDescent="0.25">
      <c r="A542" s="291">
        <f t="shared" si="24"/>
        <v>5</v>
      </c>
      <c r="B542" s="343">
        <f ca="1">OFFSET('GFZ Berechnung'!$B$6,MOD(ROW()-2,113),0)</f>
        <v>803</v>
      </c>
      <c r="C542" s="345">
        <f ca="1">OFFSET('GFZ Berechnung'!$CA$6,MOD(ROW()-2,113),A542-1)</f>
        <v>2.7983000984917319</v>
      </c>
      <c r="D542" s="346">
        <f ca="1">OFFSET('GFZ Berechnung'!Z$6,MOD(ROW()-2,113),A542-1)</f>
        <v>260421.25</v>
      </c>
      <c r="F542" s="293">
        <v>0.83072902851604291</v>
      </c>
      <c r="G542" s="347">
        <v>533668.75</v>
      </c>
    </row>
    <row r="543" spans="1:7" x14ac:dyDescent="0.25">
      <c r="A543" s="291">
        <f t="shared" si="24"/>
        <v>5</v>
      </c>
      <c r="B543" s="343">
        <f ca="1">OFFSET('GFZ Berechnung'!$B$6,MOD(ROW()-2,113),0)</f>
        <v>804</v>
      </c>
      <c r="C543" s="345">
        <f ca="1">OFFSET('GFZ Berechnung'!$CA$6,MOD(ROW()-2,113),A543-1)</f>
        <v>2.8018714341260162</v>
      </c>
      <c r="D543" s="346">
        <f ca="1">OFFSET('GFZ Berechnung'!Z$6,MOD(ROW()-2,113),A543-1)</f>
        <v>215853.75</v>
      </c>
      <c r="F543" s="293">
        <v>0.75530295877129594</v>
      </c>
      <c r="G543" s="347">
        <v>260421.25</v>
      </c>
    </row>
    <row r="544" spans="1:7" x14ac:dyDescent="0.25">
      <c r="A544" s="291">
        <f t="shared" si="24"/>
        <v>5</v>
      </c>
      <c r="B544" s="343">
        <f ca="1">OFFSET('GFZ Berechnung'!$B$6,MOD(ROW()-2,113),0)</f>
        <v>90101</v>
      </c>
      <c r="C544" s="345">
        <f ca="1">OFFSET('GFZ Berechnung'!$CA$6,MOD(ROW()-2,113),A544-1)</f>
        <v>6.038115539645867</v>
      </c>
      <c r="D544" s="346">
        <f ca="1">OFFSET('GFZ Berechnung'!Z$6,MOD(ROW()-2,113),A544-1)</f>
        <v>1267570</v>
      </c>
      <c r="F544" s="293">
        <v>0.73179362770441325</v>
      </c>
      <c r="G544" s="347">
        <v>215853.75</v>
      </c>
    </row>
    <row r="545" spans="1:7" x14ac:dyDescent="0.25">
      <c r="A545" s="291">
        <f t="shared" si="24"/>
        <v>5</v>
      </c>
      <c r="B545" s="343">
        <f ca="1">OFFSET('GFZ Berechnung'!$B$6,MOD(ROW()-2,113),0)</f>
        <v>90201</v>
      </c>
      <c r="C545" s="345">
        <f ca="1">OFFSET('GFZ Berechnung'!$CA$6,MOD(ROW()-2,113),A545-1)</f>
        <v>3.2519330877480468</v>
      </c>
      <c r="D545" s="346">
        <f ca="1">OFFSET('GFZ Berechnung'!Z$6,MOD(ROW()-2,113),A545-1)</f>
        <v>1202078.75</v>
      </c>
      <c r="F545" s="293">
        <v>3.8413211068892918</v>
      </c>
      <c r="G545" s="347">
        <v>1267570</v>
      </c>
    </row>
    <row r="546" spans="1:7" x14ac:dyDescent="0.25">
      <c r="A546" s="291">
        <f t="shared" si="24"/>
        <v>5</v>
      </c>
      <c r="B546" s="343">
        <f ca="1">OFFSET('GFZ Berechnung'!$B$6,MOD(ROW()-2,113),0)</f>
        <v>90301</v>
      </c>
      <c r="C546" s="345">
        <f ca="1">OFFSET('GFZ Berechnung'!$CA$6,MOD(ROW()-2,113),A546-1)</f>
        <v>5.1662826962160944</v>
      </c>
      <c r="D546" s="346">
        <f ca="1">OFFSET('GFZ Berechnung'!Z$6,MOD(ROW()-2,113),A546-1)</f>
        <v>1479255</v>
      </c>
      <c r="F546" s="293">
        <v>1.4728773956657761</v>
      </c>
      <c r="G546" s="347">
        <v>1202078.75</v>
      </c>
    </row>
    <row r="547" spans="1:7" x14ac:dyDescent="0.25">
      <c r="A547" s="291">
        <f t="shared" si="24"/>
        <v>5</v>
      </c>
      <c r="B547" s="343">
        <f ca="1">OFFSET('GFZ Berechnung'!$B$6,MOD(ROW()-2,113),0)</f>
        <v>90401</v>
      </c>
      <c r="C547" s="345">
        <f ca="1">OFFSET('GFZ Berechnung'!$CA$6,MOD(ROW()-2,113),A547-1)</f>
        <v>3.8750466300720205</v>
      </c>
      <c r="D547" s="346">
        <f ca="1">OFFSET('GFZ Berechnung'!Z$6,MOD(ROW()-2,113),A547-1)</f>
        <v>658341.25</v>
      </c>
      <c r="F547" s="293">
        <v>2.3734499116626373</v>
      </c>
      <c r="G547" s="347">
        <v>1479255</v>
      </c>
    </row>
    <row r="548" spans="1:7" x14ac:dyDescent="0.25">
      <c r="A548" s="291">
        <f t="shared" si="24"/>
        <v>5</v>
      </c>
      <c r="B548" s="343">
        <f ca="1">OFFSET('GFZ Berechnung'!$B$6,MOD(ROW()-2,113),0)</f>
        <v>90501</v>
      </c>
      <c r="C548" s="345">
        <f ca="1">OFFSET('GFZ Berechnung'!$CA$6,MOD(ROW()-2,113),A548-1)</f>
        <v>3.8749490576885095</v>
      </c>
      <c r="D548" s="346">
        <f ca="1">OFFSET('GFZ Berechnung'!Z$6,MOD(ROW()-2,113),A548-1)</f>
        <v>590988.75</v>
      </c>
      <c r="F548" s="293">
        <v>2.4886211705234915</v>
      </c>
      <c r="G548" s="347">
        <v>658341.25</v>
      </c>
    </row>
    <row r="549" spans="1:7" x14ac:dyDescent="0.25">
      <c r="A549" s="291">
        <f t="shared" si="24"/>
        <v>5</v>
      </c>
      <c r="B549" s="343">
        <f ca="1">OFFSET('GFZ Berechnung'!$B$6,MOD(ROW()-2,113),0)</f>
        <v>90601</v>
      </c>
      <c r="C549" s="345">
        <f ca="1">OFFSET('GFZ Berechnung'!$CA$6,MOD(ROW()-2,113),A549-1)</f>
        <v>4.4385133499163514</v>
      </c>
      <c r="D549" s="346">
        <f ca="1">OFFSET('GFZ Berechnung'!Z$6,MOD(ROW()-2,113),A549-1)</f>
        <v>567736.25</v>
      </c>
      <c r="F549" s="293">
        <v>2.5262225655126991</v>
      </c>
      <c r="G549" s="347">
        <v>590988.75</v>
      </c>
    </row>
    <row r="550" spans="1:7" x14ac:dyDescent="0.25">
      <c r="A550" s="291">
        <f t="shared" si="24"/>
        <v>5</v>
      </c>
      <c r="B550" s="343">
        <f ca="1">OFFSET('GFZ Berechnung'!$B$6,MOD(ROW()-2,113),0)</f>
        <v>90701</v>
      </c>
      <c r="C550" s="345">
        <f ca="1">OFFSET('GFZ Berechnung'!$CA$6,MOD(ROW()-2,113),A550-1)</f>
        <v>3.8162438561565173</v>
      </c>
      <c r="D550" s="346">
        <f ca="1">OFFSET('GFZ Berechnung'!Z$6,MOD(ROW()-2,113),A550-1)</f>
        <v>715186.25</v>
      </c>
      <c r="F550" s="293">
        <v>2.7874244850169076</v>
      </c>
      <c r="G550" s="347">
        <v>567736.25</v>
      </c>
    </row>
    <row r="551" spans="1:7" x14ac:dyDescent="0.25">
      <c r="A551" s="291">
        <f t="shared" si="24"/>
        <v>5</v>
      </c>
      <c r="B551" s="343">
        <f ca="1">OFFSET('GFZ Berechnung'!$B$6,MOD(ROW()-2,113),0)</f>
        <v>90801</v>
      </c>
      <c r="C551" s="345">
        <f ca="1">OFFSET('GFZ Berechnung'!$CA$6,MOD(ROW()-2,113),A551-1)</f>
        <v>4.2084207361850741</v>
      </c>
      <c r="D551" s="346">
        <f ca="1">OFFSET('GFZ Berechnung'!Z$6,MOD(ROW()-2,113),A551-1)</f>
        <v>465827.5</v>
      </c>
      <c r="F551" s="293">
        <v>2.3587174975458423</v>
      </c>
      <c r="G551" s="347">
        <v>715186.25</v>
      </c>
    </row>
    <row r="552" spans="1:7" x14ac:dyDescent="0.25">
      <c r="A552" s="291">
        <f t="shared" si="24"/>
        <v>5</v>
      </c>
      <c r="B552" s="343">
        <f ca="1">OFFSET('GFZ Berechnung'!$B$6,MOD(ROW()-2,113),0)</f>
        <v>90901</v>
      </c>
      <c r="C552" s="345">
        <f ca="1">OFFSET('GFZ Berechnung'!$CA$6,MOD(ROW()-2,113),A552-1)</f>
        <v>4.6627941375370954</v>
      </c>
      <c r="D552" s="346">
        <f ca="1">OFFSET('GFZ Berechnung'!Z$6,MOD(ROW()-2,113),A552-1)</f>
        <v>903786.25</v>
      </c>
      <c r="F552" s="293">
        <v>2.6809422163832304</v>
      </c>
      <c r="G552" s="347">
        <v>465827.5</v>
      </c>
    </row>
    <row r="553" spans="1:7" x14ac:dyDescent="0.25">
      <c r="A553" s="291">
        <f t="shared" si="24"/>
        <v>5</v>
      </c>
      <c r="B553" s="343">
        <f ca="1">OFFSET('GFZ Berechnung'!$B$6,MOD(ROW()-2,113),0)</f>
        <v>91001</v>
      </c>
      <c r="C553" s="345">
        <f ca="1">OFFSET('GFZ Berechnung'!$CA$6,MOD(ROW()-2,113),A553-1)</f>
        <v>3.1755039448601665</v>
      </c>
      <c r="D553" s="346">
        <f ca="1">OFFSET('GFZ Berechnung'!Z$6,MOD(ROW()-2,113),A553-1)</f>
        <v>1342318.75</v>
      </c>
      <c r="F553" s="293">
        <v>2.3094293097728342</v>
      </c>
      <c r="G553" s="347">
        <v>903786.25</v>
      </c>
    </row>
    <row r="554" spans="1:7" x14ac:dyDescent="0.25">
      <c r="A554" s="291">
        <f t="shared" si="24"/>
        <v>5</v>
      </c>
      <c r="B554" s="343">
        <f ca="1">OFFSET('GFZ Berechnung'!$B$6,MOD(ROW()-2,113),0)</f>
        <v>91101</v>
      </c>
      <c r="C554" s="345">
        <f ca="1">OFFSET('GFZ Berechnung'!$CA$6,MOD(ROW()-2,113),A554-1)</f>
        <v>2.4916997109073584</v>
      </c>
      <c r="D554" s="346">
        <f ca="1">OFFSET('GFZ Berechnung'!Z$6,MOD(ROW()-2,113),A554-1)</f>
        <v>601797.5</v>
      </c>
      <c r="F554" s="293">
        <v>1.20441160975555</v>
      </c>
      <c r="G554" s="347">
        <v>1342318.75</v>
      </c>
    </row>
    <row r="555" spans="1:7" x14ac:dyDescent="0.25">
      <c r="A555" s="291">
        <f t="shared" si="24"/>
        <v>5</v>
      </c>
      <c r="B555" s="343">
        <f ca="1">OFFSET('GFZ Berechnung'!$B$6,MOD(ROW()-2,113),0)</f>
        <v>91201</v>
      </c>
      <c r="C555" s="345">
        <f ca="1">OFFSET('GFZ Berechnung'!$CA$6,MOD(ROW()-2,113),A555-1)</f>
        <v>3.7543399295245896</v>
      </c>
      <c r="D555" s="346">
        <f ca="1">OFFSET('GFZ Berechnung'!Z$6,MOD(ROW()-2,113),A555-1)</f>
        <v>842810</v>
      </c>
      <c r="F555" s="293">
        <v>0.78321706749824127</v>
      </c>
      <c r="G555" s="347">
        <v>601797.5</v>
      </c>
    </row>
    <row r="556" spans="1:7" x14ac:dyDescent="0.25">
      <c r="A556" s="291">
        <f t="shared" si="24"/>
        <v>5</v>
      </c>
      <c r="B556" s="343">
        <f ca="1">OFFSET('GFZ Berechnung'!$B$6,MOD(ROW()-2,113),0)</f>
        <v>91301</v>
      </c>
      <c r="C556" s="345">
        <f ca="1">OFFSET('GFZ Berechnung'!$CA$6,MOD(ROW()-2,113),A556-1)</f>
        <v>2.471853660256369</v>
      </c>
      <c r="D556" s="346">
        <f ca="1">OFFSET('GFZ Berechnung'!Z$6,MOD(ROW()-2,113),A556-1)</f>
        <v>644962.5</v>
      </c>
      <c r="F556" s="293">
        <v>1.4778465415037652</v>
      </c>
      <c r="G556" s="347">
        <v>842810</v>
      </c>
    </row>
    <row r="557" spans="1:7" x14ac:dyDescent="0.25">
      <c r="A557" s="291">
        <f t="shared" si="24"/>
        <v>5</v>
      </c>
      <c r="B557" s="343">
        <f ca="1">OFFSET('GFZ Berechnung'!$B$6,MOD(ROW()-2,113),0)</f>
        <v>91401</v>
      </c>
      <c r="C557" s="345">
        <f ca="1">OFFSET('GFZ Berechnung'!$CA$6,MOD(ROW()-2,113),A557-1)</f>
        <v>2.8161004227914601</v>
      </c>
      <c r="D557" s="346">
        <f ca="1">OFFSET('GFZ Berechnung'!Z$6,MOD(ROW()-2,113),A557-1)</f>
        <v>907495</v>
      </c>
      <c r="F557" s="293">
        <v>0.77447929665496706</v>
      </c>
      <c r="G557" s="347">
        <v>644962.5</v>
      </c>
    </row>
    <row r="558" spans="1:7" x14ac:dyDescent="0.25">
      <c r="A558" s="291">
        <f t="shared" si="24"/>
        <v>5</v>
      </c>
      <c r="B558" s="343">
        <f ca="1">OFFSET('GFZ Berechnung'!$B$6,MOD(ROW()-2,113),0)</f>
        <v>91501</v>
      </c>
      <c r="C558" s="345">
        <f ca="1">OFFSET('GFZ Berechnung'!$CA$6,MOD(ROW()-2,113),A558-1)</f>
        <v>3.8177325693423136</v>
      </c>
      <c r="D558" s="346">
        <f ca="1">OFFSET('GFZ Berechnung'!Z$6,MOD(ROW()-2,113),A558-1)</f>
        <v>949337.50000000012</v>
      </c>
      <c r="F558" s="293">
        <v>0.93012216055410346</v>
      </c>
      <c r="G558" s="347">
        <v>907495</v>
      </c>
    </row>
    <row r="559" spans="1:7" x14ac:dyDescent="0.25">
      <c r="A559" s="291">
        <f t="shared" si="24"/>
        <v>5</v>
      </c>
      <c r="B559" s="343">
        <f ca="1">OFFSET('GFZ Berechnung'!$B$6,MOD(ROW()-2,113),0)</f>
        <v>91601</v>
      </c>
      <c r="C559" s="345">
        <f ca="1">OFFSET('GFZ Berechnung'!$CA$6,MOD(ROW()-2,113),A559-1)</f>
        <v>3.2011637366648755</v>
      </c>
      <c r="D559" s="346">
        <f ca="1">OFFSET('GFZ Berechnung'!Z$6,MOD(ROW()-2,113),A559-1)</f>
        <v>964043.75</v>
      </c>
      <c r="F559" s="293">
        <v>2.0865333425302466</v>
      </c>
      <c r="G559" s="347">
        <v>949337.50000000012</v>
      </c>
    </row>
    <row r="560" spans="1:7" x14ac:dyDescent="0.25">
      <c r="A560" s="291">
        <f t="shared" si="24"/>
        <v>5</v>
      </c>
      <c r="B560" s="343">
        <f ca="1">OFFSET('GFZ Berechnung'!$B$6,MOD(ROW()-2,113),0)</f>
        <v>91701</v>
      </c>
      <c r="C560" s="345">
        <f ca="1">OFFSET('GFZ Berechnung'!$CA$6,MOD(ROW()-2,113),A560-1)</f>
        <v>2.914706551122773</v>
      </c>
      <c r="D560" s="346">
        <f ca="1">OFFSET('GFZ Berechnung'!Z$6,MOD(ROW()-2,113),A560-1)</f>
        <v>610402.5</v>
      </c>
      <c r="F560" s="293">
        <v>1.4404453010195724</v>
      </c>
      <c r="G560" s="347">
        <v>964043.75</v>
      </c>
    </row>
    <row r="561" spans="1:7" x14ac:dyDescent="0.25">
      <c r="A561" s="291">
        <f t="shared" si="24"/>
        <v>5</v>
      </c>
      <c r="B561" s="343">
        <f ca="1">OFFSET('GFZ Berechnung'!$B$6,MOD(ROW()-2,113),0)</f>
        <v>91801</v>
      </c>
      <c r="C561" s="345">
        <f ca="1">OFFSET('GFZ Berechnung'!$CA$6,MOD(ROW()-2,113),A561-1)</f>
        <v>2.4245982438442057</v>
      </c>
      <c r="D561" s="346">
        <f ca="1">OFFSET('GFZ Berechnung'!Z$6,MOD(ROW()-2,113),A561-1)</f>
        <v>802612.5</v>
      </c>
      <c r="F561" s="293">
        <v>1.1638793823137594</v>
      </c>
      <c r="G561" s="347">
        <v>610402.5</v>
      </c>
    </row>
    <row r="562" spans="1:7" x14ac:dyDescent="0.25">
      <c r="A562" s="291">
        <f t="shared" si="24"/>
        <v>5</v>
      </c>
      <c r="B562" s="343">
        <f ca="1">OFFSET('GFZ Berechnung'!$B$6,MOD(ROW()-2,113),0)</f>
        <v>91901</v>
      </c>
      <c r="C562" s="345">
        <f ca="1">OFFSET('GFZ Berechnung'!$CA$6,MOD(ROW()-2,113),A562-1)</f>
        <v>2.8747773100103737</v>
      </c>
      <c r="D562" s="346">
        <f ca="1">OFFSET('GFZ Berechnung'!Z$6,MOD(ROW()-2,113),A562-1)</f>
        <v>946022.5</v>
      </c>
      <c r="F562" s="293">
        <v>1.0850356456030532</v>
      </c>
      <c r="G562" s="347">
        <v>802612.5</v>
      </c>
    </row>
    <row r="563" spans="1:7" x14ac:dyDescent="0.25">
      <c r="A563" s="291">
        <f t="shared" si="24"/>
        <v>5</v>
      </c>
      <c r="B563" s="343">
        <f ca="1">OFFSET('GFZ Berechnung'!$B$6,MOD(ROW()-2,113),0)</f>
        <v>92001</v>
      </c>
      <c r="C563" s="345">
        <f ca="1">OFFSET('GFZ Berechnung'!$CA$6,MOD(ROW()-2,113),A563-1)</f>
        <v>3.6362111436087741</v>
      </c>
      <c r="D563" s="346">
        <f ca="1">OFFSET('GFZ Berechnung'!Z$6,MOD(ROW()-2,113),A563-1)</f>
        <v>646165</v>
      </c>
      <c r="F563" s="293">
        <v>1.0067044560491412</v>
      </c>
      <c r="G563" s="347">
        <v>946022.5</v>
      </c>
    </row>
    <row r="564" spans="1:7" x14ac:dyDescent="0.25">
      <c r="A564" s="291">
        <f t="shared" si="24"/>
        <v>5</v>
      </c>
      <c r="B564" s="343">
        <f ca="1">OFFSET('GFZ Berechnung'!$B$6,MOD(ROW()-2,113),0)</f>
        <v>92101</v>
      </c>
      <c r="C564" s="345">
        <f ca="1">OFFSET('GFZ Berechnung'!$CA$6,MOD(ROW()-2,113),A564-1)</f>
        <v>2.5956583625571628</v>
      </c>
      <c r="D564" s="346">
        <f ca="1">OFFSET('GFZ Berechnung'!Z$6,MOD(ROW()-2,113),A564-1)</f>
        <v>1019982.4999999999</v>
      </c>
      <c r="F564" s="293">
        <v>2.0999447123141226</v>
      </c>
      <c r="G564" s="347">
        <v>646165</v>
      </c>
    </row>
    <row r="565" spans="1:7" x14ac:dyDescent="0.25">
      <c r="A565" s="291">
        <f t="shared" si="24"/>
        <v>5</v>
      </c>
      <c r="B565" s="343">
        <f ca="1">OFFSET('GFZ Berechnung'!$B$6,MOD(ROW()-2,113),0)</f>
        <v>92201</v>
      </c>
      <c r="C565" s="345">
        <f ca="1">OFFSET('GFZ Berechnung'!$CA$6,MOD(ROW()-2,113),A565-1)</f>
        <v>2.3755549879692412</v>
      </c>
      <c r="D565" s="346">
        <f ca="1">OFFSET('GFZ Berechnung'!Z$6,MOD(ROW()-2,113),A565-1)</f>
        <v>794733.75</v>
      </c>
      <c r="F565" s="293">
        <v>0.78200047452187027</v>
      </c>
      <c r="G565" s="347">
        <v>1019982.4999999999</v>
      </c>
    </row>
    <row r="566" spans="1:7" x14ac:dyDescent="0.25">
      <c r="A566" s="291">
        <f t="shared" si="24"/>
        <v>5</v>
      </c>
      <c r="B566" s="343">
        <f ca="1">OFFSET('GFZ Berechnung'!$B$6,MOD(ROW()-2,113),0)</f>
        <v>92301</v>
      </c>
      <c r="C566" s="345">
        <f ca="1">OFFSET('GFZ Berechnung'!$CA$6,MOD(ROW()-2,113),A566-1)</f>
        <v>3.1754728516335797</v>
      </c>
      <c r="D566" s="346">
        <f ca="1">OFFSET('GFZ Berechnung'!Z$6,MOD(ROW()-2,113),A566-1)</f>
        <v>470572.50000000006</v>
      </c>
      <c r="F566" s="293">
        <v>0.63910435288979206</v>
      </c>
      <c r="G566" s="347">
        <v>794733.75</v>
      </c>
    </row>
    <row r="567" spans="1:7" x14ac:dyDescent="0.25">
      <c r="A567" s="291">
        <f t="shared" si="24"/>
        <v>6</v>
      </c>
      <c r="B567" s="343">
        <f ca="1">OFFSET('GFZ Berechnung'!$B$6,MOD(ROW()-2,113),0)</f>
        <v>101</v>
      </c>
      <c r="C567" s="345">
        <f ca="1">OFFSET('GFZ Berechnung'!$CA$6,MOD(ROW()-2,113),A567-1)</f>
        <v>3.847662966200466</v>
      </c>
      <c r="D567" s="346">
        <f ca="1">OFFSET('GFZ Berechnung'!Z$6,MOD(ROW()-2,113),A567-1)</f>
        <v>46561.25</v>
      </c>
      <c r="F567" s="293">
        <v>0.84457389048053544</v>
      </c>
      <c r="G567" s="347">
        <v>470572.50000000006</v>
      </c>
    </row>
    <row r="568" spans="1:7" x14ac:dyDescent="0.25">
      <c r="A568" s="291">
        <f t="shared" si="24"/>
        <v>6</v>
      </c>
      <c r="B568" s="343">
        <f ca="1">OFFSET('GFZ Berechnung'!$B$6,MOD(ROW()-2,113),0)</f>
        <v>102</v>
      </c>
      <c r="C568" s="345" t="str">
        <f ca="1">OFFSET('GFZ Berechnung'!$CA$6,MOD(ROW()-2,113),A568-1)</f>
        <v/>
      </c>
      <c r="D568" s="346" t="str">
        <f ca="1">OFFSET('GFZ Berechnung'!Z$6,MOD(ROW()-2,113),A568-1)</f>
        <v/>
      </c>
      <c r="F568" s="293">
        <v>0.89167742327117328</v>
      </c>
      <c r="G568" s="347">
        <v>46561.25</v>
      </c>
    </row>
    <row r="569" spans="1:7" x14ac:dyDescent="0.25">
      <c r="A569" s="291">
        <f t="shared" si="24"/>
        <v>6</v>
      </c>
      <c r="B569" s="343">
        <f ca="1">OFFSET('GFZ Berechnung'!$B$6,MOD(ROW()-2,113),0)</f>
        <v>103</v>
      </c>
      <c r="C569" s="345">
        <f ca="1">OFFSET('GFZ Berechnung'!$CA$6,MOD(ROW()-2,113),A569-1)</f>
        <v>3.6708397668252917</v>
      </c>
      <c r="D569" s="346">
        <f ca="1">OFFSET('GFZ Berechnung'!Z$6,MOD(ROW()-2,113),A569-1)</f>
        <v>9251.25</v>
      </c>
      <c r="F569" s="293">
        <v>0.67732242752795746</v>
      </c>
      <c r="G569" s="347">
        <v>9251.25</v>
      </c>
    </row>
    <row r="570" spans="1:7" x14ac:dyDescent="0.25">
      <c r="A570" s="291">
        <f t="shared" si="24"/>
        <v>6</v>
      </c>
      <c r="B570" s="343">
        <f ca="1">OFFSET('GFZ Berechnung'!$B$6,MOD(ROW()-2,113),0)</f>
        <v>104</v>
      </c>
      <c r="C570" s="345">
        <f ca="1">OFFSET('GFZ Berechnung'!$CA$6,MOD(ROW()-2,113),A570-1)</f>
        <v>2.3898305912091908</v>
      </c>
      <c r="D570" s="346">
        <f ca="1">OFFSET('GFZ Berechnung'!Z$6,MOD(ROW()-2,113),A570-1)</f>
        <v>20131.25</v>
      </c>
      <c r="F570" s="293">
        <v>0.44052666465623852</v>
      </c>
      <c r="G570" s="347">
        <v>20131.25</v>
      </c>
    </row>
    <row r="571" spans="1:7" x14ac:dyDescent="0.25">
      <c r="A571" s="291">
        <f t="shared" si="24"/>
        <v>6</v>
      </c>
      <c r="B571" s="343">
        <f ca="1">OFFSET('GFZ Berechnung'!$B$6,MOD(ROW()-2,113),0)</f>
        <v>105</v>
      </c>
      <c r="C571" s="345" t="str">
        <f ca="1">OFFSET('GFZ Berechnung'!$CA$6,MOD(ROW()-2,113),A571-1)</f>
        <v/>
      </c>
      <c r="D571" s="346" t="str">
        <f ca="1">OFFSET('GFZ Berechnung'!Z$6,MOD(ROW()-2,113),A571-1)</f>
        <v/>
      </c>
      <c r="F571" s="293">
        <v>0.69821277893904166</v>
      </c>
      <c r="G571" s="347">
        <v>13721.25</v>
      </c>
    </row>
    <row r="572" spans="1:7" x14ac:dyDescent="0.25">
      <c r="A572" s="291">
        <f t="shared" si="24"/>
        <v>6</v>
      </c>
      <c r="B572" s="343">
        <f ca="1">OFFSET('GFZ Berechnung'!$B$6,MOD(ROW()-2,113),0)</f>
        <v>106</v>
      </c>
      <c r="C572" s="345">
        <f ca="1">OFFSET('GFZ Berechnung'!$CA$6,MOD(ROW()-2,113),A572-1)</f>
        <v>3.7165528373811729</v>
      </c>
      <c r="D572" s="346">
        <f ca="1">OFFSET('GFZ Berechnung'!Z$6,MOD(ROW()-2,113),A572-1)</f>
        <v>13721.25</v>
      </c>
      <c r="F572" s="293">
        <v>0.65005733593144821</v>
      </c>
      <c r="G572" s="347">
        <v>9116.25</v>
      </c>
    </row>
    <row r="573" spans="1:7" x14ac:dyDescent="0.25">
      <c r="A573" s="291">
        <f t="shared" si="24"/>
        <v>6</v>
      </c>
      <c r="B573" s="343">
        <f ca="1">OFFSET('GFZ Berechnung'!$B$6,MOD(ROW()-2,113),0)</f>
        <v>107</v>
      </c>
      <c r="C573" s="345">
        <f ca="1">OFFSET('GFZ Berechnung'!$CA$6,MOD(ROW()-2,113),A573-1)</f>
        <v>3.4717903205633367</v>
      </c>
      <c r="D573" s="346">
        <f ca="1">OFFSET('GFZ Berechnung'!Z$6,MOD(ROW()-2,113),A573-1)</f>
        <v>9116.25</v>
      </c>
      <c r="F573" s="293">
        <v>0.54844679217386072</v>
      </c>
      <c r="G573" s="347">
        <v>30691.25</v>
      </c>
    </row>
    <row r="574" spans="1:7" x14ac:dyDescent="0.25">
      <c r="A574" s="291">
        <f t="shared" si="24"/>
        <v>6</v>
      </c>
      <c r="B574" s="343">
        <f ca="1">OFFSET('GFZ Berechnung'!$B$6,MOD(ROW()-2,113),0)</f>
        <v>108</v>
      </c>
      <c r="C574" s="345">
        <f ca="1">OFFSET('GFZ Berechnung'!$CA$6,MOD(ROW()-2,113),A574-1)</f>
        <v>2.9529783979669655</v>
      </c>
      <c r="D574" s="346">
        <f ca="1">OFFSET('GFZ Berechnung'!Z$6,MOD(ROW()-2,113),A574-1)</f>
        <v>30691.25</v>
      </c>
      <c r="F574" s="293">
        <v>0.53716870848688281</v>
      </c>
      <c r="G574" s="347">
        <v>33895</v>
      </c>
    </row>
    <row r="575" spans="1:7" x14ac:dyDescent="0.25">
      <c r="A575" s="291">
        <f t="shared" si="24"/>
        <v>6</v>
      </c>
      <c r="B575" s="343">
        <f ca="1">OFFSET('GFZ Berechnung'!$B$6,MOD(ROW()-2,113),0)</f>
        <v>109</v>
      </c>
      <c r="C575" s="345">
        <f ca="1">OFFSET('GFZ Berechnung'!$CA$6,MOD(ROW()-2,113),A575-1)</f>
        <v>2.8516451875725566</v>
      </c>
      <c r="D575" s="346">
        <f ca="1">OFFSET('GFZ Berechnung'!Z$6,MOD(ROW()-2,113),A575-1)</f>
        <v>33895</v>
      </c>
      <c r="F575" s="293">
        <v>0.8521134403164774</v>
      </c>
      <c r="G575" s="347">
        <v>938442.5</v>
      </c>
    </row>
    <row r="576" spans="1:7" x14ac:dyDescent="0.25">
      <c r="A576" s="291">
        <f t="shared" si="24"/>
        <v>6</v>
      </c>
      <c r="B576" s="343">
        <f ca="1">OFFSET('GFZ Berechnung'!$B$6,MOD(ROW()-2,113),0)</f>
        <v>201</v>
      </c>
      <c r="C576" s="345">
        <f ca="1">OFFSET('GFZ Berechnung'!$CA$6,MOD(ROW()-2,113),A576-1)</f>
        <v>3.272263574131407</v>
      </c>
      <c r="D576" s="346">
        <f ca="1">OFFSET('GFZ Berechnung'!Z$6,MOD(ROW()-2,113),A576-1)</f>
        <v>938442.5</v>
      </c>
      <c r="F576" s="293">
        <v>0.72432433404910113</v>
      </c>
      <c r="G576" s="347">
        <v>532601.25</v>
      </c>
    </row>
    <row r="577" spans="1:7" x14ac:dyDescent="0.25">
      <c r="A577" s="291">
        <f t="shared" si="24"/>
        <v>6</v>
      </c>
      <c r="B577" s="343">
        <f ca="1">OFFSET('GFZ Berechnung'!$B$6,MOD(ROW()-2,113),0)</f>
        <v>202</v>
      </c>
      <c r="C577" s="345">
        <f ca="1">OFFSET('GFZ Berechnung'!$CA$6,MOD(ROW()-2,113),A577-1)</f>
        <v>2.8153545976464125</v>
      </c>
      <c r="D577" s="346">
        <f ca="1">OFFSET('GFZ Berechnung'!Z$6,MOD(ROW()-2,113),A577-1)</f>
        <v>532601.25</v>
      </c>
      <c r="F577" s="293">
        <v>0.531976184997765</v>
      </c>
      <c r="G577" s="347">
        <v>32676.250000000004</v>
      </c>
    </row>
    <row r="578" spans="1:7" x14ac:dyDescent="0.25">
      <c r="A578" s="291">
        <f t="shared" si="24"/>
        <v>6</v>
      </c>
      <c r="B578" s="343">
        <f ca="1">OFFSET('GFZ Berechnung'!$B$6,MOD(ROW()-2,113),0)</f>
        <v>203</v>
      </c>
      <c r="C578" s="345">
        <f ca="1">OFFSET('GFZ Berechnung'!$CA$6,MOD(ROW()-2,113),A578-1)</f>
        <v>2.3691278648290921</v>
      </c>
      <c r="D578" s="346">
        <f ca="1">OFFSET('GFZ Berechnung'!Z$6,MOD(ROW()-2,113),A578-1)</f>
        <v>32676.250000000004</v>
      </c>
      <c r="F578" s="293">
        <v>0.53986169278863994</v>
      </c>
      <c r="G578" s="347">
        <v>40948.75</v>
      </c>
    </row>
    <row r="579" spans="1:7" x14ac:dyDescent="0.25">
      <c r="A579" s="291">
        <f t="shared" ref="A579:A642" si="25">INT((ROW()-2)/113)+1</f>
        <v>6</v>
      </c>
      <c r="B579" s="343">
        <f ca="1">OFFSET('GFZ Berechnung'!$B$6,MOD(ROW()-2,113),0)</f>
        <v>204</v>
      </c>
      <c r="C579" s="345">
        <f ca="1">OFFSET('GFZ Berechnung'!$CA$6,MOD(ROW()-2,113),A579-1)</f>
        <v>2.6275923280400502</v>
      </c>
      <c r="D579" s="346">
        <f ca="1">OFFSET('GFZ Berechnung'!Z$6,MOD(ROW()-2,113),A579-1)</f>
        <v>40948.75</v>
      </c>
      <c r="F579" s="293">
        <v>0.69150069055974306</v>
      </c>
      <c r="G579" s="347">
        <v>76833.75</v>
      </c>
    </row>
    <row r="580" spans="1:7" x14ac:dyDescent="0.25">
      <c r="A580" s="291">
        <f t="shared" si="25"/>
        <v>6</v>
      </c>
      <c r="B580" s="343">
        <f ca="1">OFFSET('GFZ Berechnung'!$B$6,MOD(ROW()-2,113),0)</f>
        <v>205</v>
      </c>
      <c r="C580" s="345">
        <f ca="1">OFFSET('GFZ Berechnung'!$CA$6,MOD(ROW()-2,113),A580-1)</f>
        <v>3.2197272469615754</v>
      </c>
      <c r="D580" s="346">
        <f ca="1">OFFSET('GFZ Berechnung'!Z$6,MOD(ROW()-2,113),A580-1)</f>
        <v>76833.75</v>
      </c>
      <c r="F580" s="293">
        <v>0.75464901284447361</v>
      </c>
      <c r="G580" s="347">
        <v>182502.5</v>
      </c>
    </row>
    <row r="581" spans="1:7" x14ac:dyDescent="0.25">
      <c r="A581" s="291">
        <f t="shared" si="25"/>
        <v>6</v>
      </c>
      <c r="B581" s="343">
        <f ca="1">OFFSET('GFZ Berechnung'!$B$6,MOD(ROW()-2,113),0)</f>
        <v>206</v>
      </c>
      <c r="C581" s="345">
        <f ca="1">OFFSET('GFZ Berechnung'!$CA$6,MOD(ROW()-2,113),A581-1)</f>
        <v>3.2543893799458226</v>
      </c>
      <c r="D581" s="346">
        <f ca="1">OFFSET('GFZ Berechnung'!Z$6,MOD(ROW()-2,113),A581-1)</f>
        <v>182502.5</v>
      </c>
      <c r="F581" s="293">
        <v>0.52313322765435044</v>
      </c>
      <c r="G581" s="347">
        <v>50415</v>
      </c>
    </row>
    <row r="582" spans="1:7" x14ac:dyDescent="0.25">
      <c r="A582" s="291">
        <f t="shared" si="25"/>
        <v>6</v>
      </c>
      <c r="B582" s="343">
        <f ca="1">OFFSET('GFZ Berechnung'!$B$6,MOD(ROW()-2,113),0)</f>
        <v>207</v>
      </c>
      <c r="C582" s="345">
        <f ca="1">OFFSET('GFZ Berechnung'!$CA$6,MOD(ROW()-2,113),A582-1)</f>
        <v>2.4348693387705227</v>
      </c>
      <c r="D582" s="346">
        <f ca="1">OFFSET('GFZ Berechnung'!Z$6,MOD(ROW()-2,113),A582-1)</f>
        <v>50415</v>
      </c>
      <c r="F582" s="293">
        <v>0.45643998102453476</v>
      </c>
      <c r="G582" s="347">
        <v>9140</v>
      </c>
    </row>
    <row r="583" spans="1:7" x14ac:dyDescent="0.25">
      <c r="A583" s="291">
        <f t="shared" si="25"/>
        <v>6</v>
      </c>
      <c r="B583" s="343">
        <f ca="1">OFFSET('GFZ Berechnung'!$B$6,MOD(ROW()-2,113),0)</f>
        <v>208</v>
      </c>
      <c r="C583" s="345">
        <f ca="1">OFFSET('GFZ Berechnung'!$CA$6,MOD(ROW()-2,113),A583-1)</f>
        <v>2.2522355471431363</v>
      </c>
      <c r="D583" s="346">
        <f ca="1">OFFSET('GFZ Berechnung'!Z$6,MOD(ROW()-2,113),A583-1)</f>
        <v>9140</v>
      </c>
      <c r="F583" s="293">
        <v>0.59405916729296937</v>
      </c>
      <c r="G583" s="347">
        <v>100548.75</v>
      </c>
    </row>
    <row r="584" spans="1:7" x14ac:dyDescent="0.25">
      <c r="A584" s="291">
        <f t="shared" si="25"/>
        <v>6</v>
      </c>
      <c r="B584" s="343">
        <f ca="1">OFFSET('GFZ Berechnung'!$B$6,MOD(ROW()-2,113),0)</f>
        <v>209</v>
      </c>
      <c r="C584" s="345">
        <f ca="1">OFFSET('GFZ Berechnung'!$CA$6,MOD(ROW()-2,113),A584-1)</f>
        <v>2.8021708532824769</v>
      </c>
      <c r="D584" s="346">
        <f ca="1">OFFSET('GFZ Berechnung'!Z$6,MOD(ROW()-2,113),A584-1)</f>
        <v>100548.75</v>
      </c>
      <c r="F584" s="293">
        <v>0.587595107621674</v>
      </c>
      <c r="G584" s="347">
        <v>55772.5</v>
      </c>
    </row>
    <row r="585" spans="1:7" x14ac:dyDescent="0.25">
      <c r="A585" s="291">
        <f t="shared" si="25"/>
        <v>6</v>
      </c>
      <c r="B585" s="343">
        <f ca="1">OFFSET('GFZ Berechnung'!$B$6,MOD(ROW()-2,113),0)</f>
        <v>210</v>
      </c>
      <c r="C585" s="345">
        <f ca="1">OFFSET('GFZ Berechnung'!$CA$6,MOD(ROW()-2,113),A585-1)</f>
        <v>2.7509399173021865</v>
      </c>
      <c r="D585" s="346">
        <f ca="1">OFFSET('GFZ Berechnung'!Z$6,MOD(ROW()-2,113),A585-1)</f>
        <v>55772.5</v>
      </c>
      <c r="F585" s="293">
        <v>1.1081590083778665</v>
      </c>
      <c r="G585" s="347">
        <v>302432.5</v>
      </c>
    </row>
    <row r="586" spans="1:7" x14ac:dyDescent="0.25">
      <c r="A586" s="291">
        <f t="shared" si="25"/>
        <v>6</v>
      </c>
      <c r="B586" s="343">
        <f ca="1">OFFSET('GFZ Berechnung'!$B$6,MOD(ROW()-2,113),0)</f>
        <v>301</v>
      </c>
      <c r="C586" s="345">
        <f ca="1">OFFSET('GFZ Berechnung'!$CA$6,MOD(ROW()-2,113),A586-1)</f>
        <v>4.70996922264142</v>
      </c>
      <c r="D586" s="346">
        <f ca="1">OFFSET('GFZ Berechnung'!Z$6,MOD(ROW()-2,113),A586-1)</f>
        <v>302432.5</v>
      </c>
      <c r="F586" s="293">
        <v>0.79208189720156974</v>
      </c>
      <c r="G586" s="347">
        <v>413586.25</v>
      </c>
    </row>
    <row r="587" spans="1:7" x14ac:dyDescent="0.25">
      <c r="A587" s="291">
        <f t="shared" si="25"/>
        <v>6</v>
      </c>
      <c r="B587" s="343">
        <f ca="1">OFFSET('GFZ Berechnung'!$B$6,MOD(ROW()-2,113),0)</f>
        <v>302</v>
      </c>
      <c r="C587" s="345">
        <f ca="1">OFFSET('GFZ Berechnung'!$CA$6,MOD(ROW()-2,113),A587-1)</f>
        <v>3.6103981554626201</v>
      </c>
      <c r="D587" s="346">
        <f ca="1">OFFSET('GFZ Berechnung'!Z$6,MOD(ROW()-2,113),A587-1)</f>
        <v>413586.25</v>
      </c>
      <c r="F587" s="293">
        <v>0.96525008583577854</v>
      </c>
      <c r="G587" s="347">
        <v>34636.25</v>
      </c>
    </row>
    <row r="588" spans="1:7" x14ac:dyDescent="0.25">
      <c r="A588" s="291">
        <f t="shared" si="25"/>
        <v>6</v>
      </c>
      <c r="B588" s="343">
        <f ca="1">OFFSET('GFZ Berechnung'!$B$6,MOD(ROW()-2,113),0)</f>
        <v>303</v>
      </c>
      <c r="C588" s="345">
        <f ca="1">OFFSET('GFZ Berechnung'!$CA$6,MOD(ROW()-2,113),A588-1)</f>
        <v>4.4011999513959523</v>
      </c>
      <c r="D588" s="346">
        <f ca="1">OFFSET('GFZ Berechnung'!Z$6,MOD(ROW()-2,113),A588-1)</f>
        <v>34636.25</v>
      </c>
      <c r="F588" s="293">
        <v>0.96391703625300318</v>
      </c>
      <c r="G588" s="347">
        <v>307096.25</v>
      </c>
    </row>
    <row r="589" spans="1:7" x14ac:dyDescent="0.25">
      <c r="A589" s="291">
        <f t="shared" si="25"/>
        <v>6</v>
      </c>
      <c r="B589" s="343">
        <f ca="1">OFFSET('GFZ Berechnung'!$B$6,MOD(ROW()-2,113),0)</f>
        <v>304</v>
      </c>
      <c r="C589" s="345">
        <f ca="1">OFFSET('GFZ Berechnung'!$CA$6,MOD(ROW()-2,113),A589-1)</f>
        <v>4.2569772357070939</v>
      </c>
      <c r="D589" s="346">
        <f ca="1">OFFSET('GFZ Berechnung'!Z$6,MOD(ROW()-2,113),A589-1)</f>
        <v>307096.25</v>
      </c>
      <c r="F589" s="293">
        <v>0.73082537708621842</v>
      </c>
      <c r="G589" s="347">
        <v>117048.75</v>
      </c>
    </row>
    <row r="590" spans="1:7" x14ac:dyDescent="0.25">
      <c r="A590" s="291">
        <f t="shared" si="25"/>
        <v>6</v>
      </c>
      <c r="B590" s="343">
        <f ca="1">OFFSET('GFZ Berechnung'!$B$6,MOD(ROW()-2,113),0)</f>
        <v>305</v>
      </c>
      <c r="C590" s="345">
        <f ca="1">OFFSET('GFZ Berechnung'!$CA$6,MOD(ROW()-2,113),A590-1)</f>
        <v>3.3855843363653908</v>
      </c>
      <c r="D590" s="346">
        <f ca="1">OFFSET('GFZ Berechnung'!Z$6,MOD(ROW()-2,113),A590-1)</f>
        <v>117048.75</v>
      </c>
      <c r="F590" s="293">
        <v>0.75958690388800409</v>
      </c>
      <c r="G590" s="347">
        <v>379737.5</v>
      </c>
    </row>
    <row r="591" spans="1:7" x14ac:dyDescent="0.25">
      <c r="A591" s="291">
        <f t="shared" si="25"/>
        <v>6</v>
      </c>
      <c r="B591" s="343">
        <f ca="1">OFFSET('GFZ Berechnung'!$B$6,MOD(ROW()-2,113),0)</f>
        <v>306</v>
      </c>
      <c r="C591" s="345">
        <f ca="1">OFFSET('GFZ Berechnung'!$CA$6,MOD(ROW()-2,113),A591-1)</f>
        <v>3.6717005660377873</v>
      </c>
      <c r="D591" s="346">
        <f ca="1">OFFSET('GFZ Berechnung'!Z$6,MOD(ROW()-2,113),A591-1)</f>
        <v>379737.5</v>
      </c>
      <c r="F591" s="293">
        <v>0.64236264134691234</v>
      </c>
      <c r="G591" s="347">
        <v>89555</v>
      </c>
    </row>
    <row r="592" spans="1:7" x14ac:dyDescent="0.25">
      <c r="A592" s="291">
        <f t="shared" si="25"/>
        <v>6</v>
      </c>
      <c r="B592" s="343">
        <f ca="1">OFFSET('GFZ Berechnung'!$B$6,MOD(ROW()-2,113),0)</f>
        <v>307</v>
      </c>
      <c r="C592" s="345">
        <f ca="1">OFFSET('GFZ Berechnung'!$CA$6,MOD(ROW()-2,113),A592-1)</f>
        <v>3.3374687923237403</v>
      </c>
      <c r="D592" s="346">
        <f ca="1">OFFSET('GFZ Berechnung'!Z$6,MOD(ROW()-2,113),A592-1)</f>
        <v>89555</v>
      </c>
      <c r="F592" s="293">
        <v>0.6514014211605208</v>
      </c>
      <c r="G592" s="347">
        <v>94412.5</v>
      </c>
    </row>
    <row r="593" spans="1:7" x14ac:dyDescent="0.25">
      <c r="A593" s="291">
        <f t="shared" si="25"/>
        <v>6</v>
      </c>
      <c r="B593" s="343">
        <f ca="1">OFFSET('GFZ Berechnung'!$B$6,MOD(ROW()-2,113),0)</f>
        <v>308</v>
      </c>
      <c r="C593" s="345">
        <f ca="1">OFFSET('GFZ Berechnung'!$CA$6,MOD(ROW()-2,113),A593-1)</f>
        <v>3.5120818655327275</v>
      </c>
      <c r="D593" s="346">
        <f ca="1">OFFSET('GFZ Berechnung'!Z$6,MOD(ROW()-2,113),A593-1)</f>
        <v>94412.5</v>
      </c>
      <c r="F593" s="293">
        <v>0.69382740355335815</v>
      </c>
      <c r="G593" s="347">
        <v>5443.75</v>
      </c>
    </row>
    <row r="594" spans="1:7" x14ac:dyDescent="0.25">
      <c r="A594" s="291">
        <f t="shared" si="25"/>
        <v>6</v>
      </c>
      <c r="B594" s="343">
        <f ca="1">OFFSET('GFZ Berechnung'!$B$6,MOD(ROW()-2,113),0)</f>
        <v>309</v>
      </c>
      <c r="C594" s="345">
        <f ca="1">OFFSET('GFZ Berechnung'!$CA$6,MOD(ROW()-2,113),A594-1)</f>
        <v>3.5454263829930799</v>
      </c>
      <c r="D594" s="346">
        <f ca="1">OFFSET('GFZ Berechnung'!Z$6,MOD(ROW()-2,113),A594-1)</f>
        <v>5443.75</v>
      </c>
      <c r="F594" s="293">
        <v>0.65275721347864724</v>
      </c>
      <c r="G594" s="347">
        <v>30307.5</v>
      </c>
    </row>
    <row r="595" spans="1:7" x14ac:dyDescent="0.25">
      <c r="A595" s="291">
        <f t="shared" si="25"/>
        <v>6</v>
      </c>
      <c r="B595" s="343">
        <f ca="1">OFFSET('GFZ Berechnung'!$B$6,MOD(ROW()-2,113),0)</f>
        <v>310</v>
      </c>
      <c r="C595" s="345">
        <f ca="1">OFFSET('GFZ Berechnung'!$CA$6,MOD(ROW()-2,113),A595-1)</f>
        <v>3.4799311895699661</v>
      </c>
      <c r="D595" s="346">
        <f ca="1">OFFSET('GFZ Berechnung'!Z$6,MOD(ROW()-2,113),A595-1)</f>
        <v>30307.5</v>
      </c>
      <c r="F595" s="293">
        <v>0.64256878431951048</v>
      </c>
      <c r="G595" s="347">
        <v>33313.75</v>
      </c>
    </row>
    <row r="596" spans="1:7" x14ac:dyDescent="0.25">
      <c r="A596" s="291">
        <f t="shared" si="25"/>
        <v>6</v>
      </c>
      <c r="B596" s="343">
        <f ca="1">OFFSET('GFZ Berechnung'!$B$6,MOD(ROW()-2,113),0)</f>
        <v>311</v>
      </c>
      <c r="C596" s="345">
        <f ca="1">OFFSET('GFZ Berechnung'!$CA$6,MOD(ROW()-2,113),A596-1)</f>
        <v>3.3160069376187531</v>
      </c>
      <c r="D596" s="346">
        <f ca="1">OFFSET('GFZ Berechnung'!Z$6,MOD(ROW()-2,113),A596-1)</f>
        <v>33313.75</v>
      </c>
      <c r="F596" s="293">
        <v>0.72684805117018336</v>
      </c>
      <c r="G596" s="347">
        <v>164983.75</v>
      </c>
    </row>
    <row r="597" spans="1:7" x14ac:dyDescent="0.25">
      <c r="A597" s="291">
        <f t="shared" si="25"/>
        <v>6</v>
      </c>
      <c r="B597" s="343">
        <f ca="1">OFFSET('GFZ Berechnung'!$B$6,MOD(ROW()-2,113),0)</f>
        <v>312</v>
      </c>
      <c r="C597" s="345">
        <f ca="1">OFFSET('GFZ Berechnung'!$CA$6,MOD(ROW()-2,113),A597-1)</f>
        <v>3.6950361115857224</v>
      </c>
      <c r="D597" s="346">
        <f ca="1">OFFSET('GFZ Berechnung'!Z$6,MOD(ROW()-2,113),A597-1)</f>
        <v>164983.75</v>
      </c>
      <c r="F597" s="293">
        <v>0.64185416735051493</v>
      </c>
      <c r="G597" s="347">
        <v>7887.5</v>
      </c>
    </row>
    <row r="598" spans="1:7" x14ac:dyDescent="0.25">
      <c r="A598" s="291">
        <f t="shared" si="25"/>
        <v>6</v>
      </c>
      <c r="B598" s="343">
        <f ca="1">OFFSET('GFZ Berechnung'!$B$6,MOD(ROW()-2,113),0)</f>
        <v>313</v>
      </c>
      <c r="C598" s="345">
        <f ca="1">OFFSET('GFZ Berechnung'!$CA$6,MOD(ROW()-2,113),A598-1)</f>
        <v>3.2843923672730901</v>
      </c>
      <c r="D598" s="346">
        <f ca="1">OFFSET('GFZ Berechnung'!Z$6,MOD(ROW()-2,113),A598-1)</f>
        <v>7887.5</v>
      </c>
      <c r="F598" s="293">
        <v>0.82075666113970214</v>
      </c>
      <c r="G598" s="347">
        <v>22346.25</v>
      </c>
    </row>
    <row r="599" spans="1:7" x14ac:dyDescent="0.25">
      <c r="A599" s="291">
        <f t="shared" si="25"/>
        <v>6</v>
      </c>
      <c r="B599" s="343">
        <f ca="1">OFFSET('GFZ Berechnung'!$B$6,MOD(ROW()-2,113),0)</f>
        <v>314</v>
      </c>
      <c r="C599" s="345">
        <f ca="1">OFFSET('GFZ Berechnung'!$CA$6,MOD(ROW()-2,113),A599-1)</f>
        <v>4.0202189230285574</v>
      </c>
      <c r="D599" s="346">
        <f ca="1">OFFSET('GFZ Berechnung'!Z$6,MOD(ROW()-2,113),A599-1)</f>
        <v>22346.25</v>
      </c>
      <c r="F599" s="293">
        <v>0.68629822865186219</v>
      </c>
      <c r="G599" s="347">
        <v>48707.499999999993</v>
      </c>
    </row>
    <row r="600" spans="1:7" x14ac:dyDescent="0.25">
      <c r="A600" s="291">
        <f t="shared" si="25"/>
        <v>6</v>
      </c>
      <c r="B600" s="343">
        <f ca="1">OFFSET('GFZ Berechnung'!$B$6,MOD(ROW()-2,113),0)</f>
        <v>315</v>
      </c>
      <c r="C600" s="345">
        <f ca="1">OFFSET('GFZ Berechnung'!$CA$6,MOD(ROW()-2,113),A600-1)</f>
        <v>3.3562914144909937</v>
      </c>
      <c r="D600" s="346">
        <f ca="1">OFFSET('GFZ Berechnung'!Z$6,MOD(ROW()-2,113),A600-1)</f>
        <v>48707.499999999993</v>
      </c>
      <c r="F600" s="293">
        <v>0.61600286602235932</v>
      </c>
      <c r="G600" s="347">
        <v>71595</v>
      </c>
    </row>
    <row r="601" spans="1:7" x14ac:dyDescent="0.25">
      <c r="A601" s="291">
        <f t="shared" si="25"/>
        <v>6</v>
      </c>
      <c r="B601" s="343">
        <f ca="1">OFFSET('GFZ Berechnung'!$B$6,MOD(ROW()-2,113),0)</f>
        <v>316</v>
      </c>
      <c r="C601" s="345">
        <f ca="1">OFFSET('GFZ Berechnung'!$CA$6,MOD(ROW()-2,113),A601-1)</f>
        <v>3.3151300672931976</v>
      </c>
      <c r="D601" s="346">
        <f ca="1">OFFSET('GFZ Berechnung'!Z$6,MOD(ROW()-2,113),A601-1)</f>
        <v>71595</v>
      </c>
      <c r="F601" s="293">
        <v>0.87687571866337988</v>
      </c>
      <c r="G601" s="347">
        <v>488405</v>
      </c>
    </row>
    <row r="602" spans="1:7" x14ac:dyDescent="0.25">
      <c r="A602" s="291">
        <f t="shared" si="25"/>
        <v>6</v>
      </c>
      <c r="B602" s="343">
        <f ca="1">OFFSET('GFZ Berechnung'!$B$6,MOD(ROW()-2,113),0)</f>
        <v>317</v>
      </c>
      <c r="C602" s="345">
        <f ca="1">OFFSET('GFZ Berechnung'!$CA$6,MOD(ROW()-2,113),A602-1)</f>
        <v>4.0167383450427874</v>
      </c>
      <c r="D602" s="346">
        <f ca="1">OFFSET('GFZ Berechnung'!Z$6,MOD(ROW()-2,113),A602-1)</f>
        <v>488405</v>
      </c>
      <c r="F602" s="293">
        <v>0.69959720064145803</v>
      </c>
      <c r="G602" s="347">
        <v>120156.25</v>
      </c>
    </row>
    <row r="603" spans="1:7" x14ac:dyDescent="0.25">
      <c r="A603" s="291">
        <f t="shared" si="25"/>
        <v>6</v>
      </c>
      <c r="B603" s="343">
        <f ca="1">OFFSET('GFZ Berechnung'!$B$6,MOD(ROW()-2,113),0)</f>
        <v>318</v>
      </c>
      <c r="C603" s="345">
        <f ca="1">OFFSET('GFZ Berechnung'!$CA$6,MOD(ROW()-2,113),A603-1)</f>
        <v>3.4431134033111026</v>
      </c>
      <c r="D603" s="346">
        <f ca="1">OFFSET('GFZ Berechnung'!Z$6,MOD(ROW()-2,113),A603-1)</f>
        <v>120156.25</v>
      </c>
      <c r="F603" s="293">
        <v>0.6129726091667147</v>
      </c>
      <c r="G603" s="347">
        <v>57241.25</v>
      </c>
    </row>
    <row r="604" spans="1:7" x14ac:dyDescent="0.25">
      <c r="A604" s="291">
        <f t="shared" si="25"/>
        <v>6</v>
      </c>
      <c r="B604" s="343">
        <f ca="1">OFFSET('GFZ Berechnung'!$B$6,MOD(ROW()-2,113),0)</f>
        <v>319</v>
      </c>
      <c r="C604" s="345">
        <f ca="1">OFFSET('GFZ Berechnung'!$CA$6,MOD(ROW()-2,113),A604-1)</f>
        <v>3.1382781299690325</v>
      </c>
      <c r="D604" s="346">
        <f ca="1">OFFSET('GFZ Berechnung'!Z$6,MOD(ROW()-2,113),A604-1)</f>
        <v>57241.25</v>
      </c>
      <c r="F604" s="293">
        <v>0.80055219179018278</v>
      </c>
      <c r="G604" s="347">
        <v>52817.5</v>
      </c>
    </row>
    <row r="605" spans="1:7" x14ac:dyDescent="0.25">
      <c r="A605" s="291">
        <f t="shared" si="25"/>
        <v>6</v>
      </c>
      <c r="B605" s="343">
        <f ca="1">OFFSET('GFZ Berechnung'!$B$6,MOD(ROW()-2,113),0)</f>
        <v>320</v>
      </c>
      <c r="C605" s="345">
        <f ca="1">OFFSET('GFZ Berechnung'!$CA$6,MOD(ROW()-2,113),A605-1)</f>
        <v>3.7810549961131339</v>
      </c>
      <c r="D605" s="346">
        <f ca="1">OFFSET('GFZ Berechnung'!Z$6,MOD(ROW()-2,113),A605-1)</f>
        <v>52817.5</v>
      </c>
      <c r="F605" s="293">
        <v>0.59603859953224225</v>
      </c>
      <c r="G605" s="347">
        <v>41418.75</v>
      </c>
    </row>
    <row r="606" spans="1:7" x14ac:dyDescent="0.25">
      <c r="A606" s="291">
        <f t="shared" si="25"/>
        <v>6</v>
      </c>
      <c r="B606" s="343">
        <f ca="1">OFFSET('GFZ Berechnung'!$B$6,MOD(ROW()-2,113),0)</f>
        <v>321</v>
      </c>
      <c r="C606" s="345">
        <f ca="1">OFFSET('GFZ Berechnung'!$CA$6,MOD(ROW()-2,113),A606-1)</f>
        <v>3.0771835513442971</v>
      </c>
      <c r="D606" s="346">
        <f ca="1">OFFSET('GFZ Berechnung'!Z$6,MOD(ROW()-2,113),A606-1)</f>
        <v>41418.75</v>
      </c>
      <c r="F606" s="293">
        <v>0.60087137068759511</v>
      </c>
      <c r="G606" s="347">
        <v>47600</v>
      </c>
    </row>
    <row r="607" spans="1:7" x14ac:dyDescent="0.25">
      <c r="A607" s="291">
        <f t="shared" si="25"/>
        <v>6</v>
      </c>
      <c r="B607" s="343">
        <f ca="1">OFFSET('GFZ Berechnung'!$B$6,MOD(ROW()-2,113),0)</f>
        <v>322</v>
      </c>
      <c r="C607" s="345">
        <f ca="1">OFFSET('GFZ Berechnung'!$CA$6,MOD(ROW()-2,113),A607-1)</f>
        <v>3.134909512151133</v>
      </c>
      <c r="D607" s="346">
        <f ca="1">OFFSET('GFZ Berechnung'!Z$6,MOD(ROW()-2,113),A607-1)</f>
        <v>47600</v>
      </c>
      <c r="F607" s="293">
        <v>0.6180915420696983</v>
      </c>
      <c r="G607" s="347">
        <v>43516.25</v>
      </c>
    </row>
    <row r="608" spans="1:7" x14ac:dyDescent="0.25">
      <c r="A608" s="291">
        <f t="shared" si="25"/>
        <v>6</v>
      </c>
      <c r="B608" s="343">
        <f ca="1">OFFSET('GFZ Berechnung'!$B$6,MOD(ROW()-2,113),0)</f>
        <v>323</v>
      </c>
      <c r="C608" s="345">
        <f ca="1">OFFSET('GFZ Berechnung'!$CA$6,MOD(ROW()-2,113),A608-1)</f>
        <v>3.2099412849535307</v>
      </c>
      <c r="D608" s="346">
        <f ca="1">OFFSET('GFZ Berechnung'!Z$6,MOD(ROW()-2,113),A608-1)</f>
        <v>43516.25</v>
      </c>
      <c r="F608" s="293">
        <v>0.75402812143111542</v>
      </c>
      <c r="G608" s="347">
        <v>300975</v>
      </c>
    </row>
    <row r="609" spans="1:7" x14ac:dyDescent="0.25">
      <c r="A609" s="291">
        <f t="shared" si="25"/>
        <v>6</v>
      </c>
      <c r="B609" s="343">
        <f ca="1">OFFSET('GFZ Berechnung'!$B$6,MOD(ROW()-2,113),0)</f>
        <v>324</v>
      </c>
      <c r="C609" s="345">
        <f ca="1">OFFSET('GFZ Berechnung'!$CA$6,MOD(ROW()-2,113),A609-1)</f>
        <v>3.5597906288976953</v>
      </c>
      <c r="D609" s="346">
        <f ca="1">OFFSET('GFZ Berechnung'!Z$6,MOD(ROW()-2,113),A609-1)</f>
        <v>300975</v>
      </c>
      <c r="F609" s="293">
        <v>0.53410673622651428</v>
      </c>
      <c r="G609" s="347">
        <v>2448.75</v>
      </c>
    </row>
    <row r="610" spans="1:7" x14ac:dyDescent="0.25">
      <c r="A610" s="291">
        <f t="shared" si="25"/>
        <v>6</v>
      </c>
      <c r="B610" s="343">
        <f ca="1">OFFSET('GFZ Berechnung'!$B$6,MOD(ROW()-2,113),0)</f>
        <v>325</v>
      </c>
      <c r="C610" s="345">
        <f ca="1">OFFSET('GFZ Berechnung'!$CA$6,MOD(ROW()-2,113),A610-1)</f>
        <v>2.766361462376409</v>
      </c>
      <c r="D610" s="346">
        <f ca="1">OFFSET('GFZ Berechnung'!Z$6,MOD(ROW()-2,113),A610-1)</f>
        <v>2448.75</v>
      </c>
      <c r="F610" s="293">
        <v>1.1190339952153112</v>
      </c>
      <c r="G610" s="347">
        <v>4051497.5</v>
      </c>
    </row>
    <row r="611" spans="1:7" x14ac:dyDescent="0.25">
      <c r="A611" s="291">
        <f t="shared" si="25"/>
        <v>6</v>
      </c>
      <c r="B611" s="343">
        <f ca="1">OFFSET('GFZ Berechnung'!$B$6,MOD(ROW()-2,113),0)</f>
        <v>401</v>
      </c>
      <c r="C611" s="345">
        <f ca="1">OFFSET('GFZ Berechnung'!$CA$6,MOD(ROW()-2,113),A611-1)</f>
        <v>3.7982928385416681</v>
      </c>
      <c r="D611" s="346">
        <f ca="1">OFFSET('GFZ Berechnung'!Z$6,MOD(ROW()-2,113),A611-1)</f>
        <v>4051497.5</v>
      </c>
      <c r="F611" s="293">
        <v>1.1245155729763481</v>
      </c>
      <c r="G611" s="347">
        <v>230540.00000000003</v>
      </c>
    </row>
    <row r="612" spans="1:7" x14ac:dyDescent="0.25">
      <c r="A612" s="291">
        <f t="shared" si="25"/>
        <v>6</v>
      </c>
      <c r="B612" s="343">
        <f ca="1">OFFSET('GFZ Berechnung'!$B$6,MOD(ROW()-2,113),0)</f>
        <v>402</v>
      </c>
      <c r="C612" s="345">
        <f ca="1">OFFSET('GFZ Berechnung'!$CA$6,MOD(ROW()-2,113),A612-1)</f>
        <v>4.6636074373155934</v>
      </c>
      <c r="D612" s="346">
        <f ca="1">OFFSET('GFZ Berechnung'!Z$6,MOD(ROW()-2,113),A612-1)</f>
        <v>230540.00000000003</v>
      </c>
      <c r="F612" s="293">
        <v>1.2034679225967408</v>
      </c>
      <c r="G612" s="347">
        <v>628407.5</v>
      </c>
    </row>
    <row r="613" spans="1:7" x14ac:dyDescent="0.25">
      <c r="A613" s="291">
        <f t="shared" si="25"/>
        <v>6</v>
      </c>
      <c r="B613" s="343">
        <f ca="1">OFFSET('GFZ Berechnung'!$B$6,MOD(ROW()-2,113),0)</f>
        <v>403</v>
      </c>
      <c r="C613" s="345">
        <f ca="1">OFFSET('GFZ Berechnung'!$CA$6,MOD(ROW()-2,113),A613-1)</f>
        <v>4.7498505160183058</v>
      </c>
      <c r="D613" s="346">
        <f ca="1">OFFSET('GFZ Berechnung'!Z$6,MOD(ROW()-2,113),A613-1)</f>
        <v>628407.5</v>
      </c>
      <c r="F613" s="293">
        <v>0.5847281530361208</v>
      </c>
      <c r="G613" s="347">
        <v>97995</v>
      </c>
    </row>
    <row r="614" spans="1:7" x14ac:dyDescent="0.25">
      <c r="A614" s="291">
        <f t="shared" si="25"/>
        <v>6</v>
      </c>
      <c r="B614" s="343">
        <f ca="1">OFFSET('GFZ Berechnung'!$B$6,MOD(ROW()-2,113),0)</f>
        <v>404</v>
      </c>
      <c r="C614" s="345">
        <f ca="1">OFFSET('GFZ Berechnung'!$CA$6,MOD(ROW()-2,113),A614-1)</f>
        <v>2.677496608500201</v>
      </c>
      <c r="D614" s="346">
        <f ca="1">OFFSET('GFZ Berechnung'!Z$6,MOD(ROW()-2,113),A614-1)</f>
        <v>97995</v>
      </c>
      <c r="F614" s="293">
        <v>0.71017332909124276</v>
      </c>
      <c r="G614" s="347">
        <v>80221.25</v>
      </c>
    </row>
    <row r="615" spans="1:7" x14ac:dyDescent="0.25">
      <c r="A615" s="291">
        <f t="shared" si="25"/>
        <v>6</v>
      </c>
      <c r="B615" s="343">
        <f ca="1">OFFSET('GFZ Berechnung'!$B$6,MOD(ROW()-2,113),0)</f>
        <v>405</v>
      </c>
      <c r="C615" s="345">
        <f ca="1">OFFSET('GFZ Berechnung'!$CA$6,MOD(ROW()-2,113),A615-1)</f>
        <v>3.3619886191814619</v>
      </c>
      <c r="D615" s="346">
        <f ca="1">OFFSET('GFZ Berechnung'!Z$6,MOD(ROW()-2,113),A615-1)</f>
        <v>80221.25</v>
      </c>
      <c r="F615" s="293">
        <v>0.79303395441913371</v>
      </c>
      <c r="G615" s="347">
        <v>29478.75</v>
      </c>
    </row>
    <row r="616" spans="1:7" x14ac:dyDescent="0.25">
      <c r="A616" s="291">
        <f t="shared" si="25"/>
        <v>6</v>
      </c>
      <c r="B616" s="343">
        <f ca="1">OFFSET('GFZ Berechnung'!$B$6,MOD(ROW()-2,113),0)</f>
        <v>406</v>
      </c>
      <c r="C616" s="345">
        <f ca="1">OFFSET('GFZ Berechnung'!$CA$6,MOD(ROW()-2,113),A616-1)</f>
        <v>3.6967401044713766</v>
      </c>
      <c r="D616" s="346">
        <f ca="1">OFFSET('GFZ Berechnung'!Z$6,MOD(ROW()-2,113),A616-1)</f>
        <v>29478.75</v>
      </c>
      <c r="F616" s="293">
        <v>0.68006489770157852</v>
      </c>
      <c r="G616" s="347">
        <v>296998.75</v>
      </c>
    </row>
    <row r="617" spans="1:7" x14ac:dyDescent="0.25">
      <c r="A617" s="291">
        <f t="shared" si="25"/>
        <v>6</v>
      </c>
      <c r="B617" s="343">
        <f ca="1">OFFSET('GFZ Berechnung'!$B$6,MOD(ROW()-2,113),0)</f>
        <v>407</v>
      </c>
      <c r="C617" s="345">
        <f ca="1">OFFSET('GFZ Berechnung'!$CA$6,MOD(ROW()-2,113),A617-1)</f>
        <v>2.9725345635455835</v>
      </c>
      <c r="D617" s="346">
        <f ca="1">OFFSET('GFZ Berechnung'!Z$6,MOD(ROW()-2,113),A617-1)</f>
        <v>296998.75</v>
      </c>
      <c r="F617" s="293">
        <v>0.63487851784089011</v>
      </c>
      <c r="G617" s="347">
        <v>64875</v>
      </c>
    </row>
    <row r="618" spans="1:7" x14ac:dyDescent="0.25">
      <c r="A618" s="291">
        <f t="shared" si="25"/>
        <v>6</v>
      </c>
      <c r="B618" s="343">
        <f ca="1">OFFSET('GFZ Berechnung'!$B$6,MOD(ROW()-2,113),0)</f>
        <v>408</v>
      </c>
      <c r="C618" s="345">
        <f ca="1">OFFSET('GFZ Berechnung'!$CA$6,MOD(ROW()-2,113),A618-1)</f>
        <v>2.8917121861316146</v>
      </c>
      <c r="D618" s="346">
        <f ca="1">OFFSET('GFZ Berechnung'!Z$6,MOD(ROW()-2,113),A618-1)</f>
        <v>64875</v>
      </c>
      <c r="F618" s="293">
        <v>0.81934170975640863</v>
      </c>
      <c r="G618" s="347">
        <v>14742.5</v>
      </c>
    </row>
    <row r="619" spans="1:7" x14ac:dyDescent="0.25">
      <c r="A619" s="291">
        <f t="shared" si="25"/>
        <v>6</v>
      </c>
      <c r="B619" s="343">
        <f ca="1">OFFSET('GFZ Berechnung'!$B$6,MOD(ROW()-2,113),0)</f>
        <v>409</v>
      </c>
      <c r="C619" s="345">
        <f ca="1">OFFSET('GFZ Berechnung'!$CA$6,MOD(ROW()-2,113),A619-1)</f>
        <v>3.9107053027047849</v>
      </c>
      <c r="D619" s="346">
        <f ca="1">OFFSET('GFZ Berechnung'!Z$6,MOD(ROW()-2,113),A619-1)</f>
        <v>14742.5</v>
      </c>
      <c r="F619" s="293">
        <v>0.71152604864335145</v>
      </c>
      <c r="G619" s="347">
        <v>351178.75</v>
      </c>
    </row>
    <row r="620" spans="1:7" x14ac:dyDescent="0.25">
      <c r="A620" s="291">
        <f t="shared" si="25"/>
        <v>6</v>
      </c>
      <c r="B620" s="343">
        <f ca="1">OFFSET('GFZ Berechnung'!$B$6,MOD(ROW()-2,113),0)</f>
        <v>410</v>
      </c>
      <c r="C620" s="345">
        <f ca="1">OFFSET('GFZ Berechnung'!$CA$6,MOD(ROW()-2,113),A620-1)</f>
        <v>3.2300002841467528</v>
      </c>
      <c r="D620" s="346">
        <f ca="1">OFFSET('GFZ Berechnung'!Z$6,MOD(ROW()-2,113),A620-1)</f>
        <v>351178.75</v>
      </c>
      <c r="F620" s="293">
        <v>0.81063486565661458</v>
      </c>
      <c r="G620" s="347">
        <v>48401.25</v>
      </c>
    </row>
    <row r="621" spans="1:7" x14ac:dyDescent="0.25">
      <c r="A621" s="291">
        <f t="shared" si="25"/>
        <v>6</v>
      </c>
      <c r="B621" s="343">
        <f ca="1">OFFSET('GFZ Berechnung'!$B$6,MOD(ROW()-2,113),0)</f>
        <v>411</v>
      </c>
      <c r="C621" s="345">
        <f ca="1">OFFSET('GFZ Berechnung'!$CA$6,MOD(ROW()-2,113),A621-1)</f>
        <v>3.7975973006439783</v>
      </c>
      <c r="D621" s="346">
        <f ca="1">OFFSET('GFZ Berechnung'!Z$6,MOD(ROW()-2,113),A621-1)</f>
        <v>48401.25</v>
      </c>
      <c r="F621" s="293">
        <v>0.63747341546534675</v>
      </c>
      <c r="G621" s="347">
        <v>52496.25</v>
      </c>
    </row>
    <row r="622" spans="1:7" x14ac:dyDescent="0.25">
      <c r="A622" s="291">
        <f t="shared" si="25"/>
        <v>6</v>
      </c>
      <c r="B622" s="343">
        <f ca="1">OFFSET('GFZ Berechnung'!$B$6,MOD(ROW()-2,113),0)</f>
        <v>412</v>
      </c>
      <c r="C622" s="345">
        <f ca="1">OFFSET('GFZ Berechnung'!$CA$6,MOD(ROW()-2,113),A622-1)</f>
        <v>2.9324949705666112</v>
      </c>
      <c r="D622" s="346">
        <f ca="1">OFFSET('GFZ Berechnung'!Z$6,MOD(ROW()-2,113),A622-1)</f>
        <v>52496.25</v>
      </c>
      <c r="F622" s="293">
        <v>0.64681589494259772</v>
      </c>
      <c r="G622" s="347">
        <v>15348.75</v>
      </c>
    </row>
    <row r="623" spans="1:7" x14ac:dyDescent="0.25">
      <c r="A623" s="291">
        <f t="shared" si="25"/>
        <v>6</v>
      </c>
      <c r="B623" s="343">
        <f ca="1">OFFSET('GFZ Berechnung'!$B$6,MOD(ROW()-2,113),0)</f>
        <v>413</v>
      </c>
      <c r="C623" s="345">
        <f ca="1">OFFSET('GFZ Berechnung'!$CA$6,MOD(ROW()-2,113),A623-1)</f>
        <v>3.0024457453427811</v>
      </c>
      <c r="D623" s="346">
        <f ca="1">OFFSET('GFZ Berechnung'!Z$6,MOD(ROW()-2,113),A623-1)</f>
        <v>15348.75</v>
      </c>
      <c r="F623" s="293">
        <v>0.57356720131394234</v>
      </c>
      <c r="G623" s="347">
        <v>24982.5</v>
      </c>
    </row>
    <row r="624" spans="1:7" x14ac:dyDescent="0.25">
      <c r="A624" s="291">
        <f t="shared" si="25"/>
        <v>6</v>
      </c>
      <c r="B624" s="343">
        <f ca="1">OFFSET('GFZ Berechnung'!$B$6,MOD(ROW()-2,113),0)</f>
        <v>414</v>
      </c>
      <c r="C624" s="345">
        <f ca="1">OFFSET('GFZ Berechnung'!$CA$6,MOD(ROW()-2,113),A624-1)</f>
        <v>2.6730163196916985</v>
      </c>
      <c r="D624" s="346">
        <f ca="1">OFFSET('GFZ Berechnung'!Z$6,MOD(ROW()-2,113),A624-1)</f>
        <v>24982.5</v>
      </c>
      <c r="F624" s="293">
        <v>0.72490194744636738</v>
      </c>
      <c r="G624" s="347">
        <v>19070</v>
      </c>
    </row>
    <row r="625" spans="1:7" x14ac:dyDescent="0.25">
      <c r="A625" s="291">
        <f t="shared" si="25"/>
        <v>6</v>
      </c>
      <c r="B625" s="343">
        <f ca="1">OFFSET('GFZ Berechnung'!$B$6,MOD(ROW()-2,113),0)</f>
        <v>415</v>
      </c>
      <c r="C625" s="345">
        <f ca="1">OFFSET('GFZ Berechnung'!$CA$6,MOD(ROW()-2,113),A625-1)</f>
        <v>3.3818144722871022</v>
      </c>
      <c r="D625" s="346">
        <f ca="1">OFFSET('GFZ Berechnung'!Z$6,MOD(ROW()-2,113),A625-1)</f>
        <v>19070</v>
      </c>
      <c r="F625" s="293">
        <v>0.71674031025338625</v>
      </c>
      <c r="G625" s="347">
        <v>16033.75</v>
      </c>
    </row>
    <row r="626" spans="1:7" x14ac:dyDescent="0.25">
      <c r="A626" s="291">
        <f t="shared" si="25"/>
        <v>6</v>
      </c>
      <c r="B626" s="343">
        <f ca="1">OFFSET('GFZ Berechnung'!$B$6,MOD(ROW()-2,113),0)</f>
        <v>416</v>
      </c>
      <c r="C626" s="345">
        <f ca="1">OFFSET('GFZ Berechnung'!$CA$6,MOD(ROW()-2,113),A626-1)</f>
        <v>3.3717551071847596</v>
      </c>
      <c r="D626" s="346">
        <f ca="1">OFFSET('GFZ Berechnung'!Z$6,MOD(ROW()-2,113),A626-1)</f>
        <v>16033.75</v>
      </c>
      <c r="F626" s="293">
        <v>0.64031038123579054</v>
      </c>
      <c r="G626" s="347">
        <v>164013.75</v>
      </c>
    </row>
    <row r="627" spans="1:7" x14ac:dyDescent="0.25">
      <c r="A627" s="291">
        <f t="shared" si="25"/>
        <v>6</v>
      </c>
      <c r="B627" s="343">
        <f ca="1">OFFSET('GFZ Berechnung'!$B$6,MOD(ROW()-2,113),0)</f>
        <v>417</v>
      </c>
      <c r="C627" s="345">
        <f ca="1">OFFSET('GFZ Berechnung'!$CA$6,MOD(ROW()-2,113),A627-1)</f>
        <v>2.8754187950712233</v>
      </c>
      <c r="D627" s="346">
        <f ca="1">OFFSET('GFZ Berechnung'!Z$6,MOD(ROW()-2,113),A627-1)</f>
        <v>164013.75</v>
      </c>
      <c r="F627" s="293">
        <v>0.66821303735648685</v>
      </c>
      <c r="G627" s="347">
        <v>100408.75</v>
      </c>
    </row>
    <row r="628" spans="1:7" x14ac:dyDescent="0.25">
      <c r="A628" s="291">
        <f t="shared" si="25"/>
        <v>6</v>
      </c>
      <c r="B628" s="343">
        <f ca="1">OFFSET('GFZ Berechnung'!$B$6,MOD(ROW()-2,113),0)</f>
        <v>418</v>
      </c>
      <c r="C628" s="345">
        <f ca="1">OFFSET('GFZ Berechnung'!$CA$6,MOD(ROW()-2,113),A628-1)</f>
        <v>3.2171945902224017</v>
      </c>
      <c r="D628" s="346">
        <f ca="1">OFFSET('GFZ Berechnung'!Z$6,MOD(ROW()-2,113),A628-1)</f>
        <v>100408.75</v>
      </c>
      <c r="F628" s="293">
        <v>1.2600399263668429</v>
      </c>
      <c r="G628" s="347">
        <v>2088018.75</v>
      </c>
    </row>
    <row r="629" spans="1:7" x14ac:dyDescent="0.25">
      <c r="A629" s="291">
        <f t="shared" si="25"/>
        <v>6</v>
      </c>
      <c r="B629" s="343">
        <f ca="1">OFFSET('GFZ Berechnung'!$B$6,MOD(ROW()-2,113),0)</f>
        <v>501</v>
      </c>
      <c r="C629" s="345">
        <f ca="1">OFFSET('GFZ Berechnung'!$CA$6,MOD(ROW()-2,113),A629-1)</f>
        <v>4.1062674680335096</v>
      </c>
      <c r="D629" s="346">
        <f ca="1">OFFSET('GFZ Berechnung'!Z$6,MOD(ROW()-2,113),A629-1)</f>
        <v>2088018.75</v>
      </c>
      <c r="F629" s="293">
        <v>0.98640848539844872</v>
      </c>
      <c r="G629" s="347">
        <v>175416.25</v>
      </c>
    </row>
    <row r="630" spans="1:7" x14ac:dyDescent="0.25">
      <c r="A630" s="291">
        <f t="shared" si="25"/>
        <v>6</v>
      </c>
      <c r="B630" s="343">
        <f ca="1">OFFSET('GFZ Berechnung'!$B$6,MOD(ROW()-2,113),0)</f>
        <v>502</v>
      </c>
      <c r="C630" s="345">
        <f ca="1">OFFSET('GFZ Berechnung'!$CA$6,MOD(ROW()-2,113),A630-1)</f>
        <v>3.9976459957940786</v>
      </c>
      <c r="D630" s="346">
        <f ca="1">OFFSET('GFZ Berechnung'!Z$6,MOD(ROW()-2,113),A630-1)</f>
        <v>175416.25</v>
      </c>
      <c r="F630" s="293">
        <v>0.82469223103645928</v>
      </c>
      <c r="G630" s="347">
        <v>37751.25</v>
      </c>
    </row>
    <row r="631" spans="1:7" x14ac:dyDescent="0.25">
      <c r="A631" s="291">
        <f t="shared" si="25"/>
        <v>6</v>
      </c>
      <c r="B631" s="343">
        <f ca="1">OFFSET('GFZ Berechnung'!$B$6,MOD(ROW()-2,113),0)</f>
        <v>503</v>
      </c>
      <c r="C631" s="345">
        <f ca="1">OFFSET('GFZ Berechnung'!$CA$6,MOD(ROW()-2,113),A631-1)</f>
        <v>3.5671207612201807</v>
      </c>
      <c r="D631" s="346">
        <f ca="1">OFFSET('GFZ Berechnung'!Z$6,MOD(ROW()-2,113),A631-1)</f>
        <v>37751.25</v>
      </c>
      <c r="F631" s="293">
        <v>1.0588867922744709</v>
      </c>
      <c r="G631" s="347">
        <v>300501.25</v>
      </c>
    </row>
    <row r="632" spans="1:7" x14ac:dyDescent="0.25">
      <c r="A632" s="291">
        <f t="shared" si="25"/>
        <v>6</v>
      </c>
      <c r="B632" s="343">
        <f ca="1">OFFSET('GFZ Berechnung'!$B$6,MOD(ROW()-2,113),0)</f>
        <v>504</v>
      </c>
      <c r="C632" s="345">
        <f ca="1">OFFSET('GFZ Berechnung'!$CA$6,MOD(ROW()-2,113),A632-1)</f>
        <v>4.1519597048776804</v>
      </c>
      <c r="D632" s="346">
        <f ca="1">OFFSET('GFZ Berechnung'!Z$6,MOD(ROW()-2,113),A632-1)</f>
        <v>300501.25</v>
      </c>
      <c r="F632" s="293">
        <v>0.76597100317373779</v>
      </c>
      <c r="G632" s="347">
        <v>24002.5</v>
      </c>
    </row>
    <row r="633" spans="1:7" x14ac:dyDescent="0.25">
      <c r="A633" s="291">
        <f t="shared" si="25"/>
        <v>6</v>
      </c>
      <c r="B633" s="343">
        <f ca="1">OFFSET('GFZ Berechnung'!$B$6,MOD(ROW()-2,113),0)</f>
        <v>505</v>
      </c>
      <c r="C633" s="345">
        <f ca="1">OFFSET('GFZ Berechnung'!$CA$6,MOD(ROW()-2,113),A633-1)</f>
        <v>3.4285399342574596</v>
      </c>
      <c r="D633" s="346">
        <f ca="1">OFFSET('GFZ Berechnung'!Z$6,MOD(ROW()-2,113),A633-1)</f>
        <v>24002.5</v>
      </c>
      <c r="F633" s="293">
        <v>0.96178997136795885</v>
      </c>
      <c r="G633" s="347">
        <v>202965</v>
      </c>
    </row>
    <row r="634" spans="1:7" x14ac:dyDescent="0.25">
      <c r="A634" s="291">
        <f t="shared" si="25"/>
        <v>6</v>
      </c>
      <c r="B634" s="343">
        <f ca="1">OFFSET('GFZ Berechnung'!$B$6,MOD(ROW()-2,113),0)</f>
        <v>506</v>
      </c>
      <c r="C634" s="345">
        <f ca="1">OFFSET('GFZ Berechnung'!$CA$6,MOD(ROW()-2,113),A634-1)</f>
        <v>3.847968909336986</v>
      </c>
      <c r="D634" s="346">
        <f ca="1">OFFSET('GFZ Berechnung'!Z$6,MOD(ROW()-2,113),A634-1)</f>
        <v>202965</v>
      </c>
      <c r="F634" s="293">
        <v>0.90221260562310024</v>
      </c>
      <c r="G634" s="347">
        <v>4088378.7499999995</v>
      </c>
    </row>
    <row r="635" spans="1:7" x14ac:dyDescent="0.25">
      <c r="A635" s="291">
        <f t="shared" si="25"/>
        <v>6</v>
      </c>
      <c r="B635" s="343">
        <f ca="1">OFFSET('GFZ Berechnung'!$B$6,MOD(ROW()-2,113),0)</f>
        <v>601</v>
      </c>
      <c r="C635" s="345">
        <f ca="1">OFFSET('GFZ Berechnung'!$CA$6,MOD(ROW()-2,113),A635-1)</f>
        <v>3.3150787179162444</v>
      </c>
      <c r="D635" s="346">
        <f ca="1">OFFSET('GFZ Berechnung'!Z$6,MOD(ROW()-2,113),A635-1)</f>
        <v>4088378.7499999995</v>
      </c>
      <c r="F635" s="293">
        <v>0.60099613594617851</v>
      </c>
      <c r="G635" s="347">
        <v>18281.25</v>
      </c>
    </row>
    <row r="636" spans="1:7" x14ac:dyDescent="0.25">
      <c r="A636" s="291">
        <f t="shared" si="25"/>
        <v>6</v>
      </c>
      <c r="B636" s="343">
        <f ca="1">OFFSET('GFZ Berechnung'!$B$6,MOD(ROW()-2,113),0)</f>
        <v>603</v>
      </c>
      <c r="C636" s="345">
        <f ca="1">OFFSET('GFZ Berechnung'!$CA$6,MOD(ROW()-2,113),A636-1)</f>
        <v>3.140931681080521</v>
      </c>
      <c r="D636" s="346">
        <f ca="1">OFFSET('GFZ Berechnung'!Z$6,MOD(ROW()-2,113),A636-1)</f>
        <v>18281.25</v>
      </c>
      <c r="F636" s="293">
        <v>0.59642730388820742</v>
      </c>
      <c r="G636" s="347">
        <v>107023.75</v>
      </c>
    </row>
    <row r="637" spans="1:7" x14ac:dyDescent="0.25">
      <c r="A637" s="291">
        <f t="shared" si="25"/>
        <v>6</v>
      </c>
      <c r="B637" s="343">
        <f ca="1">OFFSET('GFZ Berechnung'!$B$6,MOD(ROW()-2,113),0)</f>
        <v>606</v>
      </c>
      <c r="C637" s="345">
        <f ca="1">OFFSET('GFZ Berechnung'!$CA$6,MOD(ROW()-2,113),A637-1)</f>
        <v>2.992140770084053</v>
      </c>
      <c r="D637" s="346">
        <f ca="1">OFFSET('GFZ Berechnung'!Z$6,MOD(ROW()-2,113),A637-1)</f>
        <v>107023.75</v>
      </c>
      <c r="F637" s="293">
        <v>0.62724621735183006</v>
      </c>
      <c r="G637" s="347">
        <v>15413.75</v>
      </c>
    </row>
    <row r="638" spans="1:7" x14ac:dyDescent="0.25">
      <c r="A638" s="291">
        <f t="shared" si="25"/>
        <v>6</v>
      </c>
      <c r="B638" s="343">
        <f ca="1">OFFSET('GFZ Berechnung'!$B$6,MOD(ROW()-2,113),0)</f>
        <v>610</v>
      </c>
      <c r="C638" s="345">
        <f ca="1">OFFSET('GFZ Berechnung'!$CA$6,MOD(ROW()-2,113),A638-1)</f>
        <v>3.2415752763978665</v>
      </c>
      <c r="D638" s="346">
        <f ca="1">OFFSET('GFZ Berechnung'!Z$6,MOD(ROW()-2,113),A638-1)</f>
        <v>15413.75</v>
      </c>
      <c r="F638" s="293">
        <v>0.74143575147575858</v>
      </c>
      <c r="G638" s="347">
        <v>410530</v>
      </c>
    </row>
    <row r="639" spans="1:7" x14ac:dyDescent="0.25">
      <c r="A639" s="291">
        <f t="shared" si="25"/>
        <v>6</v>
      </c>
      <c r="B639" s="343">
        <f ca="1">OFFSET('GFZ Berechnung'!$B$6,MOD(ROW()-2,113),0)</f>
        <v>611</v>
      </c>
      <c r="C639" s="345">
        <f ca="1">OFFSET('GFZ Berechnung'!$CA$6,MOD(ROW()-2,113),A639-1)</f>
        <v>3.1693694211213517</v>
      </c>
      <c r="D639" s="346">
        <f ca="1">OFFSET('GFZ Berechnung'!Z$6,MOD(ROW()-2,113),A639-1)</f>
        <v>410530</v>
      </c>
      <c r="F639" s="293">
        <v>0.74260652069511091</v>
      </c>
      <c r="G639" s="347">
        <v>140572.5</v>
      </c>
    </row>
    <row r="640" spans="1:7" x14ac:dyDescent="0.25">
      <c r="A640" s="291">
        <f t="shared" si="25"/>
        <v>6</v>
      </c>
      <c r="B640" s="343">
        <f ca="1">OFFSET('GFZ Berechnung'!$B$6,MOD(ROW()-2,113),0)</f>
        <v>612</v>
      </c>
      <c r="C640" s="345">
        <f ca="1">OFFSET('GFZ Berechnung'!$CA$6,MOD(ROW()-2,113),A640-1)</f>
        <v>3.404768648459882</v>
      </c>
      <c r="D640" s="346">
        <f ca="1">OFFSET('GFZ Berechnung'!Z$6,MOD(ROW()-2,113),A640-1)</f>
        <v>140572.5</v>
      </c>
      <c r="F640" s="293">
        <v>0.71640118406454012</v>
      </c>
      <c r="G640" s="347">
        <v>28563.75</v>
      </c>
    </row>
    <row r="641" spans="1:7" x14ac:dyDescent="0.25">
      <c r="A641" s="291">
        <f t="shared" si="25"/>
        <v>6</v>
      </c>
      <c r="B641" s="343">
        <f ca="1">OFFSET('GFZ Berechnung'!$B$6,MOD(ROW()-2,113),0)</f>
        <v>614</v>
      </c>
      <c r="C641" s="345">
        <f ca="1">OFFSET('GFZ Berechnung'!$CA$6,MOD(ROW()-2,113),A641-1)</f>
        <v>3.4053708590088334</v>
      </c>
      <c r="D641" s="346">
        <f ca="1">OFFSET('GFZ Berechnung'!Z$6,MOD(ROW()-2,113),A641-1)</f>
        <v>28563.75</v>
      </c>
      <c r="F641" s="293">
        <v>0.74684477139522498</v>
      </c>
      <c r="G641" s="347">
        <v>32982.5</v>
      </c>
    </row>
    <row r="642" spans="1:7" x14ac:dyDescent="0.25">
      <c r="A642" s="291">
        <f t="shared" si="25"/>
        <v>6</v>
      </c>
      <c r="B642" s="343">
        <f ca="1">OFFSET('GFZ Berechnung'!$B$6,MOD(ROW()-2,113),0)</f>
        <v>616</v>
      </c>
      <c r="C642" s="345">
        <f ca="1">OFFSET('GFZ Berechnung'!$CA$6,MOD(ROW()-2,113),A642-1)</f>
        <v>3.7383570490380289</v>
      </c>
      <c r="D642" s="346">
        <f ca="1">OFFSET('GFZ Berechnung'!Z$6,MOD(ROW()-2,113),A642-1)</f>
        <v>32982.5</v>
      </c>
      <c r="F642" s="293">
        <v>0.70931765370183053</v>
      </c>
      <c r="G642" s="347">
        <v>73783.75</v>
      </c>
    </row>
    <row r="643" spans="1:7" x14ac:dyDescent="0.25">
      <c r="A643" s="291">
        <f t="shared" ref="A643:A706" si="26">INT((ROW()-2)/113)+1</f>
        <v>6</v>
      </c>
      <c r="B643" s="343">
        <f ca="1">OFFSET('GFZ Berechnung'!$B$6,MOD(ROW()-2,113),0)</f>
        <v>617</v>
      </c>
      <c r="C643" s="345">
        <f ca="1">OFFSET('GFZ Berechnung'!$CA$6,MOD(ROW()-2,113),A643-1)</f>
        <v>3.5783723351764785</v>
      </c>
      <c r="D643" s="346">
        <f ca="1">OFFSET('GFZ Berechnung'!Z$6,MOD(ROW()-2,113),A643-1)</f>
        <v>73783.75</v>
      </c>
      <c r="F643" s="293">
        <v>1.5149671662734889</v>
      </c>
      <c r="G643" s="347">
        <v>2731703.75</v>
      </c>
    </row>
    <row r="644" spans="1:7" x14ac:dyDescent="0.25">
      <c r="A644" s="291">
        <f t="shared" si="26"/>
        <v>6</v>
      </c>
      <c r="B644" s="343">
        <f ca="1">OFFSET('GFZ Berechnung'!$B$6,MOD(ROW()-2,113),0)</f>
        <v>701</v>
      </c>
      <c r="C644" s="345">
        <f ca="1">OFFSET('GFZ Berechnung'!$CA$6,MOD(ROW()-2,113),A644-1)</f>
        <v>4.2829712759971796</v>
      </c>
      <c r="D644" s="346">
        <f ca="1">OFFSET('GFZ Berechnung'!Z$6,MOD(ROW()-2,113),A644-1)</f>
        <v>2731703.75</v>
      </c>
      <c r="F644" s="293">
        <v>0.70694141659564858</v>
      </c>
      <c r="G644" s="347">
        <v>229351.24999999997</v>
      </c>
    </row>
    <row r="645" spans="1:7" x14ac:dyDescent="0.25">
      <c r="A645" s="291">
        <f t="shared" si="26"/>
        <v>6</v>
      </c>
      <c r="B645" s="343">
        <f ca="1">OFFSET('GFZ Berechnung'!$B$6,MOD(ROW()-2,113),0)</f>
        <v>702</v>
      </c>
      <c r="C645" s="345">
        <f ca="1">OFFSET('GFZ Berechnung'!$CA$6,MOD(ROW()-2,113),A645-1)</f>
        <v>2.9087401742408465</v>
      </c>
      <c r="D645" s="346">
        <f ca="1">OFFSET('GFZ Berechnung'!Z$6,MOD(ROW()-2,113),A645-1)</f>
        <v>229351.24999999997</v>
      </c>
      <c r="F645" s="293">
        <v>0.79007221899460234</v>
      </c>
      <c r="G645" s="347">
        <v>516943.75</v>
      </c>
    </row>
    <row r="646" spans="1:7" x14ac:dyDescent="0.25">
      <c r="A646" s="291">
        <f t="shared" si="26"/>
        <v>6</v>
      </c>
      <c r="B646" s="343">
        <f ca="1">OFFSET('GFZ Berechnung'!$B$6,MOD(ROW()-2,113),0)</f>
        <v>703</v>
      </c>
      <c r="C646" s="345">
        <f ca="1">OFFSET('GFZ Berechnung'!$CA$6,MOD(ROW()-2,113),A646-1)</f>
        <v>3.2161607709660158</v>
      </c>
      <c r="D646" s="346">
        <f ca="1">OFFSET('GFZ Berechnung'!Z$6,MOD(ROW()-2,113),A646-1)</f>
        <v>516943.75</v>
      </c>
      <c r="F646" s="293">
        <v>0.8127892580328604</v>
      </c>
      <c r="G646" s="347">
        <v>260406.25</v>
      </c>
    </row>
    <row r="647" spans="1:7" x14ac:dyDescent="0.25">
      <c r="A647" s="291">
        <f t="shared" si="26"/>
        <v>6</v>
      </c>
      <c r="B647" s="343">
        <f ca="1">OFFSET('GFZ Berechnung'!$B$6,MOD(ROW()-2,113),0)</f>
        <v>704</v>
      </c>
      <c r="C647" s="345">
        <f ca="1">OFFSET('GFZ Berechnung'!$CA$6,MOD(ROW()-2,113),A647-1)</f>
        <v>3.1822754015239512</v>
      </c>
      <c r="D647" s="346">
        <f ca="1">OFFSET('GFZ Berechnung'!Z$6,MOD(ROW()-2,113),A647-1)</f>
        <v>260406.25</v>
      </c>
      <c r="F647" s="293">
        <v>0.80452945092197359</v>
      </c>
      <c r="G647" s="347">
        <v>249813.74999999997</v>
      </c>
    </row>
    <row r="648" spans="1:7" x14ac:dyDescent="0.25">
      <c r="A648" s="291">
        <f t="shared" si="26"/>
        <v>6</v>
      </c>
      <c r="B648" s="343">
        <f ca="1">OFFSET('GFZ Berechnung'!$B$6,MOD(ROW()-2,113),0)</f>
        <v>705</v>
      </c>
      <c r="C648" s="345">
        <f ca="1">OFFSET('GFZ Berechnung'!$CA$6,MOD(ROW()-2,113),A648-1)</f>
        <v>3.2128310110972671</v>
      </c>
      <c r="D648" s="346">
        <f ca="1">OFFSET('GFZ Berechnung'!Z$6,MOD(ROW()-2,113),A648-1)</f>
        <v>249813.74999999997</v>
      </c>
      <c r="F648" s="293">
        <v>0.81680691066456179</v>
      </c>
      <c r="G648" s="347">
        <v>208196.25</v>
      </c>
    </row>
    <row r="649" spans="1:7" x14ac:dyDescent="0.25">
      <c r="A649" s="291">
        <f t="shared" si="26"/>
        <v>6</v>
      </c>
      <c r="B649" s="343">
        <f ca="1">OFFSET('GFZ Berechnung'!$B$6,MOD(ROW()-2,113),0)</f>
        <v>706</v>
      </c>
      <c r="C649" s="345">
        <f ca="1">OFFSET('GFZ Berechnung'!$CA$6,MOD(ROW()-2,113),A649-1)</f>
        <v>3.066528875514293</v>
      </c>
      <c r="D649" s="346">
        <f ca="1">OFFSET('GFZ Berechnung'!Z$6,MOD(ROW()-2,113),A649-1)</f>
        <v>208196.25</v>
      </c>
      <c r="F649" s="293">
        <v>0.73154518557099291</v>
      </c>
      <c r="G649" s="347">
        <v>42801.25</v>
      </c>
    </row>
    <row r="650" spans="1:7" x14ac:dyDescent="0.25">
      <c r="A650" s="291">
        <f t="shared" si="26"/>
        <v>6</v>
      </c>
      <c r="B650" s="343">
        <f ca="1">OFFSET('GFZ Berechnung'!$B$6,MOD(ROW()-2,113),0)</f>
        <v>707</v>
      </c>
      <c r="C650" s="345">
        <f ca="1">OFFSET('GFZ Berechnung'!$CA$6,MOD(ROW()-2,113),A650-1)</f>
        <v>2.9829385047240926</v>
      </c>
      <c r="D650" s="346">
        <f ca="1">OFFSET('GFZ Berechnung'!Z$6,MOD(ROW()-2,113),A650-1)</f>
        <v>42801.25</v>
      </c>
      <c r="F650" s="293">
        <v>0.54114394535068366</v>
      </c>
      <c r="G650" s="347">
        <v>44013.75</v>
      </c>
    </row>
    <row r="651" spans="1:7" x14ac:dyDescent="0.25">
      <c r="A651" s="291">
        <f t="shared" si="26"/>
        <v>6</v>
      </c>
      <c r="B651" s="343">
        <f ca="1">OFFSET('GFZ Berechnung'!$B$6,MOD(ROW()-2,113),0)</f>
        <v>708</v>
      </c>
      <c r="C651" s="345">
        <f ca="1">OFFSET('GFZ Berechnung'!$CA$6,MOD(ROW()-2,113),A651-1)</f>
        <v>2.1851585798517297</v>
      </c>
      <c r="D651" s="346">
        <f ca="1">OFFSET('GFZ Berechnung'!Z$6,MOD(ROW()-2,113),A651-1)</f>
        <v>44013.75</v>
      </c>
      <c r="F651" s="293">
        <v>0.84528434056818824</v>
      </c>
      <c r="G651" s="347">
        <v>282232.5</v>
      </c>
    </row>
    <row r="652" spans="1:7" x14ac:dyDescent="0.25">
      <c r="A652" s="291">
        <f t="shared" si="26"/>
        <v>6</v>
      </c>
      <c r="B652" s="343">
        <f ca="1">OFFSET('GFZ Berechnung'!$B$6,MOD(ROW()-2,113),0)</f>
        <v>709</v>
      </c>
      <c r="C652" s="345">
        <f ca="1">OFFSET('GFZ Berechnung'!$CA$6,MOD(ROW()-2,113),A652-1)</f>
        <v>3.3231463058047241</v>
      </c>
      <c r="D652" s="346">
        <f ca="1">OFFSET('GFZ Berechnung'!Z$6,MOD(ROW()-2,113),A652-1)</f>
        <v>282232.5</v>
      </c>
      <c r="F652" s="293">
        <v>1.0179589740713131</v>
      </c>
      <c r="G652" s="347">
        <v>105351.25</v>
      </c>
    </row>
    <row r="653" spans="1:7" x14ac:dyDescent="0.25">
      <c r="A653" s="291">
        <f t="shared" si="26"/>
        <v>6</v>
      </c>
      <c r="B653" s="343">
        <f ca="1">OFFSET('GFZ Berechnung'!$B$6,MOD(ROW()-2,113),0)</f>
        <v>801</v>
      </c>
      <c r="C653" s="345">
        <f ca="1">OFFSET('GFZ Berechnung'!$CA$6,MOD(ROW()-2,113),A653-1)</f>
        <v>4.1614949840665636</v>
      </c>
      <c r="D653" s="346">
        <f ca="1">OFFSET('GFZ Berechnung'!Z$6,MOD(ROW()-2,113),A653-1)</f>
        <v>105351.25</v>
      </c>
      <c r="F653" s="293">
        <v>1.0467185759302138</v>
      </c>
      <c r="G653" s="347">
        <v>530137.5</v>
      </c>
    </row>
    <row r="654" spans="1:7" x14ac:dyDescent="0.25">
      <c r="A654" s="291">
        <f t="shared" si="26"/>
        <v>6</v>
      </c>
      <c r="B654" s="343">
        <f ca="1">OFFSET('GFZ Berechnung'!$B$6,MOD(ROW()-2,113),0)</f>
        <v>802</v>
      </c>
      <c r="C654" s="345">
        <f ca="1">OFFSET('GFZ Berechnung'!$CA$6,MOD(ROW()-2,113),A654-1)</f>
        <v>4.1734575209256448</v>
      </c>
      <c r="D654" s="346">
        <f ca="1">OFFSET('GFZ Berechnung'!Z$6,MOD(ROW()-2,113),A654-1)</f>
        <v>530137.5</v>
      </c>
      <c r="F654" s="293">
        <v>0.95168172805183293</v>
      </c>
      <c r="G654" s="347">
        <v>318026.25</v>
      </c>
    </row>
    <row r="655" spans="1:7" x14ac:dyDescent="0.25">
      <c r="A655" s="291">
        <f t="shared" si="26"/>
        <v>6</v>
      </c>
      <c r="B655" s="343">
        <f ca="1">OFFSET('GFZ Berechnung'!$B$6,MOD(ROW()-2,113),0)</f>
        <v>803</v>
      </c>
      <c r="C655" s="345">
        <f ca="1">OFFSET('GFZ Berechnung'!$CA$6,MOD(ROW()-2,113),A655-1)</f>
        <v>3.917620137888425</v>
      </c>
      <c r="D655" s="346">
        <f ca="1">OFFSET('GFZ Berechnung'!Z$6,MOD(ROW()-2,113),A655-1)</f>
        <v>318026.25</v>
      </c>
      <c r="F655" s="293">
        <v>0.92205997090756064</v>
      </c>
      <c r="G655" s="347">
        <v>295365</v>
      </c>
    </row>
    <row r="656" spans="1:7" x14ac:dyDescent="0.25">
      <c r="A656" s="291">
        <f t="shared" si="26"/>
        <v>6</v>
      </c>
      <c r="B656" s="343">
        <f ca="1">OFFSET('GFZ Berechnung'!$B$6,MOD(ROW()-2,113),0)</f>
        <v>804</v>
      </c>
      <c r="C656" s="345">
        <f ca="1">OFFSET('GFZ Berechnung'!$CA$6,MOD(ROW()-2,113),A656-1)</f>
        <v>3.9226200077764219</v>
      </c>
      <c r="D656" s="346">
        <f ca="1">OFFSET('GFZ Berechnung'!Z$6,MOD(ROW()-2,113),A656-1)</f>
        <v>295365</v>
      </c>
      <c r="F656" s="293">
        <v>4.8400645946805083</v>
      </c>
      <c r="G656" s="347">
        <v>3102187.5</v>
      </c>
    </row>
    <row r="657" spans="1:7" x14ac:dyDescent="0.25">
      <c r="A657" s="291">
        <f t="shared" si="26"/>
        <v>6</v>
      </c>
      <c r="B657" s="343">
        <f ca="1">OFFSET('GFZ Berechnung'!$B$6,MOD(ROW()-2,113),0)</f>
        <v>90101</v>
      </c>
      <c r="C657" s="345">
        <f ca="1">OFFSET('GFZ Berechnung'!$CA$6,MOD(ROW()-2,113),A657-1)</f>
        <v>8.4533617555042166</v>
      </c>
      <c r="D657" s="346">
        <f ca="1">OFFSET('GFZ Berechnung'!Z$6,MOD(ROW()-2,113),A657-1)</f>
        <v>3102187.5</v>
      </c>
      <c r="F657" s="293">
        <v>1.8558255185388781</v>
      </c>
      <c r="G657" s="347">
        <v>3308212.5</v>
      </c>
    </row>
    <row r="658" spans="1:7" x14ac:dyDescent="0.25">
      <c r="A658" s="291">
        <f t="shared" si="26"/>
        <v>6</v>
      </c>
      <c r="B658" s="343">
        <f ca="1">OFFSET('GFZ Berechnung'!$B$6,MOD(ROW()-2,113),0)</f>
        <v>90201</v>
      </c>
      <c r="C658" s="345">
        <f ca="1">OFFSET('GFZ Berechnung'!$CA$6,MOD(ROW()-2,113),A658-1)</f>
        <v>4.5527063228472642</v>
      </c>
      <c r="D658" s="346">
        <f ca="1">OFFSET('GFZ Berechnung'!Z$6,MOD(ROW()-2,113),A658-1)</f>
        <v>3308212.5</v>
      </c>
      <c r="F658" s="293">
        <v>2.9905468886949231</v>
      </c>
      <c r="G658" s="347">
        <v>3648803.7500000005</v>
      </c>
    </row>
    <row r="659" spans="1:7" x14ac:dyDescent="0.25">
      <c r="A659" s="291">
        <f t="shared" si="26"/>
        <v>6</v>
      </c>
      <c r="B659" s="343">
        <f ca="1">OFFSET('GFZ Berechnung'!$B$6,MOD(ROW()-2,113),0)</f>
        <v>90301</v>
      </c>
      <c r="C659" s="345">
        <f ca="1">OFFSET('GFZ Berechnung'!$CA$6,MOD(ROW()-2,113),A659-1)</f>
        <v>7.2327957747025318</v>
      </c>
      <c r="D659" s="346">
        <f ca="1">OFFSET('GFZ Berechnung'!Z$6,MOD(ROW()-2,113),A659-1)</f>
        <v>3648803.7500000005</v>
      </c>
      <c r="F659" s="293">
        <v>3.1356626748596002</v>
      </c>
      <c r="G659" s="347">
        <v>1499050.0000000002</v>
      </c>
    </row>
    <row r="660" spans="1:7" x14ac:dyDescent="0.25">
      <c r="A660" s="291">
        <f t="shared" si="26"/>
        <v>6</v>
      </c>
      <c r="B660" s="343">
        <f ca="1">OFFSET('GFZ Berechnung'!$B$6,MOD(ROW()-2,113),0)</f>
        <v>90401</v>
      </c>
      <c r="C660" s="345">
        <f ca="1">OFFSET('GFZ Berechnung'!$CA$6,MOD(ROW()-2,113),A660-1)</f>
        <v>5.4250652821008289</v>
      </c>
      <c r="D660" s="346">
        <f ca="1">OFFSET('GFZ Berechnung'!Z$6,MOD(ROW()-2,113),A660-1)</f>
        <v>1499050.0000000002</v>
      </c>
      <c r="F660" s="293">
        <v>3.1830404325460004</v>
      </c>
      <c r="G660" s="347">
        <v>1843787.5</v>
      </c>
    </row>
    <row r="661" spans="1:7" x14ac:dyDescent="0.25">
      <c r="A661" s="291">
        <f t="shared" si="26"/>
        <v>6</v>
      </c>
      <c r="B661" s="343">
        <f ca="1">OFFSET('GFZ Berechnung'!$B$6,MOD(ROW()-2,113),0)</f>
        <v>90501</v>
      </c>
      <c r="C661" s="345">
        <f ca="1">OFFSET('GFZ Berechnung'!$CA$6,MOD(ROW()-2,113),A661-1)</f>
        <v>5.4249286807639123</v>
      </c>
      <c r="D661" s="346">
        <f ca="1">OFFSET('GFZ Berechnung'!Z$6,MOD(ROW()-2,113),A661-1)</f>
        <v>1843787.5</v>
      </c>
      <c r="F661" s="293">
        <v>3.512154851121303</v>
      </c>
      <c r="G661" s="347">
        <v>1517007.5</v>
      </c>
    </row>
    <row r="662" spans="1:7" x14ac:dyDescent="0.25">
      <c r="A662" s="291">
        <f t="shared" si="26"/>
        <v>6</v>
      </c>
      <c r="B662" s="343">
        <f ca="1">OFFSET('GFZ Berechnung'!$B$6,MOD(ROW()-2,113),0)</f>
        <v>90601</v>
      </c>
      <c r="C662" s="345">
        <f ca="1">OFFSET('GFZ Berechnung'!$CA$6,MOD(ROW()-2,113),A662-1)</f>
        <v>6.2139186898828909</v>
      </c>
      <c r="D662" s="346">
        <f ca="1">OFFSET('GFZ Berechnung'!Z$6,MOD(ROW()-2,113),A662-1)</f>
        <v>1517007.5</v>
      </c>
      <c r="F662" s="293">
        <v>2.9719840469077607</v>
      </c>
      <c r="G662" s="347">
        <v>1161671.25</v>
      </c>
    </row>
    <row r="663" spans="1:7" x14ac:dyDescent="0.25">
      <c r="A663" s="291">
        <f t="shared" si="26"/>
        <v>6</v>
      </c>
      <c r="B663" s="343">
        <f ca="1">OFFSET('GFZ Berechnung'!$B$6,MOD(ROW()-2,113),0)</f>
        <v>90701</v>
      </c>
      <c r="C663" s="345">
        <f ca="1">OFFSET('GFZ Berechnung'!$CA$6,MOD(ROW()-2,113),A663-1)</f>
        <v>5.3427413986191237</v>
      </c>
      <c r="D663" s="346">
        <f ca="1">OFFSET('GFZ Berechnung'!Z$6,MOD(ROW()-2,113),A663-1)</f>
        <v>1161671.25</v>
      </c>
      <c r="F663" s="293">
        <v>3.3779871926428706</v>
      </c>
      <c r="G663" s="347">
        <v>1067752.5</v>
      </c>
    </row>
    <row r="664" spans="1:7" x14ac:dyDescent="0.25">
      <c r="A664" s="291">
        <f t="shared" si="26"/>
        <v>6</v>
      </c>
      <c r="B664" s="343">
        <f ca="1">OFFSET('GFZ Berechnung'!$B$6,MOD(ROW()-2,113),0)</f>
        <v>90801</v>
      </c>
      <c r="C664" s="345">
        <f ca="1">OFFSET('GFZ Berechnung'!$CA$6,MOD(ROW()-2,113),A664-1)</f>
        <v>5.891789030659103</v>
      </c>
      <c r="D664" s="346">
        <f ca="1">OFFSET('GFZ Berechnung'!Z$6,MOD(ROW()-2,113),A664-1)</f>
        <v>1067752.5</v>
      </c>
      <c r="F664" s="293">
        <v>2.9098809303137712</v>
      </c>
      <c r="G664" s="347">
        <v>1847458.75</v>
      </c>
    </row>
    <row r="665" spans="1:7" x14ac:dyDescent="0.25">
      <c r="A665" s="291">
        <f t="shared" si="26"/>
        <v>6</v>
      </c>
      <c r="B665" s="343">
        <f ca="1">OFFSET('GFZ Berechnung'!$B$6,MOD(ROW()-2,113),0)</f>
        <v>90901</v>
      </c>
      <c r="C665" s="345">
        <f ca="1">OFFSET('GFZ Berechnung'!$CA$6,MOD(ROW()-2,113),A665-1)</f>
        <v>6.5279117925519321</v>
      </c>
      <c r="D665" s="346">
        <f ca="1">OFFSET('GFZ Berechnung'!Z$6,MOD(ROW()-2,113),A665-1)</f>
        <v>1847458.75</v>
      </c>
      <c r="F665" s="293">
        <v>1.5175586282919928</v>
      </c>
      <c r="G665" s="347">
        <v>4380458.75</v>
      </c>
    </row>
    <row r="666" spans="1:7" x14ac:dyDescent="0.25">
      <c r="A666" s="291">
        <f t="shared" si="26"/>
        <v>6</v>
      </c>
      <c r="B666" s="343">
        <f ca="1">OFFSET('GFZ Berechnung'!$B$6,MOD(ROW()-2,113),0)</f>
        <v>91001</v>
      </c>
      <c r="C666" s="345">
        <f ca="1">OFFSET('GFZ Berechnung'!$CA$6,MOD(ROW()-2,113),A666-1)</f>
        <v>4.445705522804233</v>
      </c>
      <c r="D666" s="346">
        <f ca="1">OFFSET('GFZ Berechnung'!Z$6,MOD(ROW()-2,113),A666-1)</f>
        <v>4380458.75</v>
      </c>
      <c r="F666" s="293">
        <v>0.98685350504778413</v>
      </c>
      <c r="G666" s="347">
        <v>2160581.25</v>
      </c>
    </row>
    <row r="667" spans="1:7" x14ac:dyDescent="0.25">
      <c r="A667" s="291">
        <f t="shared" si="26"/>
        <v>6</v>
      </c>
      <c r="B667" s="343">
        <f ca="1">OFFSET('GFZ Berechnung'!$B$6,MOD(ROW()-2,113),0)</f>
        <v>91101</v>
      </c>
      <c r="C667" s="345">
        <f ca="1">OFFSET('GFZ Berechnung'!$CA$6,MOD(ROW()-2,113),A667-1)</f>
        <v>3.4883795952703016</v>
      </c>
      <c r="D667" s="346">
        <f ca="1">OFFSET('GFZ Berechnung'!Z$6,MOD(ROW()-2,113),A667-1)</f>
        <v>2160581.25</v>
      </c>
      <c r="F667" s="293">
        <v>1.862086642294744</v>
      </c>
      <c r="G667" s="347">
        <v>1996717.5</v>
      </c>
    </row>
    <row r="668" spans="1:7" x14ac:dyDescent="0.25">
      <c r="A668" s="291">
        <f t="shared" si="26"/>
        <v>6</v>
      </c>
      <c r="B668" s="343">
        <f ca="1">OFFSET('GFZ Berechnung'!$B$6,MOD(ROW()-2,113),0)</f>
        <v>91201</v>
      </c>
      <c r="C668" s="345">
        <f ca="1">OFFSET('GFZ Berechnung'!$CA$6,MOD(ROW()-2,113),A668-1)</f>
        <v>5.2560759013344249</v>
      </c>
      <c r="D668" s="346">
        <f ca="1">OFFSET('GFZ Berechnung'!Z$6,MOD(ROW()-2,113),A668-1)</f>
        <v>1996717.5</v>
      </c>
      <c r="F668" s="293">
        <v>0.97584391378525814</v>
      </c>
      <c r="G668" s="347">
        <v>373215</v>
      </c>
    </row>
    <row r="669" spans="1:7" x14ac:dyDescent="0.25">
      <c r="A669" s="291">
        <f t="shared" si="26"/>
        <v>6</v>
      </c>
      <c r="B669" s="343">
        <f ca="1">OFFSET('GFZ Berechnung'!$B$6,MOD(ROW()-2,113),0)</f>
        <v>91301</v>
      </c>
      <c r="C669" s="345">
        <f ca="1">OFFSET('GFZ Berechnung'!$CA$6,MOD(ROW()-2,113),A669-1)</f>
        <v>3.4605951243589161</v>
      </c>
      <c r="D669" s="346">
        <f ca="1">OFFSET('GFZ Berechnung'!Z$6,MOD(ROW()-2,113),A669-1)</f>
        <v>373215</v>
      </c>
      <c r="F669" s="293">
        <v>1.1719539222981703</v>
      </c>
      <c r="G669" s="347">
        <v>1329460</v>
      </c>
    </row>
    <row r="670" spans="1:7" x14ac:dyDescent="0.25">
      <c r="A670" s="291">
        <f t="shared" si="26"/>
        <v>6</v>
      </c>
      <c r="B670" s="343">
        <f ca="1">OFFSET('GFZ Berechnung'!$B$6,MOD(ROW()-2,113),0)</f>
        <v>91401</v>
      </c>
      <c r="C670" s="345">
        <f ca="1">OFFSET('GFZ Berechnung'!$CA$6,MOD(ROW()-2,113),A670-1)</f>
        <v>3.9425405919080441</v>
      </c>
      <c r="D670" s="346">
        <f ca="1">OFFSET('GFZ Berechnung'!Z$6,MOD(ROW()-2,113),A670-1)</f>
        <v>1329460</v>
      </c>
      <c r="F670" s="293">
        <v>2.629032011588111</v>
      </c>
      <c r="G670" s="347">
        <v>1392311.25</v>
      </c>
    </row>
    <row r="671" spans="1:7" x14ac:dyDescent="0.25">
      <c r="A671" s="291">
        <f t="shared" si="26"/>
        <v>6</v>
      </c>
      <c r="B671" s="343">
        <f ca="1">OFFSET('GFZ Berechnung'!$B$6,MOD(ROW()-2,113),0)</f>
        <v>91501</v>
      </c>
      <c r="C671" s="345">
        <f ca="1">OFFSET('GFZ Berechnung'!$CA$6,MOD(ROW()-2,113),A671-1)</f>
        <v>5.3448255970792378</v>
      </c>
      <c r="D671" s="346">
        <f ca="1">OFFSET('GFZ Berechnung'!Z$6,MOD(ROW()-2,113),A671-1)</f>
        <v>1392311.25</v>
      </c>
      <c r="F671" s="293">
        <v>1.8149610792846611</v>
      </c>
      <c r="G671" s="347">
        <v>1822186.25</v>
      </c>
    </row>
    <row r="672" spans="1:7" x14ac:dyDescent="0.25">
      <c r="A672" s="291">
        <f t="shared" si="26"/>
        <v>6</v>
      </c>
      <c r="B672" s="343">
        <f ca="1">OFFSET('GFZ Berechnung'!$B$6,MOD(ROW()-2,113),0)</f>
        <v>91601</v>
      </c>
      <c r="C672" s="345">
        <f ca="1">OFFSET('GFZ Berechnung'!$CA$6,MOD(ROW()-2,113),A672-1)</f>
        <v>4.4816292313308255</v>
      </c>
      <c r="D672" s="346">
        <f ca="1">OFFSET('GFZ Berechnung'!Z$6,MOD(ROW()-2,113),A672-1)</f>
        <v>1822186.25</v>
      </c>
      <c r="F672" s="293">
        <v>1.4664880217153367</v>
      </c>
      <c r="G672" s="347">
        <v>987696.25</v>
      </c>
    </row>
    <row r="673" spans="1:7" x14ac:dyDescent="0.25">
      <c r="A673" s="291">
        <f t="shared" si="26"/>
        <v>6</v>
      </c>
      <c r="B673" s="343">
        <f ca="1">OFFSET('GFZ Berechnung'!$B$6,MOD(ROW()-2,113),0)</f>
        <v>91701</v>
      </c>
      <c r="C673" s="345">
        <f ca="1">OFFSET('GFZ Berechnung'!$CA$6,MOD(ROW()-2,113),A673-1)</f>
        <v>4.0805891715718818</v>
      </c>
      <c r="D673" s="346">
        <f ca="1">OFFSET('GFZ Berechnung'!Z$6,MOD(ROW()-2,113),A673-1)</f>
        <v>987696.25</v>
      </c>
      <c r="F673" s="293">
        <v>1.3671449134598472</v>
      </c>
      <c r="G673" s="347">
        <v>713497.5</v>
      </c>
    </row>
    <row r="674" spans="1:7" x14ac:dyDescent="0.25">
      <c r="A674" s="291">
        <f t="shared" si="26"/>
        <v>6</v>
      </c>
      <c r="B674" s="343">
        <f ca="1">OFFSET('GFZ Berechnung'!$B$6,MOD(ROW()-2,113),0)</f>
        <v>91801</v>
      </c>
      <c r="C674" s="345">
        <f ca="1">OFFSET('GFZ Berechnung'!$CA$6,MOD(ROW()-2,113),A674-1)</f>
        <v>3.3944375413818877</v>
      </c>
      <c r="D674" s="346">
        <f ca="1">OFFSET('GFZ Berechnung'!Z$6,MOD(ROW()-2,113),A674-1)</f>
        <v>713497.5</v>
      </c>
      <c r="F674" s="293">
        <v>1.2684476146219181</v>
      </c>
      <c r="G674" s="347">
        <v>1162252.5</v>
      </c>
    </row>
    <row r="675" spans="1:7" x14ac:dyDescent="0.25">
      <c r="A675" s="291">
        <f t="shared" si="26"/>
        <v>6</v>
      </c>
      <c r="B675" s="343">
        <f ca="1">OFFSET('GFZ Berechnung'!$B$6,MOD(ROW()-2,113),0)</f>
        <v>91901</v>
      </c>
      <c r="C675" s="345">
        <f ca="1">OFFSET('GFZ Berechnung'!$CA$6,MOD(ROW()-2,113),A675-1)</f>
        <v>4.0246882340145227</v>
      </c>
      <c r="D675" s="346">
        <f ca="1">OFFSET('GFZ Berechnung'!Z$6,MOD(ROW()-2,113),A675-1)</f>
        <v>1162252.5</v>
      </c>
      <c r="F675" s="293">
        <v>2.6459303375157939</v>
      </c>
      <c r="G675" s="347">
        <v>2835047.5</v>
      </c>
    </row>
    <row r="676" spans="1:7" x14ac:dyDescent="0.25">
      <c r="A676" s="291">
        <f t="shared" si="26"/>
        <v>6</v>
      </c>
      <c r="B676" s="343">
        <f ca="1">OFFSET('GFZ Berechnung'!$B$6,MOD(ROW()-2,113),0)</f>
        <v>92001</v>
      </c>
      <c r="C676" s="345">
        <f ca="1">OFFSET('GFZ Berechnung'!$CA$6,MOD(ROW()-2,113),A676-1)</f>
        <v>5.0906956010522846</v>
      </c>
      <c r="D676" s="346">
        <f ca="1">OFFSET('GFZ Berechnung'!Z$6,MOD(ROW()-2,113),A676-1)</f>
        <v>2835047.5</v>
      </c>
      <c r="F676" s="293">
        <v>0.98532059789755677</v>
      </c>
      <c r="G676" s="347">
        <v>2513850</v>
      </c>
    </row>
    <row r="677" spans="1:7" x14ac:dyDescent="0.25">
      <c r="A677" s="291">
        <f t="shared" si="26"/>
        <v>6</v>
      </c>
      <c r="B677" s="343">
        <f ca="1">OFFSET('GFZ Berechnung'!$B$6,MOD(ROW()-2,113),0)</f>
        <v>92101</v>
      </c>
      <c r="C677" s="345">
        <f ca="1">OFFSET('GFZ Berechnung'!$CA$6,MOD(ROW()-2,113),A677-1)</f>
        <v>3.6339217075800274</v>
      </c>
      <c r="D677" s="346">
        <f ca="1">OFFSET('GFZ Berechnung'!Z$6,MOD(ROW()-2,113),A677-1)</f>
        <v>2513850</v>
      </c>
      <c r="F677" s="293">
        <v>0.80527148464113796</v>
      </c>
      <c r="G677" s="347">
        <v>2326568.75</v>
      </c>
    </row>
    <row r="678" spans="1:7" x14ac:dyDescent="0.25">
      <c r="A678" s="291">
        <f t="shared" si="26"/>
        <v>6</v>
      </c>
      <c r="B678" s="343">
        <f ca="1">OFFSET('GFZ Berechnung'!$B$6,MOD(ROW()-2,113),0)</f>
        <v>92201</v>
      </c>
      <c r="C678" s="345">
        <f ca="1">OFFSET('GFZ Berechnung'!$CA$6,MOD(ROW()-2,113),A678-1)</f>
        <v>3.3257769831569384</v>
      </c>
      <c r="D678" s="346">
        <f ca="1">OFFSET('GFZ Berechnung'!Z$6,MOD(ROW()-2,113),A678-1)</f>
        <v>2326568.75</v>
      </c>
      <c r="F678" s="293">
        <v>1.0641631020054745</v>
      </c>
      <c r="G678" s="347">
        <v>987087.5</v>
      </c>
    </row>
    <row r="679" spans="1:7" x14ac:dyDescent="0.25">
      <c r="A679" s="291">
        <f t="shared" si="26"/>
        <v>6</v>
      </c>
      <c r="B679" s="343">
        <f ca="1">OFFSET('GFZ Berechnung'!$B$6,MOD(ROW()-2,113),0)</f>
        <v>92301</v>
      </c>
      <c r="C679" s="345">
        <f ca="1">OFFSET('GFZ Berechnung'!$CA$6,MOD(ROW()-2,113),A679-1)</f>
        <v>4.4456619922870111</v>
      </c>
      <c r="D679" s="346">
        <f ca="1">OFFSET('GFZ Berechnung'!Z$6,MOD(ROW()-2,113),A679-1)</f>
        <v>987087.5</v>
      </c>
      <c r="F679" s="293">
        <v>1.5285898684648687</v>
      </c>
      <c r="G679" s="347">
        <v>7188.75</v>
      </c>
    </row>
    <row r="680" spans="1:7" x14ac:dyDescent="0.25">
      <c r="A680" s="291">
        <f t="shared" si="26"/>
        <v>7</v>
      </c>
      <c r="B680" s="343">
        <f ca="1">OFFSET('GFZ Berechnung'!$B$6,MOD(ROW()-2,113),0)</f>
        <v>101</v>
      </c>
      <c r="C680" s="345">
        <f ca="1">OFFSET('GFZ Berechnung'!$CA$6,MOD(ROW()-2,113),A680-1)</f>
        <v>6.5959936563436559</v>
      </c>
      <c r="D680" s="346">
        <f ca="1">OFFSET('GFZ Berechnung'!Z$6,MOD(ROW()-2,113),A680-1)</f>
        <v>7188.75</v>
      </c>
      <c r="F680" s="293">
        <v>1.1969361924669288</v>
      </c>
      <c r="G680" s="347">
        <v>9823.75</v>
      </c>
    </row>
    <row r="681" spans="1:7" x14ac:dyDescent="0.25">
      <c r="A681" s="291">
        <f t="shared" si="26"/>
        <v>7</v>
      </c>
      <c r="B681" s="343">
        <f ca="1">OFFSET('GFZ Berechnung'!$B$6,MOD(ROW()-2,113),0)</f>
        <v>102</v>
      </c>
      <c r="C681" s="345" t="str">
        <f ca="1">OFFSET('GFZ Berechnung'!$CA$6,MOD(ROW()-2,113),A681-1)</f>
        <v/>
      </c>
      <c r="D681" s="346" t="str">
        <f ca="1">OFFSET('GFZ Berechnung'!Z$6,MOD(ROW()-2,113),A681-1)</f>
        <v/>
      </c>
      <c r="F681" s="293">
        <v>0.92086064312037075</v>
      </c>
      <c r="G681" s="347">
        <v>5722.5</v>
      </c>
    </row>
    <row r="682" spans="1:7" x14ac:dyDescent="0.25">
      <c r="A682" s="291">
        <f t="shared" si="26"/>
        <v>7</v>
      </c>
      <c r="B682" s="343">
        <f ca="1">OFFSET('GFZ Berechnung'!$B$6,MOD(ROW()-2,113),0)</f>
        <v>103</v>
      </c>
      <c r="C682" s="345" t="str">
        <f ca="1">OFFSET('GFZ Berechnung'!$CA$6,MOD(ROW()-2,113),A682-1)</f>
        <v/>
      </c>
      <c r="D682" s="346" t="str">
        <f ca="1">OFFSET('GFZ Berechnung'!Z$6,MOD(ROW()-2,113),A682-1)</f>
        <v/>
      </c>
      <c r="F682" s="293">
        <v>1.4607658976853899</v>
      </c>
      <c r="G682" s="347">
        <v>150910</v>
      </c>
    </row>
    <row r="683" spans="1:7" x14ac:dyDescent="0.25">
      <c r="A683" s="291">
        <f t="shared" si="26"/>
        <v>7</v>
      </c>
      <c r="B683" s="343">
        <f ca="1">OFFSET('GFZ Berechnung'!$B$6,MOD(ROW()-2,113),0)</f>
        <v>104</v>
      </c>
      <c r="C683" s="345" t="str">
        <f ca="1">OFFSET('GFZ Berechnung'!$CA$6,MOD(ROW()-2,113),A683-1)</f>
        <v/>
      </c>
      <c r="D683" s="346" t="str">
        <f ca="1">OFFSET('GFZ Berechnung'!Z$6,MOD(ROW()-2,113),A683-1)</f>
        <v/>
      </c>
      <c r="F683" s="293">
        <v>1.2416988583698876</v>
      </c>
      <c r="G683" s="347">
        <v>81063.75</v>
      </c>
    </row>
    <row r="684" spans="1:7" x14ac:dyDescent="0.25">
      <c r="A684" s="291">
        <f t="shared" si="26"/>
        <v>7</v>
      </c>
      <c r="B684" s="343">
        <f ca="1">OFFSET('GFZ Berechnung'!$B$6,MOD(ROW()-2,113),0)</f>
        <v>105</v>
      </c>
      <c r="C684" s="345" t="str">
        <f ca="1">OFFSET('GFZ Berechnung'!$CA$6,MOD(ROW()-2,113),A684-1)</f>
        <v/>
      </c>
      <c r="D684" s="346" t="str">
        <f ca="1">OFFSET('GFZ Berechnung'!Z$6,MOD(ROW()-2,113),A684-1)</f>
        <v/>
      </c>
      <c r="F684" s="293">
        <v>1.2936840220190979</v>
      </c>
      <c r="G684" s="347">
        <v>18505</v>
      </c>
    </row>
    <row r="685" spans="1:7" x14ac:dyDescent="0.25">
      <c r="A685" s="291">
        <f t="shared" si="26"/>
        <v>7</v>
      </c>
      <c r="B685" s="343">
        <f ca="1">OFFSET('GFZ Berechnung'!$B$6,MOD(ROW()-2,113),0)</f>
        <v>106</v>
      </c>
      <c r="C685" s="345">
        <f ca="1">OFFSET('GFZ Berechnung'!$CA$6,MOD(ROW()-2,113),A685-1)</f>
        <v>6.3712334355105815</v>
      </c>
      <c r="D685" s="346">
        <f ca="1">OFFSET('GFZ Berechnung'!Z$6,MOD(ROW()-2,113),A685-1)</f>
        <v>9823.75</v>
      </c>
      <c r="F685" s="293">
        <v>1.0183871439308048</v>
      </c>
      <c r="G685" s="347">
        <v>395</v>
      </c>
    </row>
    <row r="686" spans="1:7" x14ac:dyDescent="0.25">
      <c r="A686" s="291">
        <f t="shared" si="26"/>
        <v>7</v>
      </c>
      <c r="B686" s="343">
        <f ca="1">OFFSET('GFZ Berechnung'!$B$6,MOD(ROW()-2,113),0)</f>
        <v>107</v>
      </c>
      <c r="C686" s="345" t="str">
        <f ca="1">OFFSET('GFZ Berechnung'!$CA$6,MOD(ROW()-2,113),A686-1)</f>
        <v/>
      </c>
      <c r="D686" s="346" t="str">
        <f ca="1">OFFSET('GFZ Berechnung'!Z$6,MOD(ROW()-2,113),A686-1)</f>
        <v/>
      </c>
      <c r="F686" s="293">
        <v>1.8997011572191995</v>
      </c>
      <c r="G686" s="347">
        <v>53267.5</v>
      </c>
    </row>
    <row r="687" spans="1:7" x14ac:dyDescent="0.25">
      <c r="A687" s="291">
        <f t="shared" si="26"/>
        <v>7</v>
      </c>
      <c r="B687" s="343">
        <f ca="1">OFFSET('GFZ Berechnung'!$B$6,MOD(ROW()-2,113),0)</f>
        <v>108</v>
      </c>
      <c r="C687" s="345" t="str">
        <f ca="1">OFFSET('GFZ Berechnung'!$CA$6,MOD(ROW()-2,113),A687-1)</f>
        <v/>
      </c>
      <c r="D687" s="346" t="str">
        <f ca="1">OFFSET('GFZ Berechnung'!Z$6,MOD(ROW()-2,113),A687-1)</f>
        <v/>
      </c>
      <c r="F687" s="293">
        <v>1.3578546809169767</v>
      </c>
      <c r="G687" s="347">
        <v>111556.25</v>
      </c>
    </row>
    <row r="688" spans="1:7" x14ac:dyDescent="0.25">
      <c r="A688" s="291">
        <f t="shared" si="26"/>
        <v>7</v>
      </c>
      <c r="B688" s="343">
        <f ca="1">OFFSET('GFZ Berechnung'!$B$6,MOD(ROW()-2,113),0)</f>
        <v>109</v>
      </c>
      <c r="C688" s="345">
        <f ca="1">OFFSET('GFZ Berechnung'!$CA$6,MOD(ROW()-2,113),A688-1)</f>
        <v>4.88853460726724</v>
      </c>
      <c r="D688" s="346">
        <f ca="1">OFFSET('GFZ Berechnung'!Z$6,MOD(ROW()-2,113),A688-1)</f>
        <v>5722.5</v>
      </c>
      <c r="F688" s="293">
        <v>1.6524292050051481</v>
      </c>
      <c r="G688" s="347">
        <v>27466.25</v>
      </c>
    </row>
    <row r="689" spans="1:7" x14ac:dyDescent="0.25">
      <c r="A689" s="291">
        <f t="shared" si="26"/>
        <v>7</v>
      </c>
      <c r="B689" s="343">
        <f ca="1">OFFSET('GFZ Berechnung'!$B$6,MOD(ROW()-2,113),0)</f>
        <v>201</v>
      </c>
      <c r="C689" s="345">
        <f ca="1">OFFSET('GFZ Berechnung'!$CA$6,MOD(ROW()-2,113),A689-1)</f>
        <v>5.6095946985109837</v>
      </c>
      <c r="D689" s="346">
        <f ca="1">OFFSET('GFZ Berechnung'!Z$6,MOD(ROW()-2,113),A689-1)</f>
        <v>150910</v>
      </c>
      <c r="F689" s="293">
        <v>1.2528435035763743</v>
      </c>
      <c r="G689" s="347">
        <v>19627.5</v>
      </c>
    </row>
    <row r="690" spans="1:7" x14ac:dyDescent="0.25">
      <c r="A690" s="291">
        <f t="shared" si="26"/>
        <v>7</v>
      </c>
      <c r="B690" s="343">
        <f ca="1">OFFSET('GFZ Berechnung'!$B$6,MOD(ROW()-2,113),0)</f>
        <v>202</v>
      </c>
      <c r="C690" s="345">
        <f ca="1">OFFSET('GFZ Berechnung'!$CA$6,MOD(ROW()-2,113),A690-1)</f>
        <v>4.8263221673938501</v>
      </c>
      <c r="D690" s="346">
        <f ca="1">OFFSET('GFZ Berechnung'!Z$6,MOD(ROW()-2,113),A690-1)</f>
        <v>81063.75</v>
      </c>
      <c r="F690" s="293">
        <v>1.3021489780937212</v>
      </c>
      <c r="G690" s="347">
        <v>7451.25</v>
      </c>
    </row>
    <row r="691" spans="1:7" x14ac:dyDescent="0.25">
      <c r="A691" s="291">
        <f t="shared" si="26"/>
        <v>7</v>
      </c>
      <c r="B691" s="343">
        <f ca="1">OFFSET('GFZ Berechnung'!$B$6,MOD(ROW()-2,113),0)</f>
        <v>203</v>
      </c>
      <c r="C691" s="345" t="str">
        <f ca="1">OFFSET('GFZ Berechnung'!$CA$6,MOD(ROW()-2,113),A691-1)</f>
        <v/>
      </c>
      <c r="D691" s="346" t="str">
        <f ca="1">OFFSET('GFZ Berechnung'!Z$6,MOD(ROW()-2,113),A691-1)</f>
        <v/>
      </c>
      <c r="F691" s="293">
        <v>1.2460252305774573</v>
      </c>
      <c r="G691" s="347">
        <v>6787.5</v>
      </c>
    </row>
    <row r="692" spans="1:7" x14ac:dyDescent="0.25">
      <c r="A692" s="291">
        <f t="shared" si="26"/>
        <v>7</v>
      </c>
      <c r="B692" s="343">
        <f ca="1">OFFSET('GFZ Berechnung'!$B$6,MOD(ROW()-2,113),0)</f>
        <v>204</v>
      </c>
      <c r="C692" s="345" t="str">
        <f ca="1">OFFSET('GFZ Berechnung'!$CA$6,MOD(ROW()-2,113),A692-1)</f>
        <v/>
      </c>
      <c r="D692" s="346" t="str">
        <f ca="1">OFFSET('GFZ Berechnung'!Z$6,MOD(ROW()-2,113),A692-1)</f>
        <v/>
      </c>
      <c r="F692" s="293">
        <v>1.5032155177086512</v>
      </c>
      <c r="G692" s="347">
        <v>20101.25</v>
      </c>
    </row>
    <row r="693" spans="1:7" x14ac:dyDescent="0.25">
      <c r="A693" s="291">
        <f t="shared" si="26"/>
        <v>7</v>
      </c>
      <c r="B693" s="343">
        <f ca="1">OFFSET('GFZ Berechnung'!$B$6,MOD(ROW()-2,113),0)</f>
        <v>205</v>
      </c>
      <c r="C693" s="345" t="str">
        <f ca="1">OFFSET('GFZ Berechnung'!$CA$6,MOD(ROW()-2,113),A693-1)</f>
        <v/>
      </c>
      <c r="D693" s="346" t="str">
        <f ca="1">OFFSET('GFZ Berechnung'!Z$6,MOD(ROW()-2,113),A693-1)</f>
        <v/>
      </c>
      <c r="F693" s="293">
        <v>1.199309486813928</v>
      </c>
      <c r="G693" s="347">
        <v>4776.25</v>
      </c>
    </row>
    <row r="694" spans="1:7" x14ac:dyDescent="0.25">
      <c r="A694" s="291">
        <f t="shared" si="26"/>
        <v>7</v>
      </c>
      <c r="B694" s="343">
        <f ca="1">OFFSET('GFZ Berechnung'!$B$6,MOD(ROW()-2,113),0)</f>
        <v>206</v>
      </c>
      <c r="C694" s="345">
        <f ca="1">OFFSET('GFZ Berechnung'!$CA$6,MOD(ROW()-2,113),A694-1)</f>
        <v>5.5789532227642686</v>
      </c>
      <c r="D694" s="346">
        <f ca="1">OFFSET('GFZ Berechnung'!Z$6,MOD(ROW()-2,113),A694-1)</f>
        <v>18505</v>
      </c>
      <c r="F694" s="293">
        <v>1.292619636739055</v>
      </c>
      <c r="G694" s="347">
        <v>15142.5</v>
      </c>
    </row>
    <row r="695" spans="1:7" x14ac:dyDescent="0.25">
      <c r="A695" s="291">
        <f t="shared" si="26"/>
        <v>7</v>
      </c>
      <c r="B695" s="343">
        <f ca="1">OFFSET('GFZ Berechnung'!$B$6,MOD(ROW()-2,113),0)</f>
        <v>207</v>
      </c>
      <c r="C695" s="345" t="str">
        <f ca="1">OFFSET('GFZ Berechnung'!$CA$6,MOD(ROW()-2,113),A695-1)</f>
        <v/>
      </c>
      <c r="D695" s="346" t="str">
        <f ca="1">OFFSET('GFZ Berechnung'!Z$6,MOD(ROW()-2,113),A695-1)</f>
        <v/>
      </c>
      <c r="F695" s="293">
        <v>1.9183439917976761</v>
      </c>
      <c r="G695" s="347">
        <v>363902.5</v>
      </c>
    </row>
    <row r="696" spans="1:7" x14ac:dyDescent="0.25">
      <c r="A696" s="291">
        <f t="shared" si="26"/>
        <v>7</v>
      </c>
      <c r="B696" s="343">
        <f ca="1">OFFSET('GFZ Berechnung'!$B$6,MOD(ROW()-2,113),0)</f>
        <v>208</v>
      </c>
      <c r="C696" s="345" t="str">
        <f ca="1">OFFSET('GFZ Berechnung'!$CA$6,MOD(ROW()-2,113),A696-1)</f>
        <v/>
      </c>
      <c r="D696" s="346" t="str">
        <f ca="1">OFFSET('GFZ Berechnung'!Z$6,MOD(ROW()-2,113),A696-1)</f>
        <v/>
      </c>
      <c r="F696" s="293">
        <v>1.9277409822451681</v>
      </c>
      <c r="G696" s="347">
        <v>40298.75</v>
      </c>
    </row>
    <row r="697" spans="1:7" x14ac:dyDescent="0.25">
      <c r="A697" s="291">
        <f t="shared" si="26"/>
        <v>7</v>
      </c>
      <c r="B697" s="343">
        <f ca="1">OFFSET('GFZ Berechnung'!$B$6,MOD(ROW()-2,113),0)</f>
        <v>209</v>
      </c>
      <c r="C697" s="345">
        <f ca="1">OFFSET('GFZ Berechnung'!$CA$6,MOD(ROW()-2,113),A697-1)</f>
        <v>4.8037214627699605</v>
      </c>
      <c r="D697" s="346">
        <f ca="1">OFFSET('GFZ Berechnung'!Z$6,MOD(ROW()-2,113),A697-1)</f>
        <v>395</v>
      </c>
      <c r="F697" s="293">
        <v>2.0630878673086981</v>
      </c>
      <c r="G697" s="347">
        <v>143933.75</v>
      </c>
    </row>
    <row r="698" spans="1:7" x14ac:dyDescent="0.25">
      <c r="A698" s="291">
        <f t="shared" si="26"/>
        <v>7</v>
      </c>
      <c r="B698" s="343">
        <f ca="1">OFFSET('GFZ Berechnung'!$B$6,MOD(ROW()-2,113),0)</f>
        <v>210</v>
      </c>
      <c r="C698" s="345" t="str">
        <f ca="1">OFFSET('GFZ Berechnung'!$CA$6,MOD(ROW()-2,113),A698-1)</f>
        <v/>
      </c>
      <c r="D698" s="346" t="str">
        <f ca="1">OFFSET('GFZ Berechnung'!Z$6,MOD(ROW()-2,113),A698-1)</f>
        <v/>
      </c>
      <c r="F698" s="293">
        <v>1.0023911194904924</v>
      </c>
      <c r="G698" s="347">
        <v>28541.25</v>
      </c>
    </row>
    <row r="699" spans="1:7" x14ac:dyDescent="0.25">
      <c r="A699" s="291">
        <f t="shared" si="26"/>
        <v>7</v>
      </c>
      <c r="B699" s="343">
        <f ca="1">OFFSET('GFZ Berechnung'!$B$6,MOD(ROW()-2,113),0)</f>
        <v>301</v>
      </c>
      <c r="C699" s="345">
        <f ca="1">OFFSET('GFZ Berechnung'!$CA$6,MOD(ROW()-2,113),A699-1)</f>
        <v>8.0742329530995764</v>
      </c>
      <c r="D699" s="346">
        <f ca="1">OFFSET('GFZ Berechnung'!Z$6,MOD(ROW()-2,113),A699-1)</f>
        <v>53267.5</v>
      </c>
      <c r="F699" s="293">
        <v>1.2197589405314595</v>
      </c>
      <c r="G699" s="347">
        <v>41426.25</v>
      </c>
    </row>
    <row r="700" spans="1:7" x14ac:dyDescent="0.25">
      <c r="A700" s="291">
        <f t="shared" si="26"/>
        <v>7</v>
      </c>
      <c r="B700" s="343">
        <f ca="1">OFFSET('GFZ Berechnung'!$B$6,MOD(ROW()-2,113),0)</f>
        <v>302</v>
      </c>
      <c r="C700" s="345">
        <f ca="1">OFFSET('GFZ Berechnung'!$CA$6,MOD(ROW()-2,113),A700-1)</f>
        <v>6.1892539807930627</v>
      </c>
      <c r="D700" s="346">
        <f ca="1">OFFSET('GFZ Berechnung'!Z$6,MOD(ROW()-2,113),A700-1)</f>
        <v>111556.25</v>
      </c>
      <c r="F700" s="293">
        <v>1.3896597696970534</v>
      </c>
      <c r="G700" s="347">
        <v>3317.5</v>
      </c>
    </row>
    <row r="701" spans="1:7" x14ac:dyDescent="0.25">
      <c r="A701" s="291">
        <f t="shared" si="26"/>
        <v>7</v>
      </c>
      <c r="B701" s="343">
        <f ca="1">OFFSET('GFZ Berechnung'!$B$6,MOD(ROW()-2,113),0)</f>
        <v>303</v>
      </c>
      <c r="C701" s="345" t="str">
        <f ca="1">OFFSET('GFZ Berechnung'!$CA$6,MOD(ROW()-2,113),A701-1)</f>
        <v/>
      </c>
      <c r="D701" s="346" t="str">
        <f ca="1">OFFSET('GFZ Berechnung'!Z$6,MOD(ROW()-2,113),A701-1)</f>
        <v/>
      </c>
      <c r="F701" s="293">
        <v>1.0976749392613556</v>
      </c>
      <c r="G701" s="347">
        <v>27641.25</v>
      </c>
    </row>
    <row r="702" spans="1:7" x14ac:dyDescent="0.25">
      <c r="A702" s="291">
        <f t="shared" si="26"/>
        <v>7</v>
      </c>
      <c r="B702" s="343">
        <f ca="1">OFFSET('GFZ Berechnung'!$B$6,MOD(ROW()-2,113),0)</f>
        <v>304</v>
      </c>
      <c r="C702" s="345">
        <f ca="1">OFFSET('GFZ Berechnung'!$CA$6,MOD(ROW()-2,113),A702-1)</f>
        <v>7.2976752612121611</v>
      </c>
      <c r="D702" s="346">
        <f ca="1">OFFSET('GFZ Berechnung'!Z$6,MOD(ROW()-2,113),A702-1)</f>
        <v>27466.25</v>
      </c>
      <c r="F702" s="293">
        <v>2.1600684452003018</v>
      </c>
      <c r="G702" s="347">
        <v>65035</v>
      </c>
    </row>
    <row r="703" spans="1:7" x14ac:dyDescent="0.25">
      <c r="A703" s="291">
        <f t="shared" si="26"/>
        <v>7</v>
      </c>
      <c r="B703" s="343">
        <f ca="1">OFFSET('GFZ Berechnung'!$B$6,MOD(ROW()-2,113),0)</f>
        <v>305</v>
      </c>
      <c r="C703" s="345">
        <f ca="1">OFFSET('GFZ Berechnung'!$CA$6,MOD(ROW()-2,113),A703-1)</f>
        <v>5.8038588623406691</v>
      </c>
      <c r="D703" s="346">
        <f ca="1">OFFSET('GFZ Berechnung'!Z$6,MOD(ROW()-2,113),A703-1)</f>
        <v>19627.5</v>
      </c>
      <c r="F703" s="293">
        <v>1.6909859749687692</v>
      </c>
      <c r="G703" s="347">
        <v>3415</v>
      </c>
    </row>
    <row r="704" spans="1:7" x14ac:dyDescent="0.25">
      <c r="A704" s="291">
        <f t="shared" si="26"/>
        <v>7</v>
      </c>
      <c r="B704" s="343">
        <f ca="1">OFFSET('GFZ Berechnung'!$B$6,MOD(ROW()-2,113),0)</f>
        <v>306</v>
      </c>
      <c r="C704" s="345">
        <f ca="1">OFFSET('GFZ Berechnung'!$CA$6,MOD(ROW()-2,113),A704-1)</f>
        <v>6.2943438274933499</v>
      </c>
      <c r="D704" s="346">
        <f ca="1">OFFSET('GFZ Berechnung'!Z$6,MOD(ROW()-2,113),A704-1)</f>
        <v>7451.25</v>
      </c>
      <c r="F704" s="293">
        <v>1.5466501810681721</v>
      </c>
      <c r="G704" s="347">
        <v>676253.75</v>
      </c>
    </row>
    <row r="705" spans="1:7" x14ac:dyDescent="0.25">
      <c r="A705" s="291">
        <f t="shared" si="26"/>
        <v>7</v>
      </c>
      <c r="B705" s="343">
        <f ca="1">OFFSET('GFZ Berechnung'!$B$6,MOD(ROW()-2,113),0)</f>
        <v>307</v>
      </c>
      <c r="C705" s="345" t="str">
        <f ca="1">OFFSET('GFZ Berechnung'!$CA$6,MOD(ROW()-2,113),A705-1)</f>
        <v/>
      </c>
      <c r="D705" s="346" t="str">
        <f ca="1">OFFSET('GFZ Berechnung'!Z$6,MOD(ROW()-2,113),A705-1)</f>
        <v/>
      </c>
      <c r="F705" s="293">
        <v>1.0302790901934491</v>
      </c>
      <c r="G705" s="347">
        <v>4392.5</v>
      </c>
    </row>
    <row r="706" spans="1:7" x14ac:dyDescent="0.25">
      <c r="A706" s="291">
        <f t="shared" si="26"/>
        <v>7</v>
      </c>
      <c r="B706" s="343">
        <f ca="1">OFFSET('GFZ Berechnung'!$B$6,MOD(ROW()-2,113),0)</f>
        <v>308</v>
      </c>
      <c r="C706" s="345" t="str">
        <f ca="1">OFFSET('GFZ Berechnung'!$CA$6,MOD(ROW()-2,113),A706-1)</f>
        <v/>
      </c>
      <c r="D706" s="346" t="str">
        <f ca="1">OFFSET('GFZ Berechnung'!Z$6,MOD(ROW()-2,113),A706-1)</f>
        <v/>
      </c>
      <c r="F706" s="293">
        <v>1.0224468066654984</v>
      </c>
      <c r="G706" s="347">
        <v>1610</v>
      </c>
    </row>
    <row r="707" spans="1:7" x14ac:dyDescent="0.25">
      <c r="A707" s="291">
        <f t="shared" ref="A707:A770" si="27">INT((ROW()-2)/113)+1</f>
        <v>7</v>
      </c>
      <c r="B707" s="343">
        <f ca="1">OFFSET('GFZ Berechnung'!$B$6,MOD(ROW()-2,113),0)</f>
        <v>309</v>
      </c>
      <c r="C707" s="345" t="str">
        <f ca="1">OFFSET('GFZ Berechnung'!$CA$6,MOD(ROW()-2,113),A707-1)</f>
        <v/>
      </c>
      <c r="D707" s="346" t="str">
        <f ca="1">OFFSET('GFZ Berechnung'!Z$6,MOD(ROW()-2,113),A707-1)</f>
        <v/>
      </c>
      <c r="F707" s="293">
        <v>1.2710327168155864</v>
      </c>
      <c r="G707" s="347">
        <v>62788.750000000007</v>
      </c>
    </row>
    <row r="708" spans="1:7" x14ac:dyDescent="0.25">
      <c r="A708" s="291">
        <f t="shared" si="27"/>
        <v>7</v>
      </c>
      <c r="B708" s="343">
        <f ca="1">OFFSET('GFZ Berechnung'!$B$6,MOD(ROW()-2,113),0)</f>
        <v>310</v>
      </c>
      <c r="C708" s="345" t="str">
        <f ca="1">OFFSET('GFZ Berechnung'!$CA$6,MOD(ROW()-2,113),A708-1)</f>
        <v/>
      </c>
      <c r="D708" s="346" t="str">
        <f ca="1">OFFSET('GFZ Berechnung'!Z$6,MOD(ROW()-2,113),A708-1)</f>
        <v/>
      </c>
      <c r="F708" s="293">
        <v>1.2803053223918142</v>
      </c>
      <c r="G708" s="347">
        <v>6821.25</v>
      </c>
    </row>
    <row r="709" spans="1:7" x14ac:dyDescent="0.25">
      <c r="A709" s="291">
        <f t="shared" si="27"/>
        <v>7</v>
      </c>
      <c r="B709" s="343">
        <f ca="1">OFFSET('GFZ Berechnung'!$B$6,MOD(ROW()-2,113),0)</f>
        <v>311</v>
      </c>
      <c r="C709" s="345" t="str">
        <f ca="1">OFFSET('GFZ Berechnung'!$CA$6,MOD(ROW()-2,113),A709-1)</f>
        <v/>
      </c>
      <c r="D709" s="346" t="str">
        <f ca="1">OFFSET('GFZ Berechnung'!Z$6,MOD(ROW()-2,113),A709-1)</f>
        <v/>
      </c>
      <c r="F709" s="293">
        <v>1.2159731206317093</v>
      </c>
      <c r="G709" s="347">
        <v>16665</v>
      </c>
    </row>
    <row r="710" spans="1:7" x14ac:dyDescent="0.25">
      <c r="A710" s="291">
        <f t="shared" si="27"/>
        <v>7</v>
      </c>
      <c r="B710" s="343">
        <f ca="1">OFFSET('GFZ Berechnung'!$B$6,MOD(ROW()-2,113),0)</f>
        <v>312</v>
      </c>
      <c r="C710" s="345">
        <f ca="1">OFFSET('GFZ Berechnung'!$CA$6,MOD(ROW()-2,113),A710-1)</f>
        <v>6.3343476198612398</v>
      </c>
      <c r="D710" s="346">
        <f ca="1">OFFSET('GFZ Berechnung'!Z$6,MOD(ROW()-2,113),A710-1)</f>
        <v>6787.5</v>
      </c>
      <c r="F710" s="293">
        <v>2.5970865707545525</v>
      </c>
      <c r="G710" s="347">
        <v>439877.5</v>
      </c>
    </row>
    <row r="711" spans="1:7" x14ac:dyDescent="0.25">
      <c r="A711" s="291">
        <f t="shared" si="27"/>
        <v>7</v>
      </c>
      <c r="B711" s="343">
        <f ca="1">OFFSET('GFZ Berechnung'!$B$6,MOD(ROW()-2,113),0)</f>
        <v>313</v>
      </c>
      <c r="C711" s="345" t="str">
        <f ca="1">OFFSET('GFZ Berechnung'!$CA$6,MOD(ROW()-2,113),A711-1)</f>
        <v/>
      </c>
      <c r="D711" s="346" t="str">
        <f ca="1">OFFSET('GFZ Berechnung'!Z$6,MOD(ROW()-2,113),A711-1)</f>
        <v/>
      </c>
      <c r="F711" s="293">
        <v>1.3544095182764611</v>
      </c>
      <c r="G711" s="347">
        <v>37643.75</v>
      </c>
    </row>
    <row r="712" spans="1:7" x14ac:dyDescent="0.25">
      <c r="A712" s="291">
        <f t="shared" si="27"/>
        <v>7</v>
      </c>
      <c r="B712" s="343">
        <f ca="1">OFFSET('GFZ Berechnung'!$B$6,MOD(ROW()-2,113),0)</f>
        <v>314</v>
      </c>
      <c r="C712" s="345" t="str">
        <f ca="1">OFFSET('GFZ Berechnung'!$CA$6,MOD(ROW()-2,113),A712-1)</f>
        <v/>
      </c>
      <c r="D712" s="346" t="str">
        <f ca="1">OFFSET('GFZ Berechnung'!Z$6,MOD(ROW()-2,113),A712-1)</f>
        <v/>
      </c>
      <c r="F712" s="293">
        <v>1.3791933444376692</v>
      </c>
      <c r="G712" s="347">
        <v>51191.25</v>
      </c>
    </row>
    <row r="713" spans="1:7" x14ac:dyDescent="0.25">
      <c r="A713" s="291">
        <f t="shared" si="27"/>
        <v>7</v>
      </c>
      <c r="B713" s="343">
        <f ca="1">OFFSET('GFZ Berechnung'!$B$6,MOD(ROW()-2,113),0)</f>
        <v>315</v>
      </c>
      <c r="C713" s="345" t="str">
        <f ca="1">OFFSET('GFZ Berechnung'!$CA$6,MOD(ROW()-2,113),A713-1)</f>
        <v/>
      </c>
      <c r="D713" s="346" t="str">
        <f ca="1">OFFSET('GFZ Berechnung'!Z$6,MOD(ROW()-2,113),A713-1)</f>
        <v/>
      </c>
      <c r="F713" s="293">
        <v>1.4490588695454658</v>
      </c>
      <c r="G713" s="347">
        <v>1026.25</v>
      </c>
    </row>
    <row r="714" spans="1:7" x14ac:dyDescent="0.25">
      <c r="A714" s="291">
        <f t="shared" si="27"/>
        <v>7</v>
      </c>
      <c r="B714" s="343">
        <f ca="1">OFFSET('GFZ Berechnung'!$B$6,MOD(ROW()-2,113),0)</f>
        <v>316</v>
      </c>
      <c r="C714" s="345" t="str">
        <f ca="1">OFFSET('GFZ Berechnung'!$CA$6,MOD(ROW()-2,113),A714-1)</f>
        <v/>
      </c>
      <c r="D714" s="346" t="str">
        <f ca="1">OFFSET('GFZ Berechnung'!Z$6,MOD(ROW()-2,113),A714-1)</f>
        <v/>
      </c>
      <c r="F714" s="293">
        <v>1.7450725269793936</v>
      </c>
      <c r="G714" s="347">
        <v>2325</v>
      </c>
    </row>
    <row r="715" spans="1:7" x14ac:dyDescent="0.25">
      <c r="A715" s="291">
        <f t="shared" si="27"/>
        <v>7</v>
      </c>
      <c r="B715" s="343">
        <f ca="1">OFFSET('GFZ Berechnung'!$B$6,MOD(ROW()-2,113),0)</f>
        <v>317</v>
      </c>
      <c r="C715" s="345">
        <f ca="1">OFFSET('GFZ Berechnung'!$CA$6,MOD(ROW()-2,113),A715-1)</f>
        <v>6.8858371629304918</v>
      </c>
      <c r="D715" s="346">
        <f ca="1">OFFSET('GFZ Berechnung'!Z$6,MOD(ROW()-2,113),A715-1)</f>
        <v>20101.25</v>
      </c>
      <c r="F715" s="293">
        <v>1.7943747015946521</v>
      </c>
      <c r="G715" s="347">
        <v>90297.5</v>
      </c>
    </row>
    <row r="716" spans="1:7" x14ac:dyDescent="0.25">
      <c r="A716" s="291">
        <f t="shared" si="27"/>
        <v>7</v>
      </c>
      <c r="B716" s="343">
        <f ca="1">OFFSET('GFZ Berechnung'!$B$6,MOD(ROW()-2,113),0)</f>
        <v>318</v>
      </c>
      <c r="C716" s="345">
        <f ca="1">OFFSET('GFZ Berechnung'!$CA$6,MOD(ROW()-2,113),A716-1)</f>
        <v>5.9024801199618908</v>
      </c>
      <c r="D716" s="346">
        <f ca="1">OFFSET('GFZ Berechnung'!Z$6,MOD(ROW()-2,113),A716-1)</f>
        <v>4776.25</v>
      </c>
      <c r="F716" s="293">
        <v>1.6314543909459993</v>
      </c>
      <c r="G716" s="347">
        <v>30926.250000000004</v>
      </c>
    </row>
    <row r="717" spans="1:7" x14ac:dyDescent="0.25">
      <c r="A717" s="291">
        <f t="shared" si="27"/>
        <v>7</v>
      </c>
      <c r="B717" s="343">
        <f ca="1">OFFSET('GFZ Berechnung'!$B$6,MOD(ROW()-2,113),0)</f>
        <v>319</v>
      </c>
      <c r="C717" s="345" t="str">
        <f ca="1">OFFSET('GFZ Berechnung'!$CA$6,MOD(ROW()-2,113),A717-1)</f>
        <v/>
      </c>
      <c r="D717" s="346" t="str">
        <f ca="1">OFFSET('GFZ Berechnung'!Z$6,MOD(ROW()-2,113),A717-1)</f>
        <v/>
      </c>
      <c r="F717" s="293">
        <v>1.5806742358415329</v>
      </c>
      <c r="G717" s="347">
        <v>26390</v>
      </c>
    </row>
    <row r="718" spans="1:7" x14ac:dyDescent="0.25">
      <c r="A718" s="291">
        <f t="shared" si="27"/>
        <v>7</v>
      </c>
      <c r="B718" s="343">
        <f ca="1">OFFSET('GFZ Berechnung'!$B$6,MOD(ROW()-2,113),0)</f>
        <v>320</v>
      </c>
      <c r="C718" s="345" t="str">
        <f ca="1">OFFSET('GFZ Berechnung'!$CA$6,MOD(ROW()-2,113),A718-1)</f>
        <v/>
      </c>
      <c r="D718" s="346" t="str">
        <f ca="1">OFFSET('GFZ Berechnung'!Z$6,MOD(ROW()-2,113),A718-1)</f>
        <v/>
      </c>
      <c r="F718" s="293">
        <v>8.2972535908808709</v>
      </c>
      <c r="G718" s="347">
        <v>40733.75</v>
      </c>
    </row>
    <row r="719" spans="1:7" x14ac:dyDescent="0.25">
      <c r="A719" s="291">
        <f t="shared" si="27"/>
        <v>7</v>
      </c>
      <c r="B719" s="343">
        <f ca="1">OFFSET('GFZ Berechnung'!$B$6,MOD(ROW()-2,113),0)</f>
        <v>321</v>
      </c>
      <c r="C719" s="345" t="str">
        <f ca="1">OFFSET('GFZ Berechnung'!$CA$6,MOD(ROW()-2,113),A719-1)</f>
        <v/>
      </c>
      <c r="D719" s="346" t="str">
        <f ca="1">OFFSET('GFZ Berechnung'!Z$6,MOD(ROW()-2,113),A719-1)</f>
        <v/>
      </c>
      <c r="F719" s="293">
        <v>3.1814151746380768</v>
      </c>
      <c r="G719" s="347">
        <v>321167.5</v>
      </c>
    </row>
    <row r="720" spans="1:7" x14ac:dyDescent="0.25">
      <c r="A720" s="291">
        <f t="shared" si="27"/>
        <v>7</v>
      </c>
      <c r="B720" s="343">
        <f ca="1">OFFSET('GFZ Berechnung'!$B$6,MOD(ROW()-2,113),0)</f>
        <v>322</v>
      </c>
      <c r="C720" s="345" t="str">
        <f ca="1">OFFSET('GFZ Berechnung'!$CA$6,MOD(ROW()-2,113),A720-1)</f>
        <v/>
      </c>
      <c r="D720" s="346" t="str">
        <f ca="1">OFFSET('GFZ Berechnung'!Z$6,MOD(ROW()-2,113),A720-1)</f>
        <v/>
      </c>
      <c r="F720" s="293">
        <v>5.1266518091912978</v>
      </c>
      <c r="G720" s="347">
        <v>88572.5</v>
      </c>
    </row>
    <row r="721" spans="1:7" x14ac:dyDescent="0.25">
      <c r="A721" s="291">
        <f t="shared" si="27"/>
        <v>7</v>
      </c>
      <c r="B721" s="343">
        <f ca="1">OFFSET('GFZ Berechnung'!$B$6,MOD(ROW()-2,113),0)</f>
        <v>323</v>
      </c>
      <c r="C721" s="345" t="str">
        <f ca="1">OFFSET('GFZ Berechnung'!$CA$6,MOD(ROW()-2,113),A721-1)</f>
        <v/>
      </c>
      <c r="D721" s="346" t="str">
        <f ca="1">OFFSET('GFZ Berechnung'!Z$6,MOD(ROW()-2,113),A721-1)</f>
        <v/>
      </c>
      <c r="F721" s="293">
        <v>5.3754217283307417</v>
      </c>
      <c r="G721" s="347">
        <v>8723.75</v>
      </c>
    </row>
    <row r="722" spans="1:7" x14ac:dyDescent="0.25">
      <c r="A722" s="291">
        <f t="shared" si="27"/>
        <v>7</v>
      </c>
      <c r="B722" s="343">
        <f ca="1">OFFSET('GFZ Berechnung'!$B$6,MOD(ROW()-2,113),0)</f>
        <v>324</v>
      </c>
      <c r="C722" s="345">
        <f ca="1">OFFSET('GFZ Berechnung'!$CA$6,MOD(ROW()-2,113),A722-1)</f>
        <v>6.1024982209674778</v>
      </c>
      <c r="D722" s="346">
        <f ca="1">OFFSET('GFZ Berechnung'!Z$6,MOD(ROW()-2,113),A722-1)</f>
        <v>15142.5</v>
      </c>
      <c r="F722" s="293">
        <v>5.4566407415074307</v>
      </c>
      <c r="G722" s="347">
        <v>13676.25</v>
      </c>
    </row>
    <row r="723" spans="1:7" x14ac:dyDescent="0.25">
      <c r="A723" s="291">
        <f t="shared" si="27"/>
        <v>7</v>
      </c>
      <c r="B723" s="343">
        <f ca="1">OFFSET('GFZ Berechnung'!$B$6,MOD(ROW()-2,113),0)</f>
        <v>325</v>
      </c>
      <c r="C723" s="345" t="str">
        <f ca="1">OFFSET('GFZ Berechnung'!$CA$6,MOD(ROW()-2,113),A723-1)</f>
        <v/>
      </c>
      <c r="D723" s="346" t="str">
        <f ca="1">OFFSET('GFZ Berechnung'!Z$6,MOD(ROW()-2,113),A723-1)</f>
        <v/>
      </c>
      <c r="F723" s="293">
        <v>6.0208368876365199</v>
      </c>
      <c r="G723" s="347">
        <v>10640</v>
      </c>
    </row>
    <row r="724" spans="1:7" x14ac:dyDescent="0.25">
      <c r="A724" s="291">
        <f t="shared" si="27"/>
        <v>7</v>
      </c>
      <c r="B724" s="343">
        <f ca="1">OFFSET('GFZ Berechnung'!$B$6,MOD(ROW()-2,113),0)</f>
        <v>401</v>
      </c>
      <c r="C724" s="345">
        <f ca="1">OFFSET('GFZ Berechnung'!$CA$6,MOD(ROW()-2,113),A724-1)</f>
        <v>6.511359151785717</v>
      </c>
      <c r="D724" s="346">
        <f ca="1">OFFSET('GFZ Berechnung'!Z$6,MOD(ROW()-2,113),A724-1)</f>
        <v>363902.5</v>
      </c>
      <c r="F724" s="293">
        <v>5.0948297946990202</v>
      </c>
      <c r="G724" s="347">
        <v>18240</v>
      </c>
    </row>
    <row r="725" spans="1:7" x14ac:dyDescent="0.25">
      <c r="A725" s="291">
        <f t="shared" si="27"/>
        <v>7</v>
      </c>
      <c r="B725" s="343">
        <f ca="1">OFFSET('GFZ Berechnung'!$B$6,MOD(ROW()-2,113),0)</f>
        <v>402</v>
      </c>
      <c r="C725" s="345">
        <f ca="1">OFFSET('GFZ Berechnung'!$CA$6,MOD(ROW()-2,113),A725-1)</f>
        <v>7.9947556068267325</v>
      </c>
      <c r="D725" s="346">
        <f ca="1">OFFSET('GFZ Berechnung'!Z$6,MOD(ROW()-2,113),A725-1)</f>
        <v>40298.75</v>
      </c>
      <c r="F725" s="293">
        <v>5.7908351873877777</v>
      </c>
      <c r="G725" s="347">
        <v>21741.25</v>
      </c>
    </row>
    <row r="726" spans="1:7" x14ac:dyDescent="0.25">
      <c r="A726" s="291">
        <f t="shared" si="27"/>
        <v>7</v>
      </c>
      <c r="B726" s="343">
        <f ca="1">OFFSET('GFZ Berechnung'!$B$6,MOD(ROW()-2,113),0)</f>
        <v>403</v>
      </c>
      <c r="C726" s="345">
        <f ca="1">OFFSET('GFZ Berechnung'!$CA$6,MOD(ROW()-2,113),A726-1)</f>
        <v>8.1426008846028086</v>
      </c>
      <c r="D726" s="346">
        <f ca="1">OFFSET('GFZ Berechnung'!Z$6,MOD(ROW()-2,113),A726-1)</f>
        <v>143933.75</v>
      </c>
      <c r="F726" s="293">
        <v>4.9883673091093224</v>
      </c>
      <c r="G726" s="347">
        <v>64971.25</v>
      </c>
    </row>
    <row r="727" spans="1:7" x14ac:dyDescent="0.25">
      <c r="A727" s="291">
        <f t="shared" si="27"/>
        <v>7</v>
      </c>
      <c r="B727" s="343">
        <f ca="1">OFFSET('GFZ Berechnung'!$B$6,MOD(ROW()-2,113),0)</f>
        <v>404</v>
      </c>
      <c r="C727" s="345">
        <f ca="1">OFFSET('GFZ Berechnung'!$CA$6,MOD(ROW()-2,113),A727-1)</f>
        <v>4.589994186000343</v>
      </c>
      <c r="D727" s="346">
        <f ca="1">OFFSET('GFZ Berechnung'!Z$6,MOD(ROW()-2,113),A727-1)</f>
        <v>28541.25</v>
      </c>
      <c r="F727" s="293">
        <v>2.6015290770719872</v>
      </c>
      <c r="G727" s="347">
        <v>244336.25</v>
      </c>
    </row>
    <row r="728" spans="1:7" x14ac:dyDescent="0.25">
      <c r="A728" s="291">
        <f t="shared" si="27"/>
        <v>7</v>
      </c>
      <c r="B728" s="343">
        <f ca="1">OFFSET('GFZ Berechnung'!$B$6,MOD(ROW()-2,113),0)</f>
        <v>405</v>
      </c>
      <c r="C728" s="345" t="str">
        <f ca="1">OFFSET('GFZ Berechnung'!$CA$6,MOD(ROW()-2,113),A728-1)</f>
        <v/>
      </c>
      <c r="D728" s="346" t="str">
        <f ca="1">OFFSET('GFZ Berechnung'!Z$6,MOD(ROW()-2,113),A728-1)</f>
        <v/>
      </c>
      <c r="F728" s="293">
        <v>1.6917488657962012</v>
      </c>
      <c r="G728" s="347">
        <v>270936.25</v>
      </c>
    </row>
    <row r="729" spans="1:7" x14ac:dyDescent="0.25">
      <c r="A729" s="291">
        <f t="shared" si="27"/>
        <v>7</v>
      </c>
      <c r="B729" s="343">
        <f ca="1">OFFSET('GFZ Berechnung'!$B$6,MOD(ROW()-2,113),0)</f>
        <v>406</v>
      </c>
      <c r="C729" s="345" t="str">
        <f ca="1">OFFSET('GFZ Berechnung'!$CA$6,MOD(ROW()-2,113),A729-1)</f>
        <v/>
      </c>
      <c r="D729" s="346" t="str">
        <f ca="1">OFFSET('GFZ Berechnung'!Z$6,MOD(ROW()-2,113),A729-1)</f>
        <v/>
      </c>
      <c r="F729" s="293">
        <v>3.1921485296481329</v>
      </c>
      <c r="G729" s="347">
        <v>71947.5</v>
      </c>
    </row>
    <row r="730" spans="1:7" x14ac:dyDescent="0.25">
      <c r="A730" s="291">
        <f t="shared" si="27"/>
        <v>7</v>
      </c>
      <c r="B730" s="343">
        <f ca="1">OFFSET('GFZ Berechnung'!$B$6,MOD(ROW()-2,113),0)</f>
        <v>407</v>
      </c>
      <c r="C730" s="345" t="str">
        <f ca="1">OFFSET('GFZ Berechnung'!$CA$6,MOD(ROW()-2,113),A730-1)</f>
        <v/>
      </c>
      <c r="D730" s="346" t="str">
        <f ca="1">OFFSET('GFZ Berechnung'!Z$6,MOD(ROW()-2,113),A730-1)</f>
        <v/>
      </c>
      <c r="F730" s="293">
        <v>1.6728752807747287</v>
      </c>
      <c r="G730" s="347">
        <v>25170</v>
      </c>
    </row>
    <row r="731" spans="1:7" x14ac:dyDescent="0.25">
      <c r="A731" s="291">
        <f t="shared" si="27"/>
        <v>7</v>
      </c>
      <c r="B731" s="343">
        <f ca="1">OFFSET('GFZ Berechnung'!$B$6,MOD(ROW()-2,113),0)</f>
        <v>408</v>
      </c>
      <c r="C731" s="345" t="str">
        <f ca="1">OFFSET('GFZ Berechnung'!$CA$6,MOD(ROW()-2,113),A731-1)</f>
        <v/>
      </c>
      <c r="D731" s="346" t="str">
        <f ca="1">OFFSET('GFZ Berechnung'!Z$6,MOD(ROW()-2,113),A731-1)</f>
        <v/>
      </c>
      <c r="F731" s="293">
        <v>2.0090638667968634</v>
      </c>
      <c r="G731" s="347">
        <v>19588.75</v>
      </c>
    </row>
    <row r="732" spans="1:7" x14ac:dyDescent="0.25">
      <c r="A732" s="291">
        <f t="shared" si="27"/>
        <v>7</v>
      </c>
      <c r="B732" s="343">
        <f ca="1">OFFSET('GFZ Berechnung'!$B$6,MOD(ROW()-2,113),0)</f>
        <v>409</v>
      </c>
      <c r="C732" s="345" t="str">
        <f ca="1">OFFSET('GFZ Berechnung'!$CA$6,MOD(ROW()-2,113),A732-1)</f>
        <v/>
      </c>
      <c r="D732" s="346" t="str">
        <f ca="1">OFFSET('GFZ Berechnung'!Z$6,MOD(ROW()-2,113),A732-1)</f>
        <v/>
      </c>
      <c r="F732" s="293">
        <v>4.5069120198653332</v>
      </c>
      <c r="G732" s="347">
        <v>5608.75</v>
      </c>
    </row>
    <row r="733" spans="1:7" x14ac:dyDescent="0.25">
      <c r="A733" s="291">
        <f t="shared" si="27"/>
        <v>7</v>
      </c>
      <c r="B733" s="343">
        <f ca="1">OFFSET('GFZ Berechnung'!$B$6,MOD(ROW()-2,113),0)</f>
        <v>410</v>
      </c>
      <c r="C733" s="345">
        <f ca="1">OFFSET('GFZ Berechnung'!$CA$6,MOD(ROW()-2,113),A733-1)</f>
        <v>5.5371433442515761</v>
      </c>
      <c r="D733" s="346">
        <f ca="1">OFFSET('GFZ Berechnung'!Z$6,MOD(ROW()-2,113),A733-1)</f>
        <v>41426.25</v>
      </c>
      <c r="F733" s="293">
        <v>3.1113618502022771</v>
      </c>
      <c r="G733" s="347">
        <v>40510</v>
      </c>
    </row>
    <row r="734" spans="1:7" x14ac:dyDescent="0.25">
      <c r="A734" s="291">
        <f t="shared" si="27"/>
        <v>7</v>
      </c>
      <c r="B734" s="343">
        <f ca="1">OFFSET('GFZ Berechnung'!$B$6,MOD(ROW()-2,113),0)</f>
        <v>411</v>
      </c>
      <c r="C734" s="345">
        <f ca="1">OFFSET('GFZ Berechnung'!$CA$6,MOD(ROW()-2,113),A734-1)</f>
        <v>6.5101668011039617</v>
      </c>
      <c r="D734" s="346">
        <f ca="1">OFFSET('GFZ Berechnung'!Z$6,MOD(ROW()-2,113),A734-1)</f>
        <v>3317.5</v>
      </c>
      <c r="F734" s="293">
        <v>2.5139794657977195</v>
      </c>
      <c r="G734" s="347">
        <v>16190</v>
      </c>
    </row>
    <row r="735" spans="1:7" x14ac:dyDescent="0.25">
      <c r="A735" s="291">
        <f t="shared" si="27"/>
        <v>7</v>
      </c>
      <c r="B735" s="343">
        <f ca="1">OFFSET('GFZ Berechnung'!$B$6,MOD(ROW()-2,113),0)</f>
        <v>412</v>
      </c>
      <c r="C735" s="345" t="str">
        <f ca="1">OFFSET('GFZ Berechnung'!$CA$6,MOD(ROW()-2,113),A735-1)</f>
        <v/>
      </c>
      <c r="D735" s="346" t="str">
        <f ca="1">OFFSET('GFZ Berechnung'!Z$6,MOD(ROW()-2,113),A735-1)</f>
        <v/>
      </c>
      <c r="F735" s="293">
        <v>2.1744816250661456</v>
      </c>
      <c r="G735" s="347">
        <v>20373.75</v>
      </c>
    </row>
    <row r="736" spans="1:7" x14ac:dyDescent="0.25">
      <c r="A736" s="291">
        <f t="shared" si="27"/>
        <v>7</v>
      </c>
      <c r="B736" s="343">
        <f ca="1">OFFSET('GFZ Berechnung'!$B$6,MOD(ROW()-2,113),0)</f>
        <v>413</v>
      </c>
      <c r="C736" s="345" t="str">
        <f ca="1">OFFSET('GFZ Berechnung'!$CA$6,MOD(ROW()-2,113),A736-1)</f>
        <v/>
      </c>
      <c r="D736" s="346" t="str">
        <f ca="1">OFFSET('GFZ Berechnung'!Z$6,MOD(ROW()-2,113),A736-1)</f>
        <v/>
      </c>
      <c r="F736" s="293">
        <v>4.5358805785985039</v>
      </c>
      <c r="G736" s="347">
        <v>130121.25</v>
      </c>
    </row>
    <row r="737" spans="1:7" x14ac:dyDescent="0.25">
      <c r="A737" s="291">
        <f t="shared" si="27"/>
        <v>7</v>
      </c>
      <c r="B737" s="343">
        <f ca="1">OFFSET('GFZ Berechnung'!$B$6,MOD(ROW()-2,113),0)</f>
        <v>414</v>
      </c>
      <c r="C737" s="345" t="str">
        <f ca="1">OFFSET('GFZ Berechnung'!$CA$6,MOD(ROW()-2,113),A737-1)</f>
        <v/>
      </c>
      <c r="D737" s="346" t="str">
        <f ca="1">OFFSET('GFZ Berechnung'!Z$6,MOD(ROW()-2,113),A737-1)</f>
        <v/>
      </c>
      <c r="F737" s="293">
        <v>1.6891210249672399</v>
      </c>
      <c r="G737" s="347">
        <v>292912.5</v>
      </c>
    </row>
    <row r="738" spans="1:7" x14ac:dyDescent="0.25">
      <c r="A738" s="291">
        <f t="shared" si="27"/>
        <v>7</v>
      </c>
      <c r="B738" s="343">
        <f ca="1">OFFSET('GFZ Berechnung'!$B$6,MOD(ROW()-2,113),0)</f>
        <v>415</v>
      </c>
      <c r="C738" s="345" t="str">
        <f ca="1">OFFSET('GFZ Berechnung'!$CA$6,MOD(ROW()-2,113),A738-1)</f>
        <v/>
      </c>
      <c r="D738" s="346" t="str">
        <f ca="1">OFFSET('GFZ Berechnung'!Z$6,MOD(ROW()-2,113),A738-1)</f>
        <v/>
      </c>
      <c r="F738" s="293">
        <v>1.3804654022419507</v>
      </c>
      <c r="G738" s="347">
        <v>559140</v>
      </c>
    </row>
    <row r="739" spans="1:7" x14ac:dyDescent="0.25">
      <c r="A739" s="291">
        <f t="shared" si="27"/>
        <v>7</v>
      </c>
      <c r="B739" s="343">
        <f ca="1">OFFSET('GFZ Berechnung'!$B$6,MOD(ROW()-2,113),0)</f>
        <v>416</v>
      </c>
      <c r="C739" s="345" t="str">
        <f ca="1">OFFSET('GFZ Berechnung'!$CA$6,MOD(ROW()-2,113),A739-1)</f>
        <v/>
      </c>
      <c r="D739" s="346" t="str">
        <f ca="1">OFFSET('GFZ Berechnung'!Z$6,MOD(ROW()-2,113),A739-1)</f>
        <v/>
      </c>
      <c r="F739" s="293">
        <v>1.8242796034379567</v>
      </c>
      <c r="G739" s="347">
        <v>379040</v>
      </c>
    </row>
    <row r="740" spans="1:7" x14ac:dyDescent="0.25">
      <c r="A740" s="291">
        <f t="shared" si="27"/>
        <v>7</v>
      </c>
      <c r="B740" s="343">
        <f ca="1">OFFSET('GFZ Berechnung'!$B$6,MOD(ROW()-2,113),0)</f>
        <v>417</v>
      </c>
      <c r="C740" s="345">
        <f ca="1">OFFSET('GFZ Berechnung'!$CA$6,MOD(ROW()-2,113),A740-1)</f>
        <v>4.9292893629792403</v>
      </c>
      <c r="D740" s="346">
        <f ca="1">OFFSET('GFZ Berechnung'!Z$6,MOD(ROW()-2,113),A740-1)</f>
        <v>27641.25</v>
      </c>
      <c r="F740" s="293">
        <v>0</v>
      </c>
      <c r="G740" s="347">
        <v>268.67043629550324</v>
      </c>
    </row>
    <row r="741" spans="1:7" x14ac:dyDescent="0.25">
      <c r="A741" s="291">
        <f t="shared" si="27"/>
        <v>7</v>
      </c>
      <c r="B741" s="343">
        <f ca="1">OFFSET('GFZ Berechnung'!$B$6,MOD(ROW()-2,113),0)</f>
        <v>418</v>
      </c>
      <c r="C741" s="345" t="str">
        <f ca="1">OFFSET('GFZ Berechnung'!$CA$6,MOD(ROW()-2,113),A741-1)</f>
        <v/>
      </c>
      <c r="D741" s="346" t="str">
        <f ca="1">OFFSET('GFZ Berechnung'!Z$6,MOD(ROW()-2,113),A741-1)</f>
        <v/>
      </c>
      <c r="F741" s="293" t="s">
        <v>374</v>
      </c>
      <c r="G741" s="347">
        <v>760727836.17043626</v>
      </c>
    </row>
    <row r="742" spans="1:7" x14ac:dyDescent="0.25">
      <c r="A742" s="291">
        <f t="shared" si="27"/>
        <v>7</v>
      </c>
      <c r="B742" s="343">
        <f ca="1">OFFSET('GFZ Berechnung'!$B$6,MOD(ROW()-2,113),0)</f>
        <v>501</v>
      </c>
      <c r="C742" s="345">
        <f ca="1">OFFSET('GFZ Berechnung'!$CA$6,MOD(ROW()-2,113),A742-1)</f>
        <v>7.0393156594860153</v>
      </c>
      <c r="D742" s="346">
        <f ca="1">OFFSET('GFZ Berechnung'!Z$6,MOD(ROW()-2,113),A742-1)</f>
        <v>65035</v>
      </c>
    </row>
    <row r="743" spans="1:7" x14ac:dyDescent="0.25">
      <c r="A743" s="291">
        <f t="shared" si="27"/>
        <v>7</v>
      </c>
      <c r="B743" s="343">
        <f ca="1">OFFSET('GFZ Berechnung'!$B$6,MOD(ROW()-2,113),0)</f>
        <v>502</v>
      </c>
      <c r="C743" s="345">
        <f ca="1">OFFSET('GFZ Berechnung'!$CA$6,MOD(ROW()-2,113),A743-1)</f>
        <v>6.853107421361277</v>
      </c>
      <c r="D743" s="346">
        <f ca="1">OFFSET('GFZ Berechnung'!Z$6,MOD(ROW()-2,113),A743-1)</f>
        <v>3415</v>
      </c>
    </row>
    <row r="744" spans="1:7" x14ac:dyDescent="0.25">
      <c r="A744" s="291">
        <f t="shared" si="27"/>
        <v>7</v>
      </c>
      <c r="B744" s="343">
        <f ca="1">OFFSET('GFZ Berechnung'!$B$6,MOD(ROW()-2,113),0)</f>
        <v>503</v>
      </c>
      <c r="C744" s="345" t="str">
        <f ca="1">OFFSET('GFZ Berechnung'!$CA$6,MOD(ROW()-2,113),A744-1)</f>
        <v/>
      </c>
      <c r="D744" s="346" t="str">
        <f ca="1">OFFSET('GFZ Berechnung'!Z$6,MOD(ROW()-2,113),A744-1)</f>
        <v/>
      </c>
    </row>
    <row r="745" spans="1:7" x14ac:dyDescent="0.25">
      <c r="A745" s="291">
        <f t="shared" si="27"/>
        <v>7</v>
      </c>
      <c r="B745" s="343">
        <f ca="1">OFFSET('GFZ Berechnung'!$B$6,MOD(ROW()-2,113),0)</f>
        <v>504</v>
      </c>
      <c r="C745" s="345" t="str">
        <f ca="1">OFFSET('GFZ Berechnung'!$CA$6,MOD(ROW()-2,113),A745-1)</f>
        <v/>
      </c>
      <c r="D745" s="346" t="str">
        <f ca="1">OFFSET('GFZ Berechnung'!Z$6,MOD(ROW()-2,113),A745-1)</f>
        <v/>
      </c>
    </row>
    <row r="746" spans="1:7" x14ac:dyDescent="0.25">
      <c r="A746" s="291">
        <f t="shared" si="27"/>
        <v>7</v>
      </c>
      <c r="B746" s="343">
        <f ca="1">OFFSET('GFZ Berechnung'!$B$6,MOD(ROW()-2,113),0)</f>
        <v>505</v>
      </c>
      <c r="C746" s="345" t="str">
        <f ca="1">OFFSET('GFZ Berechnung'!$CA$6,MOD(ROW()-2,113),A746-1)</f>
        <v/>
      </c>
      <c r="D746" s="346" t="str">
        <f ca="1">OFFSET('GFZ Berechnung'!Z$6,MOD(ROW()-2,113),A746-1)</f>
        <v/>
      </c>
    </row>
    <row r="747" spans="1:7" x14ac:dyDescent="0.25">
      <c r="A747" s="291">
        <f t="shared" si="27"/>
        <v>7</v>
      </c>
      <c r="B747" s="343">
        <f ca="1">OFFSET('GFZ Berechnung'!$B$6,MOD(ROW()-2,113),0)</f>
        <v>506</v>
      </c>
      <c r="C747" s="345" t="str">
        <f ca="1">OFFSET('GFZ Berechnung'!$CA$6,MOD(ROW()-2,113),A747-1)</f>
        <v/>
      </c>
      <c r="D747" s="346" t="str">
        <f ca="1">OFFSET('GFZ Berechnung'!Z$6,MOD(ROW()-2,113),A747-1)</f>
        <v/>
      </c>
    </row>
    <row r="748" spans="1:7" x14ac:dyDescent="0.25">
      <c r="A748" s="291">
        <f t="shared" si="27"/>
        <v>7</v>
      </c>
      <c r="B748" s="343">
        <f ca="1">OFFSET('GFZ Berechnung'!$B$6,MOD(ROW()-2,113),0)</f>
        <v>601</v>
      </c>
      <c r="C748" s="345">
        <f ca="1">OFFSET('GFZ Berechnung'!$CA$6,MOD(ROW()-2,113),A748-1)</f>
        <v>5.6829920878564204</v>
      </c>
      <c r="D748" s="346">
        <f ca="1">OFFSET('GFZ Berechnung'!Z$6,MOD(ROW()-2,113),A748-1)</f>
        <v>676253.75</v>
      </c>
    </row>
    <row r="749" spans="1:7" x14ac:dyDescent="0.25">
      <c r="A749" s="291">
        <f t="shared" si="27"/>
        <v>7</v>
      </c>
      <c r="B749" s="343">
        <f ca="1">OFFSET('GFZ Berechnung'!$B$6,MOD(ROW()-2,113),0)</f>
        <v>603</v>
      </c>
      <c r="C749" s="345">
        <f ca="1">OFFSET('GFZ Berechnung'!$CA$6,MOD(ROW()-2,113),A749-1)</f>
        <v>5.3844543104237514</v>
      </c>
      <c r="D749" s="346">
        <f ca="1">OFFSET('GFZ Berechnung'!Z$6,MOD(ROW()-2,113),A749-1)</f>
        <v>4392.5</v>
      </c>
    </row>
    <row r="750" spans="1:7" x14ac:dyDescent="0.25">
      <c r="A750" s="291">
        <f t="shared" si="27"/>
        <v>7</v>
      </c>
      <c r="B750" s="343">
        <f ca="1">OFFSET('GFZ Berechnung'!$B$6,MOD(ROW()-2,113),0)</f>
        <v>606</v>
      </c>
      <c r="C750" s="345">
        <f ca="1">OFFSET('GFZ Berechnung'!$CA$6,MOD(ROW()-2,113),A750-1)</f>
        <v>5.1293841772869477</v>
      </c>
      <c r="D750" s="346">
        <f ca="1">OFFSET('GFZ Berechnung'!Z$6,MOD(ROW()-2,113),A750-1)</f>
        <v>1610</v>
      </c>
    </row>
    <row r="751" spans="1:7" x14ac:dyDescent="0.25">
      <c r="A751" s="291">
        <f t="shared" si="27"/>
        <v>7</v>
      </c>
      <c r="B751" s="343">
        <f ca="1">OFFSET('GFZ Berechnung'!$B$6,MOD(ROW()-2,113),0)</f>
        <v>610</v>
      </c>
      <c r="C751" s="345" t="str">
        <f ca="1">OFFSET('GFZ Berechnung'!$CA$6,MOD(ROW()-2,113),A751-1)</f>
        <v/>
      </c>
      <c r="D751" s="346" t="str">
        <f ca="1">OFFSET('GFZ Berechnung'!Z$6,MOD(ROW()-2,113),A751-1)</f>
        <v/>
      </c>
    </row>
    <row r="752" spans="1:7" x14ac:dyDescent="0.25">
      <c r="A752" s="291">
        <f t="shared" si="27"/>
        <v>7</v>
      </c>
      <c r="B752" s="343">
        <f ca="1">OFFSET('GFZ Berechnung'!$B$6,MOD(ROW()-2,113),0)</f>
        <v>611</v>
      </c>
      <c r="C752" s="345">
        <f ca="1">OFFSET('GFZ Berechnung'!$CA$6,MOD(ROW()-2,113),A752-1)</f>
        <v>5.4332047219223183</v>
      </c>
      <c r="D752" s="346">
        <f ca="1">OFFSET('GFZ Berechnung'!Z$6,MOD(ROW()-2,113),A752-1)</f>
        <v>62788.750000000007</v>
      </c>
    </row>
    <row r="753" spans="1:4" x14ac:dyDescent="0.25">
      <c r="A753" s="291">
        <f t="shared" si="27"/>
        <v>7</v>
      </c>
      <c r="B753" s="343">
        <f ca="1">OFFSET('GFZ Berechnung'!$B$6,MOD(ROW()-2,113),0)</f>
        <v>612</v>
      </c>
      <c r="C753" s="345" t="str">
        <f ca="1">OFFSET('GFZ Berechnung'!$CA$6,MOD(ROW()-2,113),A753-1)</f>
        <v/>
      </c>
      <c r="D753" s="346" t="str">
        <f ca="1">OFFSET('GFZ Berechnung'!Z$6,MOD(ROW()-2,113),A753-1)</f>
        <v/>
      </c>
    </row>
    <row r="754" spans="1:4" x14ac:dyDescent="0.25">
      <c r="A754" s="291">
        <f t="shared" si="27"/>
        <v>7</v>
      </c>
      <c r="B754" s="343">
        <f ca="1">OFFSET('GFZ Berechnung'!$B$6,MOD(ROW()-2,113),0)</f>
        <v>614</v>
      </c>
      <c r="C754" s="345" t="str">
        <f ca="1">OFFSET('GFZ Berechnung'!$CA$6,MOD(ROW()-2,113),A754-1)</f>
        <v/>
      </c>
      <c r="D754" s="346" t="str">
        <f ca="1">OFFSET('GFZ Berechnung'!Z$6,MOD(ROW()-2,113),A754-1)</f>
        <v/>
      </c>
    </row>
    <row r="755" spans="1:4" x14ac:dyDescent="0.25">
      <c r="A755" s="291">
        <f t="shared" si="27"/>
        <v>7</v>
      </c>
      <c r="B755" s="343">
        <f ca="1">OFFSET('GFZ Berechnung'!$B$6,MOD(ROW()-2,113),0)</f>
        <v>616</v>
      </c>
      <c r="C755" s="345">
        <f ca="1">OFFSET('GFZ Berechnung'!$CA$6,MOD(ROW()-2,113),A755-1)</f>
        <v>6.4086120840651919</v>
      </c>
      <c r="D755" s="346">
        <f ca="1">OFFSET('GFZ Berechnung'!Z$6,MOD(ROW()-2,113),A755-1)</f>
        <v>6821.25</v>
      </c>
    </row>
    <row r="756" spans="1:4" x14ac:dyDescent="0.25">
      <c r="A756" s="291">
        <f t="shared" si="27"/>
        <v>7</v>
      </c>
      <c r="B756" s="343">
        <f ca="1">OFFSET('GFZ Berechnung'!$B$6,MOD(ROW()-2,113),0)</f>
        <v>617</v>
      </c>
      <c r="C756" s="345">
        <f ca="1">OFFSET('GFZ Berechnung'!$CA$6,MOD(ROW()-2,113),A756-1)</f>
        <v>6.134352574588247</v>
      </c>
      <c r="D756" s="346">
        <f ca="1">OFFSET('GFZ Berechnung'!Z$6,MOD(ROW()-2,113),A756-1)</f>
        <v>16665</v>
      </c>
    </row>
    <row r="757" spans="1:4" x14ac:dyDescent="0.25">
      <c r="A757" s="291">
        <f t="shared" si="27"/>
        <v>7</v>
      </c>
      <c r="B757" s="343">
        <f ca="1">OFFSET('GFZ Berechnung'!$B$6,MOD(ROW()-2,113),0)</f>
        <v>701</v>
      </c>
      <c r="C757" s="345">
        <f ca="1">OFFSET('GFZ Berechnung'!$CA$6,MOD(ROW()-2,113),A757-1)</f>
        <v>7.3422364731380219</v>
      </c>
      <c r="D757" s="346">
        <f ca="1">OFFSET('GFZ Berechnung'!Z$6,MOD(ROW()-2,113),A757-1)</f>
        <v>439877.5</v>
      </c>
    </row>
    <row r="758" spans="1:4" x14ac:dyDescent="0.25">
      <c r="A758" s="291">
        <f t="shared" si="27"/>
        <v>7</v>
      </c>
      <c r="B758" s="343">
        <f ca="1">OFFSET('GFZ Berechnung'!$B$6,MOD(ROW()-2,113),0)</f>
        <v>702</v>
      </c>
      <c r="C758" s="345" t="str">
        <f ca="1">OFFSET('GFZ Berechnung'!$CA$6,MOD(ROW()-2,113),A758-1)</f>
        <v/>
      </c>
      <c r="D758" s="346" t="str">
        <f ca="1">OFFSET('GFZ Berechnung'!Z$6,MOD(ROW()-2,113),A758-1)</f>
        <v/>
      </c>
    </row>
    <row r="759" spans="1:4" x14ac:dyDescent="0.25">
      <c r="A759" s="291">
        <f t="shared" si="27"/>
        <v>7</v>
      </c>
      <c r="B759" s="343">
        <f ca="1">OFFSET('GFZ Berechnung'!$B$6,MOD(ROW()-2,113),0)</f>
        <v>703</v>
      </c>
      <c r="C759" s="345">
        <f ca="1">OFFSET('GFZ Berechnung'!$CA$6,MOD(ROW()-2,113),A759-1)</f>
        <v>5.513418464513169</v>
      </c>
      <c r="D759" s="346">
        <f ca="1">OFFSET('GFZ Berechnung'!Z$6,MOD(ROW()-2,113),A759-1)</f>
        <v>37643.75</v>
      </c>
    </row>
    <row r="760" spans="1:4" x14ac:dyDescent="0.25">
      <c r="A760" s="291">
        <f t="shared" si="27"/>
        <v>7</v>
      </c>
      <c r="B760" s="343">
        <f ca="1">OFFSET('GFZ Berechnung'!$B$6,MOD(ROW()-2,113),0)</f>
        <v>704</v>
      </c>
      <c r="C760" s="345" t="str">
        <f ca="1">OFFSET('GFZ Berechnung'!$CA$6,MOD(ROW()-2,113),A760-1)</f>
        <v/>
      </c>
      <c r="D760" s="346" t="str">
        <f ca="1">OFFSET('GFZ Berechnung'!Z$6,MOD(ROW()-2,113),A760-1)</f>
        <v/>
      </c>
    </row>
    <row r="761" spans="1:4" x14ac:dyDescent="0.25">
      <c r="A761" s="291">
        <f t="shared" si="27"/>
        <v>7</v>
      </c>
      <c r="B761" s="343">
        <f ca="1">OFFSET('GFZ Berechnung'!$B$6,MOD(ROW()-2,113),0)</f>
        <v>705</v>
      </c>
      <c r="C761" s="345">
        <f ca="1">OFFSET('GFZ Berechnung'!$CA$6,MOD(ROW()-2,113),A761-1)</f>
        <v>5.5077103047381737</v>
      </c>
      <c r="D761" s="346">
        <f ca="1">OFFSET('GFZ Berechnung'!Z$6,MOD(ROW()-2,113),A761-1)</f>
        <v>51191.25</v>
      </c>
    </row>
    <row r="762" spans="1:4" x14ac:dyDescent="0.25">
      <c r="A762" s="291">
        <f t="shared" si="27"/>
        <v>7</v>
      </c>
      <c r="B762" s="343">
        <f ca="1">OFFSET('GFZ Berechnung'!$B$6,MOD(ROW()-2,113),0)</f>
        <v>706</v>
      </c>
      <c r="C762" s="345" t="str">
        <f ca="1">OFFSET('GFZ Berechnung'!$CA$6,MOD(ROW()-2,113),A762-1)</f>
        <v/>
      </c>
      <c r="D762" s="346" t="str">
        <f ca="1">OFFSET('GFZ Berechnung'!Z$6,MOD(ROW()-2,113),A762-1)</f>
        <v/>
      </c>
    </row>
    <row r="763" spans="1:4" x14ac:dyDescent="0.25">
      <c r="A763" s="291">
        <f t="shared" si="27"/>
        <v>7</v>
      </c>
      <c r="B763" s="343">
        <f ca="1">OFFSET('GFZ Berechnung'!$B$6,MOD(ROW()-2,113),0)</f>
        <v>707</v>
      </c>
      <c r="C763" s="345" t="str">
        <f ca="1">OFFSET('GFZ Berechnung'!$CA$6,MOD(ROW()-2,113),A763-1)</f>
        <v/>
      </c>
      <c r="D763" s="346" t="str">
        <f ca="1">OFFSET('GFZ Berechnung'!Z$6,MOD(ROW()-2,113),A763-1)</f>
        <v/>
      </c>
    </row>
    <row r="764" spans="1:4" x14ac:dyDescent="0.25">
      <c r="A764" s="291">
        <f t="shared" si="27"/>
        <v>7</v>
      </c>
      <c r="B764" s="343">
        <f ca="1">OFFSET('GFZ Berechnung'!$B$6,MOD(ROW()-2,113),0)</f>
        <v>708</v>
      </c>
      <c r="C764" s="345" t="str">
        <f ca="1">OFFSET('GFZ Berechnung'!$CA$6,MOD(ROW()-2,113),A764-1)</f>
        <v/>
      </c>
      <c r="D764" s="346" t="str">
        <f ca="1">OFFSET('GFZ Berechnung'!Z$6,MOD(ROW()-2,113),A764-1)</f>
        <v/>
      </c>
    </row>
    <row r="765" spans="1:4" x14ac:dyDescent="0.25">
      <c r="A765" s="291">
        <f t="shared" si="27"/>
        <v>7</v>
      </c>
      <c r="B765" s="343">
        <f ca="1">OFFSET('GFZ Berechnung'!$B$6,MOD(ROW()-2,113),0)</f>
        <v>709</v>
      </c>
      <c r="C765" s="345">
        <f ca="1">OFFSET('GFZ Berechnung'!$CA$6,MOD(ROW()-2,113),A765-1)</f>
        <v>5.696822238522385</v>
      </c>
      <c r="D765" s="346">
        <f ca="1">OFFSET('GFZ Berechnung'!Z$6,MOD(ROW()-2,113),A765-1)</f>
        <v>1026.25</v>
      </c>
    </row>
    <row r="766" spans="1:4" x14ac:dyDescent="0.25">
      <c r="A766" s="291">
        <f t="shared" si="27"/>
        <v>7</v>
      </c>
      <c r="B766" s="343">
        <f ca="1">OFFSET('GFZ Berechnung'!$B$6,MOD(ROW()-2,113),0)</f>
        <v>801</v>
      </c>
      <c r="C766" s="345">
        <f ca="1">OFFSET('GFZ Berechnung'!$CA$6,MOD(ROW()-2,113),A766-1)</f>
        <v>7.1339914012569654</v>
      </c>
      <c r="D766" s="346">
        <f ca="1">OFFSET('GFZ Berechnung'!Z$6,MOD(ROW()-2,113),A766-1)</f>
        <v>2325</v>
      </c>
    </row>
    <row r="767" spans="1:4" x14ac:dyDescent="0.25">
      <c r="A767" s="291">
        <f t="shared" si="27"/>
        <v>7</v>
      </c>
      <c r="B767" s="343">
        <f ca="1">OFFSET('GFZ Berechnung'!$B$6,MOD(ROW()-2,113),0)</f>
        <v>802</v>
      </c>
      <c r="C767" s="345">
        <f ca="1">OFFSET('GFZ Berechnung'!$CA$6,MOD(ROW()-2,113),A767-1)</f>
        <v>7.1544986073011074</v>
      </c>
      <c r="D767" s="346">
        <f ca="1">OFFSET('GFZ Berechnung'!Z$6,MOD(ROW()-2,113),A767-1)</f>
        <v>90297.5</v>
      </c>
    </row>
    <row r="768" spans="1:4" x14ac:dyDescent="0.25">
      <c r="A768" s="291">
        <f t="shared" si="27"/>
        <v>7</v>
      </c>
      <c r="B768" s="343">
        <f ca="1">OFFSET('GFZ Berechnung'!$B$6,MOD(ROW()-2,113),0)</f>
        <v>803</v>
      </c>
      <c r="C768" s="345">
        <f ca="1">OFFSET('GFZ Berechnung'!$CA$6,MOD(ROW()-2,113),A768-1)</f>
        <v>6.7159202363801578</v>
      </c>
      <c r="D768" s="346">
        <f ca="1">OFFSET('GFZ Berechnung'!Z$6,MOD(ROW()-2,113),A768-1)</f>
        <v>30926.250000000004</v>
      </c>
    </row>
    <row r="769" spans="1:4" x14ac:dyDescent="0.25">
      <c r="A769" s="291">
        <f t="shared" si="27"/>
        <v>7</v>
      </c>
      <c r="B769" s="343">
        <f ca="1">OFFSET('GFZ Berechnung'!$B$6,MOD(ROW()-2,113),0)</f>
        <v>804</v>
      </c>
      <c r="C769" s="345">
        <f ca="1">OFFSET('GFZ Berechnung'!$CA$6,MOD(ROW()-2,113),A769-1)</f>
        <v>6.7244914419024386</v>
      </c>
      <c r="D769" s="346">
        <f ca="1">OFFSET('GFZ Berechnung'!Z$6,MOD(ROW()-2,113),A769-1)</f>
        <v>26390</v>
      </c>
    </row>
    <row r="770" spans="1:4" x14ac:dyDescent="0.25">
      <c r="A770" s="291">
        <f t="shared" si="27"/>
        <v>7</v>
      </c>
      <c r="B770" s="343">
        <f ca="1">OFFSET('GFZ Berechnung'!$B$6,MOD(ROW()-2,113),0)</f>
        <v>90101</v>
      </c>
      <c r="C770" s="345">
        <f ca="1">OFFSET('GFZ Berechnung'!$CA$6,MOD(ROW()-2,113),A770-1)</f>
        <v>14.491477295150084</v>
      </c>
      <c r="D770" s="346">
        <f ca="1">OFFSET('GFZ Berechnung'!Z$6,MOD(ROW()-2,113),A770-1)</f>
        <v>40733.75</v>
      </c>
    </row>
    <row r="771" spans="1:4" x14ac:dyDescent="0.25">
      <c r="A771" s="291">
        <f t="shared" ref="A771:A793" si="28">INT((ROW()-2)/113)+1</f>
        <v>7</v>
      </c>
      <c r="B771" s="343">
        <f ca="1">OFFSET('GFZ Berechnung'!$B$6,MOD(ROW()-2,113),0)</f>
        <v>90201</v>
      </c>
      <c r="C771" s="345">
        <f ca="1">OFFSET('GFZ Berechnung'!$CA$6,MOD(ROW()-2,113),A771-1)</f>
        <v>7.8046394105953114</v>
      </c>
      <c r="D771" s="346">
        <f ca="1">OFFSET('GFZ Berechnung'!Z$6,MOD(ROW()-2,113),A771-1)</f>
        <v>321167.5</v>
      </c>
    </row>
    <row r="772" spans="1:4" x14ac:dyDescent="0.25">
      <c r="A772" s="291">
        <f t="shared" si="28"/>
        <v>7</v>
      </c>
      <c r="B772" s="343">
        <f ca="1">OFFSET('GFZ Berechnung'!$B$6,MOD(ROW()-2,113),0)</f>
        <v>90301</v>
      </c>
      <c r="C772" s="345">
        <f ca="1">OFFSET('GFZ Berechnung'!$CA$6,MOD(ROW()-2,113),A772-1)</f>
        <v>12.39907847091863</v>
      </c>
      <c r="D772" s="346">
        <f ca="1">OFFSET('GFZ Berechnung'!Z$6,MOD(ROW()-2,113),A772-1)</f>
        <v>88572.5</v>
      </c>
    </row>
    <row r="773" spans="1:4" x14ac:dyDescent="0.25">
      <c r="A773" s="291">
        <f t="shared" si="28"/>
        <v>7</v>
      </c>
      <c r="B773" s="343">
        <f ca="1">OFFSET('GFZ Berechnung'!$B$6,MOD(ROW()-2,113),0)</f>
        <v>90401</v>
      </c>
      <c r="C773" s="345">
        <f ca="1">OFFSET('GFZ Berechnung'!$CA$6,MOD(ROW()-2,113),A773-1)</f>
        <v>9.3001119121728486</v>
      </c>
      <c r="D773" s="346">
        <f ca="1">OFFSET('GFZ Berechnung'!Z$6,MOD(ROW()-2,113),A773-1)</f>
        <v>8723.75</v>
      </c>
    </row>
    <row r="774" spans="1:4" x14ac:dyDescent="0.25">
      <c r="A774" s="291">
        <f t="shared" si="28"/>
        <v>7</v>
      </c>
      <c r="B774" s="343">
        <f ca="1">OFFSET('GFZ Berechnung'!$B$6,MOD(ROW()-2,113),0)</f>
        <v>90501</v>
      </c>
      <c r="C774" s="345">
        <f ca="1">OFFSET('GFZ Berechnung'!$CA$6,MOD(ROW()-2,113),A774-1)</f>
        <v>9.2998777384524214</v>
      </c>
      <c r="D774" s="346">
        <f ca="1">OFFSET('GFZ Berechnung'!Z$6,MOD(ROW()-2,113),A774-1)</f>
        <v>13676.25</v>
      </c>
    </row>
    <row r="775" spans="1:4" x14ac:dyDescent="0.25">
      <c r="A775" s="291">
        <f t="shared" si="28"/>
        <v>7</v>
      </c>
      <c r="B775" s="343">
        <f ca="1">OFFSET('GFZ Berechnung'!$B$6,MOD(ROW()-2,113),0)</f>
        <v>90601</v>
      </c>
      <c r="C775" s="345">
        <f ca="1">OFFSET('GFZ Berechnung'!$CA$6,MOD(ROW()-2,113),A775-1)</f>
        <v>10.652432039799242</v>
      </c>
      <c r="D775" s="346">
        <f ca="1">OFFSET('GFZ Berechnung'!Z$6,MOD(ROW()-2,113),A775-1)</f>
        <v>10640</v>
      </c>
    </row>
    <row r="776" spans="1:4" x14ac:dyDescent="0.25">
      <c r="A776" s="291">
        <f t="shared" si="28"/>
        <v>7</v>
      </c>
      <c r="B776" s="343">
        <f ca="1">OFFSET('GFZ Berechnung'!$B$6,MOD(ROW()-2,113),0)</f>
        <v>90701</v>
      </c>
      <c r="C776" s="345">
        <f ca="1">OFFSET('GFZ Berechnung'!$CA$6,MOD(ROW()-2,113),A776-1)</f>
        <v>9.1589852547756436</v>
      </c>
      <c r="D776" s="346">
        <f ca="1">OFFSET('GFZ Berechnung'!Z$6,MOD(ROW()-2,113),A776-1)</f>
        <v>18240</v>
      </c>
    </row>
    <row r="777" spans="1:4" x14ac:dyDescent="0.25">
      <c r="A777" s="291">
        <f t="shared" si="28"/>
        <v>7</v>
      </c>
      <c r="B777" s="343">
        <f ca="1">OFFSET('GFZ Berechnung'!$B$6,MOD(ROW()-2,113),0)</f>
        <v>90801</v>
      </c>
      <c r="C777" s="345">
        <f ca="1">OFFSET('GFZ Berechnung'!$CA$6,MOD(ROW()-2,113),A777-1)</f>
        <v>10.100209766844175</v>
      </c>
      <c r="D777" s="346">
        <f ca="1">OFFSET('GFZ Berechnung'!Z$6,MOD(ROW()-2,113),A777-1)</f>
        <v>21741.25</v>
      </c>
    </row>
    <row r="778" spans="1:4" x14ac:dyDescent="0.25">
      <c r="A778" s="291">
        <f t="shared" si="28"/>
        <v>7</v>
      </c>
      <c r="B778" s="343">
        <f ca="1">OFFSET('GFZ Berechnung'!$B$6,MOD(ROW()-2,113),0)</f>
        <v>90901</v>
      </c>
      <c r="C778" s="345">
        <f ca="1">OFFSET('GFZ Berechnung'!$CA$6,MOD(ROW()-2,113),A778-1)</f>
        <v>11.190705930089027</v>
      </c>
      <c r="D778" s="346">
        <f ca="1">OFFSET('GFZ Berechnung'!Z$6,MOD(ROW()-2,113),A778-1)</f>
        <v>64971.25</v>
      </c>
    </row>
    <row r="779" spans="1:4" x14ac:dyDescent="0.25">
      <c r="A779" s="291">
        <f t="shared" si="28"/>
        <v>7</v>
      </c>
      <c r="B779" s="343">
        <f ca="1">OFFSET('GFZ Berechnung'!$B$6,MOD(ROW()-2,113),0)</f>
        <v>91001</v>
      </c>
      <c r="C779" s="345">
        <f ca="1">OFFSET('GFZ Berechnung'!$CA$6,MOD(ROW()-2,113),A779-1)</f>
        <v>7.6212094676643973</v>
      </c>
      <c r="D779" s="346">
        <f ca="1">OFFSET('GFZ Berechnung'!Z$6,MOD(ROW()-2,113),A779-1)</f>
        <v>244336.25</v>
      </c>
    </row>
    <row r="780" spans="1:4" x14ac:dyDescent="0.25">
      <c r="A780" s="291">
        <f t="shared" si="28"/>
        <v>7</v>
      </c>
      <c r="B780" s="343">
        <f ca="1">OFFSET('GFZ Berechnung'!$B$6,MOD(ROW()-2,113),0)</f>
        <v>91101</v>
      </c>
      <c r="C780" s="345">
        <f ca="1">OFFSET('GFZ Berechnung'!$CA$6,MOD(ROW()-2,113),A780-1)</f>
        <v>5.9800793061776591</v>
      </c>
      <c r="D780" s="346">
        <f ca="1">OFFSET('GFZ Berechnung'!Z$6,MOD(ROW()-2,113),A780-1)</f>
        <v>270936.25</v>
      </c>
    </row>
    <row r="781" spans="1:4" x14ac:dyDescent="0.25">
      <c r="A781" s="291">
        <f t="shared" si="28"/>
        <v>7</v>
      </c>
      <c r="B781" s="343">
        <f ca="1">OFFSET('GFZ Berechnung'!$B$6,MOD(ROW()-2,113),0)</f>
        <v>91201</v>
      </c>
      <c r="C781" s="345">
        <f ca="1">OFFSET('GFZ Berechnung'!$CA$6,MOD(ROW()-2,113),A781-1)</f>
        <v>9.0104158308590154</v>
      </c>
      <c r="D781" s="346">
        <f ca="1">OFFSET('GFZ Berechnung'!Z$6,MOD(ROW()-2,113),A781-1)</f>
        <v>71947.5</v>
      </c>
    </row>
    <row r="782" spans="1:4" x14ac:dyDescent="0.25">
      <c r="A782" s="291">
        <f t="shared" si="28"/>
        <v>7</v>
      </c>
      <c r="B782" s="343">
        <f ca="1">OFFSET('GFZ Berechnung'!$B$6,MOD(ROW()-2,113),0)</f>
        <v>91301</v>
      </c>
      <c r="C782" s="345">
        <f ca="1">OFFSET('GFZ Berechnung'!$CA$6,MOD(ROW()-2,113),A782-1)</f>
        <v>5.9324487846152865</v>
      </c>
      <c r="D782" s="346">
        <f ca="1">OFFSET('GFZ Berechnung'!Z$6,MOD(ROW()-2,113),A782-1)</f>
        <v>25170</v>
      </c>
    </row>
    <row r="783" spans="1:4" x14ac:dyDescent="0.25">
      <c r="A783" s="291">
        <f t="shared" si="28"/>
        <v>7</v>
      </c>
      <c r="B783" s="343">
        <f ca="1">OFFSET('GFZ Berechnung'!$B$6,MOD(ROW()-2,113),0)</f>
        <v>91401</v>
      </c>
      <c r="C783" s="345">
        <f ca="1">OFFSET('GFZ Berechnung'!$CA$6,MOD(ROW()-2,113),A783-1)</f>
        <v>6.7586410146995055</v>
      </c>
      <c r="D783" s="346">
        <f ca="1">OFFSET('GFZ Berechnung'!Z$6,MOD(ROW()-2,113),A783-1)</f>
        <v>19588.75</v>
      </c>
    </row>
    <row r="784" spans="1:4" x14ac:dyDescent="0.25">
      <c r="A784" s="291">
        <f t="shared" si="28"/>
        <v>7</v>
      </c>
      <c r="B784" s="343">
        <f ca="1">OFFSET('GFZ Berechnung'!$B$6,MOD(ROW()-2,113),0)</f>
        <v>91501</v>
      </c>
      <c r="C784" s="345">
        <f ca="1">OFFSET('GFZ Berechnung'!$CA$6,MOD(ROW()-2,113),A784-1)</f>
        <v>9.162558166421551</v>
      </c>
      <c r="D784" s="346">
        <f ca="1">OFFSET('GFZ Berechnung'!Z$6,MOD(ROW()-2,113),A784-1)</f>
        <v>5608.75</v>
      </c>
    </row>
    <row r="785" spans="1:4" x14ac:dyDescent="0.25">
      <c r="A785" s="291">
        <f t="shared" si="28"/>
        <v>7</v>
      </c>
      <c r="B785" s="343">
        <f ca="1">OFFSET('GFZ Berechnung'!$B$6,MOD(ROW()-2,113),0)</f>
        <v>91601</v>
      </c>
      <c r="C785" s="345">
        <f ca="1">OFFSET('GFZ Berechnung'!$CA$6,MOD(ROW()-2,113),A785-1)</f>
        <v>7.6827929679957032</v>
      </c>
      <c r="D785" s="346">
        <f ca="1">OFFSET('GFZ Berechnung'!Z$6,MOD(ROW()-2,113),A785-1)</f>
        <v>40510</v>
      </c>
    </row>
    <row r="786" spans="1:4" x14ac:dyDescent="0.25">
      <c r="A786" s="291">
        <f t="shared" si="28"/>
        <v>7</v>
      </c>
      <c r="B786" s="343">
        <f ca="1">OFFSET('GFZ Berechnung'!$B$6,MOD(ROW()-2,113),0)</f>
        <v>91701</v>
      </c>
      <c r="C786" s="345">
        <f ca="1">OFFSET('GFZ Berechnung'!$CA$6,MOD(ROW()-2,113),A786-1)</f>
        <v>6.9952957226946539</v>
      </c>
      <c r="D786" s="346">
        <f ca="1">OFFSET('GFZ Berechnung'!Z$6,MOD(ROW()-2,113),A786-1)</f>
        <v>16190</v>
      </c>
    </row>
    <row r="787" spans="1:4" x14ac:dyDescent="0.25">
      <c r="A787" s="291">
        <f t="shared" si="28"/>
        <v>7</v>
      </c>
      <c r="B787" s="343">
        <f ca="1">OFFSET('GFZ Berechnung'!$B$6,MOD(ROW()-2,113),0)</f>
        <v>91801</v>
      </c>
      <c r="C787" s="345" t="str">
        <f ca="1">OFFSET('GFZ Berechnung'!$CA$6,MOD(ROW()-2,113),A787-1)</f>
        <v/>
      </c>
      <c r="D787" s="346" t="str">
        <f ca="1">OFFSET('GFZ Berechnung'!Z$6,MOD(ROW()-2,113),A787-1)</f>
        <v/>
      </c>
    </row>
    <row r="788" spans="1:4" x14ac:dyDescent="0.25">
      <c r="A788" s="291">
        <f t="shared" si="28"/>
        <v>7</v>
      </c>
      <c r="B788" s="343">
        <f ca="1">OFFSET('GFZ Berechnung'!$B$6,MOD(ROW()-2,113),0)</f>
        <v>91901</v>
      </c>
      <c r="C788" s="345">
        <f ca="1">OFFSET('GFZ Berechnung'!$CA$6,MOD(ROW()-2,113),A788-1)</f>
        <v>6.8994655440248982</v>
      </c>
      <c r="D788" s="346">
        <f ca="1">OFFSET('GFZ Berechnung'!Z$6,MOD(ROW()-2,113),A788-1)</f>
        <v>20373.75</v>
      </c>
    </row>
    <row r="789" spans="1:4" x14ac:dyDescent="0.25">
      <c r="A789" s="291">
        <f t="shared" si="28"/>
        <v>7</v>
      </c>
      <c r="B789" s="343">
        <f ca="1">OFFSET('GFZ Berechnung'!$B$6,MOD(ROW()-2,113),0)</f>
        <v>92001</v>
      </c>
      <c r="C789" s="345">
        <f ca="1">OFFSET('GFZ Berechnung'!$CA$6,MOD(ROW()-2,113),A789-1)</f>
        <v>8.7269067446610595</v>
      </c>
      <c r="D789" s="346">
        <f ca="1">OFFSET('GFZ Berechnung'!Z$6,MOD(ROW()-2,113),A789-1)</f>
        <v>130121.25</v>
      </c>
    </row>
    <row r="790" spans="1:4" x14ac:dyDescent="0.25">
      <c r="A790" s="291">
        <f t="shared" si="28"/>
        <v>7</v>
      </c>
      <c r="B790" s="343">
        <f ca="1">OFFSET('GFZ Berechnung'!$B$6,MOD(ROW()-2,113),0)</f>
        <v>92101</v>
      </c>
      <c r="C790" s="345">
        <f ca="1">OFFSET('GFZ Berechnung'!$CA$6,MOD(ROW()-2,113),A790-1)</f>
        <v>6.2295800701371888</v>
      </c>
      <c r="D790" s="346">
        <f ca="1">OFFSET('GFZ Berechnung'!Z$6,MOD(ROW()-2,113),A790-1)</f>
        <v>292912.5</v>
      </c>
    </row>
    <row r="791" spans="1:4" x14ac:dyDescent="0.25">
      <c r="A791" s="291">
        <f t="shared" si="28"/>
        <v>7</v>
      </c>
      <c r="B791" s="343">
        <f ca="1">OFFSET('GFZ Berechnung'!$B$6,MOD(ROW()-2,113),0)</f>
        <v>92201</v>
      </c>
      <c r="C791" s="345">
        <f ca="1">OFFSET('GFZ Berechnung'!$CA$6,MOD(ROW()-2,113),A791-1)</f>
        <v>5.7013319711261792</v>
      </c>
      <c r="D791" s="346">
        <f ca="1">OFFSET('GFZ Berechnung'!Z$6,MOD(ROW()-2,113),A791-1)</f>
        <v>559140</v>
      </c>
    </row>
    <row r="792" spans="1:4" x14ac:dyDescent="0.25">
      <c r="A792" s="291">
        <f t="shared" si="28"/>
        <v>7</v>
      </c>
      <c r="B792" s="343">
        <f ca="1">OFFSET('GFZ Berechnung'!$B$6,MOD(ROW()-2,113),0)</f>
        <v>92301</v>
      </c>
      <c r="C792" s="345">
        <f ca="1">OFFSET('GFZ Berechnung'!$CA$6,MOD(ROW()-2,113),A792-1)</f>
        <v>7.6211348439205917</v>
      </c>
      <c r="D792" s="346">
        <f ca="1">OFFSET('GFZ Berechnung'!Z$6,MOD(ROW()-2,113),A792-1)</f>
        <v>379040</v>
      </c>
    </row>
    <row r="793" spans="1:4" x14ac:dyDescent="0.25">
      <c r="A793" s="291">
        <f t="shared" si="28"/>
        <v>8</v>
      </c>
      <c r="B793" s="343">
        <f ca="1">OFFSET('GFZ Berechnung'!$B$6,MOD(ROW()-2,113),0)</f>
        <v>101</v>
      </c>
      <c r="C793" s="345">
        <f ca="1">OFFSET('GFZ Berechnung'!$CA$6,MOD(ROW()-2,113),A793-1)</f>
        <v>0</v>
      </c>
      <c r="D793" s="346">
        <f ca="1">OFFSET('GFZ Berechnung'!Z$6,MOD(ROW()-2,113),A793-1)</f>
        <v>268.67043629550324</v>
      </c>
    </row>
    <row r="794" spans="1:4" x14ac:dyDescent="0.25">
      <c r="B794" s="343"/>
    </row>
    <row r="795" spans="1:4" x14ac:dyDescent="0.25">
      <c r="B795" s="343"/>
    </row>
    <row r="796" spans="1:4" x14ac:dyDescent="0.25">
      <c r="B796" s="343"/>
    </row>
    <row r="797" spans="1:4" x14ac:dyDescent="0.25">
      <c r="B797" s="343"/>
    </row>
    <row r="798" spans="1:4" x14ac:dyDescent="0.25">
      <c r="B798" s="343"/>
    </row>
    <row r="799" spans="1:4" x14ac:dyDescent="0.25">
      <c r="B799" s="343"/>
    </row>
    <row r="800" spans="1:4" x14ac:dyDescent="0.25">
      <c r="B800" s="343"/>
    </row>
  </sheetData>
  <conditionalFormatting pivot="1">
    <cfRule type="dataBar" priority="5">
      <dataBar>
        <cfvo type="min"/>
        <cfvo type="max"/>
        <color rgb="FF638EC6"/>
      </dataBar>
      <extLst>
        <ext xmlns:x14="http://schemas.microsoft.com/office/spreadsheetml/2009/9/main" uri="{B025F937-C7B1-47D3-B67F-A62EFF666E3E}">
          <x14:id>{AFE77FB3-2DCA-44B0-AB58-52FCC630F9C5}</x14:id>
        </ext>
      </extLst>
    </cfRule>
  </conditionalFormatting>
  <conditionalFormatting sqref="J86:N241 J3:J85 M3:N85">
    <cfRule type="dataBar" priority="4">
      <dataBar>
        <cfvo type="min"/>
        <cfvo type="max"/>
        <color rgb="FF638EC6"/>
      </dataBar>
      <extLst>
        <ext xmlns:x14="http://schemas.microsoft.com/office/spreadsheetml/2009/9/main" uri="{B025F937-C7B1-47D3-B67F-A62EFF666E3E}">
          <x14:id>{B3AD7C42-6D12-4E4E-810B-E3BA2D6E9F90}</x14:id>
        </ext>
      </extLst>
    </cfRule>
  </conditionalFormatting>
  <conditionalFormatting sqref="R3:R241">
    <cfRule type="dataBar" priority="3">
      <dataBar>
        <cfvo type="min"/>
        <cfvo type="max"/>
        <color rgb="FF638EC6"/>
      </dataBar>
      <extLst>
        <ext xmlns:x14="http://schemas.microsoft.com/office/spreadsheetml/2009/9/main" uri="{B025F937-C7B1-47D3-B67F-A62EFF666E3E}">
          <x14:id>{6B3822B8-5CAD-4398-9BC9-E911C835E594}</x14:id>
        </ext>
      </extLst>
    </cfRule>
  </conditionalFormatting>
  <conditionalFormatting sqref="L3">
    <cfRule type="dataBar" priority="2">
      <dataBar>
        <cfvo type="min"/>
        <cfvo type="max"/>
        <color rgb="FF638EC6"/>
      </dataBar>
      <extLst>
        <ext xmlns:x14="http://schemas.microsoft.com/office/spreadsheetml/2009/9/main" uri="{B025F937-C7B1-47D3-B67F-A62EFF666E3E}">
          <x14:id>{544A86DB-77D1-4145-94BE-730E2086CD52}</x14:id>
        </ext>
      </extLst>
    </cfRule>
  </conditionalFormatting>
  <conditionalFormatting sqref="L4:L85">
    <cfRule type="dataBar" priority="1">
      <dataBar>
        <cfvo type="min"/>
        <cfvo type="max"/>
        <color rgb="FF638EC6"/>
      </dataBar>
      <extLst>
        <ext xmlns:x14="http://schemas.microsoft.com/office/spreadsheetml/2009/9/main" uri="{B025F937-C7B1-47D3-B67F-A62EFF666E3E}">
          <x14:id>{4DC5BB03-39DA-4C99-8F3E-CA80A6D6FC23}</x14:id>
        </ext>
      </extLst>
    </cfRule>
  </conditionalFormatting>
  <pageMargins left="0.7" right="0.7" top="0.78740157499999996" bottom="0.78740157499999996" header="0.3" footer="0.3"/>
  <drawing r:id="rId2"/>
  <tableParts count="1">
    <tablePart r:id="rId3"/>
  </tableParts>
  <extLst>
    <ext xmlns:x14="http://schemas.microsoft.com/office/spreadsheetml/2009/9/main" uri="{78C0D931-6437-407d-A8EE-F0AAD7539E65}">
      <x14:conditionalFormattings>
        <x14:conditionalFormatting xmlns:xm="http://schemas.microsoft.com/office/excel/2006/main" pivot="1">
          <x14:cfRule type="dataBar" id="{AFE77FB3-2DCA-44B0-AB58-52FCC630F9C5}">
            <x14:dataBar minLength="0" maxLength="100" border="1" negativeBarBorderColorSameAsPositive="0">
              <x14:cfvo type="autoMin"/>
              <x14:cfvo type="autoMax"/>
              <x14:borderColor rgb="FF638EC6"/>
              <x14:negativeFillColor rgb="FFFF0000"/>
              <x14:negativeBorderColor rgb="FFFF0000"/>
              <x14:axisColor rgb="FF000000"/>
            </x14:dataBar>
          </x14:cfRule>
        </x14:conditionalFormatting>
        <x14:conditionalFormatting xmlns:xm="http://schemas.microsoft.com/office/excel/2006/main">
          <x14:cfRule type="dataBar" id="{B3AD7C42-6D12-4E4E-810B-E3BA2D6E9F90}">
            <x14:dataBar minLength="0" maxLength="100" border="1" negativeBarBorderColorSameAsPositive="0">
              <x14:cfvo type="autoMin"/>
              <x14:cfvo type="autoMax"/>
              <x14:borderColor rgb="FF638EC6"/>
              <x14:negativeFillColor rgb="FFFF0000"/>
              <x14:negativeBorderColor rgb="FFFF0000"/>
              <x14:axisColor rgb="FF000000"/>
            </x14:dataBar>
          </x14:cfRule>
          <xm:sqref>J86:N241 J3:J85 M3:N85</xm:sqref>
        </x14:conditionalFormatting>
        <x14:conditionalFormatting xmlns:xm="http://schemas.microsoft.com/office/excel/2006/main">
          <x14:cfRule type="dataBar" id="{6B3822B8-5CAD-4398-9BC9-E911C835E594}">
            <x14:dataBar minLength="0" maxLength="100" border="1" negativeBarBorderColorSameAsPositive="0">
              <x14:cfvo type="autoMin"/>
              <x14:cfvo type="autoMax"/>
              <x14:borderColor rgb="FF638EC6"/>
              <x14:negativeFillColor rgb="FFFF0000"/>
              <x14:negativeBorderColor rgb="FFFF0000"/>
              <x14:axisColor rgb="FF000000"/>
            </x14:dataBar>
          </x14:cfRule>
          <xm:sqref>R3:R241</xm:sqref>
        </x14:conditionalFormatting>
        <x14:conditionalFormatting xmlns:xm="http://schemas.microsoft.com/office/excel/2006/main">
          <x14:cfRule type="dataBar" id="{544A86DB-77D1-4145-94BE-730E2086CD52}">
            <x14:dataBar minLength="0" maxLength="100" border="1" negativeBarBorderColorSameAsPositive="0">
              <x14:cfvo type="autoMin"/>
              <x14:cfvo type="autoMax"/>
              <x14:borderColor rgb="FF638EC6"/>
              <x14:negativeFillColor rgb="FFFF0000"/>
              <x14:negativeBorderColor rgb="FFFF0000"/>
              <x14:axisColor rgb="FF000000"/>
            </x14:dataBar>
          </x14:cfRule>
          <xm:sqref>L3</xm:sqref>
        </x14:conditionalFormatting>
        <x14:conditionalFormatting xmlns:xm="http://schemas.microsoft.com/office/excel/2006/main">
          <x14:cfRule type="dataBar" id="{4DC5BB03-39DA-4C99-8F3E-CA80A6D6FC23}">
            <x14:dataBar minLength="0" maxLength="100" border="1" negativeBarBorderColorSameAsPositive="0">
              <x14:cfvo type="autoMin"/>
              <x14:cfvo type="autoMax"/>
              <x14:borderColor rgb="FF638EC6"/>
              <x14:negativeFillColor rgb="FFFF0000"/>
              <x14:negativeBorderColor rgb="FFFF0000"/>
              <x14:axisColor rgb="FF000000"/>
            </x14:dataBar>
          </x14:cfRule>
          <xm:sqref>L4:L85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5"/>
  <sheetViews>
    <sheetView zoomScale="85" zoomScaleNormal="85" workbookViewId="0">
      <selection activeCell="B8" sqref="B8"/>
    </sheetView>
  </sheetViews>
  <sheetFormatPr baseColWidth="10" defaultRowHeight="13.2" x14ac:dyDescent="0.25"/>
  <sheetData>
    <row r="1" spans="1:2" x14ac:dyDescent="0.25">
      <c r="A1" t="s">
        <v>372</v>
      </c>
      <c r="B1" s="351" t="s">
        <v>371</v>
      </c>
    </row>
    <row r="2" spans="1:2" x14ac:dyDescent="0.25">
      <c r="A2" s="351">
        <f>'GFZ Intervall Diskretisierung'!I3</f>
        <v>0</v>
      </c>
      <c r="B2" s="351">
        <f ca="1">'GFZ Intervall Diskretisierung'!J3</f>
        <v>0</v>
      </c>
    </row>
    <row r="3" spans="1:2" x14ac:dyDescent="0.25">
      <c r="A3" s="351">
        <f>'GFZ Intervall Diskretisierung'!I4</f>
        <v>0.1</v>
      </c>
      <c r="B3" s="351">
        <f ca="1">'GFZ Intervall Diskretisierung'!J4</f>
        <v>2.6867043629550324E-4</v>
      </c>
    </row>
    <row r="4" spans="1:2" x14ac:dyDescent="0.25">
      <c r="A4" s="351">
        <f>'GFZ Intervall Diskretisierung'!I5</f>
        <v>0.2</v>
      </c>
      <c r="B4" s="351">
        <f ca="1">'GFZ Intervall Diskretisierung'!J5</f>
        <v>177.68358000000001</v>
      </c>
    </row>
    <row r="5" spans="1:2" x14ac:dyDescent="0.25">
      <c r="A5" s="351">
        <f>'GFZ Intervall Diskretisierung'!I6</f>
        <v>0.3</v>
      </c>
      <c r="B5" s="351">
        <f ca="1">'GFZ Intervall Diskretisierung'!J6</f>
        <v>18.426635000000001</v>
      </c>
    </row>
    <row r="6" spans="1:2" x14ac:dyDescent="0.25">
      <c r="A6" s="351">
        <f>'GFZ Intervall Diskretisierung'!I7</f>
        <v>0.4</v>
      </c>
      <c r="B6" s="351">
        <f ca="1">'GFZ Intervall Diskretisierung'!J7</f>
        <v>125.26566125000004</v>
      </c>
    </row>
    <row r="7" spans="1:2" x14ac:dyDescent="0.25">
      <c r="A7" s="351">
        <f>'GFZ Intervall Diskretisierung'!I8</f>
        <v>0.5</v>
      </c>
      <c r="B7" s="351">
        <f ca="1">'GFZ Intervall Diskretisierung'!J8</f>
        <v>119.38342874999999</v>
      </c>
    </row>
    <row r="8" spans="1:2" x14ac:dyDescent="0.25">
      <c r="A8" s="351">
        <f>'GFZ Intervall Diskretisierung'!I9</f>
        <v>0.6</v>
      </c>
      <c r="B8" s="351">
        <f ca="1">'GFZ Intervall Diskretisierung'!J9</f>
        <v>60.053159999999998</v>
      </c>
    </row>
    <row r="9" spans="1:2" x14ac:dyDescent="0.25">
      <c r="A9" s="351">
        <f>'GFZ Intervall Diskretisierung'!I10</f>
        <v>0.7</v>
      </c>
      <c r="B9" s="351">
        <f ca="1">'GFZ Intervall Diskretisierung'!J10</f>
        <v>36.142311249999942</v>
      </c>
    </row>
    <row r="10" spans="1:2" x14ac:dyDescent="0.25">
      <c r="A10" s="351">
        <f>'GFZ Intervall Diskretisierung'!I11</f>
        <v>0.8</v>
      </c>
      <c r="B10" s="351">
        <f ca="1">'GFZ Intervall Diskretisierung'!J11</f>
        <v>24.618443750000001</v>
      </c>
    </row>
    <row r="11" spans="1:2" x14ac:dyDescent="0.25">
      <c r="A11" s="351">
        <f>'GFZ Intervall Diskretisierung'!I12</f>
        <v>0.9</v>
      </c>
      <c r="B11" s="351">
        <f ca="1">'GFZ Intervall Diskretisierung'!J12</f>
        <v>4.4088525000000001</v>
      </c>
    </row>
    <row r="12" spans="1:2" x14ac:dyDescent="0.25">
      <c r="A12" s="351">
        <f>'GFZ Intervall Diskretisierung'!I13</f>
        <v>1</v>
      </c>
      <c r="B12" s="351">
        <f ca="1">'GFZ Intervall Diskretisierung'!J13</f>
        <v>2.2357399999999998</v>
      </c>
    </row>
    <row r="13" spans="1:2" x14ac:dyDescent="0.25">
      <c r="A13" s="351">
        <f>'GFZ Intervall Diskretisierung'!I14</f>
        <v>1.1000000000000001</v>
      </c>
      <c r="B13" s="351">
        <f ca="1">'GFZ Intervall Diskretisierung'!J14</f>
        <v>1.0917587499999999</v>
      </c>
    </row>
    <row r="14" spans="1:2" x14ac:dyDescent="0.25">
      <c r="A14" s="351">
        <f>'GFZ Intervall Diskretisierung'!I15</f>
        <v>1.2</v>
      </c>
      <c r="B14" s="351">
        <f ca="1">'GFZ Intervall Diskretisierung'!J15</f>
        <v>4.2151862500000004</v>
      </c>
    </row>
    <row r="15" spans="1:2" x14ac:dyDescent="0.25">
      <c r="A15" s="351">
        <f>'GFZ Intervall Diskretisierung'!I16</f>
        <v>1.3</v>
      </c>
      <c r="B15" s="351">
        <f ca="1">'GFZ Intervall Diskretisierung'!J16</f>
        <v>6.1860875000000002</v>
      </c>
    </row>
    <row r="16" spans="1:2" x14ac:dyDescent="0.25">
      <c r="A16" s="351">
        <f>'GFZ Intervall Diskretisierung'!I17</f>
        <v>1.4</v>
      </c>
      <c r="B16" s="351">
        <f ca="1">'GFZ Intervall Diskretisierung'!J17</f>
        <v>17.877437499999999</v>
      </c>
    </row>
    <row r="17" spans="1:2" x14ac:dyDescent="0.25">
      <c r="A17" s="351">
        <f>'GFZ Intervall Diskretisierung'!I18</f>
        <v>1.5</v>
      </c>
      <c r="B17" s="351">
        <f ca="1">'GFZ Intervall Diskretisierung'!J18</f>
        <v>8.1647975000000006</v>
      </c>
    </row>
    <row r="18" spans="1:2" x14ac:dyDescent="0.25">
      <c r="A18" s="351">
        <f>'GFZ Intervall Diskretisierung'!I19</f>
        <v>1.6</v>
      </c>
      <c r="B18" s="351">
        <f ca="1">'GFZ Intervall Diskretisierung'!J19</f>
        <v>8.1951962500000004</v>
      </c>
    </row>
    <row r="19" spans="1:2" x14ac:dyDescent="0.25">
      <c r="A19" s="351">
        <f>'GFZ Intervall Diskretisierung'!I20</f>
        <v>1.7</v>
      </c>
      <c r="B19" s="351">
        <f ca="1">'GFZ Intervall Diskretisierung'!J20</f>
        <v>10.291986250000001</v>
      </c>
    </row>
    <row r="20" spans="1:2" x14ac:dyDescent="0.25">
      <c r="A20" s="351">
        <f>'GFZ Intervall Diskretisierung'!I21</f>
        <v>1.8</v>
      </c>
      <c r="B20" s="351">
        <f ca="1">'GFZ Intervall Diskretisierung'!J21</f>
        <v>4.6505562500000002</v>
      </c>
    </row>
    <row r="21" spans="1:2" x14ac:dyDescent="0.25">
      <c r="A21" s="351">
        <f>'GFZ Intervall Diskretisierung'!I22</f>
        <v>1.9</v>
      </c>
      <c r="B21" s="351">
        <f ca="1">'GFZ Intervall Diskretisierung'!J22</f>
        <v>5.0789887499999997</v>
      </c>
    </row>
    <row r="22" spans="1:2" x14ac:dyDescent="0.25">
      <c r="A22" s="351">
        <f>'GFZ Intervall Diskretisierung'!I23</f>
        <v>2</v>
      </c>
      <c r="B22" s="351">
        <f ca="1">'GFZ Intervall Diskretisierung'!J23</f>
        <v>2.5290724999999998</v>
      </c>
    </row>
    <row r="23" spans="1:2" x14ac:dyDescent="0.25">
      <c r="A23" s="351">
        <f>'GFZ Intervall Diskretisierung'!I24</f>
        <v>2.1</v>
      </c>
      <c r="B23" s="351">
        <f ca="1">'GFZ Intervall Diskretisierung'!J24</f>
        <v>1.49271625</v>
      </c>
    </row>
    <row r="24" spans="1:2" x14ac:dyDescent="0.25">
      <c r="A24" s="351">
        <f>'GFZ Intervall Diskretisierung'!I25</f>
        <v>2.2000000000000002</v>
      </c>
      <c r="B24" s="351">
        <f ca="1">'GFZ Intervall Diskretisierung'!J25</f>
        <v>3.8294137500000001</v>
      </c>
    </row>
    <row r="25" spans="1:2" x14ac:dyDescent="0.25">
      <c r="A25" s="351">
        <f>'GFZ Intervall Diskretisierung'!I26</f>
        <v>2.2999999999999998</v>
      </c>
      <c r="B25" s="351">
        <f ca="1">'GFZ Intervall Diskretisierung'!J26</f>
        <v>3.1910025000000002</v>
      </c>
    </row>
    <row r="26" spans="1:2" x14ac:dyDescent="0.25">
      <c r="A26" s="351">
        <f>'GFZ Intervall Diskretisierung'!I27</f>
        <v>2.4</v>
      </c>
      <c r="B26" s="351">
        <f ca="1">'GFZ Intervall Diskretisierung'!J27</f>
        <v>5.8430087500000001</v>
      </c>
    </row>
    <row r="27" spans="1:2" x14ac:dyDescent="0.25">
      <c r="A27" s="351">
        <f>'GFZ Intervall Diskretisierung'!I28</f>
        <v>2.5</v>
      </c>
      <c r="B27" s="351">
        <f ca="1">'GFZ Intervall Diskretisierung'!J28</f>
        <v>3.08888125</v>
      </c>
    </row>
    <row r="28" spans="1:2" x14ac:dyDescent="0.25">
      <c r="A28" s="351">
        <f>'GFZ Intervall Diskretisierung'!I29</f>
        <v>2.6</v>
      </c>
      <c r="B28" s="351">
        <f ca="1">'GFZ Intervall Diskretisierung'!J29</f>
        <v>2.4313400000000001</v>
      </c>
    </row>
    <row r="29" spans="1:2" x14ac:dyDescent="0.25">
      <c r="A29" s="351">
        <f>'GFZ Intervall Diskretisierung'!I30</f>
        <v>2.7</v>
      </c>
      <c r="B29" s="351">
        <f ca="1">'GFZ Intervall Diskretisierung'!J30</f>
        <v>1.4475737500000001</v>
      </c>
    </row>
    <row r="30" spans="1:2" x14ac:dyDescent="0.25">
      <c r="A30" s="351">
        <f>'GFZ Intervall Diskretisierung'!I31</f>
        <v>2.8</v>
      </c>
      <c r="B30" s="351">
        <f ca="1">'GFZ Intervall Diskretisierung'!J31</f>
        <v>3.9225500000000002</v>
      </c>
    </row>
    <row r="31" spans="1:2" x14ac:dyDescent="0.25">
      <c r="A31" s="351">
        <f>'GFZ Intervall Diskretisierung'!I32</f>
        <v>2.9</v>
      </c>
      <c r="B31" s="351">
        <f ca="1">'GFZ Intervall Diskretisierung'!J32</f>
        <v>3.7900637499999998</v>
      </c>
    </row>
    <row r="32" spans="1:2" x14ac:dyDescent="0.25">
      <c r="A32" s="351">
        <f>'GFZ Intervall Diskretisierung'!I33</f>
        <v>3</v>
      </c>
      <c r="B32" s="351">
        <f ca="1">'GFZ Intervall Diskretisierung'!J33</f>
        <v>5.2685812500000004</v>
      </c>
    </row>
    <row r="33" spans="1:2" x14ac:dyDescent="0.25">
      <c r="A33" s="351">
        <f>'GFZ Intervall Diskretisierung'!I34</f>
        <v>3.1</v>
      </c>
      <c r="B33" s="351">
        <f ca="1">'GFZ Intervall Diskretisierung'!J34</f>
        <v>2.8179949999999998</v>
      </c>
    </row>
    <row r="34" spans="1:2" x14ac:dyDescent="0.25">
      <c r="A34" s="351">
        <f>'GFZ Intervall Diskretisierung'!I35</f>
        <v>3.2</v>
      </c>
      <c r="B34" s="351">
        <f ca="1">'GFZ Intervall Diskretisierung'!J35</f>
        <v>2.6277037499999998</v>
      </c>
    </row>
    <row r="35" spans="1:2" x14ac:dyDescent="0.25">
      <c r="A35" s="351">
        <f>'GFZ Intervall Diskretisierung'!I36</f>
        <v>3.3</v>
      </c>
      <c r="B35" s="351">
        <f ca="1">'GFZ Intervall Diskretisierung'!J36</f>
        <v>4.6490637499999998</v>
      </c>
    </row>
    <row r="36" spans="1:2" x14ac:dyDescent="0.25">
      <c r="A36" s="351">
        <f>'GFZ Intervall Diskretisierung'!I37</f>
        <v>3.4</v>
      </c>
      <c r="B36" s="351">
        <f ca="1">'GFZ Intervall Diskretisierung'!J37</f>
        <v>8.8689274999999999</v>
      </c>
    </row>
    <row r="37" spans="1:2" x14ac:dyDescent="0.25">
      <c r="A37" s="351">
        <f>'GFZ Intervall Diskretisierung'!I38</f>
        <v>3.5</v>
      </c>
      <c r="B37" s="351">
        <f ca="1">'GFZ Intervall Diskretisierung'!J38</f>
        <v>3.56854125</v>
      </c>
    </row>
    <row r="38" spans="1:2" x14ac:dyDescent="0.25">
      <c r="A38" s="351">
        <f>'GFZ Intervall Diskretisierung'!I39</f>
        <v>3.6</v>
      </c>
      <c r="B38" s="351">
        <f ca="1">'GFZ Intervall Diskretisierung'!J39</f>
        <v>0.51236625000000002</v>
      </c>
    </row>
    <row r="39" spans="1:2" x14ac:dyDescent="0.25">
      <c r="A39" s="351">
        <f>'GFZ Intervall Diskretisierung'!I40</f>
        <v>3.7</v>
      </c>
      <c r="B39" s="351">
        <f ca="1">'GFZ Intervall Diskretisierung'!J40</f>
        <v>4.1570524999999998</v>
      </c>
    </row>
    <row r="40" spans="1:2" x14ac:dyDescent="0.25">
      <c r="A40" s="351">
        <f>'GFZ Intervall Diskretisierung'!I41</f>
        <v>3.8</v>
      </c>
      <c r="B40" s="351">
        <f ca="1">'GFZ Intervall Diskretisierung'!J41</f>
        <v>5.04223</v>
      </c>
    </row>
    <row r="41" spans="1:2" x14ac:dyDescent="0.25">
      <c r="A41" s="351">
        <f>'GFZ Intervall Diskretisierung'!I42</f>
        <v>3.9</v>
      </c>
      <c r="B41" s="351">
        <f ca="1">'GFZ Intervall Diskretisierung'!J42</f>
        <v>3.1633800000000001</v>
      </c>
    </row>
    <row r="42" spans="1:2" x14ac:dyDescent="0.25">
      <c r="A42" s="351">
        <f>'GFZ Intervall Diskretisierung'!I43</f>
        <v>4</v>
      </c>
      <c r="B42" s="351">
        <f ca="1">'GFZ Intervall Diskretisierung'!J43</f>
        <v>2.1330100000000001</v>
      </c>
    </row>
    <row r="43" spans="1:2" x14ac:dyDescent="0.25">
      <c r="A43" s="351">
        <f>'GFZ Intervall Diskretisierung'!I44</f>
        <v>4.0999999999999996</v>
      </c>
      <c r="B43" s="351">
        <f ca="1">'GFZ Intervall Diskretisierung'!J44</f>
        <v>2.6606999999999998</v>
      </c>
    </row>
    <row r="44" spans="1:2" x14ac:dyDescent="0.25">
      <c r="A44" s="351">
        <f>'GFZ Intervall Diskretisierung'!I45</f>
        <v>4.2</v>
      </c>
      <c r="B44" s="351">
        <f ca="1">'GFZ Intervall Diskretisierung'!J45</f>
        <v>3.0240087500000001</v>
      </c>
    </row>
    <row r="45" spans="1:2" x14ac:dyDescent="0.25">
      <c r="A45" s="351">
        <f>'GFZ Intervall Diskretisierung'!I46</f>
        <v>4.3</v>
      </c>
      <c r="B45" s="351">
        <f ca="1">'GFZ Intervall Diskretisierung'!J46</f>
        <v>3.5046274999999998</v>
      </c>
    </row>
    <row r="46" spans="1:2" x14ac:dyDescent="0.25">
      <c r="A46" s="351">
        <f>'GFZ Intervall Diskretisierung'!I47</f>
        <v>4.4000000000000004</v>
      </c>
      <c r="B46" s="351">
        <f ca="1">'GFZ Intervall Diskretisierung'!J47</f>
        <v>0</v>
      </c>
    </row>
    <row r="47" spans="1:2" x14ac:dyDescent="0.25">
      <c r="A47" s="351">
        <f>'GFZ Intervall Diskretisierung'!I48</f>
        <v>4.5</v>
      </c>
      <c r="B47" s="351">
        <f ca="1">'GFZ Intervall Diskretisierung'!J48</f>
        <v>7.7921050000000003</v>
      </c>
    </row>
    <row r="48" spans="1:2" x14ac:dyDescent="0.25">
      <c r="A48" s="351">
        <f>'GFZ Intervall Diskretisierung'!I49</f>
        <v>4.5999999999999996</v>
      </c>
      <c r="B48" s="351">
        <f ca="1">'GFZ Intervall Diskretisierung'!J49</f>
        <v>3.3367537500000002</v>
      </c>
    </row>
    <row r="49" spans="1:2" x14ac:dyDescent="0.25">
      <c r="A49" s="351">
        <f>'GFZ Intervall Diskretisierung'!I50</f>
        <v>4.7</v>
      </c>
      <c r="B49" s="351">
        <f ca="1">'GFZ Intervall Diskretisierung'!J50</f>
        <v>1.13432625</v>
      </c>
    </row>
    <row r="50" spans="1:2" x14ac:dyDescent="0.25">
      <c r="A50" s="351">
        <f>'GFZ Intervall Diskretisierung'!I51</f>
        <v>4.8</v>
      </c>
      <c r="B50" s="351">
        <f ca="1">'GFZ Intervall Diskretisierung'!J51</f>
        <v>0.93084</v>
      </c>
    </row>
    <row r="51" spans="1:2" x14ac:dyDescent="0.25">
      <c r="A51" s="351">
        <f>'GFZ Intervall Diskretisierung'!I52</f>
        <v>4.9000000000000004</v>
      </c>
      <c r="B51" s="351">
        <f ca="1">'GFZ Intervall Diskretisierung'!J52</f>
        <v>8.7181250000000002E-2</v>
      </c>
    </row>
    <row r="52" spans="1:2" x14ac:dyDescent="0.25">
      <c r="A52" s="351">
        <f>'GFZ Intervall Diskretisierung'!I53</f>
        <v>5</v>
      </c>
      <c r="B52" s="351">
        <f ca="1">'GFZ Intervall Diskretisierung'!J53</f>
        <v>2.7641249999999999E-2</v>
      </c>
    </row>
    <row r="53" spans="1:2" x14ac:dyDescent="0.25">
      <c r="A53" s="351">
        <f>'GFZ Intervall Diskretisierung'!I54</f>
        <v>5.0999999999999996</v>
      </c>
      <c r="B53" s="351">
        <f ca="1">'GFZ Intervall Diskretisierung'!J54</f>
        <v>2.8350474999999999</v>
      </c>
    </row>
    <row r="54" spans="1:2" x14ac:dyDescent="0.25">
      <c r="A54" s="351">
        <f>'GFZ Intervall Diskretisierung'!I55</f>
        <v>5.2</v>
      </c>
      <c r="B54" s="351">
        <f ca="1">'GFZ Intervall Diskretisierung'!J55</f>
        <v>1.4808650000000001</v>
      </c>
    </row>
    <row r="55" spans="1:2" x14ac:dyDescent="0.25">
      <c r="A55" s="351">
        <f>'GFZ Intervall Diskretisierung'!I56</f>
        <v>5.3</v>
      </c>
      <c r="B55" s="351">
        <f ca="1">'GFZ Intervall Diskretisierung'!J56</f>
        <v>1.9967174999999999</v>
      </c>
    </row>
    <row r="56" spans="1:2" x14ac:dyDescent="0.25">
      <c r="A56" s="351">
        <f>'GFZ Intervall Diskretisierung'!I57</f>
        <v>5.4</v>
      </c>
      <c r="B56" s="351">
        <f ca="1">'GFZ Intervall Diskretisierung'!J57</f>
        <v>2.5583749999999998</v>
      </c>
    </row>
    <row r="57" spans="1:2" x14ac:dyDescent="0.25">
      <c r="A57" s="351">
        <f>'GFZ Intervall Diskretisierung'!I58</f>
        <v>5.5</v>
      </c>
      <c r="B57" s="351">
        <f ca="1">'GFZ Intervall Diskretisierung'!J58</f>
        <v>3.4056262500000001</v>
      </c>
    </row>
    <row r="58" spans="1:2" x14ac:dyDescent="0.25">
      <c r="A58" s="351">
        <f>'GFZ Intervall Diskretisierung'!I59</f>
        <v>5.6</v>
      </c>
      <c r="B58" s="351">
        <f ca="1">'GFZ Intervall Diskretisierung'!J59</f>
        <v>0.14876624999999999</v>
      </c>
    </row>
    <row r="59" spans="1:2" x14ac:dyDescent="0.25">
      <c r="A59" s="351">
        <f>'GFZ Intervall Diskretisierung'!I60</f>
        <v>5.7</v>
      </c>
      <c r="B59" s="351">
        <f ca="1">'GFZ Intervall Diskretisierung'!J60</f>
        <v>0.82818999999999998</v>
      </c>
    </row>
    <row r="60" spans="1:2" x14ac:dyDescent="0.25">
      <c r="A60" s="351">
        <f>'GFZ Intervall Diskretisierung'!I61</f>
        <v>5.8</v>
      </c>
      <c r="B60" s="351">
        <f ca="1">'GFZ Intervall Diskretisierung'!J61</f>
        <v>0.55913999999999997</v>
      </c>
    </row>
    <row r="61" spans="1:2" x14ac:dyDescent="0.25">
      <c r="A61" s="351">
        <f>'GFZ Intervall Diskretisierung'!I62</f>
        <v>5.9</v>
      </c>
      <c r="B61" s="351">
        <f ca="1">'GFZ Intervall Diskretisierung'!J62</f>
        <v>1.08738</v>
      </c>
    </row>
    <row r="62" spans="1:2" x14ac:dyDescent="0.25">
      <c r="A62" s="351">
        <f>'GFZ Intervall Diskretisierung'!I63</f>
        <v>6</v>
      </c>
      <c r="B62" s="351">
        <f ca="1">'GFZ Intervall Diskretisierung'!J63</f>
        <v>0.3008825</v>
      </c>
    </row>
    <row r="63" spans="1:2" x14ac:dyDescent="0.25">
      <c r="A63" s="351">
        <f>'GFZ Intervall Diskretisierung'!I64</f>
        <v>6.1</v>
      </c>
      <c r="B63" s="351">
        <f ca="1">'GFZ Intervall Diskretisierung'!J64</f>
        <v>1.2675700000000001</v>
      </c>
    </row>
    <row r="64" spans="1:2" x14ac:dyDescent="0.25">
      <c r="A64" s="351">
        <f>'GFZ Intervall Diskretisierung'!I65</f>
        <v>6.2</v>
      </c>
      <c r="B64" s="351">
        <f ca="1">'GFZ Intervall Diskretisierung'!J65</f>
        <v>0.14336375000000001</v>
      </c>
    </row>
    <row r="65" spans="1:2" x14ac:dyDescent="0.25">
      <c r="A65" s="351">
        <f>'GFZ Intervall Diskretisierung'!I66</f>
        <v>6.3</v>
      </c>
      <c r="B65" s="351">
        <f ca="1">'GFZ Intervall Diskretisierung'!J66</f>
        <v>1.8173712500000001</v>
      </c>
    </row>
    <row r="66" spans="1:2" x14ac:dyDescent="0.25">
      <c r="A66" s="351">
        <f>'GFZ Intervall Diskretisierung'!I67</f>
        <v>6.4</v>
      </c>
      <c r="B66" s="351">
        <f ca="1">'GFZ Intervall Diskretisierung'!J67</f>
        <v>1.6611250000000001E-2</v>
      </c>
    </row>
    <row r="67" spans="1:2" x14ac:dyDescent="0.25">
      <c r="A67" s="351">
        <f>'GFZ Intervall Diskretisierung'!I68</f>
        <v>6.5</v>
      </c>
      <c r="B67" s="351">
        <f ca="1">'GFZ Intervall Diskretisierung'!J68</f>
        <v>6.8212500000000001E-3</v>
      </c>
    </row>
    <row r="68" spans="1:2" x14ac:dyDescent="0.25">
      <c r="A68" s="351">
        <f>'GFZ Intervall Diskretisierung'!I69</f>
        <v>6.6</v>
      </c>
      <c r="B68" s="351">
        <f ca="1">'GFZ Intervall Diskretisierung'!J69</f>
        <v>2.2218675000000001</v>
      </c>
    </row>
    <row r="69" spans="1:2" x14ac:dyDescent="0.25">
      <c r="A69" s="351">
        <f>'GFZ Intervall Diskretisierung'!I70</f>
        <v>6.7</v>
      </c>
      <c r="B69" s="351">
        <f ca="1">'GFZ Intervall Diskretisierung'!J70</f>
        <v>0</v>
      </c>
    </row>
    <row r="70" spans="1:2" x14ac:dyDescent="0.25">
      <c r="A70" s="351">
        <f>'GFZ Intervall Diskretisierung'!I71</f>
        <v>6.8</v>
      </c>
      <c r="B70" s="351">
        <f ca="1">'GFZ Intervall Diskretisierung'!J71</f>
        <v>7.6905000000000001E-2</v>
      </c>
    </row>
    <row r="71" spans="1:2" x14ac:dyDescent="0.25">
      <c r="A71" s="351">
        <f>'GFZ Intervall Diskretisierung'!I72</f>
        <v>6.9</v>
      </c>
      <c r="B71" s="351">
        <f ca="1">'GFZ Intervall Diskretisierung'!J72</f>
        <v>4.3889999999999998E-2</v>
      </c>
    </row>
    <row r="72" spans="1:2" x14ac:dyDescent="0.25">
      <c r="A72" s="351">
        <f>'GFZ Intervall Diskretisierung'!I73</f>
        <v>7</v>
      </c>
      <c r="B72" s="351">
        <f ca="1">'GFZ Intervall Diskretisierung'!J73</f>
        <v>1.619E-2</v>
      </c>
    </row>
    <row r="73" spans="1:2" x14ac:dyDescent="0.25">
      <c r="A73" s="351">
        <f>'GFZ Intervall Diskretisierung'!I74</f>
        <v>7.1</v>
      </c>
      <c r="B73" s="351">
        <f ca="1">'GFZ Intervall Diskretisierung'!J74</f>
        <v>6.5034999999999996E-2</v>
      </c>
    </row>
    <row r="74" spans="1:2" x14ac:dyDescent="0.25">
      <c r="A74" s="351">
        <f>'GFZ Intervall Diskretisierung'!I75</f>
        <v>7.2</v>
      </c>
      <c r="B74" s="351">
        <f ca="1">'GFZ Intervall Diskretisierung'!J75</f>
        <v>9.2622499999999997E-2</v>
      </c>
    </row>
    <row r="75" spans="1:2" x14ac:dyDescent="0.25">
      <c r="A75" s="351">
        <f>'GFZ Intervall Diskretisierung'!I76</f>
        <v>7.3</v>
      </c>
      <c r="B75" s="351">
        <f ca="1">'GFZ Intervall Diskretisierung'!J76</f>
        <v>3.6762700000000001</v>
      </c>
    </row>
    <row r="76" spans="1:2" x14ac:dyDescent="0.25">
      <c r="A76" s="351">
        <f>'GFZ Intervall Diskretisierung'!I77</f>
        <v>7.4</v>
      </c>
      <c r="B76" s="351">
        <f ca="1">'GFZ Intervall Diskretisierung'!J77</f>
        <v>0.43987749999999998</v>
      </c>
    </row>
    <row r="77" spans="1:2" x14ac:dyDescent="0.25">
      <c r="A77" s="351">
        <f>'GFZ Intervall Diskretisierung'!I78</f>
        <v>7.5</v>
      </c>
      <c r="B77" s="351">
        <f ca="1">'GFZ Intervall Diskretisierung'!J78</f>
        <v>0</v>
      </c>
    </row>
    <row r="78" spans="1:2" x14ac:dyDescent="0.25">
      <c r="A78" s="351">
        <f>'GFZ Intervall Diskretisierung'!I79</f>
        <v>7.6</v>
      </c>
      <c r="B78" s="351">
        <f ca="1">'GFZ Intervall Diskretisierung'!J79</f>
        <v>0</v>
      </c>
    </row>
    <row r="79" spans="1:2" x14ac:dyDescent="0.25">
      <c r="A79" s="351">
        <f>'GFZ Intervall Diskretisierung'!I80</f>
        <v>7.7</v>
      </c>
      <c r="B79" s="351">
        <f ca="1">'GFZ Intervall Diskretisierung'!J80</f>
        <v>0.66388625000000001</v>
      </c>
    </row>
    <row r="80" spans="1:2" x14ac:dyDescent="0.25">
      <c r="A80" s="351">
        <f>'GFZ Intervall Diskretisierung'!I81</f>
        <v>7.8</v>
      </c>
      <c r="B80" s="351">
        <f ca="1">'GFZ Intervall Diskretisierung'!J81</f>
        <v>0</v>
      </c>
    </row>
    <row r="81" spans="1:2" x14ac:dyDescent="0.25">
      <c r="A81" s="351">
        <f>'GFZ Intervall Diskretisierung'!I82</f>
        <v>7.9</v>
      </c>
      <c r="B81" s="351">
        <f ca="1">'GFZ Intervall Diskretisierung'!J82</f>
        <v>0.32116749999999999</v>
      </c>
    </row>
    <row r="82" spans="1:2" x14ac:dyDescent="0.25">
      <c r="A82" s="351">
        <f>'GFZ Intervall Diskretisierung'!I83</f>
        <v>8</v>
      </c>
      <c r="B82" s="351">
        <f ca="1">'GFZ Intervall Diskretisierung'!J83</f>
        <v>4.0298750000000001E-2</v>
      </c>
    </row>
    <row r="83" spans="1:2" x14ac:dyDescent="0.25">
      <c r="A83" s="351">
        <f>'GFZ Intervall Diskretisierung'!I84</f>
        <v>9</v>
      </c>
      <c r="B83" s="351">
        <f ca="1">'GFZ Intervall Diskretisierung'!J84</f>
        <v>3.4295100000000001</v>
      </c>
    </row>
    <row r="84" spans="1:2" x14ac:dyDescent="0.25">
      <c r="A84" s="351">
        <f>'GFZ Intervall Diskretisierung'!I85</f>
        <v>10</v>
      </c>
      <c r="B84" s="351">
        <f ca="1">'GFZ Intervall Diskretisierung'!J85</f>
        <v>0.11819625</v>
      </c>
    </row>
    <row r="85" spans="1:2" x14ac:dyDescent="0.25">
      <c r="A85" s="351"/>
      <c r="B85" s="351"/>
    </row>
    <row r="86" spans="1:2" x14ac:dyDescent="0.25">
      <c r="A86" s="351"/>
      <c r="B86" s="351"/>
    </row>
    <row r="87" spans="1:2" x14ac:dyDescent="0.25">
      <c r="A87" s="351"/>
      <c r="B87" s="351"/>
    </row>
    <row r="88" spans="1:2" x14ac:dyDescent="0.25">
      <c r="A88" s="351"/>
      <c r="B88" s="351"/>
    </row>
    <row r="89" spans="1:2" x14ac:dyDescent="0.25">
      <c r="A89" s="351"/>
      <c r="B89" s="351"/>
    </row>
    <row r="90" spans="1:2" x14ac:dyDescent="0.25">
      <c r="A90" s="351"/>
      <c r="B90" s="351"/>
    </row>
    <row r="91" spans="1:2" x14ac:dyDescent="0.25">
      <c r="A91" s="351"/>
      <c r="B91" s="351"/>
    </row>
    <row r="92" spans="1:2" x14ac:dyDescent="0.25">
      <c r="A92" s="351"/>
      <c r="B92" s="351"/>
    </row>
    <row r="93" spans="1:2" x14ac:dyDescent="0.25">
      <c r="A93" s="351"/>
      <c r="B93" s="351"/>
    </row>
    <row r="94" spans="1:2" x14ac:dyDescent="0.25">
      <c r="A94" s="351"/>
      <c r="B94" s="351"/>
    </row>
    <row r="95" spans="1:2" x14ac:dyDescent="0.25">
      <c r="A95" s="351"/>
      <c r="B95" s="351"/>
    </row>
    <row r="96" spans="1:2" x14ac:dyDescent="0.25">
      <c r="A96" s="351"/>
      <c r="B96" s="351"/>
    </row>
    <row r="97" spans="1:2" x14ac:dyDescent="0.25">
      <c r="A97" s="351"/>
      <c r="B97" s="351"/>
    </row>
    <row r="98" spans="1:2" x14ac:dyDescent="0.25">
      <c r="A98" s="351"/>
      <c r="B98" s="351"/>
    </row>
    <row r="99" spans="1:2" x14ac:dyDescent="0.25">
      <c r="A99" s="351"/>
      <c r="B99" s="351"/>
    </row>
    <row r="100" spans="1:2" x14ac:dyDescent="0.25">
      <c r="A100" s="351"/>
      <c r="B100" s="351"/>
    </row>
    <row r="101" spans="1:2" x14ac:dyDescent="0.25">
      <c r="A101" s="351"/>
      <c r="B101" s="351"/>
    </row>
    <row r="102" spans="1:2" x14ac:dyDescent="0.25">
      <c r="A102" s="351"/>
      <c r="B102" s="351"/>
    </row>
    <row r="103" spans="1:2" x14ac:dyDescent="0.25">
      <c r="A103" s="351"/>
      <c r="B103" s="351"/>
    </row>
    <row r="104" spans="1:2" x14ac:dyDescent="0.25">
      <c r="A104" s="351"/>
      <c r="B104" s="351"/>
    </row>
    <row r="105" spans="1:2" x14ac:dyDescent="0.25">
      <c r="A105" s="351"/>
      <c r="B105" s="351"/>
    </row>
    <row r="106" spans="1:2" x14ac:dyDescent="0.25">
      <c r="A106" s="351"/>
      <c r="B106" s="351"/>
    </row>
    <row r="107" spans="1:2" x14ac:dyDescent="0.25">
      <c r="A107" s="351"/>
      <c r="B107" s="351"/>
    </row>
    <row r="108" spans="1:2" x14ac:dyDescent="0.25">
      <c r="A108" s="351"/>
      <c r="B108" s="351"/>
    </row>
    <row r="109" spans="1:2" x14ac:dyDescent="0.25">
      <c r="A109" s="351"/>
      <c r="B109" s="351"/>
    </row>
    <row r="110" spans="1:2" x14ac:dyDescent="0.25">
      <c r="A110" s="351"/>
      <c r="B110" s="351"/>
    </row>
    <row r="111" spans="1:2" x14ac:dyDescent="0.25">
      <c r="A111" s="351"/>
      <c r="B111" s="351"/>
    </row>
    <row r="112" spans="1:2" x14ac:dyDescent="0.25">
      <c r="A112" s="351"/>
      <c r="B112" s="351"/>
    </row>
    <row r="113" spans="1:2" x14ac:dyDescent="0.25">
      <c r="A113" s="351"/>
      <c r="B113" s="351"/>
    </row>
    <row r="114" spans="1:2" x14ac:dyDescent="0.25">
      <c r="A114" s="351"/>
      <c r="B114" s="351"/>
    </row>
    <row r="115" spans="1:2" x14ac:dyDescent="0.25">
      <c r="A115" s="351"/>
      <c r="B115" s="351"/>
    </row>
    <row r="116" spans="1:2" x14ac:dyDescent="0.25">
      <c r="A116" s="351"/>
      <c r="B116" s="351"/>
    </row>
    <row r="117" spans="1:2" x14ac:dyDescent="0.25">
      <c r="A117" s="351"/>
      <c r="B117" s="351"/>
    </row>
    <row r="118" spans="1:2" x14ac:dyDescent="0.25">
      <c r="A118" s="351"/>
      <c r="B118" s="351"/>
    </row>
    <row r="119" spans="1:2" x14ac:dyDescent="0.25">
      <c r="A119" s="351"/>
      <c r="B119" s="351"/>
    </row>
    <row r="120" spans="1:2" x14ac:dyDescent="0.25">
      <c r="A120" s="351"/>
      <c r="B120" s="351"/>
    </row>
    <row r="121" spans="1:2" x14ac:dyDescent="0.25">
      <c r="A121" s="351"/>
      <c r="B121" s="351"/>
    </row>
    <row r="122" spans="1:2" x14ac:dyDescent="0.25">
      <c r="A122" s="351"/>
      <c r="B122" s="351"/>
    </row>
    <row r="123" spans="1:2" x14ac:dyDescent="0.25">
      <c r="A123" s="351"/>
      <c r="B123" s="351"/>
    </row>
    <row r="124" spans="1:2" x14ac:dyDescent="0.25">
      <c r="A124" s="351"/>
      <c r="B124" s="351"/>
    </row>
    <row r="125" spans="1:2" x14ac:dyDescent="0.25">
      <c r="A125" s="351"/>
      <c r="B125" s="351"/>
    </row>
    <row r="126" spans="1:2" x14ac:dyDescent="0.25">
      <c r="A126" s="351"/>
      <c r="B126" s="351"/>
    </row>
    <row r="127" spans="1:2" x14ac:dyDescent="0.25">
      <c r="A127" s="351"/>
      <c r="B127" s="351"/>
    </row>
    <row r="128" spans="1:2" x14ac:dyDescent="0.25">
      <c r="A128" s="351"/>
      <c r="B128" s="351"/>
    </row>
    <row r="129" spans="1:2" x14ac:dyDescent="0.25">
      <c r="A129" s="351"/>
      <c r="B129" s="351"/>
    </row>
    <row r="130" spans="1:2" x14ac:dyDescent="0.25">
      <c r="A130" s="351"/>
      <c r="B130" s="351"/>
    </row>
    <row r="131" spans="1:2" x14ac:dyDescent="0.25">
      <c r="A131" s="351"/>
      <c r="B131" s="351"/>
    </row>
    <row r="132" spans="1:2" x14ac:dyDescent="0.25">
      <c r="A132" s="351"/>
      <c r="B132" s="351"/>
    </row>
    <row r="133" spans="1:2" x14ac:dyDescent="0.25">
      <c r="A133" s="351"/>
      <c r="B133" s="351"/>
    </row>
    <row r="134" spans="1:2" x14ac:dyDescent="0.25">
      <c r="A134" s="351"/>
      <c r="B134" s="351"/>
    </row>
    <row r="135" spans="1:2" x14ac:dyDescent="0.25">
      <c r="A135" s="351"/>
      <c r="B135" s="351"/>
    </row>
    <row r="136" spans="1:2" x14ac:dyDescent="0.25">
      <c r="A136" s="351"/>
      <c r="B136" s="351"/>
    </row>
    <row r="137" spans="1:2" x14ac:dyDescent="0.25">
      <c r="A137" s="351"/>
      <c r="B137" s="351"/>
    </row>
    <row r="138" spans="1:2" x14ac:dyDescent="0.25">
      <c r="A138" s="351"/>
      <c r="B138" s="351"/>
    </row>
    <row r="139" spans="1:2" x14ac:dyDescent="0.25">
      <c r="A139" s="351"/>
      <c r="B139" s="351"/>
    </row>
    <row r="140" spans="1:2" x14ac:dyDescent="0.25">
      <c r="A140" s="351"/>
      <c r="B140" s="351"/>
    </row>
    <row r="141" spans="1:2" x14ac:dyDescent="0.25">
      <c r="A141" s="351"/>
      <c r="B141" s="351"/>
    </row>
    <row r="142" spans="1:2" x14ac:dyDescent="0.25">
      <c r="A142" s="351"/>
      <c r="B142" s="351"/>
    </row>
    <row r="143" spans="1:2" x14ac:dyDescent="0.25">
      <c r="A143" s="351"/>
      <c r="B143" s="351"/>
    </row>
    <row r="144" spans="1:2" x14ac:dyDescent="0.25">
      <c r="A144" s="351"/>
      <c r="B144" s="351"/>
    </row>
    <row r="145" spans="1:2" x14ac:dyDescent="0.25">
      <c r="A145" s="351"/>
      <c r="B145" s="351"/>
    </row>
    <row r="146" spans="1:2" x14ac:dyDescent="0.25">
      <c r="A146" s="351"/>
      <c r="B146" s="351"/>
    </row>
    <row r="147" spans="1:2" x14ac:dyDescent="0.25">
      <c r="A147" s="351"/>
      <c r="B147" s="351"/>
    </row>
    <row r="148" spans="1:2" x14ac:dyDescent="0.25">
      <c r="A148" s="351"/>
      <c r="B148" s="351"/>
    </row>
    <row r="149" spans="1:2" x14ac:dyDescent="0.25">
      <c r="A149" s="351"/>
      <c r="B149" s="351"/>
    </row>
    <row r="150" spans="1:2" x14ac:dyDescent="0.25">
      <c r="A150" s="351"/>
      <c r="B150" s="351"/>
    </row>
    <row r="151" spans="1:2" x14ac:dyDescent="0.25">
      <c r="A151" s="351"/>
      <c r="B151" s="351"/>
    </row>
    <row r="152" spans="1:2" x14ac:dyDescent="0.25">
      <c r="A152" s="351"/>
      <c r="B152" s="351"/>
    </row>
    <row r="153" spans="1:2" x14ac:dyDescent="0.25">
      <c r="A153" s="351"/>
      <c r="B153" s="351"/>
    </row>
    <row r="154" spans="1:2" x14ac:dyDescent="0.25">
      <c r="A154" s="351"/>
      <c r="B154" s="351"/>
    </row>
    <row r="155" spans="1:2" x14ac:dyDescent="0.25">
      <c r="A155" s="351"/>
      <c r="B155" s="351"/>
    </row>
    <row r="156" spans="1:2" x14ac:dyDescent="0.25">
      <c r="A156" s="351"/>
      <c r="B156" s="351"/>
    </row>
    <row r="157" spans="1:2" x14ac:dyDescent="0.25">
      <c r="A157" s="351"/>
      <c r="B157" s="351"/>
    </row>
    <row r="158" spans="1:2" x14ac:dyDescent="0.25">
      <c r="A158" s="351"/>
      <c r="B158" s="351"/>
    </row>
    <row r="159" spans="1:2" x14ac:dyDescent="0.25">
      <c r="A159" s="351"/>
      <c r="B159" s="351"/>
    </row>
    <row r="160" spans="1:2" x14ac:dyDescent="0.25">
      <c r="A160" s="351"/>
      <c r="B160" s="351"/>
    </row>
    <row r="161" spans="1:2" x14ac:dyDescent="0.25">
      <c r="A161" s="351"/>
      <c r="B161" s="351"/>
    </row>
    <row r="162" spans="1:2" x14ac:dyDescent="0.25">
      <c r="A162" s="351"/>
      <c r="B162" s="351"/>
    </row>
    <row r="163" spans="1:2" x14ac:dyDescent="0.25">
      <c r="A163" s="351"/>
      <c r="B163" s="351"/>
    </row>
    <row r="164" spans="1:2" x14ac:dyDescent="0.25">
      <c r="A164" s="351"/>
      <c r="B164" s="351"/>
    </row>
    <row r="165" spans="1:2" x14ac:dyDescent="0.25">
      <c r="A165" s="351"/>
      <c r="B165" s="351"/>
    </row>
    <row r="166" spans="1:2" x14ac:dyDescent="0.25">
      <c r="A166" s="351"/>
      <c r="B166" s="351"/>
    </row>
    <row r="167" spans="1:2" x14ac:dyDescent="0.25">
      <c r="A167" s="351"/>
      <c r="B167" s="351"/>
    </row>
    <row r="168" spans="1:2" x14ac:dyDescent="0.25">
      <c r="A168" s="351"/>
      <c r="B168" s="351"/>
    </row>
    <row r="169" spans="1:2" x14ac:dyDescent="0.25">
      <c r="A169" s="351"/>
      <c r="B169" s="351"/>
    </row>
    <row r="170" spans="1:2" x14ac:dyDescent="0.25">
      <c r="A170" s="351"/>
      <c r="B170" s="351"/>
    </row>
    <row r="171" spans="1:2" x14ac:dyDescent="0.25">
      <c r="A171" s="351"/>
      <c r="B171" s="351"/>
    </row>
    <row r="172" spans="1:2" x14ac:dyDescent="0.25">
      <c r="A172" s="351"/>
      <c r="B172" s="351"/>
    </row>
    <row r="173" spans="1:2" x14ac:dyDescent="0.25">
      <c r="A173" s="351"/>
      <c r="B173" s="351"/>
    </row>
    <row r="174" spans="1:2" x14ac:dyDescent="0.25">
      <c r="A174" s="351"/>
      <c r="B174" s="351"/>
    </row>
    <row r="175" spans="1:2" x14ac:dyDescent="0.25">
      <c r="A175" s="351"/>
      <c r="B175" s="351"/>
    </row>
    <row r="176" spans="1:2" x14ac:dyDescent="0.25">
      <c r="A176" s="351"/>
      <c r="B176" s="351"/>
    </row>
    <row r="177" spans="1:2" x14ac:dyDescent="0.25">
      <c r="A177" s="351"/>
      <c r="B177" s="351"/>
    </row>
    <row r="178" spans="1:2" x14ac:dyDescent="0.25">
      <c r="A178" s="351"/>
      <c r="B178" s="351"/>
    </row>
    <row r="179" spans="1:2" x14ac:dyDescent="0.25">
      <c r="A179" s="351"/>
      <c r="B179" s="351"/>
    </row>
    <row r="180" spans="1:2" x14ac:dyDescent="0.25">
      <c r="A180" s="351"/>
      <c r="B180" s="351"/>
    </row>
    <row r="181" spans="1:2" x14ac:dyDescent="0.25">
      <c r="A181" s="351"/>
      <c r="B181" s="351"/>
    </row>
    <row r="182" spans="1:2" x14ac:dyDescent="0.25">
      <c r="A182" s="351"/>
      <c r="B182" s="351"/>
    </row>
    <row r="183" spans="1:2" x14ac:dyDescent="0.25">
      <c r="A183" s="351"/>
      <c r="B183" s="351"/>
    </row>
    <row r="184" spans="1:2" x14ac:dyDescent="0.25">
      <c r="A184" s="351"/>
      <c r="B184" s="351"/>
    </row>
    <row r="185" spans="1:2" x14ac:dyDescent="0.25">
      <c r="A185" s="351"/>
      <c r="B185" s="351"/>
    </row>
    <row r="186" spans="1:2" x14ac:dyDescent="0.25">
      <c r="A186" s="351"/>
      <c r="B186" s="351"/>
    </row>
    <row r="187" spans="1:2" x14ac:dyDescent="0.25">
      <c r="A187" s="351"/>
      <c r="B187" s="351"/>
    </row>
    <row r="188" spans="1:2" x14ac:dyDescent="0.25">
      <c r="A188" s="351"/>
      <c r="B188" s="351"/>
    </row>
    <row r="189" spans="1:2" x14ac:dyDescent="0.25">
      <c r="A189" s="351"/>
      <c r="B189" s="351"/>
    </row>
    <row r="190" spans="1:2" x14ac:dyDescent="0.25">
      <c r="A190" s="351"/>
      <c r="B190" s="351"/>
    </row>
    <row r="191" spans="1:2" x14ac:dyDescent="0.25">
      <c r="A191" s="351"/>
      <c r="B191" s="351"/>
    </row>
    <row r="192" spans="1:2" x14ac:dyDescent="0.25">
      <c r="A192" s="351"/>
      <c r="B192" s="351"/>
    </row>
    <row r="193" spans="1:2" x14ac:dyDescent="0.25">
      <c r="A193" s="351"/>
      <c r="B193" s="351"/>
    </row>
    <row r="194" spans="1:2" x14ac:dyDescent="0.25">
      <c r="A194" s="351"/>
      <c r="B194" s="351"/>
    </row>
    <row r="195" spans="1:2" x14ac:dyDescent="0.25">
      <c r="A195" s="351"/>
      <c r="B195" s="351"/>
    </row>
    <row r="196" spans="1:2" x14ac:dyDescent="0.25">
      <c r="A196" s="351"/>
      <c r="B196" s="351"/>
    </row>
    <row r="197" spans="1:2" x14ac:dyDescent="0.25">
      <c r="A197" s="351"/>
      <c r="B197" s="351"/>
    </row>
    <row r="198" spans="1:2" x14ac:dyDescent="0.25">
      <c r="A198" s="351"/>
      <c r="B198" s="351"/>
    </row>
    <row r="199" spans="1:2" x14ac:dyDescent="0.25">
      <c r="A199" s="351"/>
      <c r="B199" s="351"/>
    </row>
    <row r="200" spans="1:2" x14ac:dyDescent="0.25">
      <c r="A200" s="351"/>
      <c r="B200" s="351"/>
    </row>
    <row r="201" spans="1:2" x14ac:dyDescent="0.25">
      <c r="A201" s="351"/>
      <c r="B201" s="351"/>
    </row>
    <row r="202" spans="1:2" x14ac:dyDescent="0.25">
      <c r="A202" s="351"/>
      <c r="B202" s="351"/>
    </row>
    <row r="203" spans="1:2" x14ac:dyDescent="0.25">
      <c r="A203" s="351"/>
      <c r="B203" s="351"/>
    </row>
    <row r="204" spans="1:2" x14ac:dyDescent="0.25">
      <c r="A204" s="351"/>
      <c r="B204" s="351"/>
    </row>
    <row r="205" spans="1:2" x14ac:dyDescent="0.25">
      <c r="A205" s="351"/>
      <c r="B205" s="351"/>
    </row>
    <row r="206" spans="1:2" x14ac:dyDescent="0.25">
      <c r="A206" s="351"/>
      <c r="B206" s="351"/>
    </row>
    <row r="207" spans="1:2" x14ac:dyDescent="0.25">
      <c r="A207" s="351"/>
      <c r="B207" s="351"/>
    </row>
    <row r="208" spans="1:2" x14ac:dyDescent="0.25">
      <c r="A208" s="351"/>
      <c r="B208" s="351"/>
    </row>
    <row r="209" spans="1:2" x14ac:dyDescent="0.25">
      <c r="A209" s="351"/>
      <c r="B209" s="351"/>
    </row>
    <row r="210" spans="1:2" x14ac:dyDescent="0.25">
      <c r="A210" s="351"/>
      <c r="B210" s="351"/>
    </row>
    <row r="211" spans="1:2" x14ac:dyDescent="0.25">
      <c r="A211" s="351"/>
      <c r="B211" s="351"/>
    </row>
    <row r="212" spans="1:2" x14ac:dyDescent="0.25">
      <c r="A212" s="351"/>
      <c r="B212" s="351"/>
    </row>
    <row r="213" spans="1:2" x14ac:dyDescent="0.25">
      <c r="A213" s="351"/>
      <c r="B213" s="351"/>
    </row>
    <row r="214" spans="1:2" x14ac:dyDescent="0.25">
      <c r="A214" s="351"/>
      <c r="B214" s="351"/>
    </row>
    <row r="215" spans="1:2" x14ac:dyDescent="0.25">
      <c r="A215" s="351"/>
      <c r="B215" s="351"/>
    </row>
    <row r="216" spans="1:2" x14ac:dyDescent="0.25">
      <c r="A216" s="351"/>
      <c r="B216" s="351"/>
    </row>
    <row r="217" spans="1:2" x14ac:dyDescent="0.25">
      <c r="A217" s="351"/>
      <c r="B217" s="351"/>
    </row>
    <row r="218" spans="1:2" x14ac:dyDescent="0.25">
      <c r="A218" s="351"/>
      <c r="B218" s="351"/>
    </row>
    <row r="219" spans="1:2" x14ac:dyDescent="0.25">
      <c r="A219" s="351"/>
      <c r="B219" s="351"/>
    </row>
    <row r="220" spans="1:2" x14ac:dyDescent="0.25">
      <c r="A220" s="351"/>
      <c r="B220" s="351"/>
    </row>
    <row r="221" spans="1:2" x14ac:dyDescent="0.25">
      <c r="A221" s="351"/>
      <c r="B221" s="351"/>
    </row>
    <row r="222" spans="1:2" x14ac:dyDescent="0.25">
      <c r="A222" s="351"/>
      <c r="B222" s="351"/>
    </row>
    <row r="223" spans="1:2" x14ac:dyDescent="0.25">
      <c r="A223" s="351"/>
      <c r="B223" s="351"/>
    </row>
    <row r="224" spans="1:2" x14ac:dyDescent="0.25">
      <c r="A224" s="351"/>
      <c r="B224" s="351"/>
    </row>
    <row r="225" spans="1:2" x14ac:dyDescent="0.25">
      <c r="A225" s="351"/>
      <c r="B225" s="351"/>
    </row>
    <row r="226" spans="1:2" x14ac:dyDescent="0.25">
      <c r="A226" s="351"/>
      <c r="B226" s="351"/>
    </row>
    <row r="227" spans="1:2" x14ac:dyDescent="0.25">
      <c r="A227" s="351"/>
      <c r="B227" s="351"/>
    </row>
    <row r="228" spans="1:2" x14ac:dyDescent="0.25">
      <c r="A228" s="351"/>
      <c r="B228" s="351"/>
    </row>
    <row r="229" spans="1:2" x14ac:dyDescent="0.25">
      <c r="A229" s="351"/>
      <c r="B229" s="351"/>
    </row>
    <row r="230" spans="1:2" x14ac:dyDescent="0.25">
      <c r="A230" s="351"/>
      <c r="B230" s="351"/>
    </row>
    <row r="231" spans="1:2" x14ac:dyDescent="0.25">
      <c r="A231" s="351"/>
      <c r="B231" s="351"/>
    </row>
    <row r="232" spans="1:2" x14ac:dyDescent="0.25">
      <c r="A232" s="351"/>
      <c r="B232" s="351"/>
    </row>
    <row r="233" spans="1:2" x14ac:dyDescent="0.25">
      <c r="A233" s="351"/>
      <c r="B233" s="351"/>
    </row>
    <row r="234" spans="1:2" x14ac:dyDescent="0.25">
      <c r="A234" s="351"/>
      <c r="B234" s="351"/>
    </row>
    <row r="235" spans="1:2" x14ac:dyDescent="0.25">
      <c r="A235" s="351"/>
      <c r="B235" s="351"/>
    </row>
    <row r="236" spans="1:2" x14ac:dyDescent="0.25">
      <c r="A236" s="351"/>
      <c r="B236" s="351"/>
    </row>
    <row r="237" spans="1:2" x14ac:dyDescent="0.25">
      <c r="A237" s="351"/>
      <c r="B237" s="351"/>
    </row>
    <row r="238" spans="1:2" x14ac:dyDescent="0.25">
      <c r="A238" s="351"/>
      <c r="B238" s="351"/>
    </row>
    <row r="239" spans="1:2" x14ac:dyDescent="0.25">
      <c r="A239" s="351"/>
      <c r="B239" s="351"/>
    </row>
    <row r="240" spans="1:2" x14ac:dyDescent="0.25">
      <c r="A240" s="351"/>
      <c r="B240" s="351"/>
    </row>
    <row r="241" spans="1:2" x14ac:dyDescent="0.25">
      <c r="A241" s="351"/>
      <c r="B241" s="351"/>
    </row>
    <row r="242" spans="1:2" x14ac:dyDescent="0.25">
      <c r="A242" s="351"/>
      <c r="B242" s="351"/>
    </row>
    <row r="243" spans="1:2" x14ac:dyDescent="0.25">
      <c r="A243" s="351"/>
      <c r="B243" s="351"/>
    </row>
    <row r="244" spans="1:2" x14ac:dyDescent="0.25">
      <c r="A244" s="351"/>
      <c r="B244" s="351"/>
    </row>
    <row r="245" spans="1:2" x14ac:dyDescent="0.25">
      <c r="A245" s="351"/>
      <c r="B245" s="351"/>
    </row>
    <row r="246" spans="1:2" x14ac:dyDescent="0.25">
      <c r="A246" s="351"/>
      <c r="B246" s="351"/>
    </row>
    <row r="247" spans="1:2" x14ac:dyDescent="0.25">
      <c r="A247" s="351"/>
      <c r="B247" s="351"/>
    </row>
    <row r="248" spans="1:2" x14ac:dyDescent="0.25">
      <c r="A248" s="351"/>
      <c r="B248" s="351"/>
    </row>
    <row r="249" spans="1:2" x14ac:dyDescent="0.25">
      <c r="A249" s="351"/>
      <c r="B249" s="351"/>
    </row>
    <row r="250" spans="1:2" x14ac:dyDescent="0.25">
      <c r="A250" s="351"/>
      <c r="B250" s="351"/>
    </row>
    <row r="251" spans="1:2" x14ac:dyDescent="0.25">
      <c r="A251" s="351"/>
      <c r="B251" s="351"/>
    </row>
    <row r="252" spans="1:2" x14ac:dyDescent="0.25">
      <c r="A252" s="351"/>
      <c r="B252" s="351"/>
    </row>
    <row r="253" spans="1:2" x14ac:dyDescent="0.25">
      <c r="A253" s="351"/>
      <c r="B253" s="351"/>
    </row>
    <row r="254" spans="1:2" x14ac:dyDescent="0.25">
      <c r="A254" s="351"/>
      <c r="B254" s="351"/>
    </row>
    <row r="255" spans="1:2" x14ac:dyDescent="0.25">
      <c r="A255" s="351"/>
      <c r="B255" s="351"/>
    </row>
    <row r="256" spans="1:2" x14ac:dyDescent="0.25">
      <c r="A256" s="351"/>
      <c r="B256" s="351"/>
    </row>
    <row r="257" spans="1:2" x14ac:dyDescent="0.25">
      <c r="A257" s="351"/>
      <c r="B257" s="351"/>
    </row>
    <row r="258" spans="1:2" x14ac:dyDescent="0.25">
      <c r="A258" s="351"/>
      <c r="B258" s="351"/>
    </row>
    <row r="259" spans="1:2" x14ac:dyDescent="0.25">
      <c r="A259" s="351"/>
      <c r="B259" s="351"/>
    </row>
    <row r="260" spans="1:2" x14ac:dyDescent="0.25">
      <c r="A260" s="351"/>
      <c r="B260" s="351"/>
    </row>
    <row r="261" spans="1:2" x14ac:dyDescent="0.25">
      <c r="A261" s="351"/>
      <c r="B261" s="351"/>
    </row>
    <row r="262" spans="1:2" x14ac:dyDescent="0.25">
      <c r="A262" s="351"/>
      <c r="B262" s="351"/>
    </row>
    <row r="263" spans="1:2" x14ac:dyDescent="0.25">
      <c r="A263" s="351"/>
      <c r="B263" s="351"/>
    </row>
    <row r="264" spans="1:2" x14ac:dyDescent="0.25">
      <c r="A264" s="351"/>
      <c r="B264" s="351"/>
    </row>
    <row r="265" spans="1:2" x14ac:dyDescent="0.25">
      <c r="A265" s="351"/>
      <c r="B265" s="351"/>
    </row>
    <row r="266" spans="1:2" x14ac:dyDescent="0.25">
      <c r="A266" s="351"/>
      <c r="B266" s="351"/>
    </row>
    <row r="267" spans="1:2" x14ac:dyDescent="0.25">
      <c r="A267" s="351"/>
      <c r="B267" s="351"/>
    </row>
    <row r="268" spans="1:2" x14ac:dyDescent="0.25">
      <c r="A268" s="351"/>
      <c r="B268" s="351"/>
    </row>
    <row r="269" spans="1:2" x14ac:dyDescent="0.25">
      <c r="A269" s="351"/>
      <c r="B269" s="351"/>
    </row>
    <row r="270" spans="1:2" x14ac:dyDescent="0.25">
      <c r="A270" s="351"/>
      <c r="B270" s="351"/>
    </row>
    <row r="271" spans="1:2" x14ac:dyDescent="0.25">
      <c r="A271" s="351"/>
      <c r="B271" s="351"/>
    </row>
    <row r="272" spans="1:2" x14ac:dyDescent="0.25">
      <c r="A272" s="351"/>
      <c r="B272" s="351"/>
    </row>
    <row r="273" spans="1:2" x14ac:dyDescent="0.25">
      <c r="A273" s="351"/>
      <c r="B273" s="351"/>
    </row>
    <row r="274" spans="1:2" x14ac:dyDescent="0.25">
      <c r="A274" s="351"/>
      <c r="B274" s="351"/>
    </row>
    <row r="275" spans="1:2" x14ac:dyDescent="0.25">
      <c r="A275" s="351"/>
      <c r="B275" s="351"/>
    </row>
    <row r="276" spans="1:2" x14ac:dyDescent="0.25">
      <c r="A276" s="351"/>
      <c r="B276" s="351"/>
    </row>
    <row r="277" spans="1:2" x14ac:dyDescent="0.25">
      <c r="A277" s="351"/>
      <c r="B277" s="351"/>
    </row>
    <row r="278" spans="1:2" x14ac:dyDescent="0.25">
      <c r="A278" s="351"/>
      <c r="B278" s="351"/>
    </row>
    <row r="279" spans="1:2" x14ac:dyDescent="0.25">
      <c r="A279" s="351"/>
      <c r="B279" s="351"/>
    </row>
    <row r="280" spans="1:2" x14ac:dyDescent="0.25">
      <c r="A280" s="351"/>
      <c r="B280" s="351"/>
    </row>
    <row r="281" spans="1:2" x14ac:dyDescent="0.25">
      <c r="A281" s="351"/>
      <c r="B281" s="351"/>
    </row>
    <row r="282" spans="1:2" x14ac:dyDescent="0.25">
      <c r="A282" s="351"/>
      <c r="B282" s="351"/>
    </row>
    <row r="283" spans="1:2" x14ac:dyDescent="0.25">
      <c r="A283" s="351"/>
      <c r="B283" s="351"/>
    </row>
    <row r="284" spans="1:2" x14ac:dyDescent="0.25">
      <c r="A284" s="351"/>
      <c r="B284" s="351"/>
    </row>
    <row r="285" spans="1:2" x14ac:dyDescent="0.25">
      <c r="A285" s="351"/>
      <c r="B285" s="351"/>
    </row>
    <row r="286" spans="1:2" x14ac:dyDescent="0.25">
      <c r="A286" s="351"/>
      <c r="B286" s="351"/>
    </row>
    <row r="287" spans="1:2" x14ac:dyDescent="0.25">
      <c r="A287" s="351"/>
      <c r="B287" s="351"/>
    </row>
    <row r="288" spans="1:2" x14ac:dyDescent="0.25">
      <c r="A288" s="351"/>
      <c r="B288" s="351"/>
    </row>
    <row r="289" spans="1:2" x14ac:dyDescent="0.25">
      <c r="A289" s="351"/>
      <c r="B289" s="351"/>
    </row>
    <row r="290" spans="1:2" x14ac:dyDescent="0.25">
      <c r="A290" s="351"/>
      <c r="B290" s="351"/>
    </row>
    <row r="291" spans="1:2" x14ac:dyDescent="0.25">
      <c r="A291" s="351"/>
      <c r="B291" s="351"/>
    </row>
    <row r="292" spans="1:2" x14ac:dyDescent="0.25">
      <c r="A292" s="351"/>
      <c r="B292" s="351"/>
    </row>
    <row r="293" spans="1:2" x14ac:dyDescent="0.25">
      <c r="A293" s="351"/>
      <c r="B293" s="351"/>
    </row>
    <row r="294" spans="1:2" x14ac:dyDescent="0.25">
      <c r="A294" s="351"/>
      <c r="B294" s="351"/>
    </row>
    <row r="295" spans="1:2" x14ac:dyDescent="0.25">
      <c r="A295" s="351"/>
      <c r="B295" s="351"/>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tabSelected="1" workbookViewId="0">
      <selection activeCell="G21" sqref="G21"/>
    </sheetView>
  </sheetViews>
  <sheetFormatPr baseColWidth="10" defaultRowHeight="13.2" x14ac:dyDescent="0.25"/>
  <cols>
    <col min="1" max="1" width="24.44140625" customWidth="1"/>
    <col min="2" max="2" width="12" bestFit="1" customWidth="1"/>
  </cols>
  <sheetData>
    <row r="1" spans="1:3" x14ac:dyDescent="0.25">
      <c r="A1" s="311" t="s">
        <v>449</v>
      </c>
      <c r="B1" s="311" t="s">
        <v>450</v>
      </c>
      <c r="C1" s="311" t="s">
        <v>452</v>
      </c>
    </row>
    <row r="2" spans="1:3" x14ac:dyDescent="0.25">
      <c r="A2" s="311" t="s">
        <v>451</v>
      </c>
      <c r="B2">
        <v>127000</v>
      </c>
      <c r="C2" s="311" t="s">
        <v>460</v>
      </c>
    </row>
    <row r="3" spans="1:3" x14ac:dyDescent="0.25">
      <c r="A3" s="311" t="s">
        <v>453</v>
      </c>
      <c r="B3">
        <v>237000</v>
      </c>
      <c r="C3" s="311" t="s">
        <v>459</v>
      </c>
    </row>
    <row r="4" spans="1:3" x14ac:dyDescent="0.25">
      <c r="A4" s="311" t="s">
        <v>454</v>
      </c>
      <c r="B4">
        <v>9460000</v>
      </c>
      <c r="C4" s="311" t="s">
        <v>457</v>
      </c>
    </row>
    <row r="5" spans="1:3" x14ac:dyDescent="0.25">
      <c r="A5" s="311" t="s">
        <v>456</v>
      </c>
      <c r="B5">
        <v>1186</v>
      </c>
      <c r="C5" s="311" t="s">
        <v>455</v>
      </c>
    </row>
    <row r="6" spans="1:3" x14ac:dyDescent="0.25">
      <c r="A6" s="311" t="s">
        <v>458</v>
      </c>
      <c r="B6">
        <f>B5*B4/10^9*3.6</f>
        <v>40.390416000000002</v>
      </c>
      <c r="C6" s="311" t="s">
        <v>443</v>
      </c>
    </row>
    <row r="7" spans="1:3" x14ac:dyDescent="0.25">
      <c r="A7" s="311" t="s">
        <v>461</v>
      </c>
    </row>
  </sheetData>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5:A11"/>
  <sheetViews>
    <sheetView workbookViewId="0">
      <selection activeCell="A11" sqref="A11"/>
    </sheetView>
  </sheetViews>
  <sheetFormatPr baseColWidth="10" defaultColWidth="15.6640625" defaultRowHeight="13.2" x14ac:dyDescent="0.25"/>
  <sheetData>
    <row r="5" spans="1:1" ht="7.5" customHeight="1" x14ac:dyDescent="0.25"/>
    <row r="6" spans="1:1" ht="16.5" customHeight="1" x14ac:dyDescent="0.25">
      <c r="A6" t="s">
        <v>6</v>
      </c>
    </row>
    <row r="11" spans="1:1" x14ac:dyDescent="0.25">
      <c r="A11" t="s">
        <v>10</v>
      </c>
    </row>
  </sheetData>
  <phoneticPr fontId="3" type="noConversion"/>
  <pageMargins left="0.75" right="0.75" top="1" bottom="1" header="0.5" footer="0.5"/>
  <pageSetup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B8"/>
  <sheetViews>
    <sheetView workbookViewId="0">
      <selection activeCell="A10" sqref="A10"/>
    </sheetView>
  </sheetViews>
  <sheetFormatPr baseColWidth="10" defaultColWidth="9.109375" defaultRowHeight="13.2" x14ac:dyDescent="0.25"/>
  <cols>
    <col min="1" max="1" width="15.109375" customWidth="1"/>
  </cols>
  <sheetData>
    <row r="1" spans="1:2" ht="17.399999999999999" x14ac:dyDescent="0.3">
      <c r="A1" s="1" t="s">
        <v>0</v>
      </c>
    </row>
    <row r="2" spans="1:2" ht="26.25" customHeight="1" x14ac:dyDescent="0.25">
      <c r="A2" s="4" t="s">
        <v>5</v>
      </c>
    </row>
    <row r="3" spans="1:2" x14ac:dyDescent="0.25">
      <c r="A3" s="3" t="s">
        <v>4</v>
      </c>
    </row>
    <row r="4" spans="1:2" x14ac:dyDescent="0.25">
      <c r="A4" s="5" t="s">
        <v>1</v>
      </c>
    </row>
    <row r="5" spans="1:2" x14ac:dyDescent="0.25">
      <c r="A5" s="6" t="s">
        <v>2</v>
      </c>
    </row>
    <row r="6" spans="1:2" x14ac:dyDescent="0.25">
      <c r="A6" s="7" t="s">
        <v>3</v>
      </c>
    </row>
    <row r="7" spans="1:2" x14ac:dyDescent="0.25">
      <c r="A7" t="s">
        <v>7</v>
      </c>
      <c r="B7" s="2">
        <v>1.2E-2</v>
      </c>
    </row>
    <row r="8" spans="1:2" x14ac:dyDescent="0.25">
      <c r="A8" t="s">
        <v>8</v>
      </c>
      <c r="B8" t="s">
        <v>9</v>
      </c>
    </row>
  </sheetData>
  <phoneticPr fontId="3"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4</vt:i4>
      </vt:variant>
    </vt:vector>
  </HeadingPairs>
  <TitlesOfParts>
    <vt:vector size="12" baseType="lpstr">
      <vt:lpstr>Quelle GWZ 2011 Stat. Austria</vt:lpstr>
      <vt:lpstr>Quelle UBA 2013 beb. Bauland </vt:lpstr>
      <vt:lpstr>GFZ Berechnung</vt:lpstr>
      <vt:lpstr>GFZ Intervall Diskretisierung</vt:lpstr>
      <vt:lpstr>python</vt:lpstr>
      <vt:lpstr>szenarien</vt:lpstr>
      <vt:lpstr>template_rse</vt:lpstr>
      <vt:lpstr>format</vt:lpstr>
      <vt:lpstr>histo_class</vt:lpstr>
      <vt:lpstr>NGFzuBGF</vt:lpstr>
      <vt:lpstr>UBA_PLZ2</vt:lpstr>
      <vt:lpstr>UBA_PLZs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Schneider</dc:creator>
  <cp:lastModifiedBy>Simon Schneider</cp:lastModifiedBy>
  <dcterms:created xsi:type="dcterms:W3CDTF">2008-05-21T05:29:44Z</dcterms:created>
  <dcterms:modified xsi:type="dcterms:W3CDTF">2021-12-06T15:10:12Z</dcterms:modified>
</cp:coreProperties>
</file>