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imon Schneider\PycharmProjects\peexcel\PEQ CHEQ\"/>
    </mc:Choice>
  </mc:AlternateContent>
  <bookViews>
    <workbookView xWindow="-90" yWindow="-90" windowWidth="25785" windowHeight="13980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3" l="1"/>
  <c r="C14" i="1"/>
  <c r="B14" i="5" l="1"/>
  <c r="B16" i="5" s="1"/>
  <c r="B19" i="5"/>
  <c r="B34" i="5" s="1"/>
  <c r="B21" i="5"/>
  <c r="B15" i="5"/>
  <c r="B2" i="3"/>
  <c r="B3" i="3"/>
  <c r="B4" i="3"/>
  <c r="B5" i="3"/>
  <c r="B6" i="3"/>
  <c r="B7" i="5"/>
  <c r="B7" i="3" s="1"/>
  <c r="B22" i="5" l="1"/>
  <c r="B31" i="5" s="1"/>
  <c r="B32" i="5" s="1"/>
  <c r="B20" i="3" s="1"/>
  <c r="B24" i="5"/>
  <c r="B14" i="3"/>
  <c r="B17" i="5"/>
  <c r="B33" i="5" l="1"/>
  <c r="B21" i="3" s="1"/>
  <c r="D22" i="1" l="1"/>
  <c r="B10" i="5" s="1"/>
  <c r="D23" i="1"/>
  <c r="B9" i="5" s="1"/>
  <c r="B9" i="3" s="1"/>
  <c r="D24" i="1"/>
  <c r="D25" i="1"/>
  <c r="D26" i="1"/>
  <c r="D27" i="1"/>
  <c r="D21" i="1"/>
  <c r="B8" i="5" s="1"/>
  <c r="B8" i="3" s="1"/>
  <c r="B13" i="5" l="1"/>
  <c r="B13" i="3" s="1"/>
  <c r="B12" i="5"/>
  <c r="B12" i="3" s="1"/>
  <c r="B10" i="3"/>
  <c r="B11" i="5"/>
  <c r="B11" i="3" s="1"/>
  <c r="B2" i="4" l="1"/>
  <c r="B1" i="4" l="1"/>
  <c r="C28" i="1" l="1"/>
  <c r="B35" i="5" l="1"/>
  <c r="B23" i="5" s="1"/>
  <c r="D24" i="5" s="1"/>
  <c r="B22" i="3"/>
  <c r="C13" i="5"/>
  <c r="C13" i="1"/>
  <c r="B23" i="3" l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E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<sst xmlns="http://schemas.openxmlformats.org/spreadsheetml/2006/main" count="464" uniqueCount="244">
  <si>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</si>
  <si>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</si>
  <si>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</si>
  <si>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</si>
  <si>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</si>
  <si>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</si>
  <si>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</si>
  <si>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</si>
  <si>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</si>
  <si>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</si>
  <si>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</si>
  <si>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</si>
  <si>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</si>
  <si>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</si>
  <si>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</si>
  <si>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</si>
  <si>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</si>
  <si>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</si>
  <si>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</si>
  <si>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</si>
  <si>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</si>
  <si>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</si>
  <si>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Abschätzung aus Dichte bei Bauordnungsstandard</t>
  </si>
  <si>
    <t>HWB + WW nach Nutzung</t>
  </si>
  <si>
    <t>Strombedarf nach Nutzung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</si>
  <si>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</si>
  <si>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</si>
  <si>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</si>
  <si>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</si>
  <si>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</si>
  <si>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</si>
  <si>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</si>
  <si>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</si>
  <si>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</si>
  <si>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</si>
  <si>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</si>
  <si>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</si>
  <si>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</si>
  <si>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</si>
  <si>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</si>
  <si>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</si>
  <si>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</si>
  <si>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</si>
  <si>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</si>
  <si>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</si>
  <si>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</si>
  <si>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</si>
  <si>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</si>
  <si>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</si>
  <si>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</si>
  <si>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</si>
  <si>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</si>
  <si>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</si>
  <si>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</si>
  <si>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</si>
  <si>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</si>
  <si>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</si>
  <si>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</si>
  <si>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</si>
  <si>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</si>
  <si>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</si>
  <si>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</si>
  <si>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</si>
  <si>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</si>
  <si>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</si>
  <si>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</si>
  <si>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</si>
  <si>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</si>
  <si>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</si>
  <si>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</si>
  <si>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</si>
  <si>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</si>
  <si>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</si>
  <si>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</si>
  <si>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</si>
  <si>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</si>
  <si>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</si>
  <si>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</si>
  <si>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</si>
  <si>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</si>
  <si>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</si>
  <si>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</si>
  <si>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</si>
  <si>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</si>
  <si>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</si>
  <si>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</si>
  <si>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</si>
  <si>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</si>
  <si>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</si>
  <si>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</si>
  <si>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</si>
  <si>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</si>
  <si>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</si>
  <si>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</si>
  <si>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</si>
  <si>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</si>
  <si>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</si>
  <si>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</si>
  <si>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</si>
  <si>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</si>
  <si>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</si>
  <si>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</si>
  <si>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</si>
  <si>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</si>
  <si>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</si>
  <si>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</si>
  <si>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</si>
  <si>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</si>
  <si>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</si>
  <si>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</si>
  <si>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</si>
  <si>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</si>
  <si>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</si>
  <si>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</si>
  <si>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</si>
  <si>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</si>
  <si>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</si>
  <si>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</si>
  <si>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</si>
  <si>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</si>
  <si>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</si>
  <si>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</si>
  <si>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</si>
  <si>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</si>
  <si>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</si>
  <si>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</si>
  <si>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</si>
  <si>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</si>
  <si>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</si>
  <si>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</si>
  <si>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</si>
  <si>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</si>
  <si>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</si>
  <si>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</si>
  <si>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</si>
  <si>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</si>
  <si>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</si>
  <si>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</si>
  <si>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</si>
  <si>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</si>
  <si>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</si>
  <si>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</si>
  <si>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</si>
  <si>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</si>
  <si>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</si>
  <si>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</si>
  <si>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</si>
  <si>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</si>
  <si>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</si>
  <si>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</si>
  <si>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</si>
  <si>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</si>
  <si>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</si>
  <si>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</si>
  <si>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</si>
  <si>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</si>
  <si>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</si>
  <si>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</si>
  <si>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</si>
  <si>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l_c im Hintergrund abschätzen aus Geschoßflächenzahl, bebaute Fläche, und Nutzungstyp)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</si>
  <si>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</si>
  <si>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</si>
  <si>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</si>
  <si>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</si>
  <si>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</si>
  <si>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</si>
  <si>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</si>
  <si>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</si>
  <si>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</si>
  <si>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</si>
  <si>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</si>
  <si>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</si>
  <si>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</si>
  <si>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</si>
  <si>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</si>
  <si>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</si>
  <si>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</si>
  <si>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</si>
  <si>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</si>
  <si>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</si>
  <si>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</si>
  <si>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</si>
  <si>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</si>
  <si>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</si>
  <si>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</si>
  <si>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</si>
  <si>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</si>
  <si>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</si>
  <si>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</si>
  <si>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</si>
  <si>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</si>
  <si>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</si>
  <si>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</si>
  <si>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</si>
  <si>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</si>
  <si>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</si>
  <si>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</si>
  <si>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</si>
  <si>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</si>
  <si>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</si>
  <si>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</si>
  <si>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</si>
  <si>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PE-Saldo Ziel NGF</t>
  </si>
  <si>
    <t>peexcel range name</t>
  </si>
  <si>
    <t>value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</si>
  <si>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</si>
  <si>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</si>
  <si>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</si>
  <si>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</si>
  <si>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</si>
  <si>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</si>
  <si>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</si>
  <si>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</si>
  <si>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</si>
  <si>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</si>
  <si>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</si>
  <si>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</si>
  <si>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</si>
  <si>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</si>
  <si>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</si>
  <si>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</si>
  <si>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</si>
  <si>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</si>
  <si>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</si>
  <si>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</si>
  <si>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</si>
  <si>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</si>
  <si>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</si>
  <si>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</si>
  <si>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</si>
  <si>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</si>
  <si>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</si>
  <si>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</si>
  <si>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</si>
  <si>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</si>
  <si>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</si>
  <si>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</si>
  <si>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</si>
  <si>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</si>
  <si>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</si>
  <si>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</si>
  <si>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</si>
  <si>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Userinput_Switch__Gebäudehuelle_</t>
  </si>
  <si>
    <t>Userinput_Switch__PV_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</si>
</sst>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3" fillId="2" borderId="0" xfId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1" fillId="6" borderId="0" xfId="5" applyBorder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6" borderId="0" xfId="5" applyFont="1" applyBorder="1"/>
    <xf numFmtId="0" fontId="0" fillId="7" borderId="0" xfId="0" applyFill="1"/>
    <xf numFmtId="0" fontId="0" fillId="0" borderId="6" xfId="0" applyBorder="1" applyAlignment="1">
      <alignment horizontal="right"/>
    </xf>
    <xf numFmtId="0" fontId="3" fillId="2" borderId="12" xfId="1" applyBorder="1"/>
    <xf numFmtId="0" fontId="3" fillId="2" borderId="13" xfId="1" applyBorder="1"/>
    <xf numFmtId="0" fontId="3" fillId="2" borderId="14" xfId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2" borderId="18" xfId="1" applyBorder="1"/>
    <xf numFmtId="0" fontId="3" fillId="2" borderId="19" xfId="1" applyBorder="1"/>
    <xf numFmtId="0" fontId="2" fillId="0" borderId="20" xfId="0" applyFont="1" applyBorder="1"/>
    <xf numFmtId="0" fontId="0" fillId="0" borderId="11" xfId="0" applyBorder="1"/>
    <xf numFmtId="0" fontId="0" fillId="0" borderId="21" xfId="0" applyBorder="1" applyAlignment="1">
      <alignment horizontal="right"/>
    </xf>
    <xf numFmtId="0" fontId="3" fillId="2" borderId="22" xfId="1" applyBorder="1"/>
    <xf numFmtId="0" fontId="1" fillId="3" borderId="23" xfId="2" applyBorder="1"/>
    <xf numFmtId="0" fontId="3" fillId="2" borderId="23" xfId="1" applyBorder="1"/>
    <xf numFmtId="0" fontId="3" fillId="2" borderId="24" xfId="1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3" fillId="2" borderId="25" xfId="1" applyBorder="1"/>
    <xf numFmtId="0" fontId="1" fillId="3" borderId="26" xfId="2" applyBorder="1"/>
    <xf numFmtId="0" fontId="14" fillId="3" borderId="1" xfId="2" applyFont="1" applyBorder="1"/>
    <xf numFmtId="0" fontId="14" fillId="2" borderId="18" xfId="1" applyFont="1" applyBorder="1"/>
    <xf numFmtId="0" fontId="14" fillId="2" borderId="19" xfId="1" applyFont="1" applyBorder="1"/>
    <xf numFmtId="0" fontId="14" fillId="2" borderId="22" xfId="1" applyFont="1" applyBorder="1"/>
    <xf numFmtId="0" fontId="11" fillId="0" borderId="0" xfId="0" applyFont="1" applyBorder="1"/>
    <xf numFmtId="0" fontId="13" fillId="4" borderId="0" xfId="3" applyFont="1" applyBorder="1"/>
    <xf numFmtId="0" fontId="14" fillId="3" borderId="12" xfId="2" applyFont="1" applyBorder="1"/>
    <xf numFmtId="0" fontId="14" fillId="3" borderId="13" xfId="2" applyFont="1" applyBorder="1"/>
    <xf numFmtId="0" fontId="14" fillId="3" borderId="14" xfId="2" applyFont="1" applyBorder="1"/>
    <xf numFmtId="0" fontId="2" fillId="0" borderId="15" xfId="0" applyFont="1" applyBorder="1" applyAlignment="1">
      <alignment horizontal="right"/>
    </xf>
    <xf numFmtId="0" fontId="11" fillId="0" borderId="16" xfId="0" applyFont="1" applyBorder="1"/>
    <xf numFmtId="0" fontId="1" fillId="0" borderId="16" xfId="3" quotePrefix="1" applyFill="1" applyBorder="1"/>
    <xf numFmtId="0" fontId="14" fillId="3" borderId="23" xfId="2" applyFont="1" applyBorder="1"/>
    <xf numFmtId="0" fontId="14" fillId="3" borderId="24" xfId="2" applyFont="1" applyBorder="1"/>
    <xf numFmtId="0" fontId="0" fillId="0" borderId="15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10" fillId="8" borderId="0" xfId="0" applyFont="1" applyFill="1"/>
    <xf numFmtId="0" fontId="0" fillId="9" borderId="0" xfId="0" applyFill="1"/>
    <xf numFmtId="164" fontId="0" fillId="0" borderId="0" xfId="0" applyNumberFormat="1"/>
    <xf numFmtId="0" fontId="2" fillId="0" borderId="0" xfId="0" applyFont="1" applyAlignment="1">
      <alignment horizontal="left"/>
    </xf>
    <xf numFmtId="0" fontId="0" fillId="10" borderId="0" xfId="0" applyFill="1"/>
    <xf numFmtId="0" fontId="0" fillId="11" borderId="0" xfId="0" applyFill="1"/>
    <xf numFmtId="1" fontId="0" fillId="0" borderId="0" xfId="0" applyNumberFormat="1"/>
    <xf numFmtId="2" fontId="0" fillId="10" borderId="0" xfId="0" applyNumberFormat="1" applyFill="1"/>
    <xf numFmtId="2" fontId="0" fillId="11" borderId="0" xfId="0" applyNumberFormat="1" applyFill="1"/>
    <xf numFmtId="2" fontId="0" fillId="0" borderId="0" xfId="0" applyNumberFormat="1"/>
    <xf numFmtId="9" fontId="0" fillId="6" borderId="2" xfId="6" applyFont="1" applyFill="1" applyBorder="1"/>
    <xf numFmtId="9" fontId="0" fillId="0" borderId="0" xfId="6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 wrapText="1"/>
    </xf>
  </cellXfs>
  <cellStyles count="7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Prozent" xfId="6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67</xdr:row>
      <xdr:rowOff>0</xdr:rowOff>
    </xdr:from>
    <xdr:to>
      <xdr:col>10</xdr:col>
      <xdr:colOff>1097580</xdr:colOff>
      <xdr:row>79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28</xdr:row>
          <xdr:rowOff>57150</xdr:rowOff>
        </xdr:from>
        <xdr:to>
          <xdr:col>1</xdr:col>
          <xdr:colOff>2171700</xdr:colOff>
          <xdr:row>31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PE-Excel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8</xdr:col>
      <xdr:colOff>731439</xdr:colOff>
      <xdr:row>16</xdr:row>
      <xdr:rowOff>111558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on%20Schneider/PycharmProjects/peexcel/peexcel/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dont delete"/>
      <sheetName val="log"/>
      <sheetName val="ClusterHilfe"/>
      <sheetName val="DATUM"/>
    </sheetNames>
    <sheetDataSet>
      <sheetData sheetId="0"/>
      <sheetData sheetId="1"/>
      <sheetData sheetId="2"/>
      <sheetData sheetId="3"/>
      <sheetData sheetId="4">
        <row r="88">
          <cell r="F88">
            <v>-72.302153632288096</v>
          </cell>
        </row>
        <row r="101">
          <cell r="C101">
            <v>-24.173245647969054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ables/table1.xml><?xml version="1.0" encoding="utf-8"?>
<table xmlns="http://schemas.openxmlformats.org/spreadsheetml/2006/main" id="2" name="calc_variables" displayName="calc_variables" ref="A1:B41" totalsRowShown="0">
  <autoFilter ref="A1:B41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exchange_variables" displayName="exchange_variables" ref="A1:B30" totalsRowShown="0">
  <autoFilter ref="A1:B30"/>
  <tableColumns count="2">
    <tableColumn id="1" name="peexcel range name"/>
    <tableColumn id="2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79"/>
  <sheetViews>
    <sheetView tabSelected="1" zoomScaleNormal="100" workbookViewId="0">
      <selection activeCell="C22" sqref="C22"/>
    </sheetView>
  </sheetViews>
  <sheetFormatPr baseColWidth="10" defaultRowHeight="15" x14ac:dyDescent="0.25"/>
  <cols>
    <col min="2" max="2" width="52.85546875" customWidth="1"/>
    <col min="3" max="3" width="40.85546875" customWidth="1"/>
    <col min="4" max="4" width="13.140625" bestFit="1" customWidth="1"/>
    <col min="5" max="5" width="18.28515625" customWidth="1"/>
    <col min="8" max="8" width="23.140625" customWidth="1"/>
    <col min="11" max="11" width="46.5703125" customWidth="1"/>
    <col min="12" max="12" width="17.28515625" customWidth="1"/>
  </cols>
  <sheetData>
    <row r="2" spans="1:8" ht="21" x14ac:dyDescent="0.35">
      <c r="B2" s="83" t="s">
        <v>0</v>
      </c>
      <c r="C2" s="83"/>
      <c r="D2" s="83"/>
    </row>
    <row r="3" spans="1:8" x14ac:dyDescent="0.25">
      <c r="H3" s="2" t="s">
        <v>15</v>
      </c>
    </row>
    <row r="4" spans="1:8" x14ac:dyDescent="0.25">
      <c r="H4" s="3" t="s">
        <v>16</v>
      </c>
    </row>
    <row r="5" spans="1:8" x14ac:dyDescent="0.25">
      <c r="B5" s="1" t="s">
        <v>2</v>
      </c>
      <c r="H5" s="4" t="s">
        <v>17</v>
      </c>
    </row>
    <row r="6" spans="1:8" x14ac:dyDescent="0.25">
      <c r="B6" s="29" t="s">
        <v>108</v>
      </c>
      <c r="H6" s="11" t="s">
        <v>78</v>
      </c>
    </row>
    <row r="7" spans="1:8" x14ac:dyDescent="0.25">
      <c r="A7" t="s">
        <v>1</v>
      </c>
      <c r="B7" t="s">
        <v>3</v>
      </c>
      <c r="H7" s="12" t="s">
        <v>79</v>
      </c>
    </row>
    <row r="9" spans="1:8" x14ac:dyDescent="0.25">
      <c r="H9" t="s">
        <v>80</v>
      </c>
    </row>
    <row r="10" spans="1:8" x14ac:dyDescent="0.25">
      <c r="B10" s="1" t="s">
        <v>19</v>
      </c>
    </row>
    <row r="11" spans="1:8" x14ac:dyDescent="0.25">
      <c r="B11" t="s">
        <v>40</v>
      </c>
      <c r="C11" s="9" t="s">
        <v>74</v>
      </c>
      <c r="E11" t="s">
        <v>238</v>
      </c>
      <c r="F11" s="2">
        <v>0.37</v>
      </c>
      <c r="G11" t="s">
        <v>239</v>
      </c>
    </row>
    <row r="12" spans="1:8" x14ac:dyDescent="0.25">
      <c r="B12" t="s">
        <v>4</v>
      </c>
      <c r="C12" s="2">
        <v>4000</v>
      </c>
      <c r="D12" t="s">
        <v>10</v>
      </c>
      <c r="E12" t="s">
        <v>231</v>
      </c>
      <c r="F12" s="10">
        <v>2.7</v>
      </c>
      <c r="G12" t="s">
        <v>232</v>
      </c>
    </row>
    <row r="13" spans="1:8" x14ac:dyDescent="0.25">
      <c r="B13" t="s">
        <v>6</v>
      </c>
      <c r="C13" s="81">
        <f>Calculation!B34/Calculation!B14</f>
        <v>0.35714285714285715</v>
      </c>
      <c r="D13" t="s">
        <v>240</v>
      </c>
      <c r="E13" t="s">
        <v>233</v>
      </c>
      <c r="F13" s="2">
        <v>7</v>
      </c>
    </row>
    <row r="14" spans="1:8" x14ac:dyDescent="0.25">
      <c r="B14" t="s">
        <v>241</v>
      </c>
      <c r="C14" s="11">
        <f>Calculation!B15/Calculation!B14</f>
        <v>2.5</v>
      </c>
      <c r="D14" t="s">
        <v>20</v>
      </c>
    </row>
    <row r="15" spans="1:8" x14ac:dyDescent="0.25">
      <c r="B15" t="s">
        <v>32</v>
      </c>
      <c r="E15" t="s">
        <v>14</v>
      </c>
    </row>
    <row r="16" spans="1:8" x14ac:dyDescent="0.25">
      <c r="B16" s="6" t="s">
        <v>7</v>
      </c>
      <c r="C16" s="5">
        <v>10000</v>
      </c>
      <c r="D16" t="s">
        <v>11</v>
      </c>
      <c r="E16" s="3">
        <v>1</v>
      </c>
    </row>
    <row r="17" spans="2:9" x14ac:dyDescent="0.25">
      <c r="B17" s="6" t="s">
        <v>8</v>
      </c>
      <c r="C17" s="3" t="s">
        <v>16</v>
      </c>
      <c r="D17" t="s">
        <v>12</v>
      </c>
      <c r="E17" s="3">
        <v>0.8</v>
      </c>
    </row>
    <row r="18" spans="2:9" x14ac:dyDescent="0.25">
      <c r="B18" s="6" t="s">
        <v>9</v>
      </c>
      <c r="C18" s="3" t="s">
        <v>16</v>
      </c>
      <c r="D18" t="s">
        <v>13</v>
      </c>
      <c r="E18" s="3">
        <v>0.72</v>
      </c>
    </row>
    <row r="19" spans="2:9" x14ac:dyDescent="0.25">
      <c r="B19" s="6"/>
      <c r="E19" s="8"/>
    </row>
    <row r="20" spans="2:9" x14ac:dyDescent="0.25">
      <c r="B20" t="s">
        <v>5</v>
      </c>
      <c r="C20" t="s">
        <v>75</v>
      </c>
      <c r="D20" t="s">
        <v>222</v>
      </c>
      <c r="E20" t="s">
        <v>76</v>
      </c>
      <c r="G20" t="s">
        <v>77</v>
      </c>
    </row>
    <row r="21" spans="2:9" x14ac:dyDescent="0.25">
      <c r="B21" s="6" t="s">
        <v>69</v>
      </c>
      <c r="C21" s="2">
        <v>70</v>
      </c>
      <c r="D21" s="7">
        <f>C21/100*$C$16</f>
        <v>7000</v>
      </c>
      <c r="E21" s="10"/>
      <c r="G21" s="10"/>
      <c r="I21" t="s">
        <v>102</v>
      </c>
    </row>
    <row r="22" spans="2:9" x14ac:dyDescent="0.25">
      <c r="B22" s="6" t="s">
        <v>71</v>
      </c>
      <c r="C22" s="2"/>
      <c r="D22" s="7">
        <f t="shared" ref="D22:D27" si="0">C22/100*$C$16</f>
        <v>0</v>
      </c>
      <c r="E22" s="10"/>
      <c r="G22" s="10"/>
      <c r="I22" t="s">
        <v>102</v>
      </c>
    </row>
    <row r="23" spans="2:9" x14ac:dyDescent="0.25">
      <c r="B23" s="6" t="s">
        <v>29</v>
      </c>
      <c r="C23" s="2">
        <v>30</v>
      </c>
      <c r="D23" s="7">
        <f t="shared" si="0"/>
        <v>3000</v>
      </c>
      <c r="E23" s="10"/>
      <c r="G23" s="10"/>
      <c r="I23" t="s">
        <v>102</v>
      </c>
    </row>
    <row r="24" spans="2:9" x14ac:dyDescent="0.25">
      <c r="B24" s="6" t="s">
        <v>67</v>
      </c>
      <c r="C24" s="2"/>
      <c r="D24" s="7">
        <f t="shared" si="0"/>
        <v>0</v>
      </c>
      <c r="E24" s="10"/>
      <c r="G24" s="10"/>
      <c r="I24" t="s">
        <v>102</v>
      </c>
    </row>
    <row r="25" spans="2:9" x14ac:dyDescent="0.25">
      <c r="B25" s="6" t="s">
        <v>70</v>
      </c>
      <c r="C25" s="2"/>
      <c r="D25" s="7">
        <f t="shared" si="0"/>
        <v>0</v>
      </c>
      <c r="E25" s="10"/>
      <c r="G25" s="10"/>
      <c r="I25" t="s">
        <v>102</v>
      </c>
    </row>
    <row r="26" spans="2:9" x14ac:dyDescent="0.25">
      <c r="B26" s="6" t="s">
        <v>66</v>
      </c>
      <c r="C26" s="2"/>
      <c r="D26" s="7">
        <f t="shared" si="0"/>
        <v>0</v>
      </c>
      <c r="E26" s="10"/>
      <c r="G26" s="10"/>
      <c r="I26" t="s">
        <v>102</v>
      </c>
    </row>
    <row r="27" spans="2:9" x14ac:dyDescent="0.25">
      <c r="B27" s="6" t="s">
        <v>72</v>
      </c>
      <c r="C27" s="2"/>
      <c r="D27" s="7">
        <f t="shared" si="0"/>
        <v>0</v>
      </c>
      <c r="E27" s="10"/>
      <c r="G27" s="10"/>
      <c r="I27" t="s">
        <v>102</v>
      </c>
    </row>
    <row r="28" spans="2:9" ht="15" customHeight="1" x14ac:dyDescent="0.25">
      <c r="B28" s="6"/>
      <c r="C28">
        <f>SUM(C21:C23)</f>
        <v>100</v>
      </c>
    </row>
    <row r="29" spans="2:9" ht="15" customHeight="1" x14ac:dyDescent="0.25">
      <c r="B29" s="6" t="s">
        <v>99</v>
      </c>
      <c r="C29" t="s">
        <v>100</v>
      </c>
      <c r="D29" t="s">
        <v>101</v>
      </c>
    </row>
    <row r="30" spans="2:9" ht="15" customHeight="1" x14ac:dyDescent="0.25">
      <c r="B30" s="6"/>
    </row>
    <row r="31" spans="2:9" ht="15" customHeight="1" x14ac:dyDescent="0.25">
      <c r="B31" s="6"/>
    </row>
    <row r="32" spans="2:9" x14ac:dyDescent="0.25">
      <c r="D32" t="s">
        <v>30</v>
      </c>
      <c r="E32" t="s">
        <v>81</v>
      </c>
      <c r="G32" t="s">
        <v>21</v>
      </c>
    </row>
    <row r="33" spans="2:7" x14ac:dyDescent="0.25">
      <c r="B33" t="s">
        <v>58</v>
      </c>
      <c r="C33" t="s">
        <v>27</v>
      </c>
      <c r="D33" s="71" t="s">
        <v>31</v>
      </c>
      <c r="E33" s="11">
        <v>20</v>
      </c>
      <c r="F33" t="s">
        <v>60</v>
      </c>
      <c r="G33" t="s">
        <v>159</v>
      </c>
    </row>
    <row r="34" spans="2:7" x14ac:dyDescent="0.25">
      <c r="C34" t="s">
        <v>28</v>
      </c>
      <c r="D34" s="71" t="s">
        <v>31</v>
      </c>
      <c r="E34" s="11">
        <v>30</v>
      </c>
      <c r="F34" t="s">
        <v>60</v>
      </c>
    </row>
    <row r="35" spans="2:7" x14ac:dyDescent="0.25">
      <c r="B35" t="s">
        <v>59</v>
      </c>
      <c r="E35" s="7"/>
    </row>
    <row r="36" spans="2:7" x14ac:dyDescent="0.25">
      <c r="C36" t="s">
        <v>83</v>
      </c>
      <c r="D36" s="7" t="s">
        <v>84</v>
      </c>
    </row>
    <row r="37" spans="2:7" x14ac:dyDescent="0.25">
      <c r="C37" t="s">
        <v>57</v>
      </c>
      <c r="D37" s="72" t="s">
        <v>31</v>
      </c>
      <c r="E37" s="10"/>
      <c r="F37" t="s">
        <v>82</v>
      </c>
    </row>
    <row r="38" spans="2:7" x14ac:dyDescent="0.25">
      <c r="C38" t="s">
        <v>55</v>
      </c>
      <c r="D38" s="72" t="s">
        <v>31</v>
      </c>
      <c r="E38" s="10"/>
      <c r="F38" t="s">
        <v>61</v>
      </c>
    </row>
    <row r="39" spans="2:7" x14ac:dyDescent="0.25">
      <c r="C39" t="s">
        <v>56</v>
      </c>
      <c r="D39" s="72" t="s">
        <v>31</v>
      </c>
      <c r="E39" s="10"/>
      <c r="F39" t="s">
        <v>61</v>
      </c>
    </row>
    <row r="40" spans="2:7" x14ac:dyDescent="0.25">
      <c r="E40" s="14"/>
    </row>
    <row r="41" spans="2:7" x14ac:dyDescent="0.25">
      <c r="C41" t="s">
        <v>83</v>
      </c>
      <c r="D41" s="7" t="s">
        <v>84</v>
      </c>
    </row>
    <row r="42" spans="2:7" x14ac:dyDescent="0.25">
      <c r="C42" t="s">
        <v>51</v>
      </c>
      <c r="D42" s="72" t="s">
        <v>31</v>
      </c>
      <c r="E42" s="10"/>
      <c r="F42" t="s">
        <v>61</v>
      </c>
    </row>
    <row r="43" spans="2:7" x14ac:dyDescent="0.25">
      <c r="C43" t="s">
        <v>52</v>
      </c>
      <c r="D43" s="72" t="s">
        <v>31</v>
      </c>
      <c r="E43" s="10"/>
      <c r="F43" t="s">
        <v>61</v>
      </c>
    </row>
    <row r="44" spans="2:7" x14ac:dyDescent="0.25">
      <c r="C44" t="s">
        <v>53</v>
      </c>
      <c r="D44" s="72" t="s">
        <v>31</v>
      </c>
      <c r="E44" s="10"/>
      <c r="F44" t="s">
        <v>61</v>
      </c>
    </row>
    <row r="45" spans="2:7" x14ac:dyDescent="0.25">
      <c r="C45" t="s">
        <v>54</v>
      </c>
      <c r="D45" s="72" t="s">
        <v>31</v>
      </c>
      <c r="E45" s="10"/>
      <c r="F45" t="s">
        <v>61</v>
      </c>
    </row>
    <row r="47" spans="2:7" x14ac:dyDescent="0.25">
      <c r="C47" s="32" t="s">
        <v>189</v>
      </c>
      <c r="D47" s="32" t="s">
        <v>31</v>
      </c>
      <c r="E47" s="32" t="s">
        <v>190</v>
      </c>
    </row>
    <row r="49" spans="1:5" x14ac:dyDescent="0.25">
      <c r="B49" s="1" t="s">
        <v>18</v>
      </c>
    </row>
    <row r="50" spans="1:5" x14ac:dyDescent="0.25">
      <c r="B50" t="s">
        <v>20</v>
      </c>
      <c r="C50" s="10"/>
    </row>
    <row r="51" spans="1:5" x14ac:dyDescent="0.25">
      <c r="B51" t="s">
        <v>21</v>
      </c>
      <c r="C51" s="10" t="s">
        <v>22</v>
      </c>
    </row>
    <row r="52" spans="1:5" x14ac:dyDescent="0.25">
      <c r="B52" t="s">
        <v>25</v>
      </c>
      <c r="C52" s="10" t="s">
        <v>23</v>
      </c>
      <c r="D52" t="s">
        <v>39</v>
      </c>
    </row>
    <row r="53" spans="1:5" x14ac:dyDescent="0.25">
      <c r="B53" t="s">
        <v>85</v>
      </c>
      <c r="C53" s="10"/>
      <c r="D53" t="s">
        <v>39</v>
      </c>
    </row>
    <row r="54" spans="1:5" x14ac:dyDescent="0.25">
      <c r="B54" t="s">
        <v>86</v>
      </c>
      <c r="C54" s="10"/>
      <c r="D54" t="s">
        <v>39</v>
      </c>
    </row>
    <row r="55" spans="1:5" x14ac:dyDescent="0.25">
      <c r="B55" t="s">
        <v>87</v>
      </c>
      <c r="C55" s="10" t="s">
        <v>24</v>
      </c>
      <c r="D55" t="s">
        <v>39</v>
      </c>
    </row>
    <row r="59" spans="1:5" x14ac:dyDescent="0.25">
      <c r="B59" t="s">
        <v>48</v>
      </c>
      <c r="D59" t="s">
        <v>49</v>
      </c>
      <c r="E59" t="s">
        <v>88</v>
      </c>
    </row>
    <row r="60" spans="1:5" x14ac:dyDescent="0.25">
      <c r="A60" s="15" t="s">
        <v>94</v>
      </c>
      <c r="B60" t="s">
        <v>33</v>
      </c>
    </row>
    <row r="61" spans="1:5" x14ac:dyDescent="0.25">
      <c r="A61" s="15"/>
      <c r="B61" s="6" t="s">
        <v>34</v>
      </c>
      <c r="C61" s="10"/>
      <c r="D61" t="s">
        <v>89</v>
      </c>
    </row>
    <row r="62" spans="1:5" x14ac:dyDescent="0.25">
      <c r="A62" s="15"/>
      <c r="B62" s="6" t="s">
        <v>35</v>
      </c>
      <c r="C62" s="10"/>
      <c r="D62" t="s">
        <v>90</v>
      </c>
    </row>
    <row r="63" spans="1:5" x14ac:dyDescent="0.25">
      <c r="A63" s="15" t="s">
        <v>93</v>
      </c>
      <c r="B63" t="s">
        <v>91</v>
      </c>
      <c r="C63" s="10"/>
      <c r="D63" t="s">
        <v>26</v>
      </c>
    </row>
    <row r="64" spans="1:5" ht="18" x14ac:dyDescent="0.35">
      <c r="A64" s="15"/>
      <c r="B64" t="s">
        <v>43</v>
      </c>
      <c r="C64" s="10"/>
      <c r="D64" t="s">
        <v>92</v>
      </c>
    </row>
    <row r="65" spans="1:8" ht="18" x14ac:dyDescent="0.35">
      <c r="A65" s="15"/>
      <c r="B65" t="s">
        <v>44</v>
      </c>
      <c r="C65" s="10"/>
      <c r="D65" t="s">
        <v>92</v>
      </c>
    </row>
    <row r="66" spans="1:8" ht="15.75" thickBot="1" x14ac:dyDescent="0.3"/>
    <row r="67" spans="1:8" x14ac:dyDescent="0.25">
      <c r="A67" s="17"/>
      <c r="B67" s="18" t="s">
        <v>95</v>
      </c>
      <c r="C67" s="19"/>
      <c r="D67" s="19"/>
      <c r="E67" s="19"/>
      <c r="F67" s="19"/>
      <c r="G67" s="19"/>
      <c r="H67" s="20"/>
    </row>
    <row r="68" spans="1:8" ht="45" x14ac:dyDescent="0.25">
      <c r="A68" s="27" t="s">
        <v>98</v>
      </c>
      <c r="B68" s="16" t="s">
        <v>63</v>
      </c>
      <c r="C68" s="16" t="s">
        <v>65</v>
      </c>
      <c r="D68" s="26" t="s">
        <v>96</v>
      </c>
      <c r="E68" s="26" t="s">
        <v>97</v>
      </c>
      <c r="F68" s="16"/>
      <c r="G68" s="16"/>
      <c r="H68" s="22"/>
    </row>
    <row r="69" spans="1:8" x14ac:dyDescent="0.25">
      <c r="A69" s="21"/>
      <c r="B69" s="16"/>
      <c r="C69" s="16"/>
      <c r="D69" s="16"/>
      <c r="E69" s="16"/>
      <c r="F69" s="16"/>
      <c r="G69" s="16"/>
      <c r="H69" s="22"/>
    </row>
    <row r="70" spans="1:8" x14ac:dyDescent="0.25">
      <c r="A70" s="21" t="s">
        <v>64</v>
      </c>
      <c r="B70" s="16" t="s">
        <v>47</v>
      </c>
      <c r="C70" s="16"/>
      <c r="D70" s="16" t="s">
        <v>36</v>
      </c>
      <c r="E70" s="16" t="s">
        <v>62</v>
      </c>
      <c r="F70" s="16"/>
      <c r="G70" s="16"/>
      <c r="H70" s="22"/>
    </row>
    <row r="71" spans="1:8" x14ac:dyDescent="0.25">
      <c r="A71" s="21" t="s">
        <v>64</v>
      </c>
      <c r="B71" s="16" t="s">
        <v>37</v>
      </c>
      <c r="C71" s="16"/>
      <c r="D71" s="16" t="s">
        <v>36</v>
      </c>
      <c r="E71" s="16" t="s">
        <v>50</v>
      </c>
      <c r="F71" s="16"/>
      <c r="G71" s="16"/>
      <c r="H71" s="22"/>
    </row>
    <row r="72" spans="1:8" x14ac:dyDescent="0.25">
      <c r="A72" s="21" t="s">
        <v>64</v>
      </c>
      <c r="B72" s="16" t="s">
        <v>41</v>
      </c>
      <c r="C72" s="16" t="s">
        <v>42</v>
      </c>
      <c r="D72" s="16" t="s">
        <v>38</v>
      </c>
      <c r="E72" s="16"/>
      <c r="F72" s="16"/>
      <c r="G72" s="16"/>
      <c r="H72" s="22"/>
    </row>
    <row r="73" spans="1:8" x14ac:dyDescent="0.25">
      <c r="A73" s="21" t="s">
        <v>64</v>
      </c>
      <c r="B73" s="16" t="s">
        <v>45</v>
      </c>
      <c r="C73" s="16" t="s">
        <v>46</v>
      </c>
      <c r="D73" s="16"/>
      <c r="E73" s="16"/>
      <c r="F73" s="16"/>
      <c r="G73" s="16"/>
      <c r="H73" s="22"/>
    </row>
    <row r="74" spans="1:8" x14ac:dyDescent="0.25">
      <c r="A74" s="21" t="s">
        <v>64</v>
      </c>
      <c r="B74" s="16" t="s">
        <v>68</v>
      </c>
      <c r="C74" s="16"/>
      <c r="D74" s="16" t="s">
        <v>73</v>
      </c>
      <c r="E74" s="16"/>
      <c r="F74" s="16"/>
      <c r="G74" s="16"/>
      <c r="H74" s="22"/>
    </row>
    <row r="75" spans="1:8" x14ac:dyDescent="0.25">
      <c r="A75" s="21"/>
      <c r="B75" s="16"/>
      <c r="C75" s="16"/>
      <c r="D75" s="16"/>
      <c r="E75" s="16"/>
      <c r="F75" s="16"/>
      <c r="G75" s="16"/>
      <c r="H75" s="22"/>
    </row>
    <row r="76" spans="1:8" x14ac:dyDescent="0.25">
      <c r="A76" s="21"/>
      <c r="B76" s="28" t="s">
        <v>103</v>
      </c>
      <c r="C76" s="16"/>
      <c r="D76" s="16"/>
      <c r="E76" s="16"/>
      <c r="F76" s="16"/>
      <c r="G76" s="16"/>
      <c r="H76" s="22"/>
    </row>
    <row r="77" spans="1:8" x14ac:dyDescent="0.25">
      <c r="A77" s="21"/>
      <c r="B77" s="26" t="s">
        <v>104</v>
      </c>
      <c r="C77" s="16"/>
      <c r="D77" s="16" t="s">
        <v>10</v>
      </c>
      <c r="E77" s="16" t="s">
        <v>106</v>
      </c>
      <c r="F77" s="16"/>
      <c r="G77" s="16"/>
      <c r="H77" s="22"/>
    </row>
    <row r="78" spans="1:8" x14ac:dyDescent="0.25">
      <c r="A78" s="21"/>
      <c r="B78" s="26" t="s">
        <v>105</v>
      </c>
      <c r="C78" s="16"/>
      <c r="D78" s="16" t="s">
        <v>10</v>
      </c>
      <c r="E78" s="16" t="s">
        <v>107</v>
      </c>
      <c r="F78" s="16"/>
      <c r="G78" s="16"/>
      <c r="H78" s="22"/>
    </row>
    <row r="79" spans="1:8" ht="15.75" thickBot="1" x14ac:dyDescent="0.3">
      <c r="A79" s="23"/>
      <c r="B79" s="24"/>
      <c r="C79" s="24"/>
      <c r="D79" s="24"/>
      <c r="E79" s="24"/>
      <c r="F79" s="24"/>
      <c r="G79" s="24"/>
      <c r="H79" s="25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</xdr:colOff>
                    <xdr:row>28</xdr:row>
                    <xdr:rowOff>57150</xdr:rowOff>
                  </from>
                  <to>
                    <xdr:col>1</xdr:col>
                    <xdr:colOff>2171700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35"/>
  <sheetViews>
    <sheetView topLeftCell="A16" workbookViewId="0">
      <selection activeCell="A36" sqref="A36"/>
    </sheetView>
  </sheetViews>
  <sheetFormatPr baseColWidth="10" defaultRowHeight="15" x14ac:dyDescent="0.25"/>
  <cols>
    <col min="1" max="1" width="64.28515625" customWidth="1"/>
    <col min="2" max="2" width="38.140625" customWidth="1"/>
  </cols>
  <sheetData>
    <row r="1" spans="1:3" x14ac:dyDescent="0.25">
      <c r="A1" t="s">
        <v>223</v>
      </c>
      <c r="B1" t="s">
        <v>224</v>
      </c>
    </row>
    <row r="2" spans="1:3" x14ac:dyDescent="0.25">
      <c r="A2" t="s">
        <v>191</v>
      </c>
      <c r="B2" t="s">
        <v>196</v>
      </c>
    </row>
    <row r="3" spans="1:3" x14ac:dyDescent="0.25">
      <c r="A3" t="s">
        <v>192</v>
      </c>
      <c r="B3" t="s">
        <v>197</v>
      </c>
    </row>
    <row r="4" spans="1:3" x14ac:dyDescent="0.25">
      <c r="A4" t="s">
        <v>193</v>
      </c>
      <c r="B4" t="s">
        <v>198</v>
      </c>
    </row>
    <row r="5" spans="1:3" x14ac:dyDescent="0.25">
      <c r="A5" t="s">
        <v>194</v>
      </c>
      <c r="B5" t="s">
        <v>199</v>
      </c>
    </row>
    <row r="6" spans="1:3" x14ac:dyDescent="0.25">
      <c r="A6" t="s">
        <v>195</v>
      </c>
      <c r="B6" t="s">
        <v>200</v>
      </c>
    </row>
    <row r="7" spans="1:3" x14ac:dyDescent="0.25">
      <c r="A7" t="s">
        <v>205</v>
      </c>
      <c r="B7" s="80">
        <f>Widmung!E17</f>
        <v>0.8</v>
      </c>
    </row>
    <row r="8" spans="1:3" x14ac:dyDescent="0.25">
      <c r="A8" t="s">
        <v>206</v>
      </c>
      <c r="B8" s="77">
        <f>Widmung!D21*$B$7</f>
        <v>5600</v>
      </c>
    </row>
    <row r="9" spans="1:3" x14ac:dyDescent="0.25">
      <c r="A9" t="s">
        <v>207</v>
      </c>
      <c r="B9" s="77">
        <f>Widmung!D23*B7</f>
        <v>2400</v>
      </c>
    </row>
    <row r="10" spans="1:3" x14ac:dyDescent="0.25">
      <c r="A10" t="s">
        <v>208</v>
      </c>
      <c r="B10" s="77">
        <f>Widmung!D22*B7/2</f>
        <v>0</v>
      </c>
    </row>
    <row r="11" spans="1:3" x14ac:dyDescent="0.25">
      <c r="A11" t="s">
        <v>209</v>
      </c>
      <c r="B11" s="77">
        <f>B10</f>
        <v>0</v>
      </c>
    </row>
    <row r="12" spans="1:3" x14ac:dyDescent="0.25">
      <c r="A12" t="s">
        <v>210</v>
      </c>
      <c r="B12" s="77">
        <f>(Widmung!D26+Widmung!D24)*B7</f>
        <v>0</v>
      </c>
    </row>
    <row r="13" spans="1:3" x14ac:dyDescent="0.25">
      <c r="A13" t="s">
        <v>211</v>
      </c>
      <c r="B13" s="77">
        <f>IFERROR(Widmung!D26/(Widmung!D26+Widmung!D24),0)</f>
        <v>0</v>
      </c>
      <c r="C13" s="82">
        <f>Calculation!B34/Calculation!B14</f>
        <v>0.35714285714285715</v>
      </c>
    </row>
    <row r="14" spans="1:3" x14ac:dyDescent="0.25">
      <c r="A14" t="s">
        <v>212</v>
      </c>
      <c r="B14" s="77">
        <f>IFERROR(_xlfn.NUMBERVALUE(Widmung!C12),0)</f>
        <v>4000</v>
      </c>
    </row>
    <row r="15" spans="1:3" x14ac:dyDescent="0.25">
      <c r="A15" s="75" t="s">
        <v>112</v>
      </c>
      <c r="B15" s="78">
        <f>Widmung!C16</f>
        <v>10000</v>
      </c>
    </row>
    <row r="16" spans="1:3" x14ac:dyDescent="0.25">
      <c r="A16" s="75" t="s">
        <v>227</v>
      </c>
      <c r="B16" s="78">
        <f>SQRT(B14)</f>
        <v>63.245553203367585</v>
      </c>
    </row>
    <row r="17" spans="1:4" x14ac:dyDescent="0.25">
      <c r="A17" s="75" t="s">
        <v>226</v>
      </c>
      <c r="B17" s="78">
        <f>SQRT(B14)</f>
        <v>63.245553203367585</v>
      </c>
    </row>
    <row r="18" spans="1:4" x14ac:dyDescent="0.25">
      <c r="A18" s="75" t="s">
        <v>225</v>
      </c>
      <c r="B18" s="78">
        <v>3.5</v>
      </c>
    </row>
    <row r="19" spans="1:4" x14ac:dyDescent="0.25">
      <c r="A19" s="75" t="s">
        <v>229</v>
      </c>
      <c r="B19" s="78">
        <f>Widmung!F13</f>
        <v>7</v>
      </c>
    </row>
    <row r="20" spans="1:4" x14ac:dyDescent="0.25">
      <c r="A20" s="75" t="s">
        <v>228</v>
      </c>
      <c r="B20" s="78"/>
    </row>
    <row r="21" spans="1:4" x14ac:dyDescent="0.25">
      <c r="A21" s="75" t="s">
        <v>231</v>
      </c>
      <c r="B21" s="78">
        <f>Widmung!F12</f>
        <v>2.7</v>
      </c>
    </row>
    <row r="22" spans="1:4" x14ac:dyDescent="0.25">
      <c r="A22" s="75" t="s">
        <v>230</v>
      </c>
      <c r="B22" s="78">
        <f>B15/B21-2*B15/B19/B18</f>
        <v>2887.3771730914586</v>
      </c>
    </row>
    <row r="23" spans="1:4" x14ac:dyDescent="0.25">
      <c r="A23" s="75" t="s">
        <v>234</v>
      </c>
      <c r="B23" s="78">
        <f>B32+B33+B34+B35</f>
        <v>12962.962962962964</v>
      </c>
    </row>
    <row r="24" spans="1:4" x14ac:dyDescent="0.25">
      <c r="A24" s="75" t="s">
        <v>237</v>
      </c>
      <c r="B24" s="78">
        <f>B15*B18</f>
        <v>35000</v>
      </c>
      <c r="D24">
        <f>calc_variables[[#This Row],[Value]]/B23</f>
        <v>2.6999999999999997</v>
      </c>
    </row>
    <row r="25" spans="1:4" x14ac:dyDescent="0.25">
      <c r="A25" s="76" t="s">
        <v>235</v>
      </c>
      <c r="B25" s="79">
        <v>0.4</v>
      </c>
    </row>
    <row r="26" spans="1:4" x14ac:dyDescent="0.25">
      <c r="A26" t="s">
        <v>213</v>
      </c>
      <c r="B26" s="73"/>
    </row>
    <row r="27" spans="1:4" x14ac:dyDescent="0.25">
      <c r="A27" t="s">
        <v>214</v>
      </c>
      <c r="B27" s="73"/>
    </row>
    <row r="28" spans="1:4" x14ac:dyDescent="0.25">
      <c r="A28" t="s">
        <v>215</v>
      </c>
      <c r="B28" s="73"/>
    </row>
    <row r="29" spans="1:4" x14ac:dyDescent="0.25">
      <c r="A29" t="s">
        <v>216</v>
      </c>
      <c r="B29" s="73"/>
    </row>
    <row r="30" spans="1:4" x14ac:dyDescent="0.25">
      <c r="A30" t="s">
        <v>217</v>
      </c>
      <c r="B30" s="73"/>
    </row>
    <row r="31" spans="1:4" x14ac:dyDescent="0.25">
      <c r="A31" t="s">
        <v>236</v>
      </c>
      <c r="B31" s="73">
        <f>B22*B18</f>
        <v>10105.820105820105</v>
      </c>
    </row>
    <row r="32" spans="1:4" x14ac:dyDescent="0.25">
      <c r="A32" t="s">
        <v>218</v>
      </c>
      <c r="B32" s="73">
        <f>B31*(1-B25)</f>
        <v>6063.4920634920627</v>
      </c>
    </row>
    <row r="33" spans="1:2" x14ac:dyDescent="0.25">
      <c r="A33" t="s">
        <v>219</v>
      </c>
      <c r="B33" s="73">
        <f>B31*B25</f>
        <v>4042.3280423280421</v>
      </c>
    </row>
    <row r="34" spans="1:2" x14ac:dyDescent="0.25">
      <c r="A34" t="s">
        <v>220</v>
      </c>
      <c r="B34" s="73">
        <f>B15/B19</f>
        <v>1428.5714285714287</v>
      </c>
    </row>
    <row r="35" spans="1:2" x14ac:dyDescent="0.25">
      <c r="A35" t="s">
        <v>221</v>
      </c>
      <c r="B35" s="73">
        <f>B34</f>
        <v>1428.5714285714287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25"/>
  <sheetViews>
    <sheetView workbookViewId="0">
      <selection activeCell="A44" sqref="A44"/>
    </sheetView>
  </sheetViews>
  <sheetFormatPr baseColWidth="10" defaultRowHeight="15" x14ac:dyDescent="0.25"/>
  <cols>
    <col min="1" max="1" width="73.5703125" customWidth="1"/>
    <col min="2" max="2" width="20.140625" customWidth="1"/>
  </cols>
  <sheetData>
    <row r="1" spans="1:2" x14ac:dyDescent="0.25">
      <c r="A1" t="s">
        <v>203</v>
      </c>
      <c r="B1" t="s">
        <v>204</v>
      </c>
    </row>
    <row r="2" spans="1:2" x14ac:dyDescent="0.25">
      <c r="A2" t="s">
        <v>191</v>
      </c>
      <c r="B2" t="str">
        <f>calc_variables[[#This Row],[Value]]</f>
        <v>lalaa</v>
      </c>
    </row>
    <row r="3" spans="1:2" x14ac:dyDescent="0.25">
      <c r="A3" t="s">
        <v>192</v>
      </c>
      <c r="B3" t="str">
        <f>calc_variables[[#This Row],[Value]]</f>
        <v>3.3.2021</v>
      </c>
    </row>
    <row r="4" spans="1:2" x14ac:dyDescent="0.25">
      <c r="A4" t="s">
        <v>193</v>
      </c>
      <c r="B4" t="str">
        <f>calc_variables[[#This Row],[Value]]</f>
        <v>lorem ipsum</v>
      </c>
    </row>
    <row r="5" spans="1:2" x14ac:dyDescent="0.25">
      <c r="A5" t="s">
        <v>194</v>
      </c>
      <c r="B5" t="str">
        <f>calc_variables[[#This Row],[Value]]</f>
        <v>1.1</v>
      </c>
    </row>
    <row r="6" spans="1:2" x14ac:dyDescent="0.25">
      <c r="A6" t="s">
        <v>195</v>
      </c>
      <c r="B6" t="str">
        <f>calc_variables[[#This Row],[Value]]</f>
        <v>keine</v>
      </c>
    </row>
    <row r="7" spans="1:2" x14ac:dyDescent="0.25">
      <c r="A7" t="s">
        <v>205</v>
      </c>
      <c r="B7">
        <f>calc_variables[[#This Row],[Value]]</f>
        <v>0.8</v>
      </c>
    </row>
    <row r="8" spans="1:2" x14ac:dyDescent="0.25">
      <c r="A8" t="s">
        <v>206</v>
      </c>
      <c r="B8">
        <f>calc_variables[[#This Row],[Value]]</f>
        <v>5600</v>
      </c>
    </row>
    <row r="9" spans="1:2" x14ac:dyDescent="0.25">
      <c r="A9" t="s">
        <v>207</v>
      </c>
      <c r="B9">
        <f>calc_variables[[#This Row],[Value]]</f>
        <v>2400</v>
      </c>
    </row>
    <row r="10" spans="1:2" x14ac:dyDescent="0.25">
      <c r="A10" t="s">
        <v>208</v>
      </c>
      <c r="B10">
        <f>calc_variables[[#This Row],[Value]]</f>
        <v>0</v>
      </c>
    </row>
    <row r="11" spans="1:2" x14ac:dyDescent="0.25">
      <c r="A11" t="s">
        <v>209</v>
      </c>
      <c r="B11">
        <f>calc_variables[[#This Row],[Value]]</f>
        <v>0</v>
      </c>
    </row>
    <row r="12" spans="1:2" x14ac:dyDescent="0.25">
      <c r="A12" t="s">
        <v>210</v>
      </c>
      <c r="B12">
        <f>calc_variables[[#This Row],[Value]]</f>
        <v>0</v>
      </c>
    </row>
    <row r="13" spans="1:2" x14ac:dyDescent="0.25">
      <c r="A13" t="s">
        <v>211</v>
      </c>
      <c r="B13">
        <f>calc_variables[[#This Row],[Value]]</f>
        <v>0</v>
      </c>
    </row>
    <row r="14" spans="1:2" x14ac:dyDescent="0.25">
      <c r="A14" t="s">
        <v>212</v>
      </c>
      <c r="B14">
        <f>calc_variables[[#This Row],[Value]]</f>
        <v>4000</v>
      </c>
    </row>
    <row r="15" spans="1:2" x14ac:dyDescent="0.25">
      <c r="A15" t="s">
        <v>213</v>
      </c>
    </row>
    <row r="16" spans="1:2" x14ac:dyDescent="0.25">
      <c r="A16" t="s">
        <v>214</v>
      </c>
    </row>
    <row r="17" spans="1:2" x14ac:dyDescent="0.25">
      <c r="A17" t="s">
        <v>215</v>
      </c>
    </row>
    <row r="18" spans="1:2" x14ac:dyDescent="0.25">
      <c r="A18" t="s">
        <v>216</v>
      </c>
    </row>
    <row r="19" spans="1:2" x14ac:dyDescent="0.25">
      <c r="A19" t="s">
        <v>217</v>
      </c>
    </row>
    <row r="20" spans="1:2" x14ac:dyDescent="0.25">
      <c r="A20" t="s">
        <v>218</v>
      </c>
      <c r="B20">
        <f>Calculation!B32</f>
        <v>6063.4920634920627</v>
      </c>
    </row>
    <row r="21" spans="1:2" x14ac:dyDescent="0.25">
      <c r="A21" t="s">
        <v>219</v>
      </c>
      <c r="B21">
        <f>Calculation!B33</f>
        <v>4042.3280423280421</v>
      </c>
    </row>
    <row r="22" spans="1:2" x14ac:dyDescent="0.25">
      <c r="A22" t="s">
        <v>220</v>
      </c>
      <c r="B22">
        <f>Calculation!B34</f>
        <v>1428.5714285714287</v>
      </c>
    </row>
    <row r="23" spans="1:2" x14ac:dyDescent="0.25">
      <c r="A23" t="s">
        <v>221</v>
      </c>
      <c r="B23">
        <f>Calculation!B35</f>
        <v>1428.5714285714287</v>
      </c>
    </row>
    <row r="24" spans="1:2" x14ac:dyDescent="0.25">
      <c r="A24" t="s">
        <v>243</v>
      </c>
      <c r="B24" t="b">
        <f>FALSE</f>
        <v>0</v>
      </c>
    </row>
    <row r="25" spans="1:2" x14ac:dyDescent="0.25">
      <c r="A25" t="s">
        <v>242</v>
      </c>
    </row>
  </sheetData>
  <dataConsolidate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2"/>
  <sheetViews>
    <sheetView workbookViewId="0">
      <selection activeCell="R16" sqref="R16"/>
    </sheetView>
  </sheetViews>
  <sheetFormatPr baseColWidth="10" defaultRowHeight="15" x14ac:dyDescent="0.25"/>
  <cols>
    <col min="1" max="1" width="39" customWidth="1"/>
  </cols>
  <sheetData>
    <row r="1" spans="1:2" x14ac:dyDescent="0.25">
      <c r="A1" s="73" t="s">
        <v>201</v>
      </c>
      <c r="B1">
        <f>[1]Ergebnisse!$F$88</f>
        <v>-72.302153632288096</v>
      </c>
    </row>
    <row r="2" spans="1:2" x14ac:dyDescent="0.25">
      <c r="A2" s="74" t="s">
        <v>202</v>
      </c>
      <c r="B2">
        <f>[1]Ergebnisse!$C$101</f>
        <v>-24.173245647969054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16" zoomScale="85" zoomScaleNormal="85" workbookViewId="0">
      <selection activeCell="A51" sqref="A51"/>
    </sheetView>
  </sheetViews>
  <sheetFormatPr baseColWidth="10" defaultRowHeight="15" x14ac:dyDescent="0.25"/>
  <cols>
    <col min="2" max="2" width="54.85546875" bestFit="1" customWidth="1"/>
    <col min="3" max="3" width="40.85546875" customWidth="1"/>
    <col min="4" max="4" width="37.7109375" customWidth="1"/>
    <col min="5" max="5" width="42.28515625" customWidth="1"/>
    <col min="6" max="6" width="19.7109375" bestFit="1" customWidth="1"/>
    <col min="7" max="7" width="16.85546875" customWidth="1"/>
    <col min="8" max="8" width="13.7109375" customWidth="1"/>
    <col min="9" max="9" width="23.28515625" customWidth="1"/>
    <col min="10" max="10" width="23" customWidth="1"/>
    <col min="11" max="11" width="35.85546875" bestFit="1" customWidth="1"/>
    <col min="17" max="17" width="35.85546875" bestFit="1" customWidth="1"/>
  </cols>
  <sheetData>
    <row r="2" spans="2:12" ht="21" x14ac:dyDescent="0.35">
      <c r="B2" s="83" t="s">
        <v>110</v>
      </c>
      <c r="C2" s="83"/>
      <c r="D2" s="83"/>
    </row>
    <row r="3" spans="2:12" x14ac:dyDescent="0.25">
      <c r="H3" s="2" t="s">
        <v>15</v>
      </c>
    </row>
    <row r="4" spans="2:12" x14ac:dyDescent="0.25">
      <c r="B4" t="s">
        <v>108</v>
      </c>
      <c r="H4" s="3" t="s">
        <v>16</v>
      </c>
    </row>
    <row r="5" spans="2:12" x14ac:dyDescent="0.25">
      <c r="B5" t="s">
        <v>109</v>
      </c>
      <c r="H5" s="4" t="s">
        <v>17</v>
      </c>
    </row>
    <row r="6" spans="2:12" x14ac:dyDescent="0.25">
      <c r="B6" s="29"/>
      <c r="H6" s="11" t="s">
        <v>78</v>
      </c>
    </row>
    <row r="7" spans="2:12" x14ac:dyDescent="0.25">
      <c r="H7" s="12" t="s">
        <v>79</v>
      </c>
    </row>
    <row r="8" spans="2:12" x14ac:dyDescent="0.25">
      <c r="H8" s="30" t="s">
        <v>118</v>
      </c>
    </row>
    <row r="9" spans="2:12" x14ac:dyDescent="0.25">
      <c r="H9" t="s">
        <v>80</v>
      </c>
    </row>
    <row r="10" spans="2:12" x14ac:dyDescent="0.25">
      <c r="B10" s="1" t="s">
        <v>19</v>
      </c>
    </row>
    <row r="11" spans="2:12" x14ac:dyDescent="0.25">
      <c r="B11" t="s">
        <v>40</v>
      </c>
      <c r="C11" s="9" t="s">
        <v>74</v>
      </c>
    </row>
    <row r="12" spans="2:12" x14ac:dyDescent="0.25">
      <c r="B12" t="s">
        <v>4</v>
      </c>
      <c r="C12" s="3" t="s">
        <v>16</v>
      </c>
      <c r="D12" t="s">
        <v>10</v>
      </c>
      <c r="L12" t="s">
        <v>150</v>
      </c>
    </row>
    <row r="13" spans="2:12" x14ac:dyDescent="0.25">
      <c r="B13" t="s">
        <v>111</v>
      </c>
      <c r="C13" s="2" t="s">
        <v>15</v>
      </c>
      <c r="D13" t="s">
        <v>38</v>
      </c>
      <c r="L13" t="s">
        <v>140</v>
      </c>
    </row>
    <row r="14" spans="2:12" x14ac:dyDescent="0.25">
      <c r="L14" t="s">
        <v>141</v>
      </c>
    </row>
    <row r="15" spans="2:12" x14ac:dyDescent="0.25">
      <c r="B15" t="s">
        <v>32</v>
      </c>
      <c r="E15" t="s">
        <v>14</v>
      </c>
      <c r="L15" t="s">
        <v>142</v>
      </c>
    </row>
    <row r="16" spans="2:12" x14ac:dyDescent="0.25">
      <c r="B16" s="6" t="s">
        <v>7</v>
      </c>
      <c r="C16" s="11">
        <v>100</v>
      </c>
      <c r="D16" t="s">
        <v>11</v>
      </c>
      <c r="E16" s="3">
        <v>1</v>
      </c>
      <c r="F16" s="30" t="s">
        <v>117</v>
      </c>
      <c r="L16" t="s">
        <v>143</v>
      </c>
    </row>
    <row r="17" spans="2:28" x14ac:dyDescent="0.25">
      <c r="B17" s="6" t="s">
        <v>8</v>
      </c>
      <c r="C17" s="11" t="s">
        <v>16</v>
      </c>
      <c r="D17" t="s">
        <v>12</v>
      </c>
      <c r="E17" s="3">
        <v>0.8</v>
      </c>
      <c r="F17" s="30" t="s">
        <v>117</v>
      </c>
      <c r="L17" t="s">
        <v>144</v>
      </c>
    </row>
    <row r="18" spans="2:28" x14ac:dyDescent="0.25">
      <c r="B18" s="6" t="s">
        <v>9</v>
      </c>
      <c r="C18" s="11" t="s">
        <v>16</v>
      </c>
      <c r="D18" t="s">
        <v>13</v>
      </c>
      <c r="E18" s="3">
        <v>0.72</v>
      </c>
      <c r="F18" s="30" t="s">
        <v>117</v>
      </c>
      <c r="L18" t="s">
        <v>145</v>
      </c>
    </row>
    <row r="19" spans="2:28" x14ac:dyDescent="0.25">
      <c r="B19" s="6" t="s">
        <v>173</v>
      </c>
      <c r="C19" s="31"/>
      <c r="D19" t="s">
        <v>174</v>
      </c>
      <c r="E19" s="3"/>
      <c r="F19" s="30"/>
    </row>
    <row r="20" spans="2:28" x14ac:dyDescent="0.25">
      <c r="B20" s="6"/>
      <c r="E20" s="8"/>
      <c r="L20" t="s">
        <v>146</v>
      </c>
    </row>
    <row r="21" spans="2:28" x14ac:dyDescent="0.25">
      <c r="B21" t="s">
        <v>172</v>
      </c>
      <c r="D21" t="s">
        <v>30</v>
      </c>
      <c r="E21" s="8"/>
      <c r="L21" t="s">
        <v>147</v>
      </c>
    </row>
    <row r="22" spans="2:28" x14ac:dyDescent="0.25">
      <c r="B22" s="6"/>
      <c r="C22" t="s">
        <v>112</v>
      </c>
      <c r="D22" s="13" t="s">
        <v>31</v>
      </c>
      <c r="E22" s="8"/>
      <c r="L22" t="s">
        <v>148</v>
      </c>
    </row>
    <row r="23" spans="2:28" x14ac:dyDescent="0.25">
      <c r="B23" s="6"/>
      <c r="C23" t="s">
        <v>113</v>
      </c>
      <c r="D23" s="13" t="s">
        <v>31</v>
      </c>
      <c r="E23" s="8"/>
      <c r="L23" t="s">
        <v>149</v>
      </c>
    </row>
    <row r="24" spans="2:28" x14ac:dyDescent="0.25">
      <c r="B24" s="6"/>
      <c r="C24" t="s">
        <v>114</v>
      </c>
      <c r="D24" s="13" t="s">
        <v>31</v>
      </c>
      <c r="E24" s="8"/>
      <c r="L24" t="s">
        <v>151</v>
      </c>
    </row>
    <row r="25" spans="2:28" x14ac:dyDescent="0.25">
      <c r="B25" s="6"/>
      <c r="D25" s="13"/>
      <c r="E25" s="8"/>
    </row>
    <row r="26" spans="2:28" x14ac:dyDescent="0.25">
      <c r="B26" s="1" t="s">
        <v>164</v>
      </c>
      <c r="D26" t="s">
        <v>30</v>
      </c>
      <c r="E26" t="s">
        <v>81</v>
      </c>
    </row>
    <row r="27" spans="2:28" x14ac:dyDescent="0.25">
      <c r="B27" s="68"/>
      <c r="C27" t="s">
        <v>27</v>
      </c>
      <c r="D27" s="13" t="s">
        <v>31</v>
      </c>
      <c r="E27" s="11">
        <v>20</v>
      </c>
      <c r="F27" t="s">
        <v>60</v>
      </c>
    </row>
    <row r="28" spans="2:28" x14ac:dyDescent="0.25">
      <c r="B28" s="68"/>
      <c r="C28" t="s">
        <v>28</v>
      </c>
      <c r="D28" s="13" t="s">
        <v>31</v>
      </c>
      <c r="E28" s="11">
        <v>30</v>
      </c>
      <c r="F28" t="s">
        <v>60</v>
      </c>
    </row>
    <row r="29" spans="2:28" x14ac:dyDescent="0.25">
      <c r="C29" t="s">
        <v>121</v>
      </c>
      <c r="D29" s="13" t="s">
        <v>31</v>
      </c>
      <c r="E29" s="31" t="s">
        <v>131</v>
      </c>
      <c r="F29" t="s">
        <v>60</v>
      </c>
    </row>
    <row r="30" spans="2:28" ht="15.75" thickBot="1" x14ac:dyDescent="0.3">
      <c r="B30" s="6"/>
      <c r="L30" t="s">
        <v>133</v>
      </c>
      <c r="R30" t="s">
        <v>133</v>
      </c>
    </row>
    <row r="31" spans="2:28" ht="15.75" thickBot="1" x14ac:dyDescent="0.3">
      <c r="B31" s="62" t="s">
        <v>154</v>
      </c>
      <c r="C31" s="38" t="s">
        <v>122</v>
      </c>
      <c r="D31" s="63" t="s">
        <v>130</v>
      </c>
      <c r="E31" s="64" t="s">
        <v>125</v>
      </c>
      <c r="F31" s="38"/>
      <c r="G31" s="38"/>
      <c r="H31" s="38"/>
      <c r="I31" s="38"/>
      <c r="J31" s="39"/>
      <c r="L31" s="42" t="s">
        <v>124</v>
      </c>
      <c r="M31" s="50" t="s">
        <v>134</v>
      </c>
      <c r="N31" s="50" t="s">
        <v>31</v>
      </c>
      <c r="O31" s="19"/>
      <c r="P31" s="20"/>
      <c r="R31" s="42" t="s">
        <v>132</v>
      </c>
      <c r="S31" s="50" t="s">
        <v>31</v>
      </c>
      <c r="T31" s="50" t="s">
        <v>134</v>
      </c>
      <c r="U31" s="19"/>
      <c r="V31" s="20"/>
      <c r="X31" t="s">
        <v>129</v>
      </c>
    </row>
    <row r="32" spans="2:28" ht="15.75" thickBot="1" x14ac:dyDescent="0.3">
      <c r="B32" s="37" t="s">
        <v>123</v>
      </c>
      <c r="C32" s="38" t="s">
        <v>137</v>
      </c>
      <c r="D32" s="38" t="s">
        <v>136</v>
      </c>
      <c r="E32" s="38" t="s">
        <v>116</v>
      </c>
      <c r="F32" s="38" t="s">
        <v>152</v>
      </c>
      <c r="G32" s="38" t="s">
        <v>171</v>
      </c>
      <c r="H32" s="38" t="s">
        <v>115</v>
      </c>
      <c r="I32" s="39" t="s">
        <v>153</v>
      </c>
      <c r="J32" s="39" t="s">
        <v>163</v>
      </c>
      <c r="L32" s="43" t="s">
        <v>123</v>
      </c>
      <c r="M32" s="38" t="s">
        <v>127</v>
      </c>
      <c r="N32" s="38" t="s">
        <v>38</v>
      </c>
      <c r="O32" s="38" t="s">
        <v>21</v>
      </c>
      <c r="P32" s="39" t="s">
        <v>128</v>
      </c>
      <c r="R32" s="43" t="s">
        <v>123</v>
      </c>
      <c r="S32" s="38" t="s">
        <v>127</v>
      </c>
      <c r="T32" s="38" t="s">
        <v>38</v>
      </c>
      <c r="U32" s="38" t="s">
        <v>21</v>
      </c>
      <c r="V32" s="39" t="s">
        <v>128</v>
      </c>
      <c r="X32" t="s">
        <v>123</v>
      </c>
      <c r="Y32" t="s">
        <v>127</v>
      </c>
      <c r="Z32" t="s">
        <v>38</v>
      </c>
      <c r="AA32" t="s">
        <v>21</v>
      </c>
      <c r="AB32" t="s">
        <v>128</v>
      </c>
    </row>
    <row r="33" spans="2:22" x14ac:dyDescent="0.25">
      <c r="B33" s="33" t="s">
        <v>135</v>
      </c>
      <c r="C33" s="60" t="s">
        <v>138</v>
      </c>
      <c r="D33" s="57" t="s">
        <v>102</v>
      </c>
      <c r="E33" s="58" t="s">
        <v>119</v>
      </c>
      <c r="F33" s="60"/>
      <c r="G33" s="58"/>
      <c r="H33" s="58" t="s">
        <v>120</v>
      </c>
      <c r="I33" s="61"/>
      <c r="J33" s="58"/>
      <c r="L33" s="44" t="s">
        <v>69</v>
      </c>
      <c r="M33" s="54" t="s">
        <v>139</v>
      </c>
      <c r="N33" s="53" t="s">
        <v>102</v>
      </c>
      <c r="O33" s="35"/>
      <c r="P33" s="36"/>
      <c r="R33" s="44" t="s">
        <v>69</v>
      </c>
      <c r="S33" s="4"/>
      <c r="T33" s="40"/>
      <c r="U33" s="35"/>
      <c r="V33" s="36"/>
    </row>
    <row r="34" spans="2:22" x14ac:dyDescent="0.25">
      <c r="B34" s="33"/>
      <c r="C34" s="53" t="s">
        <v>138</v>
      </c>
      <c r="D34" s="57" t="s">
        <v>102</v>
      </c>
      <c r="E34" s="58" t="s">
        <v>119</v>
      </c>
      <c r="F34" s="53"/>
      <c r="G34" s="58"/>
      <c r="H34" s="58" t="s">
        <v>120</v>
      </c>
      <c r="I34" s="59"/>
      <c r="J34" s="58"/>
      <c r="L34" s="44" t="s">
        <v>71</v>
      </c>
      <c r="M34" s="55" t="s">
        <v>139</v>
      </c>
      <c r="N34" s="53" t="s">
        <v>102</v>
      </c>
      <c r="O34" s="2"/>
      <c r="P34" s="34"/>
      <c r="R34" s="44" t="s">
        <v>71</v>
      </c>
      <c r="S34" s="4"/>
      <c r="T34" s="41"/>
      <c r="U34" s="2"/>
      <c r="V34" s="34"/>
    </row>
    <row r="35" spans="2:22" x14ac:dyDescent="0.25">
      <c r="B35" s="33"/>
      <c r="C35" s="53" t="s">
        <v>138</v>
      </c>
      <c r="D35" s="57" t="s">
        <v>102</v>
      </c>
      <c r="E35" s="58" t="s">
        <v>119</v>
      </c>
      <c r="F35" s="53"/>
      <c r="G35" s="58"/>
      <c r="H35" s="58" t="s">
        <v>120</v>
      </c>
      <c r="I35" s="59"/>
      <c r="J35" s="58"/>
      <c r="L35" s="44" t="s">
        <v>29</v>
      </c>
      <c r="M35" s="55" t="s">
        <v>139</v>
      </c>
      <c r="N35" s="53" t="s">
        <v>102</v>
      </c>
      <c r="O35" s="2"/>
      <c r="P35" s="34"/>
      <c r="R35" s="44" t="s">
        <v>29</v>
      </c>
      <c r="S35" s="4"/>
      <c r="T35" s="41"/>
      <c r="U35" s="2"/>
      <c r="V35" s="34"/>
    </row>
    <row r="36" spans="2:22" x14ac:dyDescent="0.25">
      <c r="B36" s="33" t="s">
        <v>160</v>
      </c>
      <c r="C36" s="53" t="s">
        <v>138</v>
      </c>
      <c r="D36" s="69">
        <v>70</v>
      </c>
      <c r="E36" s="58" t="s">
        <v>119</v>
      </c>
      <c r="F36" s="53"/>
      <c r="G36" s="58"/>
      <c r="H36" s="58" t="s">
        <v>120</v>
      </c>
      <c r="I36" s="59"/>
      <c r="J36" s="58"/>
      <c r="L36" s="44" t="s">
        <v>67</v>
      </c>
      <c r="M36" s="55" t="s">
        <v>139</v>
      </c>
      <c r="N36" s="53" t="s">
        <v>102</v>
      </c>
      <c r="O36" s="2"/>
      <c r="P36" s="34"/>
      <c r="R36" s="44" t="s">
        <v>67</v>
      </c>
      <c r="S36" s="4"/>
      <c r="T36" s="41"/>
      <c r="U36" s="2"/>
      <c r="V36" s="34"/>
    </row>
    <row r="37" spans="2:22" x14ac:dyDescent="0.25">
      <c r="B37" s="33" t="s">
        <v>29</v>
      </c>
      <c r="C37" s="53" t="s">
        <v>138</v>
      </c>
      <c r="D37" s="69">
        <v>30</v>
      </c>
      <c r="E37" s="58" t="s">
        <v>119</v>
      </c>
      <c r="F37" s="53">
        <v>30</v>
      </c>
      <c r="G37" s="58"/>
      <c r="H37" s="58" t="s">
        <v>120</v>
      </c>
      <c r="I37" s="59">
        <v>70</v>
      </c>
      <c r="J37" s="58">
        <v>5</v>
      </c>
      <c r="L37" s="44" t="s">
        <v>70</v>
      </c>
      <c r="M37" s="55" t="s">
        <v>139</v>
      </c>
      <c r="N37" s="53" t="s">
        <v>102</v>
      </c>
      <c r="O37" s="2"/>
      <c r="P37" s="34"/>
      <c r="R37" s="44" t="s">
        <v>70</v>
      </c>
      <c r="S37" s="4"/>
      <c r="T37" s="41"/>
      <c r="U37" s="2"/>
      <c r="V37" s="34"/>
    </row>
    <row r="38" spans="2:22" x14ac:dyDescent="0.25">
      <c r="B38" s="33"/>
      <c r="C38" s="53" t="s">
        <v>138</v>
      </c>
      <c r="D38" s="57" t="s">
        <v>102</v>
      </c>
      <c r="E38" s="58" t="s">
        <v>119</v>
      </c>
      <c r="F38" s="53">
        <v>90</v>
      </c>
      <c r="G38" s="58"/>
      <c r="H38" s="58" t="s">
        <v>120</v>
      </c>
      <c r="I38" s="59">
        <v>20</v>
      </c>
      <c r="J38" s="58">
        <v>10</v>
      </c>
      <c r="L38" s="44" t="s">
        <v>66</v>
      </c>
      <c r="M38" s="55" t="s">
        <v>139</v>
      </c>
      <c r="N38" s="53" t="s">
        <v>102</v>
      </c>
      <c r="O38" s="2"/>
      <c r="P38" s="34"/>
      <c r="R38" s="44" t="s">
        <v>66</v>
      </c>
      <c r="S38" s="4"/>
      <c r="T38" s="41"/>
      <c r="U38" s="2"/>
      <c r="V38" s="34"/>
    </row>
    <row r="39" spans="2:22" ht="15.75" thickBot="1" x14ac:dyDescent="0.3">
      <c r="B39" s="33"/>
      <c r="C39" s="65" t="s">
        <v>138</v>
      </c>
      <c r="D39" s="57" t="s">
        <v>102</v>
      </c>
      <c r="E39" s="58" t="s">
        <v>119</v>
      </c>
      <c r="F39" s="65"/>
      <c r="G39" s="58"/>
      <c r="H39" s="58" t="s">
        <v>120</v>
      </c>
      <c r="I39" s="66"/>
      <c r="J39" s="58"/>
      <c r="L39" s="44" t="s">
        <v>72</v>
      </c>
      <c r="M39" s="56" t="s">
        <v>139</v>
      </c>
      <c r="N39" s="53" t="s">
        <v>102</v>
      </c>
      <c r="O39" s="47"/>
      <c r="P39" s="48"/>
      <c r="R39" s="44" t="s">
        <v>72</v>
      </c>
      <c r="S39" s="46"/>
      <c r="T39" s="45"/>
      <c r="U39" s="47"/>
      <c r="V39" s="48"/>
    </row>
    <row r="40" spans="2:22" ht="15" customHeight="1" thickBot="1" x14ac:dyDescent="0.3">
      <c r="B40" s="67" t="s">
        <v>157</v>
      </c>
      <c r="C40" s="38"/>
      <c r="D40" s="38"/>
      <c r="E40" s="11" t="s">
        <v>158</v>
      </c>
      <c r="F40" s="11" t="s">
        <v>156</v>
      </c>
      <c r="G40" s="11" t="s">
        <v>156</v>
      </c>
      <c r="H40" s="11" t="s">
        <v>155</v>
      </c>
      <c r="I40" s="11" t="s">
        <v>156</v>
      </c>
      <c r="J40" s="11" t="s">
        <v>156</v>
      </c>
      <c r="L40" s="49" t="s">
        <v>126</v>
      </c>
      <c r="M40" s="52"/>
      <c r="N40" s="38"/>
      <c r="O40" s="38"/>
      <c r="P40" s="39"/>
      <c r="R40" s="49" t="s">
        <v>126</v>
      </c>
      <c r="S40" s="51"/>
      <c r="T40" s="38"/>
      <c r="U40" s="38"/>
      <c r="V40" s="39"/>
    </row>
    <row r="41" spans="2:22" ht="15" customHeight="1" x14ac:dyDescent="0.25">
      <c r="B41" s="6"/>
    </row>
    <row r="42" spans="2:22" ht="15" customHeight="1" x14ac:dyDescent="0.25">
      <c r="B42" s="6" t="s">
        <v>161</v>
      </c>
    </row>
    <row r="43" spans="2:22" ht="15" customHeight="1" x14ac:dyDescent="0.25">
      <c r="B43" s="84" t="s">
        <v>162</v>
      </c>
      <c r="C43" s="84"/>
    </row>
    <row r="44" spans="2:22" ht="15" customHeight="1" x14ac:dyDescent="0.25">
      <c r="B44" s="6"/>
    </row>
    <row r="45" spans="2:22" ht="15" customHeight="1" x14ac:dyDescent="0.25">
      <c r="B45" s="6"/>
    </row>
    <row r="46" spans="2:22" ht="15" customHeight="1" x14ac:dyDescent="0.25">
      <c r="B46" s="6"/>
    </row>
    <row r="47" spans="2:22" ht="15" customHeight="1" x14ac:dyDescent="0.25">
      <c r="B47" s="6"/>
    </row>
    <row r="48" spans="2:22" ht="15" customHeight="1" x14ac:dyDescent="0.25">
      <c r="B48" s="6"/>
    </row>
    <row r="49" spans="2:6" ht="15" customHeight="1" x14ac:dyDescent="0.25">
      <c r="B49" s="6"/>
    </row>
    <row r="50" spans="2:6" ht="15" customHeight="1" x14ac:dyDescent="0.25">
      <c r="B50" s="6"/>
    </row>
    <row r="51" spans="2:6" ht="15" customHeight="1" x14ac:dyDescent="0.25">
      <c r="B51" s="6"/>
    </row>
    <row r="52" spans="2:6" ht="15" customHeight="1" x14ac:dyDescent="0.25">
      <c r="B52" s="6"/>
    </row>
    <row r="53" spans="2:6" x14ac:dyDescent="0.25">
      <c r="B53" s="1" t="s">
        <v>59</v>
      </c>
      <c r="E53" s="7"/>
    </row>
    <row r="54" spans="2:6" x14ac:dyDescent="0.25">
      <c r="C54" t="s">
        <v>166</v>
      </c>
      <c r="D54" s="7" t="s">
        <v>165</v>
      </c>
    </row>
    <row r="55" spans="2:6" x14ac:dyDescent="0.25">
      <c r="C55" t="s">
        <v>167</v>
      </c>
      <c r="D55" t="s">
        <v>169</v>
      </c>
      <c r="E55" s="58">
        <v>35</v>
      </c>
      <c r="F55" t="s">
        <v>61</v>
      </c>
    </row>
    <row r="56" spans="2:6" x14ac:dyDescent="0.25">
      <c r="C56" t="s">
        <v>168</v>
      </c>
      <c r="D56" t="s">
        <v>170</v>
      </c>
      <c r="E56" s="58">
        <v>25</v>
      </c>
      <c r="F56" t="s">
        <v>61</v>
      </c>
    </row>
    <row r="57" spans="2:6" s="32" customFormat="1" x14ac:dyDescent="0.25"/>
    <row r="58" spans="2:6" s="70" customFormat="1" x14ac:dyDescent="0.25"/>
    <row r="59" spans="2:6" x14ac:dyDescent="0.25">
      <c r="B59" s="1" t="s">
        <v>177</v>
      </c>
    </row>
    <row r="61" spans="2:6" x14ac:dyDescent="0.25">
      <c r="B61" t="s">
        <v>175</v>
      </c>
    </row>
    <row r="63" spans="2:6" x14ac:dyDescent="0.25">
      <c r="B63" t="s">
        <v>176</v>
      </c>
    </row>
    <row r="65" spans="2:5" x14ac:dyDescent="0.25">
      <c r="B65" t="s">
        <v>178</v>
      </c>
      <c r="C65" t="s">
        <v>179</v>
      </c>
    </row>
    <row r="66" spans="2:5" x14ac:dyDescent="0.25">
      <c r="C66" t="s">
        <v>180</v>
      </c>
    </row>
    <row r="67" spans="2:5" x14ac:dyDescent="0.25">
      <c r="C67" t="s">
        <v>181</v>
      </c>
    </row>
    <row r="68" spans="2:5" x14ac:dyDescent="0.25">
      <c r="C68" t="s">
        <v>182</v>
      </c>
    </row>
    <row r="69" spans="2:5" x14ac:dyDescent="0.25">
      <c r="C69" t="s">
        <v>183</v>
      </c>
    </row>
    <row r="70" spans="2:5" x14ac:dyDescent="0.25">
      <c r="C70" t="s">
        <v>184</v>
      </c>
    </row>
    <row r="71" spans="2:5" x14ac:dyDescent="0.25">
      <c r="C71" t="s">
        <v>185</v>
      </c>
    </row>
    <row r="72" spans="2:5" x14ac:dyDescent="0.25">
      <c r="C72" t="s">
        <v>170</v>
      </c>
    </row>
    <row r="73" spans="2:5" x14ac:dyDescent="0.25">
      <c r="C73" t="s">
        <v>186</v>
      </c>
    </row>
    <row r="74" spans="2:5" x14ac:dyDescent="0.25">
      <c r="C74" t="s">
        <v>187</v>
      </c>
    </row>
    <row r="75" spans="2:5" x14ac:dyDescent="0.25">
      <c r="C75" t="s">
        <v>188</v>
      </c>
    </row>
    <row r="80" spans="2:5" x14ac:dyDescent="0.25">
      <c r="B80" t="s">
        <v>48</v>
      </c>
      <c r="D80" t="s">
        <v>49</v>
      </c>
      <c r="E80" t="s">
        <v>88</v>
      </c>
    </row>
    <row r="81" spans="1:8" x14ac:dyDescent="0.25">
      <c r="A81" s="15" t="s">
        <v>94</v>
      </c>
      <c r="B81" t="s">
        <v>33</v>
      </c>
    </row>
    <row r="82" spans="1:8" x14ac:dyDescent="0.25">
      <c r="A82" s="15"/>
      <c r="B82" s="6" t="s">
        <v>34</v>
      </c>
      <c r="C82" s="10"/>
      <c r="D82" t="s">
        <v>89</v>
      </c>
    </row>
    <row r="83" spans="1:8" x14ac:dyDescent="0.25">
      <c r="A83" s="15"/>
      <c r="B83" s="6" t="s">
        <v>35</v>
      </c>
      <c r="C83" s="10"/>
      <c r="D83" t="s">
        <v>90</v>
      </c>
    </row>
    <row r="84" spans="1:8" x14ac:dyDescent="0.25">
      <c r="A84" s="15" t="s">
        <v>93</v>
      </c>
      <c r="B84" t="s">
        <v>91</v>
      </c>
      <c r="C84" s="10"/>
      <c r="D84" t="s">
        <v>26</v>
      </c>
    </row>
    <row r="85" spans="1:8" ht="18" x14ac:dyDescent="0.35">
      <c r="A85" s="15"/>
      <c r="B85" t="s">
        <v>43</v>
      </c>
      <c r="C85" s="10"/>
      <c r="D85" t="s">
        <v>92</v>
      </c>
    </row>
    <row r="86" spans="1:8" ht="18" x14ac:dyDescent="0.35">
      <c r="A86" s="15"/>
      <c r="B86" t="s">
        <v>44</v>
      </c>
      <c r="C86" s="10"/>
      <c r="D86" t="s">
        <v>92</v>
      </c>
    </row>
    <row r="87" spans="1:8" ht="15.75" thickBot="1" x14ac:dyDescent="0.3"/>
    <row r="88" spans="1:8" x14ac:dyDescent="0.25">
      <c r="A88" s="17"/>
      <c r="B88" s="18" t="s">
        <v>95</v>
      </c>
      <c r="C88" s="19"/>
      <c r="D88" s="19"/>
      <c r="E88" s="19"/>
      <c r="F88" s="19"/>
      <c r="G88" s="19"/>
      <c r="H88" s="20"/>
    </row>
    <row r="89" spans="1:8" x14ac:dyDescent="0.25">
      <c r="A89" s="27"/>
      <c r="B89" s="16" t="s">
        <v>63</v>
      </c>
      <c r="C89" s="16" t="s">
        <v>65</v>
      </c>
      <c r="D89" s="26" t="s">
        <v>96</v>
      </c>
      <c r="E89" s="26" t="s">
        <v>97</v>
      </c>
      <c r="F89" s="16"/>
      <c r="G89" s="16"/>
      <c r="H89" s="22"/>
    </row>
    <row r="90" spans="1:8" x14ac:dyDescent="0.25">
      <c r="A90" s="21"/>
      <c r="B90" s="16"/>
      <c r="C90" s="16"/>
      <c r="D90" s="16"/>
      <c r="E90" s="16"/>
      <c r="F90" s="16"/>
      <c r="G90" s="16"/>
      <c r="H90" s="22"/>
    </row>
    <row r="91" spans="1:8" x14ac:dyDescent="0.25">
      <c r="A91" s="21"/>
      <c r="B91" s="16" t="s">
        <v>47</v>
      </c>
      <c r="C91" s="16"/>
      <c r="D91" s="16" t="s">
        <v>36</v>
      </c>
      <c r="E91" s="16" t="s">
        <v>62</v>
      </c>
      <c r="F91" s="16"/>
      <c r="G91" s="16"/>
      <c r="H91" s="22"/>
    </row>
    <row r="92" spans="1:8" x14ac:dyDescent="0.25">
      <c r="A92" s="21"/>
      <c r="B92" s="16" t="s">
        <v>37</v>
      </c>
      <c r="C92" s="16"/>
      <c r="D92" s="16" t="s">
        <v>36</v>
      </c>
      <c r="E92" s="16" t="s">
        <v>50</v>
      </c>
      <c r="F92" s="16"/>
      <c r="G92" s="16"/>
      <c r="H92" s="22"/>
    </row>
    <row r="93" spans="1:8" x14ac:dyDescent="0.25">
      <c r="A93" s="21"/>
      <c r="B93" s="16" t="s">
        <v>41</v>
      </c>
      <c r="C93" s="16" t="s">
        <v>42</v>
      </c>
      <c r="D93" s="16" t="s">
        <v>38</v>
      </c>
      <c r="E93" s="16"/>
      <c r="F93" s="16"/>
      <c r="G93" s="16"/>
      <c r="H93" s="22"/>
    </row>
    <row r="94" spans="1:8" x14ac:dyDescent="0.25">
      <c r="A94" s="21"/>
      <c r="B94" s="16" t="s">
        <v>45</v>
      </c>
      <c r="C94" s="16" t="s">
        <v>46</v>
      </c>
      <c r="D94" s="16"/>
      <c r="E94" s="16"/>
      <c r="F94" s="16"/>
      <c r="G94" s="16"/>
      <c r="H94" s="22"/>
    </row>
    <row r="95" spans="1:8" x14ac:dyDescent="0.25">
      <c r="A95" s="21"/>
      <c r="B95" s="16" t="s">
        <v>68</v>
      </c>
      <c r="C95" s="16"/>
      <c r="D95" s="16" t="s">
        <v>73</v>
      </c>
      <c r="E95" s="16"/>
      <c r="F95" s="16"/>
      <c r="G95" s="16"/>
      <c r="H95" s="22"/>
    </row>
    <row r="96" spans="1:8" x14ac:dyDescent="0.25">
      <c r="A96" s="21"/>
      <c r="B96" s="16"/>
      <c r="C96" s="16"/>
      <c r="D96" s="16"/>
      <c r="E96" s="16"/>
      <c r="F96" s="16"/>
      <c r="G96" s="16"/>
      <c r="H96" s="22"/>
    </row>
    <row r="97" spans="1:8" x14ac:dyDescent="0.25">
      <c r="A97" s="21"/>
      <c r="B97" s="28" t="s">
        <v>103</v>
      </c>
      <c r="C97" s="16"/>
      <c r="D97" s="16"/>
      <c r="E97" s="16"/>
      <c r="F97" s="16"/>
      <c r="G97" s="16"/>
      <c r="H97" s="22"/>
    </row>
    <row r="98" spans="1:8" x14ac:dyDescent="0.25">
      <c r="A98" s="21"/>
      <c r="B98" s="26" t="s">
        <v>104</v>
      </c>
      <c r="C98" s="16"/>
      <c r="D98" s="16" t="s">
        <v>10</v>
      </c>
      <c r="E98" s="16" t="s">
        <v>106</v>
      </c>
      <c r="F98" s="16"/>
      <c r="G98" s="16"/>
      <c r="H98" s="22"/>
    </row>
    <row r="99" spans="1:8" x14ac:dyDescent="0.25">
      <c r="A99" s="21"/>
      <c r="B99" s="26" t="s">
        <v>105</v>
      </c>
      <c r="C99" s="16"/>
      <c r="D99" s="16" t="s">
        <v>10</v>
      </c>
      <c r="E99" s="16" t="s">
        <v>107</v>
      </c>
      <c r="F99" s="16"/>
      <c r="G99" s="16"/>
      <c r="H99" s="22"/>
    </row>
    <row r="100" spans="1:8" ht="15.75" thickBot="1" x14ac:dyDescent="0.3">
      <c r="A100" s="23"/>
      <c r="B100" s="24"/>
      <c r="C100" s="24"/>
      <c r="D100" s="24"/>
      <c r="E100" s="24"/>
      <c r="F100" s="24"/>
      <c r="G100" s="24"/>
      <c r="H100" s="25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Widmung</vt:lpstr>
      <vt:lpstr>Calculation</vt:lpstr>
      <vt:lpstr>Exchange</vt:lpstr>
      <vt:lpstr>Results</vt:lpstr>
      <vt:lpstr>Planungsbegleitung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Simon Schneider</cp:lastModifiedBy>
  <dcterms:created xsi:type="dcterms:W3CDTF">2020-12-22T12:02:18Z</dcterms:created>
  <dcterms:modified xsi:type="dcterms:W3CDTF">2021-05-16T18:20:32Z</dcterms:modified>
</cp:coreProperties>
</file>