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 Schneider\PycharmProjects\pyped\data\"/>
    </mc:Choice>
  </mc:AlternateContent>
  <bookViews>
    <workbookView xWindow="0" yWindow="0" windowWidth="22980" windowHeight="9060"/>
  </bookViews>
  <sheets>
    <sheet name="META" sheetId="1" r:id="rId1"/>
  </sheets>
  <externalReferences>
    <externalReference r:id="rId2"/>
    <externalReference r:id="rId3"/>
  </externalReferences>
  <definedNames>
    <definedName name="meta_auxiliary_power_percentage_district_heating">META!$BX$2</definedName>
    <definedName name="meta_auxiliary_power_percentage_gas">META!$BX$2</definedName>
    <definedName name="meta_auxiliary_power_percentage_heatpump">META!$BW$2</definedName>
    <definedName name="meta_building_area_hull_cellar">META!$K$2</definedName>
    <definedName name="meta_building_area_hull_outerwall">META!$H$2</definedName>
    <definedName name="meta_building_area_hull_roof">META!$J$2</definedName>
    <definedName name="meta_building_area_hull_windows">META!$I$2</definedName>
    <definedName name="meta_building_ceiling_height_avg">META!$AF$2</definedName>
    <definedName name="meta_building_effective_area_per_Person_education">META!$AN$2</definedName>
    <definedName name="meta_building_effective_area_per_Person_office">META!$AM$2</definedName>
    <definedName name="meta_building_effective_area_per_Person_residential">META!$AL$2</definedName>
    <definedName name="meta_building_effective_area_per_Person_retail">META!$AO$2</definedName>
    <definedName name="meta_building_energy_transmittance_windows">META!$Q$2</definedName>
    <definedName name="meta_building_floor_area">META!$F$2</definedName>
    <definedName name="meta_building_gains_opaque_building_parts">META!$AG$2</definedName>
    <definedName name="meta_building_global_warming_potential_building">META!$X$2</definedName>
    <definedName name="meta_building_global_warming_potential_building_technology">META!$AC$2</definedName>
    <definedName name="meta_building_global_warming_potential_cellar">META!$V$2</definedName>
    <definedName name="meta_building_global_warming_potential_heat_pump">META!$Z$2</definedName>
    <definedName name="meta_building_global_warming_potential_outerwall">META!$S$2</definedName>
    <definedName name="meta_building_global_warming_potential_pv_plant">META!$Y$2</definedName>
    <definedName name="meta_building_global_warming_potential_roof">META!$U$2</definedName>
    <definedName name="meta_building_global_warming_potential_ST">META!$AB$2</definedName>
    <definedName name="meta_building_global_warming_potential_storey_ceiling">META!$W$2</definedName>
    <definedName name="meta_building_global_warming_potential_ventilation">META!$AA$2</definedName>
    <definedName name="meta_building_global_warming_potential_window">META!$T$2</definedName>
    <definedName name="meta_building_parking_lots">META!$AK$2</definedName>
    <definedName name="meta_building_retail_share_food">META!$G$2</definedName>
    <definedName name="meta_building_thermal_bridge_factor">META!$AD$2</definedName>
    <definedName name="meta_building_thermal_capacity_thermal_mass">META!$R$2</definedName>
    <definedName name="meta_building_thermal_transmittance_cellar">META!$P$2</definedName>
    <definedName name="meta_building_thermal_transmittance_mean">META!$AE$2</definedName>
    <definedName name="meta_building_thermal_transmittance_outer_wall">META!$M$2</definedName>
    <definedName name="meta_building_thermal_transmittance_roof">META!$O$2</definedName>
    <definedName name="meta_building_thermal_transmittance_window">META!$N$2</definedName>
    <definedName name="meta_cooling_cop_avg">META!$BJ$2</definedName>
    <definedName name="meta_cooling_cop_education">META!$BI$2</definedName>
    <definedName name="meta_cooling_cop_office">META!$BG$2</definedName>
    <definedName name="meta_cooling_cop_residential">META!$BF$2</definedName>
    <definedName name="meta_cooling_cop_retail">META!$BH$2</definedName>
    <definedName name="meta_cooling_distribution_efficiency">META!$BC$2</definedName>
    <definedName name="meta_cooling_heat_pump_power">META!$BD$2</definedName>
    <definedName name="meta_cooling_setpoint_max">META!$BB$2</definedName>
    <definedName name="meta_cooling_setpoint_min">META!$BA$2</definedName>
    <definedName name="meta_dhw_cop_avg">META!$BV$2</definedName>
    <definedName name="meta_dhw_cop_education">META!$BU$2</definedName>
    <definedName name="meta_dhw_cop_office">META!$BS$2</definedName>
    <definedName name="meta_dhw_cop_residential">META!$BR$2</definedName>
    <definedName name="meta_dhw_cop_retail">META!$BT$2</definedName>
    <definedName name="meta_dhw_distribution_efficiency">META!$BM$2</definedName>
    <definedName name="meta_dhw_heat_pump_power">META!$BP$2</definedName>
    <definedName name="meta_dhw_reheating_efficiency">META!$BQ$2</definedName>
    <definedName name="meta_dhw_setpoint_max">META!$BL$2</definedName>
    <definedName name="meta_dhw_setpoint_min">META!$BK$2</definedName>
    <definedName name="meta_dhw_storage_loss">META!$BN$2</definedName>
    <definedName name="meta_dhw_storage_size">META!$BO$2</definedName>
    <definedName name="meta_electric_battery_capacity">META!$CY$2</definedName>
    <definedName name="meta_electric_battery_charging_efficiency">META!$DC$2</definedName>
    <definedName name="meta_electric_battery_charging_power_max">META!$DA$2</definedName>
    <definedName name="meta_electric_battery_deloading_efficiency">META!$DD$2</definedName>
    <definedName name="meta_electric_battery_loss_per_week">META!$CZ$2</definedName>
    <definedName name="meta_electric_battery_number">META!$CX$2</definedName>
    <definedName name="meta_electric_battery_storage_avg">META!$DB$2</definedName>
    <definedName name="meta_electric_dhw_heater_efficiency">META!$CF$2</definedName>
    <definedName name="meta_electric_dhw_heater_installed_load">META!$CG$2</definedName>
    <definedName name="meta_electric_dhw_heater_setpoint_max">META!$CE$2</definedName>
    <definedName name="meta_emobility_charging_efficiency">META!$CQ$2</definedName>
    <definedName name="meta_emobility_charging_power_max">META!$CO$2</definedName>
    <definedName name="meta_emobility_electricity_consumption_per_km">META!$CS$2</definedName>
    <definedName name="meta_emobility_electricity_consumption_per_year">META!$CK$2</definedName>
    <definedName name="meta_emobility_percentage_ecars">META!$CR$2</definedName>
    <definedName name="meta_emobility_storage_avg">META!$CL$2</definedName>
    <definedName name="meta_emobility_variation_mobility_profile_education">META!$CV$2</definedName>
    <definedName name="meta_emobility_variation_mobility_profile_office">META!$CU$2</definedName>
    <definedName name="meta_emobility_variation_mobility_profile_residential">META!$CT$2</definedName>
    <definedName name="meta_emobility_variation_mobility_profile_retail">META!$CW$2</definedName>
    <definedName name="meta_emobility_vehicle_battery_capacity">META!$CI$2</definedName>
    <definedName name="meta_emobility_vehicle_battery_loss_per_week">META!$CJ$2</definedName>
    <definedName name="meta_emobility_vehicles_charging_const">META!$CN$2</definedName>
    <definedName name="meta_emobility_vehicles_charging_level_min">META!$CP$2</definedName>
    <definedName name="meta_emobility_vehicles_following_loading_curve">META!$CM$2</definedName>
    <definedName name="meta_emobility_vehicles_number">META!$CH$2</definedName>
    <definedName name="meta_heating_cop_avg">META!$AX$2</definedName>
    <definedName name="meta_heating_cop_education">META!$AW$2</definedName>
    <definedName name="meta_heating_cop_office">META!$AU$2</definedName>
    <definedName name="meta_heating_cop_residential">META!$AT$2</definedName>
    <definedName name="meta_heating_cop_retail">META!$AV$2</definedName>
    <definedName name="meta_heating_distribution_efficiency">META!$AR$2</definedName>
    <definedName name="meta_heating_efficiency_district_heating">META!$AY$2</definedName>
    <definedName name="meta_heating_efficiency_natural_gas">META!$AZ$2</definedName>
    <definedName name="meta_heating_heat_pump_power">META!$AS$2</definedName>
    <definedName name="meta_heating_setpoint_max">META!$AQ$2</definedName>
    <definedName name="meta_heating_setpoint_min">META!$AP$2</definedName>
    <definedName name="meta_initialization_battery_charging_level">META!$ES$2</definedName>
    <definedName name="meta_initialization_building_temperature">META!$EP$2</definedName>
    <definedName name="meta_initialization_building_temperature_after_heatcool">META!$ET$2</definedName>
    <definedName name="meta_initialization_dhw_temperature">META!$EQ$2</definedName>
    <definedName name="meta_initialization_dhw_temperature_after_heating">META!$EU$2</definedName>
    <definedName name="meta_initialization_emobility_charging_level">META!$ER$2</definedName>
    <definedName name="meta_initialization_emobility_charging_level_after_charging">META!$EV$2</definedName>
    <definedName name="meta_physics_heat_capacity_air">META!$DS$2</definedName>
    <definedName name="meta_physics_heat_capacity_water_kJ">META!$DU$2</definedName>
    <definedName name="meta_physics_heat_capacity_water_Wh">META!$DT$2</definedName>
    <definedName name="meta_selection_battery">META!$EM$2</definedName>
    <definedName name="meta_selection_building_hull">META!$DW$2</definedName>
    <definedName name="meta_selection_cooling">META!$EK$2</definedName>
    <definedName name="meta_selection_cooling_basic_szenario">META!$EF$2</definedName>
    <definedName name="meta_selection_ecars">META!$EN$2</definedName>
    <definedName name="meta_selection_loading_curve">META!$EA$2</definedName>
    <definedName name="meta_selection_mobility_region">META!$DZ$2</definedName>
    <definedName name="meta_selection_pv">META!$EJ$2</definedName>
    <definedName name="meta_selection_pv_system">META!$DX$2</definedName>
    <definedName name="meta_selection_variation_mobility_profile_education">META!$ED$2</definedName>
    <definedName name="meta_selection_variation_mobility_profile_office">META!$EC$2</definedName>
    <definedName name="meta_selection_variation_mobility_profile_residential">META!$EB$2</definedName>
    <definedName name="meta_selection_variation_mobility_profile_retail">META!$EE$2</definedName>
    <definedName name="meta_selection_ventilation">META!$EH$2</definedName>
    <definedName name="meta_selection_waste_heat">META!$EG$2</definedName>
    <definedName name="meta_selection_water_heater">META!$EL$2</definedName>
    <definedName name="meta_selection_wind">META!$EI$2</definedName>
    <definedName name="meta_selection_wind_profile">META!$DY$2</definedName>
    <definedName name="meta_ventilation_cold_recovery_efficiency">META!$CC$2</definedName>
    <definedName name="meta_ventilation_heat_recovery_efficiency">META!$CB$2</definedName>
    <definedName name="meta_ventilation_percentage_without_KWL">META!$CA$2</definedName>
    <definedName name="meta_ventilation_transition_period_efficiency">META!$CD$2</definedName>
    <definedName name="meta_wind_charging_power_max">META!$BZ$2</definedName>
    <definedName name="meta_wind_percentage_of_nominal_power">META!$BY$2</definedName>
    <definedName name="Output_Heizwaermeverteilung_kWhma" localSheetId="0">'[2]WW+Verteil'!$X$40</definedName>
    <definedName name="Sommer_Spez_Kapazitaet" localSheetId="0">[2]Nachweis!$K$29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1" l="1"/>
  <c r="DY8" i="1"/>
  <c r="DX8" i="1"/>
  <c r="DY7" i="1"/>
  <c r="DX7" i="1"/>
  <c r="DY6" i="1"/>
  <c r="DX6" i="1"/>
  <c r="DY5" i="1"/>
  <c r="DX5" i="1"/>
  <c r="DY4" i="1"/>
  <c r="DX4" i="1"/>
  <c r="CY4" i="1"/>
  <c r="CB4" i="1"/>
  <c r="BR4" i="1"/>
  <c r="BP4" i="1"/>
  <c r="BO4" i="1"/>
  <c r="BN4" i="1"/>
  <c r="BM4" i="1"/>
  <c r="BQ4" i="1" s="1"/>
  <c r="BQ3" i="1" s="1"/>
  <c r="BE4" i="1"/>
  <c r="BD4" i="1"/>
  <c r="AT4" i="1"/>
  <c r="AS4" i="1"/>
  <c r="R4" i="1"/>
  <c r="P4" i="1"/>
  <c r="O4" i="1"/>
  <c r="N4" i="1"/>
  <c r="M4" i="1"/>
  <c r="DT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CZ3" i="1"/>
  <c r="CX3" i="1"/>
  <c r="CW3" i="1"/>
  <c r="CV3" i="1"/>
  <c r="CU3" i="1"/>
  <c r="CT3" i="1"/>
  <c r="CR3" i="1"/>
  <c r="CM3" i="1"/>
  <c r="CJ3" i="1"/>
  <c r="CB3" i="1"/>
  <c r="CD3" i="1" s="1"/>
  <c r="BS3" i="1"/>
  <c r="BT3" i="1" s="1"/>
  <c r="BU3" i="1" s="1"/>
  <c r="BR3" i="1"/>
  <c r="BO3" i="1"/>
  <c r="BN3" i="1"/>
  <c r="BM3" i="1"/>
  <c r="BE3" i="1"/>
  <c r="BD3" i="1"/>
  <c r="AU3" i="1"/>
  <c r="AV3" i="1" s="1"/>
  <c r="AW3" i="1" s="1"/>
  <c r="AT3" i="1"/>
  <c r="AR3" i="1"/>
  <c r="AG3" i="1"/>
  <c r="AJ3" i="1" s="1"/>
  <c r="AF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E3" i="1"/>
  <c r="D3" i="1"/>
  <c r="C3" i="1"/>
  <c r="B3" i="1"/>
  <c r="A3" i="1"/>
  <c r="EE2" i="1"/>
  <c r="ED2" i="1"/>
  <c r="EC2" i="1"/>
  <c r="EB2" i="1"/>
  <c r="EA2" i="1"/>
  <c r="BV3" i="1" l="1"/>
  <c r="AX3" i="1"/>
  <c r="F3" i="1"/>
  <c r="DB3" i="1" s="1"/>
  <c r="DA3" i="1" s="1"/>
  <c r="BJ3" i="1" l="1"/>
  <c r="AE3" i="1"/>
  <c r="CH3" i="1" l="1"/>
  <c r="CL3" i="1" l="1"/>
  <c r="CO3" i="1"/>
  <c r="CK3" i="1"/>
  <c r="CN3" i="1" s="1"/>
  <c r="EU4" i="1" l="1"/>
  <c r="EV4" i="1" l="1"/>
  <c r="ET4" i="1" l="1"/>
  <c r="EP4" i="1" l="1"/>
  <c r="ER4" i="1" l="1"/>
  <c r="ES4" i="1" l="1"/>
  <c r="EQ4" i="1" l="1"/>
</calcChain>
</file>

<file path=xl/sharedStrings.xml><?xml version="1.0" encoding="utf-8"?>
<sst xmlns="http://schemas.openxmlformats.org/spreadsheetml/2006/main" count="816" uniqueCount="310">
  <si>
    <t>Gebäude</t>
  </si>
  <si>
    <t>eco2soft</t>
  </si>
  <si>
    <t>Heizung</t>
  </si>
  <si>
    <t>Kühlung</t>
  </si>
  <si>
    <t>Warmwasser</t>
  </si>
  <si>
    <t>Hilfsstrom</t>
  </si>
  <si>
    <t>Wind</t>
  </si>
  <si>
    <t>Lüftung</t>
  </si>
  <si>
    <t>Elektropatrone</t>
  </si>
  <si>
    <t>ECars</t>
  </si>
  <si>
    <t>Batterie</t>
  </si>
  <si>
    <t>Mobilität</t>
  </si>
  <si>
    <t>Physik</t>
  </si>
  <si>
    <t>Switch</t>
  </si>
  <si>
    <t>1.1. 0 Uhr</t>
  </si>
  <si>
    <t>Konventionell</t>
  </si>
  <si>
    <t>Wohnbau NGF (m2)</t>
  </si>
  <si>
    <t>Büro NGF (m2)</t>
  </si>
  <si>
    <t>Schule NGF (m2)</t>
  </si>
  <si>
    <t>Kiga NGF (m2)</t>
  </si>
  <si>
    <t>Handel NGF (m2)</t>
  </si>
  <si>
    <t>Summe NGF (m2)</t>
  </si>
  <si>
    <t>Anteil NonFood an Handel</t>
  </si>
  <si>
    <t>Bauteilfläche Hülle Außenwand (exkl. Fenster) (m2)</t>
  </si>
  <si>
    <t>Bauteilfläche Hülle Fenster (m2)</t>
  </si>
  <si>
    <t>Bauteilfläche Hülle Dach m²</t>
  </si>
  <si>
    <t>Bauteilfläche Hülle Decke gegen Erdreich / Keller m²</t>
  </si>
  <si>
    <t>Gewählte Variante</t>
  </si>
  <si>
    <t>U-Wert Außenwand (exkl. Fenster) (W/m2K)</t>
  </si>
  <si>
    <t>U-Wert Fenster (W/m2K)</t>
  </si>
  <si>
    <t>U-Wert Dach (W/m2K)</t>
  </si>
  <si>
    <t>U-Wert Decke gegen Erdreich / Keller (W/m2K)</t>
  </si>
  <si>
    <t>g-Wert Fenster (W/m2K)</t>
  </si>
  <si>
    <t>Speicherkapazität spezifisch Wirksame Wärmekapazität (massiv 204, Misch 135, Leicht 60 laut PHPP) (Wh/m2K)</t>
  </si>
  <si>
    <t>Außenwand (exkl. Fenster) GWP 100S (kg CO2equiv/m²a)</t>
  </si>
  <si>
    <t>Fenster GWP 100S (kg CO2equiv/m²a)</t>
  </si>
  <si>
    <t>Dach GWP 100S (kg CO2equiv/m²a)</t>
  </si>
  <si>
    <t>Decke gegen Erdreich / Keller GWP 100S (kg CO2equiv/m²a)</t>
  </si>
  <si>
    <t>Zwischengeschoßdecken GWP 100S (kg CO2equiv/m²a)</t>
  </si>
  <si>
    <t>Allgemein Baulich GWP 100S (kg CO2equiv/m²a)</t>
  </si>
  <si>
    <t>PV-Anlage GWP 100S (kg CO2equiv/m²a)</t>
  </si>
  <si>
    <t>Erdwärmesonden GWP 100S (kg CO2equiv/m²a)</t>
  </si>
  <si>
    <t>Komfortlüftung GWP 100S (kg CO2equiv/m²a)</t>
  </si>
  <si>
    <t>Solarthermie GWP 100S (kg CO2equiv/m²a)</t>
  </si>
  <si>
    <t>Allgemein Haustechnik GWP 100S (kg CO2equiv/m²a)</t>
  </si>
  <si>
    <t>Wärmebrückenzuschlag</t>
  </si>
  <si>
    <t>mittlerer U-Wert (W/m2K)</t>
  </si>
  <si>
    <t>Durchschnittliche Raumhöhe für die Berechnung des Lüfungsvolumen (m)</t>
  </si>
  <si>
    <t xml:space="preserve">Gewinne durch opake Bauteile </t>
  </si>
  <si>
    <t>Mobiler Sommerlicher Sonnenschutz</t>
  </si>
  <si>
    <t>Referenz g-Wert</t>
  </si>
  <si>
    <t>Faktor Solare Gewinne Kühlsaison</t>
  </si>
  <si>
    <t>Stellplatzverornung m2/Stellplatz</t>
  </si>
  <si>
    <t>m²NF/Person aus UAP Studie Wohnen</t>
  </si>
  <si>
    <t>m²NF/Person aus UAP Studie Büro</t>
  </si>
  <si>
    <t>m²NF/Person aus UAP Studie Ausbildung</t>
  </si>
  <si>
    <t>m²NF/Person aus UAP Studie Handel</t>
  </si>
  <si>
    <t>Raumtemperatur Minimum (°C)</t>
  </si>
  <si>
    <t>Raumemperatur Maximum (°C)</t>
  </si>
  <si>
    <t>Wirkungsgrad Heiz (Verteilverluste)</t>
  </si>
  <si>
    <t>Leistung Wärmepumpe (W/m2)</t>
  </si>
  <si>
    <t>Jahresarbeitszahl Wärmepumpe Wohnen</t>
  </si>
  <si>
    <t>Jahresarbeitszahl Wärmepumpe Büro &amp; Gewerbe</t>
  </si>
  <si>
    <t>Jahresarbeitszahl Wärmepumpe Handel</t>
  </si>
  <si>
    <t>Jahresarbeitszahl Wärmepumpe Bildung</t>
  </si>
  <si>
    <t>Flächengewichtete Jahresarbeitszahl</t>
  </si>
  <si>
    <t>Wirkungsgrad Fernwärme</t>
  </si>
  <si>
    <t>Wirkungsgrad Erdgas</t>
  </si>
  <si>
    <t>Raumtemperatur maximal runterkühlen bis (°C)</t>
  </si>
  <si>
    <t>Wirkungsgrad Kühl (Verteilverluste)</t>
  </si>
  <si>
    <t>SEER Kühlung</t>
  </si>
  <si>
    <t>Temperatur Minimum (°C)</t>
  </si>
  <si>
    <t>Temperatur Maximum (°C)</t>
  </si>
  <si>
    <t>Wirkungsgrad (Verteilverluste)</t>
  </si>
  <si>
    <t>Speicher Verluste (W/K)</t>
  </si>
  <si>
    <t>Wasserspeicher (l)</t>
  </si>
  <si>
    <t>Wirkungsgrad Aufheizen</t>
  </si>
  <si>
    <t>Hilfsstromanteil Wärmeumpen</t>
  </si>
  <si>
    <t>Hilfsstromanteil Gasheizung/Fernwärme</t>
  </si>
  <si>
    <t>Freigabe Wind (Prozent der Nennleistung)</t>
  </si>
  <si>
    <t>Maximale Ladeleistung (W/m2)</t>
  </si>
  <si>
    <t>Anteil Lüfterstrom ohne KWL</t>
  </si>
  <si>
    <t>Wirkungsgrad Wärmerückgewinnung</t>
  </si>
  <si>
    <t>Wirkungsgrad Kälterückgewinnung</t>
  </si>
  <si>
    <t>Wirkungsgrad Übergangszeit</t>
  </si>
  <si>
    <t>Wirkungsgrad</t>
  </si>
  <si>
    <t>Anschlussleistung (Wh)</t>
  </si>
  <si>
    <t>Anzahl Fahrzeuge</t>
  </si>
  <si>
    <t>Batteriekapazität je Fahrzeug (Wh)</t>
  </si>
  <si>
    <t>Verluste Batterie (2%/Woche)</t>
  </si>
  <si>
    <t>Jahresverbrauch Emob (Wh)</t>
  </si>
  <si>
    <t>Speicher Spezifisch (Wh/m2)</t>
  </si>
  <si>
    <t>Anteil der Fahrzeuge die der Ladekurve (Spitzenladungszeiten) folgen</t>
  </si>
  <si>
    <t>Konstantes Laden von Fahrzeugen die nicht der Ladekurve folgen (W/m2)</t>
  </si>
  <si>
    <t>Maximale Ladeleistung (ein 11kW Ladeanschluss je Fahrzeug) (W/m2)</t>
  </si>
  <si>
    <t>Minimaler Ladezustand der erreicht werden soll</t>
  </si>
  <si>
    <t>Wirkungsgrad Ladung</t>
  </si>
  <si>
    <t>Anteil Elektroautos</t>
  </si>
  <si>
    <t>Energieverbrauch (kWh/km)</t>
  </si>
  <si>
    <t>Variation km-Leistung Wohnen</t>
  </si>
  <si>
    <t>Variation km-Leistung Büro</t>
  </si>
  <si>
    <t>Variation km-Leistung Ausbildung</t>
  </si>
  <si>
    <t>Variation km-Leistung Handel</t>
  </si>
  <si>
    <t>Anzahl</t>
  </si>
  <si>
    <t>Kapazität (kWh)</t>
  </si>
  <si>
    <t>Maximale Ladeleistung (50kW) (W/m2)</t>
  </si>
  <si>
    <t>Wirkungsgrad Entladung</t>
  </si>
  <si>
    <t>Regionstyp</t>
  </si>
  <si>
    <t>Zuordnung der Jahresmobilität Wohnen</t>
  </si>
  <si>
    <t>Zuordnung der Jahresmobilität Büro</t>
  </si>
  <si>
    <t>Zuordnung der Jahresmobilität Ausbildung</t>
  </si>
  <si>
    <t>Zuordnung der Jahresmobilität Handel</t>
  </si>
  <si>
    <t>Verkehrsleistung Zu Fuß</t>
  </si>
  <si>
    <t>Verkehrsleistung Fahrrad</t>
  </si>
  <si>
    <t>Verkehrsleistung Moped</t>
  </si>
  <si>
    <t>Verkehrsleistung PKW-LenkerIn</t>
  </si>
  <si>
    <t>Verkehrsleistung PKW-MitfahrerIn</t>
  </si>
  <si>
    <t>Verkehrsleistung Stadt/Regionalbus</t>
  </si>
  <si>
    <t>Verkehrsleistung Straßenbahn/U-Bahn</t>
  </si>
  <si>
    <t>Verkehrsleistung Eisenbahn</t>
  </si>
  <si>
    <t>Verkehrsleistung Reisebus</t>
  </si>
  <si>
    <t>spezifische Wärmekapazität Luft Wh/m3K</t>
  </si>
  <si>
    <t>spezifische Wärmekapazität Wasser (Wh/kgK)</t>
  </si>
  <si>
    <t>spezifische Wärmekapazität Wasser (kJ/kgK)</t>
  </si>
  <si>
    <t>Variante</t>
  </si>
  <si>
    <t>Photovoltaikvarianten</t>
  </si>
  <si>
    <t>Windprofil</t>
  </si>
  <si>
    <t>Regionstyp Mobilität</t>
  </si>
  <si>
    <t>Kühlen in Var. FW, Erdgas ein?</t>
  </si>
  <si>
    <t>Freigabe Abwärme</t>
  </si>
  <si>
    <t>Lüftungsanlage</t>
  </si>
  <si>
    <t>Windkraft</t>
  </si>
  <si>
    <t>PV</t>
  </si>
  <si>
    <t>EBatterie</t>
  </si>
  <si>
    <t>STARTWERTE</t>
  </si>
  <si>
    <t>Gebäudespeicher (Raumlufttemperatur °C)</t>
  </si>
  <si>
    <t>WW Akut (Speichertemperatur °C)</t>
  </si>
  <si>
    <t>ecars Ladestand (Wh/m²EBF)</t>
  </si>
  <si>
    <t>e-Speicher (Wh/m²EBF)</t>
  </si>
  <si>
    <t>Temperatur nach heizen und kühlen konventionell</t>
  </si>
  <si>
    <t>Temperatur WW nach heizen</t>
  </si>
  <si>
    <t>Ladezustand ecars nach Laden</t>
  </si>
  <si>
    <t>Farben</t>
  </si>
  <si>
    <t>Energy Base 2.0</t>
  </si>
  <si>
    <t>Nicht mehr in Funktion</t>
  </si>
  <si>
    <t>Aus PHPP</t>
  </si>
  <si>
    <t>Achtung, hier anpassen, wenn freecooling etc.</t>
  </si>
  <si>
    <t>Einheiten</t>
  </si>
  <si>
    <t>Werte am 31.12.24 Uhr</t>
  </si>
  <si>
    <t>die raufkopieren (werte einfügen)</t>
  </si>
  <si>
    <t>Input aus PHPP direkt, prüfen</t>
  </si>
  <si>
    <t>Heizlast ohne QS und QI, ohne Aufwärmelast</t>
  </si>
  <si>
    <t>Input für Berechnung direkt in PEQ Excel</t>
  </si>
  <si>
    <t>Ökologisch PH Holzbau</t>
  </si>
  <si>
    <t>Alter Input, nicht mehr verwendet</t>
  </si>
  <si>
    <t>Ohne Farbe berechnete Werte</t>
  </si>
  <si>
    <t>Projektname</t>
  </si>
  <si>
    <t>Zeile 1 bis 72 in Plusenergieexcel/Blatt Meta ab Zeile 25 einfügen, mit "Inhalte einfügen" !</t>
  </si>
  <si>
    <t>Energiebezugsfläche</t>
  </si>
  <si>
    <t>m²</t>
  </si>
  <si>
    <t>Wohneinheiten</t>
  </si>
  <si>
    <t>-</t>
  </si>
  <si>
    <t>Personen</t>
  </si>
  <si>
    <t>BGF näherungsweise</t>
  </si>
  <si>
    <t>Bebaute Fläche</t>
  </si>
  <si>
    <t>Nettoraumvolumen konditioniert</t>
  </si>
  <si>
    <t>m³</t>
  </si>
  <si>
    <t>Innentemperatur Winter [°C]:</t>
  </si>
  <si>
    <t>°C</t>
  </si>
  <si>
    <t>1-</t>
  </si>
  <si>
    <t>Innentemp. Sommer [°C]:</t>
  </si>
  <si>
    <t>Monat</t>
  </si>
  <si>
    <t>Jan</t>
  </si>
  <si>
    <t>Feb</t>
  </si>
  <si>
    <t>Mar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</si>
  <si>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</si>
  <si>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</si>
  <si>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</si>
  <si>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</si>
  <si>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</si>
  <si>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</si>
  <si>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</si>
  <si>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</si>
  <si>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</si>
  <si>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Jahr</t>
  </si>
  <si>
    <t>Tage/Monat</t>
  </si>
  <si>
    <t>d</t>
  </si>
  <si>
    <t>Stunden/Monat</t>
  </si>
  <si>
    <t>h</t>
  </si>
  <si>
    <t>Außentemperatur</t>
  </si>
  <si>
    <t>° C</t>
  </si>
  <si>
    <t>Strahlung Horizontal</t>
  </si>
  <si>
    <t>kWh/m²a</t>
  </si>
  <si>
    <t>Nutzungsfaktor Heizen</t>
  </si>
  <si>
    <t>Verluste Heizen</t>
  </si>
  <si>
    <t>Gewinne Heizen</t>
  </si>
  <si>
    <t>Solare Gewinne Heizen</t>
  </si>
  <si>
    <t>Heizen warmer Raum HWB</t>
  </si>
  <si>
    <t>Nutzungsfaktor Kühlen</t>
  </si>
  <si>
    <t>Verluste Kühlen</t>
  </si>
  <si>
    <t>Gewinne Kühlen</t>
  </si>
  <si>
    <t>Solare Gewinne Kühlen</t>
  </si>
  <si>
    <t>Kühlung KB</t>
  </si>
  <si>
    <t>Warmwasser WWWB</t>
  </si>
  <si>
    <t>Befeuchten  BEFB</t>
  </si>
  <si>
    <t>Aktuell 0</t>
  </si>
  <si>
    <t>Summe Wärme</t>
  </si>
  <si>
    <t>KB inkl. Entfeuchtung</t>
  </si>
  <si>
    <t>Endenergie Wärmepumpe</t>
  </si>
  <si>
    <t>Heizen warmer Raum</t>
  </si>
  <si>
    <t xml:space="preserve">Befeuchten </t>
  </si>
  <si>
    <t>Entf</t>
  </si>
  <si>
    <t>Kühler Raum</t>
  </si>
  <si>
    <t>Gesamtstrombedarf Wärmepumpe</t>
  </si>
  <si>
    <t>Hilfsstrom Heizen</t>
  </si>
  <si>
    <t>Hilfsstrom WW</t>
  </si>
  <si>
    <t>Hilfsstrom Kühlen</t>
  </si>
  <si>
    <t>Hilfsstrom Lüften</t>
  </si>
  <si>
    <t>Haushaltsstrom</t>
  </si>
  <si>
    <t xml:space="preserve">Gesamtstrombedarf </t>
  </si>
  <si>
    <t>Kennwerte</t>
  </si>
  <si>
    <t>Winter</t>
  </si>
  <si>
    <t>Sommer ohne Nachtlüftung</t>
  </si>
  <si>
    <t>Leitwert LT+LV</t>
  </si>
  <si>
    <t>W/Km²EBF</t>
  </si>
  <si>
    <t>36l/s</t>
  </si>
  <si>
    <t>Cwirk</t>
  </si>
  <si>
    <t>Wh/m²K</t>
  </si>
  <si>
    <t>Heizdetail</t>
  </si>
  <si>
    <t>WW</t>
  </si>
  <si>
    <t>Leitwert LT</t>
  </si>
  <si>
    <t>Verteilverluste</t>
  </si>
  <si>
    <t>Dim Speicher so, dass WWDurchschnittsleistung mal 6</t>
  </si>
  <si>
    <t>Nutzenergie</t>
  </si>
  <si>
    <t>Nutzenergie plus Abgabe-und Verteilverluste</t>
  </si>
  <si>
    <t>Leistung WP</t>
  </si>
  <si>
    <t>PHPP Berechnung</t>
  </si>
  <si>
    <t>Thermisch ab WP</t>
  </si>
  <si>
    <t>Speicherverluste</t>
  </si>
  <si>
    <t>EBF</t>
  </si>
  <si>
    <t>Haushalte</t>
  </si>
  <si>
    <t>Heizlast PHPP</t>
  </si>
  <si>
    <t>Heizlast in Anlehnung an ÖNORM B 8135</t>
  </si>
  <si>
    <t>Leistung WW Nutz</t>
  </si>
  <si>
    <t>Kühllast</t>
  </si>
  <si>
    <t>HWB</t>
  </si>
  <si>
    <t>WWWB</t>
  </si>
  <si>
    <t>Kühlbedarf</t>
  </si>
  <si>
    <t>Heizen</t>
  </si>
  <si>
    <t>Kühlen+Entf (Strom)</t>
  </si>
  <si>
    <t>Betriebsstrom+Hilfsstrom</t>
  </si>
  <si>
    <t xml:space="preserve">PV </t>
  </si>
  <si>
    <t>Heizleistung</t>
  </si>
  <si>
    <t>W/m²</t>
  </si>
  <si>
    <t>Verlustkoeffizient</t>
  </si>
  <si>
    <t>W/K</t>
  </si>
  <si>
    <t>Kühlleistung</t>
  </si>
  <si>
    <t>Größe Speicher</t>
  </si>
  <si>
    <t>l</t>
  </si>
  <si>
    <t>kWh/m2a</t>
  </si>
  <si>
    <t>Sonstige Kennwerte</t>
  </si>
  <si>
    <t>g-Wert</t>
  </si>
  <si>
    <t>Wirkungsgrad Lüftungsanlage</t>
  </si>
  <si>
    <t>Fenster</t>
  </si>
  <si>
    <t>Abminderungsfaktor 
solare Einstrahlung</t>
  </si>
  <si>
    <t>Fensterfläche</t>
  </si>
  <si>
    <t>Fenster-
U-Wert</t>
  </si>
  <si>
    <t>Vergla-sungs-
Fläche</t>
  </si>
  <si>
    <t>Verhältnis Abminderung Kühlung/Heizung</t>
  </si>
  <si>
    <t>Kenndaten und Ergebnisse</t>
  </si>
  <si>
    <t>Nord</t>
  </si>
  <si>
    <t>Bedarf</t>
  </si>
  <si>
    <t>Bedarf inkl. Verteilung</t>
  </si>
  <si>
    <t>Bedarf inkl. Verteilung und Speicherung</t>
  </si>
  <si>
    <t>Endenergie</t>
  </si>
  <si>
    <t>Aufwandszahl Verteilung</t>
  </si>
  <si>
    <t>Aufwandszahl Speicherung</t>
  </si>
  <si>
    <t>JAZ Wärmepumpe</t>
  </si>
  <si>
    <t>JAZ inkl. Verteilung/Abgabe</t>
  </si>
  <si>
    <t>Ost</t>
  </si>
  <si>
    <t>Süd</t>
  </si>
  <si>
    <t>West</t>
  </si>
  <si>
    <t>Horizontal</t>
  </si>
  <si>
    <t>Mittel</t>
  </si>
  <si>
    <t>Kühlen kühler Raum</t>
  </si>
  <si>
    <t>KB</t>
  </si>
  <si>
    <t>Flächen</t>
  </si>
  <si>
    <t>U-Werte</t>
  </si>
  <si>
    <t>Temperaturfaktor</t>
  </si>
  <si>
    <t>Leitwert</t>
  </si>
  <si>
    <t>Transmissionswärmeverluste</t>
  </si>
  <si>
    <t>W/m²K</t>
  </si>
  <si>
    <t>Außenwände Außenluft, Türen etc.</t>
  </si>
  <si>
    <t>Achtung kontrollieren</t>
  </si>
  <si>
    <t>Dächer, Decken gegen Außenluft</t>
  </si>
  <si>
    <t>Erdberührte Bauteile</t>
  </si>
  <si>
    <t>BEFB</t>
  </si>
  <si>
    <t>Entfeuchtung</t>
  </si>
  <si>
    <t>ENTF</t>
  </si>
  <si>
    <t>Wärmebrücken</t>
  </si>
  <si>
    <t>Summe</t>
  </si>
  <si>
    <t>Check, sind beide Summe gleich groß?</t>
  </si>
  <si>
    <t>Faktor opake solare Gewinne</t>
  </si>
  <si>
    <t>U-Wert Decke gegen Erdreich / Keller (W/m2K) (inkl. Temperaturfaktor</t>
  </si>
  <si>
    <t>Speicher Verluste (W/h)</t>
  </si>
  <si>
    <t>Freigabe Wind</t>
  </si>
  <si>
    <t>Gebäudespeicher</t>
  </si>
  <si>
    <t>WW Akut</t>
  </si>
  <si>
    <t>ecars Ladestand</t>
  </si>
  <si>
    <t>e-Speicher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</si>
</sst>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"/>
    <numFmt numFmtId="165" formatCode="_-* #,##0_-;\-* #,##0_-;_-* &quot;-&quot;??_-;_-@_-"/>
    <numFmt numFmtId="166" formatCode="_-* #,##0.0_-;\-* #,##0.0_-;_-* &quot;-&quot;??_-;_-@_-"/>
    <numFmt numFmtId="167" formatCode="0.000"/>
    <numFmt numFmtId="168" formatCode="#,##0.000"/>
    <numFmt numFmtId="169" formatCode="0.0"/>
    <numFmt numFmtId="170" formatCode="0.000000"/>
    <numFmt numFmtId="171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30">
    <xf numFmtId="0" fontId="0" fillId="0" borderId="0" xfId="0"/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0" fillId="5" borderId="0" xfId="0" applyFill="1" applyAlignment="1">
      <alignment vertical="top" wrapText="1"/>
    </xf>
    <xf numFmtId="0" fontId="5" fillId="5" borderId="0" xfId="0" applyFont="1" applyFill="1" applyAlignment="1">
      <alignment vertical="top" wrapText="1"/>
    </xf>
    <xf numFmtId="0" fontId="0" fillId="6" borderId="0" xfId="0" applyFill="1" applyAlignment="1">
      <alignment vertical="top" wrapText="1"/>
    </xf>
    <xf numFmtId="0" fontId="0" fillId="7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0" fillId="9" borderId="0" xfId="0" applyFill="1" applyAlignment="1">
      <alignment vertical="top" wrapText="1"/>
    </xf>
    <xf numFmtId="0" fontId="0" fillId="10" borderId="0" xfId="0" applyFill="1" applyAlignment="1">
      <alignment vertical="top" wrapText="1"/>
    </xf>
    <xf numFmtId="0" fontId="0" fillId="11" borderId="0" xfId="0" applyFill="1" applyAlignment="1">
      <alignment vertical="top" wrapText="1"/>
    </xf>
    <xf numFmtId="0" fontId="0" fillId="1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 wrapText="1"/>
    </xf>
    <xf numFmtId="0" fontId="0" fillId="13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14" borderId="0" xfId="0" applyFill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0" fillId="15" borderId="0" xfId="0" applyFill="1" applyAlignment="1">
      <alignment vertical="top" wrapText="1"/>
    </xf>
    <xf numFmtId="0" fontId="0" fillId="16" borderId="0" xfId="0" applyFill="1" applyAlignment="1">
      <alignment vertical="top" wrapText="1"/>
    </xf>
    <xf numFmtId="0" fontId="0" fillId="13" borderId="0" xfId="0" applyFont="1" applyFill="1" applyAlignment="1">
      <alignment vertical="top" wrapText="1"/>
    </xf>
    <xf numFmtId="3" fontId="7" fillId="4" borderId="0" xfId="0" applyNumberFormat="1" applyFont="1" applyFill="1"/>
    <xf numFmtId="165" fontId="8" fillId="0" borderId="0" xfId="0" applyNumberFormat="1" applyFont="1"/>
    <xf numFmtId="166" fontId="4" fillId="4" borderId="0" xfId="0" applyNumberFormat="1" applyFont="1" applyFill="1"/>
    <xf numFmtId="167" fontId="9" fillId="0" borderId="0" xfId="0" applyNumberFormat="1" applyFont="1" applyFill="1"/>
    <xf numFmtId="167" fontId="9" fillId="4" borderId="0" xfId="0" applyNumberFormat="1" applyFont="1" applyFill="1"/>
    <xf numFmtId="2" fontId="9" fillId="17" borderId="0" xfId="0" applyNumberFormat="1" applyFont="1" applyFill="1"/>
    <xf numFmtId="2" fontId="9" fillId="4" borderId="0" xfId="0" applyNumberFormat="1" applyFont="1" applyFill="1"/>
    <xf numFmtId="2" fontId="9" fillId="0" borderId="0" xfId="0" applyNumberFormat="1" applyFont="1" applyFill="1"/>
    <xf numFmtId="2" fontId="6" fillId="0" borderId="0" xfId="0" applyNumberFormat="1" applyFont="1" applyFill="1"/>
    <xf numFmtId="9" fontId="0" fillId="4" borderId="0" xfId="0" applyNumberFormat="1" applyFill="1"/>
    <xf numFmtId="167" fontId="3" fillId="0" borderId="0" xfId="0" applyNumberFormat="1" applyFont="1" applyAlignment="1">
      <alignment horizontal="center"/>
    </xf>
    <xf numFmtId="0" fontId="0" fillId="4" borderId="0" xfId="0" applyFill="1"/>
    <xf numFmtId="2" fontId="0" fillId="18" borderId="0" xfId="0" applyNumberFormat="1" applyFill="1" applyAlignment="1">
      <alignment wrapText="1"/>
    </xf>
    <xf numFmtId="0" fontId="0" fillId="17" borderId="0" xfId="0" applyFill="1"/>
    <xf numFmtId="0" fontId="3" fillId="17" borderId="0" xfId="0" applyFont="1" applyFill="1"/>
    <xf numFmtId="0" fontId="0" fillId="19" borderId="0" xfId="0" applyFont="1" applyFill="1"/>
    <xf numFmtId="0" fontId="0" fillId="19" borderId="0" xfId="0" applyFill="1"/>
    <xf numFmtId="167" fontId="0" fillId="4" borderId="0" xfId="0" applyNumberFormat="1" applyFill="1"/>
    <xf numFmtId="0" fontId="7" fillId="19" borderId="0" xfId="0" applyFont="1" applyFill="1"/>
    <xf numFmtId="168" fontId="7" fillId="4" borderId="0" xfId="0" applyNumberFormat="1" applyFont="1" applyFill="1"/>
    <xf numFmtId="2" fontId="3" fillId="0" borderId="0" xfId="0" applyNumberFormat="1" applyFont="1"/>
    <xf numFmtId="168" fontId="5" fillId="4" borderId="0" xfId="0" applyNumberFormat="1" applyFont="1" applyFill="1"/>
    <xf numFmtId="0" fontId="7" fillId="4" borderId="0" xfId="0" applyFont="1" applyFill="1"/>
    <xf numFmtId="2" fontId="0" fillId="4" borderId="0" xfId="0" applyNumberFormat="1" applyFill="1"/>
    <xf numFmtId="169" fontId="0" fillId="4" borderId="0" xfId="0" applyNumberFormat="1" applyFill="1"/>
    <xf numFmtId="167" fontId="7" fillId="4" borderId="0" xfId="0" applyNumberFormat="1" applyFont="1" applyFill="1"/>
    <xf numFmtId="2" fontId="7" fillId="4" borderId="0" xfId="0" applyNumberFormat="1" applyFont="1" applyFill="1"/>
    <xf numFmtId="0" fontId="3" fillId="0" borderId="0" xfId="0" applyFont="1"/>
    <xf numFmtId="3" fontId="7" fillId="19" borderId="0" xfId="0" applyNumberFormat="1" applyFont="1" applyFill="1"/>
    <xf numFmtId="0" fontId="3" fillId="0" borderId="0" xfId="0" applyFont="1" applyFill="1"/>
    <xf numFmtId="170" fontId="0" fillId="19" borderId="0" xfId="0" applyNumberFormat="1" applyFill="1"/>
    <xf numFmtId="3" fontId="3" fillId="0" borderId="0" xfId="0" applyNumberFormat="1" applyFont="1" applyFill="1"/>
    <xf numFmtId="2" fontId="9" fillId="0" borderId="0" xfId="0" applyNumberFormat="1" applyFont="1"/>
    <xf numFmtId="9" fontId="3" fillId="0" borderId="0" xfId="1" applyFont="1" applyFill="1"/>
    <xf numFmtId="4" fontId="9" fillId="0" borderId="0" xfId="0" applyNumberFormat="1" applyFont="1"/>
    <xf numFmtId="0" fontId="0" fillId="19" borderId="0" xfId="0" applyFill="1" applyAlignment="1">
      <alignment vertical="top" wrapText="1"/>
    </xf>
    <xf numFmtId="3" fontId="7" fillId="19" borderId="0" xfId="0" applyNumberFormat="1" applyFont="1" applyFill="1" applyAlignment="1">
      <alignment horizontal="center"/>
    </xf>
    <xf numFmtId="170" fontId="0" fillId="0" borderId="0" xfId="0" applyNumberFormat="1"/>
    <xf numFmtId="164" fontId="6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right"/>
    </xf>
    <xf numFmtId="0" fontId="0" fillId="13" borderId="0" xfId="0" applyFill="1"/>
    <xf numFmtId="0" fontId="2" fillId="0" borderId="0" xfId="0" applyFont="1"/>
    <xf numFmtId="2" fontId="7" fillId="19" borderId="0" xfId="0" applyNumberFormat="1" applyFont="1" applyFill="1"/>
    <xf numFmtId="0" fontId="7" fillId="20" borderId="0" xfId="0" applyFont="1" applyFill="1"/>
    <xf numFmtId="167" fontId="7" fillId="20" borderId="0" xfId="0" applyNumberFormat="1" applyFont="1" applyFill="1"/>
    <xf numFmtId="168" fontId="0" fillId="4" borderId="0" xfId="0" applyNumberFormat="1" applyFill="1"/>
    <xf numFmtId="0" fontId="0" fillId="0" borderId="0" xfId="0" applyFont="1"/>
    <xf numFmtId="3" fontId="7" fillId="0" borderId="0" xfId="0" applyNumberFormat="1" applyFont="1"/>
    <xf numFmtId="9" fontId="7" fillId="20" borderId="0" xfId="1" applyFont="1" applyFill="1"/>
    <xf numFmtId="2" fontId="6" fillId="0" borderId="0" xfId="0" applyNumberFormat="1" applyFont="1"/>
    <xf numFmtId="3" fontId="7" fillId="4" borderId="0" xfId="0" applyNumberFormat="1" applyFont="1" applyFill="1" applyAlignment="1">
      <alignment horizontal="center"/>
    </xf>
    <xf numFmtId="3" fontId="7" fillId="20" borderId="0" xfId="0" applyNumberFormat="1" applyFont="1" applyFill="1" applyAlignment="1">
      <alignment horizontal="right"/>
    </xf>
    <xf numFmtId="4" fontId="7" fillId="20" borderId="0" xfId="0" applyNumberFormat="1" applyFont="1" applyFill="1" applyAlignment="1">
      <alignment horizontal="right"/>
    </xf>
    <xf numFmtId="2" fontId="3" fillId="0" borderId="0" xfId="0" applyNumberFormat="1" applyFont="1" applyFill="1"/>
    <xf numFmtId="1" fontId="3" fillId="0" borderId="0" xfId="0" applyNumberFormat="1" applyFont="1" applyFill="1"/>
    <xf numFmtId="0" fontId="0" fillId="13" borderId="0" xfId="0" applyFill="1" applyAlignment="1">
      <alignment horizontal="right"/>
    </xf>
    <xf numFmtId="2" fontId="3" fillId="0" borderId="1" xfId="0" applyNumberFormat="1" applyFont="1" applyBorder="1"/>
    <xf numFmtId="2" fontId="3" fillId="0" borderId="2" xfId="0" applyNumberFormat="1" applyFont="1" applyBorder="1"/>
    <xf numFmtId="2" fontId="3" fillId="0" borderId="3" xfId="0" applyNumberFormat="1" applyFont="1" applyBorder="1"/>
    <xf numFmtId="168" fontId="0" fillId="0" borderId="0" xfId="0" applyNumberFormat="1"/>
    <xf numFmtId="0" fontId="7" fillId="0" borderId="0" xfId="0" applyFont="1" applyFill="1"/>
    <xf numFmtId="165" fontId="0" fillId="0" borderId="0" xfId="0" applyNumberFormat="1"/>
    <xf numFmtId="9" fontId="0" fillId="0" borderId="0" xfId="1" applyFont="1"/>
    <xf numFmtId="169" fontId="10" fillId="21" borderId="0" xfId="2" applyNumberFormat="1" applyFont="1" applyFill="1"/>
    <xf numFmtId="169" fontId="10" fillId="0" borderId="0" xfId="2" applyNumberFormat="1"/>
    <xf numFmtId="169" fontId="11" fillId="21" borderId="0" xfId="2" applyNumberFormat="1" applyFont="1" applyFill="1"/>
    <xf numFmtId="169" fontId="10" fillId="0" borderId="0" xfId="2" applyNumberFormat="1" applyFont="1"/>
    <xf numFmtId="169" fontId="12" fillId="0" borderId="0" xfId="2" applyNumberFormat="1" applyFont="1"/>
    <xf numFmtId="169" fontId="10" fillId="0" borderId="0" xfId="2" applyNumberFormat="1" applyAlignment="1">
      <alignment horizontal="center"/>
    </xf>
    <xf numFmtId="169" fontId="10" fillId="0" borderId="0" xfId="2" applyNumberFormat="1" applyFont="1" applyAlignment="1">
      <alignment horizontal="center"/>
    </xf>
    <xf numFmtId="169" fontId="10" fillId="21" borderId="0" xfId="2" applyNumberFormat="1" applyFill="1" applyAlignment="1">
      <alignment horizontal="center"/>
    </xf>
    <xf numFmtId="169" fontId="11" fillId="0" borderId="0" xfId="2" applyNumberFormat="1" applyFont="1"/>
    <xf numFmtId="167" fontId="10" fillId="0" borderId="0" xfId="2" applyNumberFormat="1" applyAlignment="1">
      <alignment horizontal="center"/>
    </xf>
    <xf numFmtId="167" fontId="10" fillId="0" borderId="0" xfId="2" applyNumberFormat="1"/>
    <xf numFmtId="0" fontId="10" fillId="0" borderId="0" xfId="2"/>
    <xf numFmtId="0" fontId="11" fillId="0" borderId="0" xfId="2" applyFont="1"/>
    <xf numFmtId="171" fontId="10" fillId="0" borderId="0" xfId="2" applyNumberFormat="1" applyAlignment="1">
      <alignment horizontal="center"/>
    </xf>
    <xf numFmtId="2" fontId="10" fillId="21" borderId="0" xfId="2" applyNumberFormat="1" applyFont="1" applyFill="1"/>
    <xf numFmtId="169" fontId="10" fillId="0" borderId="0" xfId="2" applyNumberFormat="1" applyAlignment="1">
      <alignment horizontal="left"/>
    </xf>
    <xf numFmtId="169" fontId="10" fillId="0" borderId="0" xfId="2" applyNumberFormat="1" applyAlignment="1">
      <alignment wrapText="1"/>
    </xf>
    <xf numFmtId="0" fontId="11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10" fillId="0" borderId="0" xfId="0" applyFont="1"/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3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11" fillId="0" borderId="0" xfId="0" applyFont="1" applyAlignment="1">
      <alignment horizontal="right"/>
    </xf>
    <xf numFmtId="169" fontId="2" fillId="0" borderId="0" xfId="0" applyNumberFormat="1" applyFont="1" applyAlignment="1">
      <alignment horizontal="center"/>
    </xf>
    <xf numFmtId="2" fontId="10" fillId="0" borderId="0" xfId="2" applyNumberFormat="1"/>
    <xf numFmtId="0" fontId="0" fillId="0" borderId="0" xfId="0" applyFill="1"/>
    <xf numFmtId="0" fontId="10" fillId="0" borderId="0" xfId="0" applyFont="1" applyAlignment="1">
      <alignment vertical="top" wrapText="1"/>
    </xf>
    <xf numFmtId="3" fontId="7" fillId="18" borderId="0" xfId="0" applyNumberFormat="1" applyFont="1" applyFill="1"/>
    <xf numFmtId="166" fontId="4" fillId="18" borderId="0" xfId="0" applyNumberFormat="1" applyFont="1" applyFill="1"/>
    <xf numFmtId="167" fontId="9" fillId="18" borderId="0" xfId="0" applyNumberFormat="1" applyFont="1" applyFill="1"/>
    <xf numFmtId="1" fontId="9" fillId="18" borderId="0" xfId="0" applyNumberFormat="1" applyFont="1" applyFill="1"/>
    <xf numFmtId="9" fontId="0" fillId="18" borderId="0" xfId="0" applyNumberFormat="1" applyFill="1"/>
    <xf numFmtId="0" fontId="0" fillId="18" borderId="0" xfId="0" applyFill="1"/>
    <xf numFmtId="169" fontId="0" fillId="0" borderId="0" xfId="0" applyNumberFormat="1"/>
    <xf numFmtId="2" fontId="0" fillId="0" borderId="0" xfId="0" applyNumberFormat="1"/>
    <xf numFmtId="0" fontId="0" fillId="0" borderId="0" xfId="0" applyFont="1" applyFill="1"/>
  </cellXfs>
  <cellStyles count="3">
    <cellStyle name="Prozent" xfId="1" builtinId="5"/>
    <cellStyle name="Standard" xfId="0" builtinId="0"/>
    <cellStyle name="Standard 2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META!$DE$4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META!$DE$2:$DI$2</c:f>
              <c:strCache>
                <c:ptCount val="5"/>
                <c:pt idx="0">
                  <c:v>Regionstyp</c:v>
                </c:pt>
                <c:pt idx="1">
                  <c:v>Zuordnung der Jahresmobilität Wohnen</c:v>
                </c:pt>
                <c:pt idx="2">
                  <c:v>Zuordnung der Jahresmobilität Büro</c:v>
                </c:pt>
                <c:pt idx="3">
                  <c:v>Zuordnung der Jahresmobilität Ausbildung</c:v>
                </c:pt>
                <c:pt idx="4">
                  <c:v>Zuordnung der Jahresmobilität Handel</c:v>
                </c:pt>
              </c:strCache>
            </c:strRef>
          </c:cat>
          <c:val>
            <c:numRef>
              <c:f>META!$DF$4:$DI$4</c:f>
              <c:numCache>
                <c:formatCode>#,##0.00</c:formatCode>
                <c:ptCount val="4"/>
                <c:pt idx="0">
                  <c:v>0.48</c:v>
                </c:pt>
                <c:pt idx="1">
                  <c:v>0.18</c:v>
                </c:pt>
                <c:pt idx="2">
                  <c:v>0.04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8-40FC-AC07-71C4FCE16597}"/>
            </c:ext>
          </c:extLst>
        </c:ser>
        <c:ser>
          <c:idx val="1"/>
          <c:order val="1"/>
          <c:tx>
            <c:strRef>
              <c:f>META!$DE$5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META!$DE$2:$DI$2</c:f>
              <c:strCache>
                <c:ptCount val="5"/>
                <c:pt idx="0">
                  <c:v>Regionstyp</c:v>
                </c:pt>
                <c:pt idx="1">
                  <c:v>Zuordnung der Jahresmobilität Wohnen</c:v>
                </c:pt>
                <c:pt idx="2">
                  <c:v>Zuordnung der Jahresmobilität Büro</c:v>
                </c:pt>
                <c:pt idx="3">
                  <c:v>Zuordnung der Jahresmobilität Ausbildung</c:v>
                </c:pt>
                <c:pt idx="4">
                  <c:v>Zuordnung der Jahresmobilität Handel</c:v>
                </c:pt>
              </c:strCache>
            </c:strRef>
          </c:cat>
          <c:val>
            <c:numRef>
              <c:f>META!$DF$5:$DI$5</c:f>
              <c:numCache>
                <c:formatCode>#,##0.00</c:formatCode>
                <c:ptCount val="4"/>
                <c:pt idx="0">
                  <c:v>0.5</c:v>
                </c:pt>
                <c:pt idx="1">
                  <c:v>0.17</c:v>
                </c:pt>
                <c:pt idx="2">
                  <c:v>0.03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8-40FC-AC07-71C4FCE165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427290656"/>
        <c:axId val="-427293920"/>
      </c:barChart>
      <c:catAx>
        <c:axId val="-4272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293920"/>
        <c:crosses val="autoZero"/>
        <c:auto val="1"/>
        <c:lblAlgn val="ctr"/>
        <c:lblOffset val="100"/>
        <c:noMultiLvlLbl val="0"/>
      </c:catAx>
      <c:valAx>
        <c:axId val="-4272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>
                    <a:solidFill>
                      <a:schemeClr val="tx1"/>
                    </a:solidFill>
                  </a:rPr>
                  <a:t>Zuordnung [1]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2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109</xdr:col>
      <xdr:colOff>18097</xdr:colOff>
      <xdr:row>5</xdr:row>
      <xdr:rowOff>172402</xdr:rowOff>
    </xdr:from>
    <xdr:to>
      <xdr:col>115</xdr:col>
      <xdr:colOff>136207</xdr:colOff>
      <xdr:row>21</xdr:row>
      <xdr:rowOff>21907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usenergieExcel_Lis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Studium/FH%20Wien/Urbane%20Erneuerbare%20Energietechnologien/4.Semester/Spezialisierung%201%20-%20Smart%20Cities/PHPP_Variante_PH-OIB6_Neubau_v2tz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wärme"/>
      <sheetName val="Solare_Gewinne"/>
      <sheetName val="ECars"/>
      <sheetName val="Wind"/>
      <sheetName val="Erklärung"/>
      <sheetName val="PV"/>
      <sheetName val="META"/>
      <sheetName val="Klimadaten"/>
      <sheetName val="DATUM"/>
      <sheetName val="Heizen_Kühlen"/>
      <sheetName val="Energiesumme"/>
      <sheetName val="Wohnen"/>
      <sheetName val="Buero"/>
      <sheetName val="Schule"/>
      <sheetName val="Kiga"/>
      <sheetName val="HandelFood"/>
      <sheetName val="HandelNonFood"/>
      <sheetName val="Grafiken"/>
      <sheetName val="Variantenübersicht"/>
      <sheetName val="Übertrag"/>
      <sheetName val="Auswertung"/>
      <sheetName val="Konversionsfaktoren"/>
      <sheetName val="SIM"/>
      <sheetName val="Mobilität"/>
      <sheetName val="_DIA"/>
    </sheetNames>
    <sheetDataSet>
      <sheetData sheetId="0"/>
      <sheetData sheetId="1"/>
      <sheetData sheetId="2"/>
      <sheetData sheetId="3">
        <row r="1">
          <cell r="B1" t="str">
            <v>Wind 2013</v>
          </cell>
          <cell r="C1" t="str">
            <v>Wind 2015</v>
          </cell>
          <cell r="D1" t="str">
            <v>Wind 2016</v>
          </cell>
          <cell r="E1" t="str">
            <v>Wind 2030, TU EEG, "Stromzukunft"</v>
          </cell>
          <cell r="F1" t="str">
            <v>WEB 2015 Umgebung Wien</v>
          </cell>
        </row>
      </sheetData>
      <sheetData sheetId="4"/>
      <sheetData sheetId="5">
        <row r="6">
          <cell r="B6" t="str">
            <v>BasisVar</v>
          </cell>
          <cell r="C6" t="str">
            <v>ArchiVar</v>
          </cell>
          <cell r="D6" t="str">
            <v>ArchiVar1</v>
          </cell>
          <cell r="E6" t="str">
            <v>ArchiVar2</v>
          </cell>
          <cell r="F6" t="str">
            <v>ArchiVar3</v>
          </cell>
        </row>
      </sheetData>
      <sheetData sheetId="6">
        <row r="2">
          <cell r="DE2" t="str">
            <v>Regionstyp</v>
          </cell>
          <cell r="DF2" t="str">
            <v>Zuordnung der Jahresmobilität Wohnen</v>
          </cell>
          <cell r="DG2" t="str">
            <v>Zuordnung der Jahresmobilität Büro</v>
          </cell>
          <cell r="DH2" t="str">
            <v>Zuordnung der Jahresmobilität Ausbildung</v>
          </cell>
          <cell r="DI2" t="str">
            <v>Zuordnung der Jahresmobilität Handel</v>
          </cell>
        </row>
        <row r="4">
          <cell r="DE4">
            <v>92</v>
          </cell>
          <cell r="DF4">
            <v>0.48</v>
          </cell>
          <cell r="DG4">
            <v>0.18</v>
          </cell>
          <cell r="DH4">
            <v>0.04</v>
          </cell>
          <cell r="DI4">
            <v>0.3</v>
          </cell>
        </row>
        <row r="5">
          <cell r="DE5">
            <v>93</v>
          </cell>
          <cell r="DF5">
            <v>0.5</v>
          </cell>
          <cell r="DG5">
            <v>0.17</v>
          </cell>
          <cell r="DH5">
            <v>0.03</v>
          </cell>
          <cell r="DI5">
            <v>0.28999999999999998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0">
          <cell r="S40">
            <v>1</v>
          </cell>
        </row>
      </sheetData>
      <sheetData sheetId="18"/>
      <sheetData sheetId="19"/>
      <sheetData sheetId="20"/>
      <sheetData sheetId="21"/>
      <sheetData sheetId="22">
        <row r="8766">
          <cell r="AM8766">
            <v>22.055999651975661</v>
          </cell>
          <cell r="AN8766">
            <v>60</v>
          </cell>
          <cell r="AO8766">
            <v>0</v>
          </cell>
          <cell r="HE8766">
            <v>23.412119638498197</v>
          </cell>
          <cell r="HF8766">
            <v>60.000000000000909</v>
          </cell>
          <cell r="HG8766">
            <v>0</v>
          </cell>
          <cell r="HH8766">
            <v>0</v>
          </cell>
        </row>
      </sheetData>
      <sheetData sheetId="23">
        <row r="2">
          <cell r="C2">
            <v>0</v>
          </cell>
          <cell r="O2">
            <v>0</v>
          </cell>
        </row>
        <row r="3">
          <cell r="C3">
            <v>40</v>
          </cell>
          <cell r="O3">
            <v>145341.66150000002</v>
          </cell>
        </row>
        <row r="4">
          <cell r="C4">
            <v>0</v>
          </cell>
          <cell r="O4">
            <v>0</v>
          </cell>
        </row>
        <row r="5">
          <cell r="C5">
            <v>0</v>
          </cell>
          <cell r="O5">
            <v>0</v>
          </cell>
        </row>
      </sheetData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usammenThebavolausPHPP_neu2"/>
      <sheetName val="ZusammenThebavolausPHPP_neu"/>
      <sheetName val="Anleitung"/>
      <sheetName val="Kontrolle"/>
      <sheetName val="Nachweis"/>
      <sheetName val="Übersicht"/>
      <sheetName val="Varianten"/>
      <sheetName val="PHeco"/>
      <sheetName val="Vergleich"/>
      <sheetName val="Klima"/>
      <sheetName val="U-Werte"/>
      <sheetName val="Bauteilflächen"/>
      <sheetName val="Flächen"/>
      <sheetName val="Erdreich"/>
      <sheetName val="Komponenten"/>
      <sheetName val="Fenster"/>
      <sheetName val="Verschattung"/>
      <sheetName val="Lüftung"/>
      <sheetName val="Zusatz Lüftg."/>
      <sheetName val="HeizJahr"/>
      <sheetName val="Heizung"/>
      <sheetName val="Heizlast"/>
      <sheetName val="Heizlastohne"/>
      <sheetName val="SommLuft"/>
      <sheetName val="Sommer"/>
      <sheetName val="Kühlung"/>
      <sheetName val="Kühlgeräte"/>
      <sheetName val="Kühllast"/>
      <sheetName val="WW+Verteil"/>
      <sheetName val="SolarWW"/>
      <sheetName val="PV"/>
      <sheetName val="Strom"/>
      <sheetName val="Nutz NiWo"/>
      <sheetName val="Strom NiWo"/>
      <sheetName val="Hilfsstrom"/>
      <sheetName val="IWQ"/>
      <sheetName val="IWQ NiWo"/>
      <sheetName val="PER"/>
      <sheetName val="Kompakt"/>
      <sheetName val="WP"/>
      <sheetName val="WP Erde"/>
      <sheetName val="Kessel"/>
      <sheetName val="Fernwärme"/>
      <sheetName val="Daten"/>
      <sheetName val="EnEV Nachweis"/>
      <sheetName val="EnEV Monatsv"/>
      <sheetName val="EnEV Anlage"/>
      <sheetName val="EnEV Stränge"/>
      <sheetName val="EnEV Erzeuger"/>
      <sheetName val="KfW-Effizienzhaus"/>
      <sheetName val="KfW-Schnittstelle"/>
      <sheetName val="EnEVSchnittstelle_neu"/>
      <sheetName val="EnEVSchnittstelle_2.x.x"/>
      <sheetName val="EnEV Anlage (2)"/>
      <sheetName val="EnEV Stränge (2)"/>
      <sheetName val="PV_sites"/>
      <sheetName val="ZusammenThebavolausPHPP"/>
      <sheetName val="PHPPo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7">
          <cell r="K27">
            <v>21</v>
          </cell>
        </row>
        <row r="29">
          <cell r="K29">
            <v>132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40">
          <cell r="X40">
            <v>0.77743184439965374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W96"/>
  <sheetViews>
    <sheetView tabSelected="1" zoomScale="70" zoomScaleNormal="70" workbookViewId="0">
      <selection activeCell="DT14" sqref="DT14"/>
    </sheetView>
  </sheetViews>
  <sheetFormatPr baseColWidth="10" defaultColWidth="11.42578125" defaultRowHeight="15" x14ac:dyDescent="0.25"/>
  <cols>
    <col min="8" max="8" width="12.140625" customWidth="1"/>
    <col min="12" max="12" width="13.7109375" customWidth="1"/>
    <col min="37" max="37" width="8.7109375" customWidth="1"/>
    <col min="38" max="38" width="14.28515625" customWidth="1"/>
    <col min="50" max="50" width="11.42578125" style="73"/>
    <col min="62" max="62" width="11.42578125" style="73"/>
    <col min="89" max="89" width="15" customWidth="1"/>
    <col min="104" max="104" width="11.85546875" bestFit="1" customWidth="1"/>
    <col min="126" max="126" width="4.42578125" style="67" customWidth="1"/>
    <col min="142" max="142" width="12.7109375" bestFit="1" customWidth="1"/>
    <col min="145" max="145" width="3.42578125" style="67" customWidth="1"/>
    <col min="150" max="152" width="12.140625" customWidth="1"/>
  </cols>
  <sheetData>
    <row r="1" spans="1:153" s="14" customFormat="1" ht="3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3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  <c r="AV1" s="4" t="s">
        <v>2</v>
      </c>
      <c r="AW1" s="4" t="s">
        <v>2</v>
      </c>
      <c r="AX1" s="4" t="s">
        <v>2</v>
      </c>
      <c r="AY1" s="4" t="s">
        <v>2</v>
      </c>
      <c r="AZ1" s="4" t="s">
        <v>2</v>
      </c>
      <c r="BA1" s="5" t="s">
        <v>3</v>
      </c>
      <c r="BB1" s="5" t="s">
        <v>3</v>
      </c>
      <c r="BC1" s="5" t="s">
        <v>3</v>
      </c>
      <c r="BD1" s="5" t="s">
        <v>3</v>
      </c>
      <c r="BE1" s="6" t="s">
        <v>3</v>
      </c>
      <c r="BF1" s="5" t="s">
        <v>3</v>
      </c>
      <c r="BG1" s="5" t="s">
        <v>3</v>
      </c>
      <c r="BH1" s="5" t="s">
        <v>3</v>
      </c>
      <c r="BI1" s="5" t="s">
        <v>3</v>
      </c>
      <c r="BJ1" s="5" t="s">
        <v>3</v>
      </c>
      <c r="BK1" s="7" t="s">
        <v>4</v>
      </c>
      <c r="BL1" s="7" t="s">
        <v>4</v>
      </c>
      <c r="BM1" s="7" t="s">
        <v>4</v>
      </c>
      <c r="BN1" s="7" t="s">
        <v>4</v>
      </c>
      <c r="BO1" s="7" t="s">
        <v>4</v>
      </c>
      <c r="BP1" s="7" t="s">
        <v>4</v>
      </c>
      <c r="BQ1" s="7" t="s">
        <v>4</v>
      </c>
      <c r="BR1" s="7" t="s">
        <v>4</v>
      </c>
      <c r="BS1" s="7" t="s">
        <v>4</v>
      </c>
      <c r="BT1" s="7" t="s">
        <v>4</v>
      </c>
      <c r="BU1" s="7" t="s">
        <v>4</v>
      </c>
      <c r="BV1" s="7" t="s">
        <v>4</v>
      </c>
      <c r="BW1" s="8" t="s">
        <v>5</v>
      </c>
      <c r="BX1" s="8" t="s">
        <v>5</v>
      </c>
      <c r="BY1" s="9" t="s">
        <v>6</v>
      </c>
      <c r="BZ1" s="9" t="s">
        <v>6</v>
      </c>
      <c r="CA1" s="10" t="s">
        <v>7</v>
      </c>
      <c r="CB1" s="10" t="s">
        <v>7</v>
      </c>
      <c r="CC1" s="10" t="s">
        <v>7</v>
      </c>
      <c r="CD1" s="10" t="s">
        <v>7</v>
      </c>
      <c r="CE1" s="11" t="s">
        <v>8</v>
      </c>
      <c r="CF1" s="11" t="s">
        <v>8</v>
      </c>
      <c r="CG1" s="11" t="s">
        <v>8</v>
      </c>
      <c r="CH1" s="5" t="s">
        <v>9</v>
      </c>
      <c r="CI1" s="5" t="s">
        <v>9</v>
      </c>
      <c r="CJ1" s="5" t="s">
        <v>9</v>
      </c>
      <c r="CK1" s="5" t="s">
        <v>9</v>
      </c>
      <c r="CL1" s="5" t="s">
        <v>9</v>
      </c>
      <c r="CM1" s="5" t="s">
        <v>9</v>
      </c>
      <c r="CN1" s="5" t="s">
        <v>9</v>
      </c>
      <c r="CO1" s="5" t="s">
        <v>9</v>
      </c>
      <c r="CP1" s="5" t="s">
        <v>9</v>
      </c>
      <c r="CQ1" s="5" t="s">
        <v>9</v>
      </c>
      <c r="CR1" s="5" t="s">
        <v>9</v>
      </c>
      <c r="CS1" s="5" t="s">
        <v>9</v>
      </c>
      <c r="CT1" s="5" t="s">
        <v>9</v>
      </c>
      <c r="CU1" s="5" t="s">
        <v>9</v>
      </c>
      <c r="CV1" s="5" t="s">
        <v>9</v>
      </c>
      <c r="CW1" s="5" t="s">
        <v>9</v>
      </c>
      <c r="CX1" s="12" t="s">
        <v>10</v>
      </c>
      <c r="CY1" s="12" t="s">
        <v>10</v>
      </c>
      <c r="CZ1" s="12" t="s">
        <v>10</v>
      </c>
      <c r="DA1" s="12" t="s">
        <v>10</v>
      </c>
      <c r="DB1" s="12" t="s">
        <v>10</v>
      </c>
      <c r="DC1" s="12" t="s">
        <v>10</v>
      </c>
      <c r="DD1" s="12" t="s">
        <v>10</v>
      </c>
      <c r="DE1" s="13" t="s">
        <v>11</v>
      </c>
      <c r="DF1" s="13" t="s">
        <v>11</v>
      </c>
      <c r="DG1" s="13" t="s">
        <v>11</v>
      </c>
      <c r="DH1" s="13" t="s">
        <v>11</v>
      </c>
      <c r="DI1" s="13" t="s">
        <v>11</v>
      </c>
      <c r="DJ1" s="13" t="s">
        <v>11</v>
      </c>
      <c r="DK1" s="13" t="s">
        <v>11</v>
      </c>
      <c r="DL1" s="13" t="s">
        <v>11</v>
      </c>
      <c r="DM1" s="13" t="s">
        <v>11</v>
      </c>
      <c r="DN1" s="13" t="s">
        <v>11</v>
      </c>
      <c r="DO1" s="13" t="s">
        <v>11</v>
      </c>
      <c r="DP1" s="13" t="s">
        <v>11</v>
      </c>
      <c r="DQ1" s="13" t="s">
        <v>11</v>
      </c>
      <c r="DR1" s="13" t="s">
        <v>11</v>
      </c>
      <c r="DS1" s="14" t="s">
        <v>12</v>
      </c>
      <c r="DT1" s="15" t="s">
        <v>12</v>
      </c>
      <c r="DU1" s="14" t="s">
        <v>12</v>
      </c>
      <c r="DV1" s="16"/>
      <c r="DW1" s="14" t="s">
        <v>13</v>
      </c>
      <c r="DX1" s="14" t="s">
        <v>13</v>
      </c>
      <c r="DY1" s="14" t="s">
        <v>13</v>
      </c>
      <c r="DZ1" s="14" t="s">
        <v>13</v>
      </c>
      <c r="EA1" s="14" t="s">
        <v>13</v>
      </c>
      <c r="EB1" s="14" t="s">
        <v>13</v>
      </c>
      <c r="EC1" s="14" t="s">
        <v>13</v>
      </c>
      <c r="ED1" s="14" t="s">
        <v>13</v>
      </c>
      <c r="EE1" s="14" t="s">
        <v>13</v>
      </c>
      <c r="EF1" s="14" t="s">
        <v>13</v>
      </c>
      <c r="EG1" s="14" t="s">
        <v>13</v>
      </c>
      <c r="EH1" s="14" t="s">
        <v>13</v>
      </c>
      <c r="EI1" s="14" t="s">
        <v>13</v>
      </c>
      <c r="EJ1" s="14" t="s">
        <v>13</v>
      </c>
      <c r="EK1" s="14" t="s">
        <v>13</v>
      </c>
      <c r="EL1" s="14" t="s">
        <v>13</v>
      </c>
      <c r="EM1" s="14" t="s">
        <v>13</v>
      </c>
      <c r="EN1" s="14" t="s">
        <v>13</v>
      </c>
      <c r="EO1" s="16"/>
      <c r="EP1" s="17" t="s">
        <v>14</v>
      </c>
      <c r="ET1" s="14" t="s">
        <v>15</v>
      </c>
    </row>
    <row r="2" spans="1:153" s="15" customFormat="1" ht="180" x14ac:dyDescent="0.25">
      <c r="A2" s="15" t="s">
        <v>16</v>
      </c>
      <c r="B2" s="15" t="s">
        <v>17</v>
      </c>
      <c r="C2" s="15" t="s">
        <v>18</v>
      </c>
      <c r="D2" s="15" t="s">
        <v>19</v>
      </c>
      <c r="E2" s="15" t="s">
        <v>20</v>
      </c>
      <c r="F2" s="15" t="s">
        <v>21</v>
      </c>
      <c r="G2" s="15" t="s">
        <v>22</v>
      </c>
      <c r="H2" s="15" t="s">
        <v>23</v>
      </c>
      <c r="I2" s="15" t="s">
        <v>24</v>
      </c>
      <c r="J2" s="15" t="s">
        <v>25</v>
      </c>
      <c r="K2" s="15" t="s">
        <v>26</v>
      </c>
      <c r="L2" s="15" t="s">
        <v>27</v>
      </c>
      <c r="M2" s="15" t="s">
        <v>28</v>
      </c>
      <c r="N2" s="15" t="s">
        <v>29</v>
      </c>
      <c r="O2" s="15" t="s">
        <v>30</v>
      </c>
      <c r="P2" s="15" t="s">
        <v>31</v>
      </c>
      <c r="Q2" s="15" t="s">
        <v>32</v>
      </c>
      <c r="R2" s="15" t="s">
        <v>33</v>
      </c>
      <c r="S2" s="14" t="s">
        <v>34</v>
      </c>
      <c r="T2" s="14" t="s">
        <v>35</v>
      </c>
      <c r="U2" s="14" t="s">
        <v>36</v>
      </c>
      <c r="V2" s="14" t="s">
        <v>37</v>
      </c>
      <c r="W2" s="14" t="s">
        <v>38</v>
      </c>
      <c r="X2" s="14" t="s">
        <v>39</v>
      </c>
      <c r="Y2" s="14" t="s">
        <v>40</v>
      </c>
      <c r="Z2" s="14" t="s">
        <v>41</v>
      </c>
      <c r="AA2" s="14" t="s">
        <v>42</v>
      </c>
      <c r="AB2" s="14" t="s">
        <v>43</v>
      </c>
      <c r="AC2" s="14" t="s">
        <v>44</v>
      </c>
      <c r="AD2" s="15" t="s">
        <v>45</v>
      </c>
      <c r="AE2" s="15" t="s">
        <v>46</v>
      </c>
      <c r="AF2" s="15" t="s">
        <v>47</v>
      </c>
      <c r="AG2" s="15" t="s">
        <v>48</v>
      </c>
      <c r="AH2" s="18" t="s">
        <v>49</v>
      </c>
      <c r="AI2" s="19" t="s">
        <v>50</v>
      </c>
      <c r="AJ2" s="15" t="s">
        <v>51</v>
      </c>
      <c r="AK2" s="14" t="s">
        <v>52</v>
      </c>
      <c r="AL2" s="20" t="s">
        <v>53</v>
      </c>
      <c r="AM2" s="20" t="s">
        <v>54</v>
      </c>
      <c r="AN2" s="20" t="s">
        <v>55</v>
      </c>
      <c r="AO2" s="20" t="s">
        <v>56</v>
      </c>
      <c r="AP2" s="15" t="s">
        <v>57</v>
      </c>
      <c r="AQ2" s="15" t="s">
        <v>58</v>
      </c>
      <c r="AR2" s="15" t="s">
        <v>59</v>
      </c>
      <c r="AS2" s="15" t="s">
        <v>60</v>
      </c>
      <c r="AT2" s="15" t="s">
        <v>61</v>
      </c>
      <c r="AU2" s="15" t="s">
        <v>62</v>
      </c>
      <c r="AV2" s="15" t="s">
        <v>63</v>
      </c>
      <c r="AW2" s="15" t="s">
        <v>64</v>
      </c>
      <c r="AX2" s="15" t="s">
        <v>65</v>
      </c>
      <c r="AY2" s="15" t="s">
        <v>66</v>
      </c>
      <c r="AZ2" s="15" t="s">
        <v>67</v>
      </c>
      <c r="BA2" s="15" t="s">
        <v>68</v>
      </c>
      <c r="BB2" s="15" t="s">
        <v>58</v>
      </c>
      <c r="BC2" s="15" t="s">
        <v>69</v>
      </c>
      <c r="BD2" s="15" t="s">
        <v>60</v>
      </c>
      <c r="BE2" s="21" t="s">
        <v>70</v>
      </c>
      <c r="BF2" s="15" t="s">
        <v>61</v>
      </c>
      <c r="BG2" s="15" t="s">
        <v>62</v>
      </c>
      <c r="BH2" s="15" t="s">
        <v>63</v>
      </c>
      <c r="BI2" s="15" t="s">
        <v>64</v>
      </c>
      <c r="BJ2" s="15" t="s">
        <v>65</v>
      </c>
      <c r="BK2" s="15" t="s">
        <v>71</v>
      </c>
      <c r="BL2" s="15" t="s">
        <v>72</v>
      </c>
      <c r="BM2" s="15" t="s">
        <v>73</v>
      </c>
      <c r="BN2" s="15" t="s">
        <v>74</v>
      </c>
      <c r="BO2" s="15" t="s">
        <v>75</v>
      </c>
      <c r="BP2" s="15" t="s">
        <v>60</v>
      </c>
      <c r="BQ2" s="15" t="s">
        <v>76</v>
      </c>
      <c r="BR2" s="15" t="s">
        <v>61</v>
      </c>
      <c r="BS2" s="15" t="s">
        <v>62</v>
      </c>
      <c r="BT2" s="15" t="s">
        <v>63</v>
      </c>
      <c r="BU2" s="15" t="s">
        <v>64</v>
      </c>
      <c r="BV2" s="15" t="s">
        <v>65</v>
      </c>
      <c r="BW2" s="15" t="s">
        <v>77</v>
      </c>
      <c r="BX2" s="15" t="s">
        <v>78</v>
      </c>
      <c r="BY2" s="15" t="s">
        <v>79</v>
      </c>
      <c r="BZ2" s="15" t="s">
        <v>80</v>
      </c>
      <c r="CA2" s="15" t="s">
        <v>81</v>
      </c>
      <c r="CB2" s="15" t="s">
        <v>82</v>
      </c>
      <c r="CC2" s="15" t="s">
        <v>83</v>
      </c>
      <c r="CD2" s="15" t="s">
        <v>84</v>
      </c>
      <c r="CE2" s="15" t="s">
        <v>72</v>
      </c>
      <c r="CF2" s="15" t="s">
        <v>85</v>
      </c>
      <c r="CG2" s="15" t="s">
        <v>86</v>
      </c>
      <c r="CH2" s="15" t="s">
        <v>87</v>
      </c>
      <c r="CI2" s="15" t="s">
        <v>88</v>
      </c>
      <c r="CJ2" s="15" t="s">
        <v>89</v>
      </c>
      <c r="CK2" s="15" t="s">
        <v>90</v>
      </c>
      <c r="CL2" s="15" t="s">
        <v>91</v>
      </c>
      <c r="CM2" s="15" t="s">
        <v>92</v>
      </c>
      <c r="CN2" s="15" t="s">
        <v>93</v>
      </c>
      <c r="CO2" s="15" t="s">
        <v>94</v>
      </c>
      <c r="CP2" s="15" t="s">
        <v>95</v>
      </c>
      <c r="CQ2" s="15" t="s">
        <v>96</v>
      </c>
      <c r="CR2" s="14" t="s">
        <v>97</v>
      </c>
      <c r="CS2" s="14" t="s">
        <v>98</v>
      </c>
      <c r="CT2" s="14" t="s">
        <v>99</v>
      </c>
      <c r="CU2" s="14" t="s">
        <v>100</v>
      </c>
      <c r="CV2" s="14" t="s">
        <v>101</v>
      </c>
      <c r="CW2" s="14" t="s">
        <v>102</v>
      </c>
      <c r="CX2" s="22" t="s">
        <v>103</v>
      </c>
      <c r="CY2" s="22" t="s">
        <v>104</v>
      </c>
      <c r="CZ2" s="15" t="s">
        <v>89</v>
      </c>
      <c r="DA2" s="15" t="s">
        <v>105</v>
      </c>
      <c r="DB2" s="15" t="s">
        <v>91</v>
      </c>
      <c r="DC2" s="15" t="s">
        <v>96</v>
      </c>
      <c r="DD2" s="15" t="s">
        <v>106</v>
      </c>
      <c r="DE2" s="15" t="s">
        <v>107</v>
      </c>
      <c r="DF2" s="23" t="s">
        <v>108</v>
      </c>
      <c r="DG2" s="23" t="s">
        <v>109</v>
      </c>
      <c r="DH2" s="23" t="s">
        <v>110</v>
      </c>
      <c r="DI2" s="23" t="s">
        <v>111</v>
      </c>
      <c r="DJ2" s="24" t="s">
        <v>112</v>
      </c>
      <c r="DK2" s="24" t="s">
        <v>113</v>
      </c>
      <c r="DL2" s="24" t="s">
        <v>114</v>
      </c>
      <c r="DM2" s="24" t="s">
        <v>115</v>
      </c>
      <c r="DN2" s="24" t="s">
        <v>116</v>
      </c>
      <c r="DO2" s="24" t="s">
        <v>117</v>
      </c>
      <c r="DP2" s="24" t="s">
        <v>118</v>
      </c>
      <c r="DQ2" s="24" t="s">
        <v>119</v>
      </c>
      <c r="DR2" s="24" t="s">
        <v>120</v>
      </c>
      <c r="DS2" s="15" t="s">
        <v>121</v>
      </c>
      <c r="DT2" s="15" t="s">
        <v>122</v>
      </c>
      <c r="DU2" s="15" t="s">
        <v>123</v>
      </c>
      <c r="DV2" s="25"/>
      <c r="DW2" s="15" t="s">
        <v>124</v>
      </c>
      <c r="DX2" s="15" t="s">
        <v>125</v>
      </c>
      <c r="DY2" s="15" t="s">
        <v>126</v>
      </c>
      <c r="DZ2" s="15" t="s">
        <v>127</v>
      </c>
      <c r="EA2" s="15" t="str">
        <f>CM2</f>
        <v>Anteil der Fahrzeuge die der Ladekurve (Spitzenladungszeiten) folgen</v>
      </c>
      <c r="EB2" s="15" t="str">
        <f>CT2</f>
        <v>Variation km-Leistung Wohnen</v>
      </c>
      <c r="EC2" s="15" t="str">
        <f>CU2</f>
        <v>Variation km-Leistung Büro</v>
      </c>
      <c r="ED2" s="15" t="str">
        <f>CV2</f>
        <v>Variation km-Leistung Ausbildung</v>
      </c>
      <c r="EE2" s="15" t="str">
        <f>CW2</f>
        <v>Variation km-Leistung Handel</v>
      </c>
      <c r="EF2" s="15" t="s">
        <v>128</v>
      </c>
      <c r="EG2" s="15" t="s">
        <v>129</v>
      </c>
      <c r="EH2" s="15" t="s">
        <v>130</v>
      </c>
      <c r="EI2" s="15" t="s">
        <v>131</v>
      </c>
      <c r="EJ2" s="15" t="s">
        <v>132</v>
      </c>
      <c r="EK2" s="15" t="s">
        <v>3</v>
      </c>
      <c r="EL2" s="15" t="s">
        <v>8</v>
      </c>
      <c r="EM2" s="15" t="s">
        <v>133</v>
      </c>
      <c r="EN2" s="15" t="s">
        <v>9</v>
      </c>
      <c r="EO2" s="25" t="s">
        <v>134</v>
      </c>
      <c r="EP2" s="15" t="s">
        <v>135</v>
      </c>
      <c r="EQ2" s="15" t="s">
        <v>136</v>
      </c>
      <c r="ER2" s="15" t="s">
        <v>137</v>
      </c>
      <c r="ES2" s="15" t="s">
        <v>138</v>
      </c>
      <c r="ET2" s="15" t="s">
        <v>139</v>
      </c>
      <c r="EU2" s="15" t="s">
        <v>140</v>
      </c>
      <c r="EV2" s="15" t="s">
        <v>141</v>
      </c>
    </row>
    <row r="3" spans="1:153" ht="15.75" thickBot="1" x14ac:dyDescent="0.3">
      <c r="A3" s="26">
        <f>A96</f>
        <v>0</v>
      </c>
      <c r="B3" s="26">
        <f>B96</f>
        <v>4034.625</v>
      </c>
      <c r="C3" s="26">
        <f>C96</f>
        <v>0</v>
      </c>
      <c r="D3" s="26">
        <f>D96</f>
        <v>0</v>
      </c>
      <c r="E3" s="26">
        <f>E96</f>
        <v>0</v>
      </c>
      <c r="F3" s="27">
        <f>SUM(A3:E3)</f>
        <v>4034.625</v>
      </c>
      <c r="G3" s="28">
        <f>G96</f>
        <v>0</v>
      </c>
      <c r="H3" s="26">
        <f>H96</f>
        <v>1943.3384000000001</v>
      </c>
      <c r="I3" s="26">
        <f>I96</f>
        <v>1053.0520000000001</v>
      </c>
      <c r="J3" s="26">
        <f>J96</f>
        <v>1315.7217500000002</v>
      </c>
      <c r="K3" s="26">
        <f>K96</f>
        <v>1315.7217500000002</v>
      </c>
      <c r="L3" s="29" t="str">
        <f t="shared" ref="L3:X3" si="0">INDEX(L4:L8,$DW$3)</f>
        <v>Energy Base 2.0</v>
      </c>
      <c r="M3" s="30">
        <f t="shared" si="0"/>
        <v>0.11308572501000554</v>
      </c>
      <c r="N3" s="30">
        <f t="shared" si="0"/>
        <v>0.71814870031109568</v>
      </c>
      <c r="O3" s="30">
        <f t="shared" si="0"/>
        <v>9.721616149418516E-2</v>
      </c>
      <c r="P3" s="30">
        <f t="shared" si="0"/>
        <v>8.0536955227913654E-2</v>
      </c>
      <c r="Q3" s="31">
        <f t="shared" si="0"/>
        <v>0.62</v>
      </c>
      <c r="R3" s="32">
        <f t="shared" si="0"/>
        <v>204</v>
      </c>
      <c r="S3" s="33">
        <f t="shared" si="0"/>
        <v>0.27</v>
      </c>
      <c r="T3" s="33">
        <f t="shared" si="0"/>
        <v>0.46</v>
      </c>
      <c r="U3" s="33">
        <f t="shared" si="0"/>
        <v>0.44</v>
      </c>
      <c r="V3" s="33">
        <f t="shared" si="0"/>
        <v>0.47</v>
      </c>
      <c r="W3" s="33">
        <f t="shared" si="0"/>
        <v>0.88</v>
      </c>
      <c r="X3" s="33">
        <f t="shared" si="0"/>
        <v>0.75</v>
      </c>
      <c r="Y3" s="33">
        <f>IF(EJ3,INDEX(Y4:Y8,$DW$3),0)</f>
        <v>2.92</v>
      </c>
      <c r="Z3" s="33">
        <f>INDEX(Z4:Z8,$DW$3)</f>
        <v>0.15</v>
      </c>
      <c r="AA3" s="33">
        <f>IF(EH3,INDEX(AA4:AA8,$DW$3),0)</f>
        <v>0.06</v>
      </c>
      <c r="AB3" s="33">
        <f>INDEX(AB4:AB8,$DW$3)</f>
        <v>0</v>
      </c>
      <c r="AC3" s="34">
        <f>INDEX(AC4:AC8,$DW$3)</f>
        <v>1.25</v>
      </c>
      <c r="AD3" s="35">
        <f>AD96</f>
        <v>0</v>
      </c>
      <c r="AE3" s="36">
        <f>(H3*M3+I3*N3+J3*O3+K3*P3)*(1+AD3)/F3</f>
        <v>0.29987555196959775</v>
      </c>
      <c r="AF3" s="37">
        <f>AF96</f>
        <v>3.3050000000000002</v>
      </c>
      <c r="AG3" s="38">
        <f>AG96</f>
        <v>1.1138613951196059</v>
      </c>
      <c r="AH3" s="39">
        <v>0.4</v>
      </c>
      <c r="AI3" s="39">
        <v>0.5</v>
      </c>
      <c r="AJ3" s="40">
        <f>AG3*AH3*Q3/AI3</f>
        <v>0.55247525197932457</v>
      </c>
      <c r="AK3" s="41">
        <v>100</v>
      </c>
      <c r="AL3" s="41">
        <v>36.200000000000003</v>
      </c>
      <c r="AM3" s="41">
        <v>5.8</v>
      </c>
      <c r="AN3" s="41">
        <v>2.6</v>
      </c>
      <c r="AO3" s="41">
        <v>20</v>
      </c>
      <c r="AP3" s="42">
        <v>22</v>
      </c>
      <c r="AQ3" s="42">
        <v>25</v>
      </c>
      <c r="AR3" s="43">
        <f>1/Q78</f>
        <v>0.88730073134188558</v>
      </c>
      <c r="AS3" s="44">
        <v>20</v>
      </c>
      <c r="AT3" s="45">
        <f>AT4</f>
        <v>3.0484356809056354</v>
      </c>
      <c r="AU3" s="45">
        <f>AT3</f>
        <v>3.0484356809056354</v>
      </c>
      <c r="AV3" s="45">
        <f>AU3</f>
        <v>3.0484356809056354</v>
      </c>
      <c r="AW3" s="45">
        <f>AV3</f>
        <v>3.0484356809056354</v>
      </c>
      <c r="AX3" s="46">
        <f>(AT3*$A$3+AU3*$B$3+AV3*$E$3+AW3*($C$3+$D$3))/$F$3</f>
        <v>3.0484356809056354</v>
      </c>
      <c r="AY3" s="42">
        <v>0.95</v>
      </c>
      <c r="AZ3" s="42">
        <v>0.95</v>
      </c>
      <c r="BA3" s="42">
        <v>23</v>
      </c>
      <c r="BB3" s="42">
        <v>25</v>
      </c>
      <c r="BC3" s="42">
        <v>0.95</v>
      </c>
      <c r="BD3" s="44">
        <f>AS3/AT3*(AT3-1)</f>
        <v>13.439258001973538</v>
      </c>
      <c r="BE3" s="47">
        <f>BE4</f>
        <v>20.000000000000011</v>
      </c>
      <c r="BF3" s="48">
        <v>15</v>
      </c>
      <c r="BG3" s="48">
        <v>7.5</v>
      </c>
      <c r="BH3" s="48">
        <v>7.5</v>
      </c>
      <c r="BI3" s="48">
        <v>15</v>
      </c>
      <c r="BJ3" s="46">
        <f>(BF3*$A$3+BG3*$B$3+BH3*$E$3+BI3*($C$3+$D$3))/$F$3</f>
        <v>7.5</v>
      </c>
      <c r="BK3">
        <v>60</v>
      </c>
      <c r="BL3">
        <v>65</v>
      </c>
      <c r="BM3" s="49">
        <f>BM4</f>
        <v>1</v>
      </c>
      <c r="BN3" s="50">
        <f>BN4</f>
        <v>0</v>
      </c>
      <c r="BO3" s="26">
        <f>BO4</f>
        <v>1</v>
      </c>
      <c r="BP3" s="44">
        <v>1.9</v>
      </c>
      <c r="BQ3" s="49">
        <f>BQ4</f>
        <v>1</v>
      </c>
      <c r="BR3" s="51">
        <f>BR4</f>
        <v>1</v>
      </c>
      <c r="BS3" s="51">
        <f>BR3</f>
        <v>1</v>
      </c>
      <c r="BT3" s="51">
        <f>BS3</f>
        <v>1</v>
      </c>
      <c r="BU3" s="51">
        <f>BT3</f>
        <v>1</v>
      </c>
      <c r="BV3" s="46">
        <f>(BR3*$A$3+BS3*$B$3+BT3*$E$3+BU3*($C$3+$D$3))/$F$3</f>
        <v>1</v>
      </c>
      <c r="BW3" s="48">
        <v>0.05</v>
      </c>
      <c r="BX3" s="48">
        <v>0.05</v>
      </c>
      <c r="BY3" s="42">
        <v>0.4</v>
      </c>
      <c r="BZ3" s="42">
        <v>100</v>
      </c>
      <c r="CA3" s="42">
        <v>0</v>
      </c>
      <c r="CB3" s="52">
        <f>CB4</f>
        <v>0.86991083875145103</v>
      </c>
      <c r="CC3" s="37">
        <v>0</v>
      </c>
      <c r="CD3" s="53">
        <f>(CB3+CC3)/2</f>
        <v>0.43495541937572552</v>
      </c>
      <c r="CE3" s="42">
        <v>90</v>
      </c>
      <c r="CF3" s="42">
        <v>0.9</v>
      </c>
      <c r="CG3" s="54">
        <v>3000</v>
      </c>
      <c r="CH3" s="55">
        <f>SUM([1]Mobilität!C2:C5)*META!CR3</f>
        <v>40</v>
      </c>
      <c r="CI3" s="54">
        <v>41000</v>
      </c>
      <c r="CJ3" s="56">
        <f>0.02/168</f>
        <v>1.1904761904761905E-4</v>
      </c>
      <c r="CK3" s="57">
        <f>SUM([1]Mobilität!O2:O5)*1000</f>
        <v>145341661.50000003</v>
      </c>
      <c r="CL3" s="58">
        <f>CI3*CH3/F3</f>
        <v>406.48139542088796</v>
      </c>
      <c r="CM3" s="59">
        <f>INDEX(CM4:CM14,EA3)</f>
        <v>0.3</v>
      </c>
      <c r="CN3" s="60">
        <f>CK3*(1-CM3)/8760/F3</f>
        <v>2.8785970713273503</v>
      </c>
      <c r="CO3" s="58">
        <f>CH3*11000/META!F3</f>
        <v>109.0559841373114</v>
      </c>
      <c r="CP3" s="42">
        <v>0.5</v>
      </c>
      <c r="CQ3" s="42">
        <v>0.9</v>
      </c>
      <c r="CR3" s="60">
        <f>[1]Grafiken!S40</f>
        <v>1</v>
      </c>
      <c r="CS3" s="61">
        <v>0.17</v>
      </c>
      <c r="CT3" s="59">
        <f>INDEX(CT4:CT16,EB3)</f>
        <v>2</v>
      </c>
      <c r="CU3" s="59">
        <f>INDEX(CU4:CU16,EC3)</f>
        <v>2</v>
      </c>
      <c r="CV3" s="59">
        <f>INDEX(CV4:CV16,ED3)</f>
        <v>2</v>
      </c>
      <c r="CW3" s="59">
        <f>INDEX(CW4:CW16,EE3)</f>
        <v>2</v>
      </c>
      <c r="CX3" s="62">
        <f>CY4</f>
        <v>1</v>
      </c>
      <c r="CY3" s="62">
        <v>5</v>
      </c>
      <c r="CZ3" s="63">
        <f>0.02/168</f>
        <v>1.1904761904761905E-4</v>
      </c>
      <c r="DA3" s="64">
        <f>DB3*2</f>
        <v>2.4785450940298044</v>
      </c>
      <c r="DB3" s="65">
        <f>CX3*CY3*1000/F3</f>
        <v>1.2392725470149022</v>
      </c>
      <c r="DC3" s="42">
        <v>0.9</v>
      </c>
      <c r="DD3" s="42">
        <v>0.9</v>
      </c>
      <c r="DE3" s="66">
        <f>INDEX(DE4:DE8,$DZ$3)</f>
        <v>92</v>
      </c>
      <c r="DF3" s="66">
        <f>INDEX(DF4:DF8,$DZ$3)</f>
        <v>0.48</v>
      </c>
      <c r="DG3" s="66">
        <f t="shared" ref="DG3:DR3" si="1">INDEX(DG4:DG8,$DZ$3)</f>
        <v>0.18</v>
      </c>
      <c r="DH3" s="66">
        <f t="shared" si="1"/>
        <v>0.04</v>
      </c>
      <c r="DI3" s="66">
        <f t="shared" si="1"/>
        <v>0.3</v>
      </c>
      <c r="DJ3" s="66">
        <f t="shared" si="1"/>
        <v>339</v>
      </c>
      <c r="DK3" s="66">
        <f t="shared" si="1"/>
        <v>114</v>
      </c>
      <c r="DL3" s="66">
        <f t="shared" si="1"/>
        <v>78</v>
      </c>
      <c r="DM3" s="66">
        <f t="shared" si="1"/>
        <v>3414</v>
      </c>
      <c r="DN3" s="66">
        <f t="shared" si="1"/>
        <v>1803</v>
      </c>
      <c r="DO3" s="66">
        <f t="shared" si="1"/>
        <v>326</v>
      </c>
      <c r="DP3" s="66">
        <f t="shared" si="1"/>
        <v>2031</v>
      </c>
      <c r="DQ3" s="66">
        <f t="shared" si="1"/>
        <v>1394</v>
      </c>
      <c r="DR3" s="66">
        <f t="shared" si="1"/>
        <v>33</v>
      </c>
      <c r="DS3" s="42">
        <v>0.34</v>
      </c>
      <c r="DT3" s="46">
        <f>DU3*1000/3600</f>
        <v>1.1611111111111112</v>
      </c>
      <c r="DU3" s="42">
        <v>4.18</v>
      </c>
      <c r="DW3" s="68">
        <v>1</v>
      </c>
      <c r="DX3" s="68">
        <v>2</v>
      </c>
      <c r="DY3" s="68">
        <v>5</v>
      </c>
      <c r="DZ3" s="68">
        <v>1</v>
      </c>
      <c r="EA3" s="68">
        <v>4</v>
      </c>
      <c r="EB3" s="68">
        <v>12</v>
      </c>
      <c r="EC3" s="68">
        <v>12</v>
      </c>
      <c r="ED3" s="68">
        <v>12</v>
      </c>
      <c r="EE3" s="68">
        <v>12</v>
      </c>
      <c r="EF3" s="68" t="b">
        <v>0</v>
      </c>
      <c r="EG3" s="68" t="b">
        <v>0</v>
      </c>
      <c r="EH3" s="68" t="b">
        <v>1</v>
      </c>
      <c r="EI3" s="68" t="b">
        <v>1</v>
      </c>
      <c r="EJ3" s="68" t="b">
        <v>1</v>
      </c>
      <c r="EK3" s="68" t="b">
        <v>1</v>
      </c>
      <c r="EL3" s="68" t="b">
        <v>0</v>
      </c>
      <c r="EM3" s="68" t="b">
        <v>0</v>
      </c>
      <c r="EN3" s="68" t="b">
        <v>0</v>
      </c>
      <c r="EP3" s="69">
        <v>23.412119638498197</v>
      </c>
      <c r="EQ3" s="69">
        <v>60.000000000000909</v>
      </c>
      <c r="ER3" s="69">
        <v>0</v>
      </c>
      <c r="ES3" s="69">
        <v>0</v>
      </c>
      <c r="ET3" s="69">
        <v>22.055999651975661</v>
      </c>
      <c r="EU3" s="69">
        <v>60</v>
      </c>
      <c r="EV3" s="69">
        <v>0</v>
      </c>
    </row>
    <row r="4" spans="1:153" ht="15.75" thickBot="1" x14ac:dyDescent="0.3">
      <c r="A4" t="s">
        <v>142</v>
      </c>
      <c r="L4" s="70" t="s">
        <v>143</v>
      </c>
      <c r="M4" s="71">
        <f>M96</f>
        <v>0.11308572501000554</v>
      </c>
      <c r="N4" s="71">
        <f t="shared" ref="N4:P4" si="2">N96</f>
        <v>0.71814870031109568</v>
      </c>
      <c r="O4" s="71">
        <f t="shared" si="2"/>
        <v>9.721616149418516E-2</v>
      </c>
      <c r="P4" s="71">
        <f t="shared" si="2"/>
        <v>8.0536955227913654E-2</v>
      </c>
      <c r="Q4" s="70">
        <v>0.62</v>
      </c>
      <c r="R4" s="70">
        <f>R96</f>
        <v>204</v>
      </c>
      <c r="S4" s="70">
        <v>0.27</v>
      </c>
      <c r="T4" s="70">
        <v>0.46</v>
      </c>
      <c r="U4" s="70">
        <v>0.44</v>
      </c>
      <c r="V4" s="70">
        <v>0.47</v>
      </c>
      <c r="W4" s="70">
        <v>0.88</v>
      </c>
      <c r="X4" s="70">
        <v>0.75</v>
      </c>
      <c r="Y4" s="70">
        <v>2.92</v>
      </c>
      <c r="Z4" s="70">
        <v>0.15</v>
      </c>
      <c r="AA4" s="70">
        <v>0.06</v>
      </c>
      <c r="AB4" s="70"/>
      <c r="AC4" s="70">
        <v>1.25</v>
      </c>
      <c r="AH4" s="39" t="s">
        <v>144</v>
      </c>
      <c r="AR4" t="s">
        <v>145</v>
      </c>
      <c r="AS4" s="49">
        <f>C70</f>
        <v>14.766028110236942</v>
      </c>
      <c r="AT4" s="72">
        <f>S78</f>
        <v>3.0484356809056354</v>
      </c>
      <c r="BC4" t="s">
        <v>145</v>
      </c>
      <c r="BD4" s="49">
        <f>B71</f>
        <v>7.3465359473764655</v>
      </c>
      <c r="BE4" s="47">
        <f>S81</f>
        <v>20.000000000000011</v>
      </c>
      <c r="BF4" t="s">
        <v>146</v>
      </c>
      <c r="BL4" s="37" t="s">
        <v>145</v>
      </c>
      <c r="BM4" s="49">
        <f>1/Q84</f>
        <v>1</v>
      </c>
      <c r="BN4" s="50">
        <f>G70</f>
        <v>0</v>
      </c>
      <c r="BO4" s="50">
        <f>G71</f>
        <v>1</v>
      </c>
      <c r="BP4" s="50">
        <f>N70</f>
        <v>1.8872530841569333</v>
      </c>
      <c r="BQ4" s="49">
        <f>BM4</f>
        <v>1</v>
      </c>
      <c r="BR4" s="43">
        <f>S84</f>
        <v>1</v>
      </c>
      <c r="CB4" s="49">
        <f>B74</f>
        <v>0.86991083875145103</v>
      </c>
      <c r="CK4" s="74"/>
      <c r="CM4" s="75">
        <v>0</v>
      </c>
      <c r="CO4" s="76"/>
      <c r="CR4" s="60"/>
      <c r="CT4" s="75">
        <v>1</v>
      </c>
      <c r="CU4" s="75">
        <v>1</v>
      </c>
      <c r="CV4" s="75">
        <v>1</v>
      </c>
      <c r="CW4" s="75">
        <v>1</v>
      </c>
      <c r="CX4" t="s">
        <v>147</v>
      </c>
      <c r="CY4" s="77">
        <f>B27</f>
        <v>1</v>
      </c>
      <c r="DE4" s="78">
        <v>92</v>
      </c>
      <c r="DF4" s="79">
        <v>0.48</v>
      </c>
      <c r="DG4" s="79">
        <v>0.18</v>
      </c>
      <c r="DH4" s="79">
        <v>0.04</v>
      </c>
      <c r="DI4" s="79">
        <v>0.3</v>
      </c>
      <c r="DJ4" s="79">
        <v>339</v>
      </c>
      <c r="DK4" s="79">
        <v>114</v>
      </c>
      <c r="DL4" s="79">
        <v>78</v>
      </c>
      <c r="DM4" s="79">
        <v>3414</v>
      </c>
      <c r="DN4" s="79">
        <v>1803</v>
      </c>
      <c r="DO4" s="79">
        <v>326</v>
      </c>
      <c r="DP4" s="79">
        <v>2031</v>
      </c>
      <c r="DQ4" s="79">
        <v>1394</v>
      </c>
      <c r="DR4" s="79">
        <v>33</v>
      </c>
      <c r="DW4" s="80"/>
      <c r="DX4" s="80" t="str">
        <f>[1]PV!B6</f>
        <v>BasisVar</v>
      </c>
      <c r="DY4" s="80" t="str">
        <f>[1]Wind!B1</f>
        <v>Wind 2013</v>
      </c>
      <c r="DZ4" s="81"/>
      <c r="EA4" s="81"/>
      <c r="EB4" s="81"/>
      <c r="EC4" s="81"/>
      <c r="ED4" s="81"/>
      <c r="EE4" s="81"/>
      <c r="EO4" s="82" t="s">
        <v>148</v>
      </c>
      <c r="EP4" s="83">
        <f>[1]SIM!HE8766</f>
        <v>23.412119638498197</v>
      </c>
      <c r="EQ4" s="84">
        <f>[1]SIM!HF8766</f>
        <v>60.000000000000909</v>
      </c>
      <c r="ER4" s="84">
        <f>[1]SIM!HG8766</f>
        <v>0</v>
      </c>
      <c r="ES4" s="84">
        <f>[1]SIM!HH8766</f>
        <v>0</v>
      </c>
      <c r="ET4" s="84">
        <f>[1]SIM!AM8766</f>
        <v>22.055999651975661</v>
      </c>
      <c r="EU4" s="84">
        <f>[1]SIM!AN8766</f>
        <v>60</v>
      </c>
      <c r="EV4" s="85">
        <f>[1]SIM!AO8766</f>
        <v>0</v>
      </c>
      <c r="EW4" t="s">
        <v>149</v>
      </c>
    </row>
    <row r="5" spans="1:153" x14ac:dyDescent="0.25">
      <c r="A5" s="37"/>
      <c r="B5" t="s">
        <v>150</v>
      </c>
      <c r="L5" s="70" t="s">
        <v>15</v>
      </c>
      <c r="M5" s="70">
        <v>0.253</v>
      </c>
      <c r="N5" s="70">
        <v>0.9</v>
      </c>
      <c r="O5" s="70">
        <v>0.186</v>
      </c>
      <c r="P5" s="70">
        <v>0.29199999999999998</v>
      </c>
      <c r="Q5" s="70">
        <v>0.7</v>
      </c>
      <c r="R5" s="70">
        <v>204</v>
      </c>
      <c r="S5" s="70">
        <v>0.22</v>
      </c>
      <c r="T5" s="70">
        <v>0.31</v>
      </c>
      <c r="U5" s="70">
        <v>0.36</v>
      </c>
      <c r="V5" s="70">
        <v>0.47</v>
      </c>
      <c r="W5" s="70">
        <v>0.88</v>
      </c>
      <c r="X5" s="70">
        <v>0.75</v>
      </c>
      <c r="Y5" s="70">
        <v>2.92</v>
      </c>
      <c r="Z5" s="70">
        <v>0.15</v>
      </c>
      <c r="AA5" s="70">
        <v>0.06</v>
      </c>
      <c r="AB5" s="70"/>
      <c r="AC5" s="70">
        <v>1.25</v>
      </c>
      <c r="AS5" t="s">
        <v>151</v>
      </c>
      <c r="CK5" s="74"/>
      <c r="CM5" s="75">
        <v>0.1</v>
      </c>
      <c r="CT5" s="75">
        <v>1.1000000000000001</v>
      </c>
      <c r="CU5" s="75">
        <v>1.1000000000000001</v>
      </c>
      <c r="CV5" s="75">
        <v>1.1000000000000001</v>
      </c>
      <c r="CW5" s="75">
        <v>1.1000000000000001</v>
      </c>
      <c r="DE5" s="78">
        <v>93</v>
      </c>
      <c r="DF5" s="79">
        <v>0.5</v>
      </c>
      <c r="DG5" s="79">
        <v>0.17</v>
      </c>
      <c r="DH5" s="79">
        <v>0.03</v>
      </c>
      <c r="DI5" s="79">
        <v>0.28999999999999998</v>
      </c>
      <c r="DJ5" s="79">
        <v>235</v>
      </c>
      <c r="DK5" s="79">
        <v>116</v>
      </c>
      <c r="DL5" s="79">
        <v>146</v>
      </c>
      <c r="DM5" s="79">
        <v>4291</v>
      </c>
      <c r="DN5" s="79">
        <v>2035</v>
      </c>
      <c r="DO5" s="79">
        <v>165</v>
      </c>
      <c r="DP5" s="79">
        <v>1978</v>
      </c>
      <c r="DQ5" s="79">
        <v>1463</v>
      </c>
      <c r="DR5" s="79">
        <v>67</v>
      </c>
      <c r="DW5" s="80"/>
      <c r="DX5" s="80" t="str">
        <f>[1]PV!C6</f>
        <v>ArchiVar</v>
      </c>
      <c r="DY5" s="80" t="str">
        <f>[1]Wind!C1</f>
        <v>Wind 2015</v>
      </c>
      <c r="DZ5" s="81"/>
      <c r="EA5" s="81"/>
      <c r="EB5" s="81"/>
      <c r="EC5" s="81"/>
      <c r="ED5" s="81"/>
      <c r="EE5" s="81"/>
    </row>
    <row r="6" spans="1:153" x14ac:dyDescent="0.25">
      <c r="A6" s="42"/>
      <c r="B6" t="s">
        <v>152</v>
      </c>
      <c r="L6" s="70" t="s">
        <v>153</v>
      </c>
      <c r="M6" s="70">
        <v>8.4000000000000005E-2</v>
      </c>
      <c r="N6" s="70">
        <v>0.871</v>
      </c>
      <c r="O6" s="70">
        <v>9.2999999999999999E-2</v>
      </c>
      <c r="P6" s="70">
        <v>0.14899999999999999</v>
      </c>
      <c r="Q6" s="70">
        <v>0.65</v>
      </c>
      <c r="R6" s="70">
        <v>135</v>
      </c>
      <c r="S6" s="70">
        <v>-0.28999999999999998</v>
      </c>
      <c r="T6" s="70">
        <v>0.31</v>
      </c>
      <c r="U6" s="70">
        <v>-0.184</v>
      </c>
      <c r="V6" s="70">
        <v>0.53</v>
      </c>
      <c r="W6" s="70">
        <v>-0.61199999999999999</v>
      </c>
      <c r="X6" s="70">
        <v>0.75</v>
      </c>
      <c r="Y6" s="70">
        <v>2.92</v>
      </c>
      <c r="Z6" s="70">
        <v>0.15</v>
      </c>
      <c r="AA6" s="70">
        <v>0.06</v>
      </c>
      <c r="AB6" s="70"/>
      <c r="AC6" s="70">
        <v>1.25</v>
      </c>
      <c r="CM6" s="75">
        <v>0.2</v>
      </c>
      <c r="CT6" s="75">
        <v>1.2</v>
      </c>
      <c r="CU6" s="75">
        <v>1.2</v>
      </c>
      <c r="CV6" s="75">
        <v>1.2</v>
      </c>
      <c r="CW6" s="75">
        <v>1.2</v>
      </c>
      <c r="DW6" s="80"/>
      <c r="DX6" s="80" t="str">
        <f>[1]PV!D6</f>
        <v>ArchiVar1</v>
      </c>
      <c r="DY6" s="80" t="str">
        <f>[1]Wind!D1</f>
        <v>Wind 2016</v>
      </c>
      <c r="DZ6" s="81"/>
      <c r="EA6" s="81"/>
      <c r="EB6" s="81"/>
      <c r="EC6" s="81"/>
      <c r="ED6" s="81"/>
      <c r="EE6" s="81"/>
    </row>
    <row r="7" spans="1:153" x14ac:dyDescent="0.25">
      <c r="A7" s="39"/>
      <c r="B7" t="s">
        <v>154</v>
      </c>
      <c r="L7" s="70">
        <v>4</v>
      </c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>
        <v>0.75</v>
      </c>
      <c r="Y7" s="70"/>
      <c r="Z7" s="70"/>
      <c r="AA7" s="70"/>
      <c r="AB7" s="70"/>
      <c r="AC7" s="70">
        <v>1.25</v>
      </c>
      <c r="CM7" s="75">
        <v>0.3</v>
      </c>
      <c r="CT7" s="75">
        <v>1.3</v>
      </c>
      <c r="CU7" s="75">
        <v>1.3</v>
      </c>
      <c r="CV7" s="75">
        <v>1.3</v>
      </c>
      <c r="CW7" s="75">
        <v>1.3</v>
      </c>
      <c r="DW7" s="80"/>
      <c r="DX7" s="80" t="str">
        <f>[1]PV!E6</f>
        <v>ArchiVar2</v>
      </c>
      <c r="DY7" s="80" t="str">
        <f>[1]Wind!E1</f>
        <v>Wind 2030, TU EEG, "Stromzukunft"</v>
      </c>
      <c r="DZ7" s="81"/>
      <c r="EA7" s="81"/>
      <c r="EB7" s="81"/>
      <c r="EC7" s="81"/>
      <c r="ED7" s="81"/>
      <c r="EE7" s="81"/>
      <c r="EL7" s="86"/>
    </row>
    <row r="8" spans="1:153" x14ac:dyDescent="0.25">
      <c r="B8" t="s">
        <v>155</v>
      </c>
      <c r="L8" s="70">
        <v>5</v>
      </c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>
        <v>0.75</v>
      </c>
      <c r="Y8" s="70"/>
      <c r="Z8" s="70"/>
      <c r="AA8" s="70"/>
      <c r="AB8" s="70"/>
      <c r="AC8" s="70">
        <v>1.25</v>
      </c>
      <c r="BR8" s="87"/>
      <c r="BS8" s="87"/>
      <c r="BT8" s="87"/>
      <c r="BU8" s="87"/>
      <c r="CM8" s="75">
        <v>0.4</v>
      </c>
      <c r="CT8" s="75">
        <v>1.4</v>
      </c>
      <c r="CU8" s="75">
        <v>1.4</v>
      </c>
      <c r="CV8" s="75">
        <v>1.4</v>
      </c>
      <c r="CW8" s="75">
        <v>1.4</v>
      </c>
      <c r="DW8" s="81"/>
      <c r="DX8" s="81" t="str">
        <f>[1]PV!F6</f>
        <v>ArchiVar3</v>
      </c>
      <c r="DY8" s="81" t="str">
        <f>[1]Wind!F1</f>
        <v>WEB 2015 Umgebung Wien</v>
      </c>
      <c r="DZ8" s="81"/>
      <c r="EA8" s="81"/>
      <c r="EB8" s="81"/>
      <c r="EC8" s="81"/>
      <c r="ED8" s="81"/>
      <c r="EE8" s="81"/>
    </row>
    <row r="9" spans="1:153" x14ac:dyDescent="0.25">
      <c r="F9" s="88"/>
      <c r="BR9" s="87"/>
      <c r="BS9" s="87"/>
      <c r="BT9" s="87"/>
      <c r="BU9" s="87"/>
      <c r="CM9" s="75">
        <v>0.5</v>
      </c>
      <c r="CT9" s="75">
        <v>1.5</v>
      </c>
      <c r="CU9" s="75">
        <v>1.5</v>
      </c>
      <c r="CV9" s="75">
        <v>1.5</v>
      </c>
      <c r="CW9" s="75">
        <v>1.5</v>
      </c>
    </row>
    <row r="10" spans="1:153" x14ac:dyDescent="0.25">
      <c r="F10" s="88"/>
      <c r="BR10" s="87"/>
      <c r="BS10" s="87"/>
      <c r="BT10" s="87"/>
      <c r="BU10" s="87"/>
      <c r="CM10" s="75">
        <v>0.6</v>
      </c>
      <c r="CT10" s="75">
        <v>0.5</v>
      </c>
      <c r="CU10" s="75">
        <v>0.5</v>
      </c>
      <c r="CV10" s="75">
        <v>0.5</v>
      </c>
      <c r="CW10" s="75">
        <v>0.5</v>
      </c>
    </row>
    <row r="11" spans="1:153" x14ac:dyDescent="0.25">
      <c r="CM11" s="75">
        <v>0.7</v>
      </c>
      <c r="CT11" s="75">
        <v>0.6</v>
      </c>
      <c r="CU11" s="75">
        <v>0.6</v>
      </c>
      <c r="CV11" s="75">
        <v>0.6</v>
      </c>
      <c r="CW11" s="75">
        <v>0.6</v>
      </c>
    </row>
    <row r="12" spans="1:153" x14ac:dyDescent="0.25">
      <c r="CM12" s="75">
        <v>0.8</v>
      </c>
      <c r="CT12" s="75">
        <v>0.7</v>
      </c>
      <c r="CU12" s="75">
        <v>0.7</v>
      </c>
      <c r="CV12" s="75">
        <v>0.7</v>
      </c>
      <c r="CW12" s="75">
        <v>0.7</v>
      </c>
    </row>
    <row r="13" spans="1:153" x14ac:dyDescent="0.25">
      <c r="F13" s="88"/>
      <c r="CM13" s="75">
        <v>0.9</v>
      </c>
      <c r="CT13" s="75">
        <v>0.8</v>
      </c>
      <c r="CU13" s="75">
        <v>0.8</v>
      </c>
      <c r="CV13" s="75">
        <v>0.8</v>
      </c>
      <c r="CW13" s="75">
        <v>0.8</v>
      </c>
    </row>
    <row r="14" spans="1:153" x14ac:dyDescent="0.25">
      <c r="F14" s="88"/>
      <c r="CM14" s="75">
        <v>1</v>
      </c>
      <c r="CT14" s="75">
        <v>0.9</v>
      </c>
      <c r="CU14" s="75">
        <v>0.9</v>
      </c>
      <c r="CV14" s="75">
        <v>0.9</v>
      </c>
      <c r="CW14" s="75">
        <v>0.9</v>
      </c>
    </row>
    <row r="15" spans="1:153" x14ac:dyDescent="0.25">
      <c r="CM15" s="89"/>
      <c r="CT15" s="75">
        <v>2</v>
      </c>
      <c r="CU15" s="75">
        <v>2</v>
      </c>
      <c r="CV15" s="75">
        <v>2</v>
      </c>
      <c r="CW15" s="75">
        <v>2</v>
      </c>
    </row>
    <row r="16" spans="1:153" x14ac:dyDescent="0.25">
      <c r="F16" s="88"/>
      <c r="CM16" s="89"/>
    </row>
    <row r="17" spans="1:91" x14ac:dyDescent="0.25">
      <c r="CM17" s="89"/>
    </row>
    <row r="18" spans="1:91" x14ac:dyDescent="0.25">
      <c r="CM18" s="89"/>
    </row>
    <row r="19" spans="1:91" x14ac:dyDescent="0.25">
      <c r="CM19" s="89"/>
    </row>
    <row r="25" spans="1:91" s="91" customFormat="1" ht="12.75" x14ac:dyDescent="0.2">
      <c r="A25" s="90" t="s">
        <v>156</v>
      </c>
      <c r="B25" s="91" t="s">
        <v>143</v>
      </c>
      <c r="D25" s="92" t="s">
        <v>157</v>
      </c>
    </row>
    <row r="26" spans="1:91" s="91" customFormat="1" ht="12.75" x14ac:dyDescent="0.2">
      <c r="A26" s="93" t="s">
        <v>158</v>
      </c>
      <c r="B26" s="91">
        <v>4034.625</v>
      </c>
      <c r="C26" s="93" t="s">
        <v>159</v>
      </c>
    </row>
    <row r="27" spans="1:91" s="91" customFormat="1" ht="12.75" x14ac:dyDescent="0.2">
      <c r="A27" s="93" t="s">
        <v>160</v>
      </c>
      <c r="B27" s="91">
        <v>1</v>
      </c>
      <c r="C27" s="93" t="s">
        <v>161</v>
      </c>
    </row>
    <row r="28" spans="1:91" s="91" customFormat="1" ht="12.75" x14ac:dyDescent="0.2">
      <c r="A28" s="93" t="s">
        <v>162</v>
      </c>
      <c r="B28" s="91">
        <v>269</v>
      </c>
      <c r="C28" s="93" t="s">
        <v>161</v>
      </c>
    </row>
    <row r="29" spans="1:91" s="91" customFormat="1" ht="12.75" x14ac:dyDescent="0.2">
      <c r="A29" s="93" t="s">
        <v>163</v>
      </c>
      <c r="B29" s="91">
        <v>5043.28125</v>
      </c>
      <c r="C29" s="93" t="s">
        <v>159</v>
      </c>
    </row>
    <row r="30" spans="1:91" s="91" customFormat="1" ht="12.75" x14ac:dyDescent="0.2">
      <c r="A30" s="93" t="s">
        <v>164</v>
      </c>
      <c r="B30" s="91">
        <v>1315.7217500000002</v>
      </c>
      <c r="C30" s="93" t="s">
        <v>159</v>
      </c>
    </row>
    <row r="31" spans="1:91" s="91" customFormat="1" ht="12.75" x14ac:dyDescent="0.2">
      <c r="A31" s="93" t="s">
        <v>165</v>
      </c>
      <c r="B31" s="91">
        <v>13334.435625</v>
      </c>
      <c r="C31" s="93" t="s">
        <v>166</v>
      </c>
    </row>
    <row r="32" spans="1:91" s="91" customFormat="1" ht="12.75" x14ac:dyDescent="0.2">
      <c r="A32" s="94" t="s">
        <v>167</v>
      </c>
      <c r="B32" s="94">
        <v>20</v>
      </c>
      <c r="C32" s="93" t="s">
        <v>168</v>
      </c>
      <c r="D32" s="91" t="s">
        <v>124</v>
      </c>
      <c r="E32" s="91" t="s">
        <v>169</v>
      </c>
    </row>
    <row r="33" spans="1:18" s="91" customFormat="1" ht="12.75" x14ac:dyDescent="0.2">
      <c r="A33" s="94" t="s">
        <v>170</v>
      </c>
      <c r="B33" s="94">
        <v>26</v>
      </c>
      <c r="C33" s="93" t="s">
        <v>168</v>
      </c>
    </row>
    <row r="34" spans="1:18" s="91" customFormat="1" ht="12.75" x14ac:dyDescent="0.2">
      <c r="A34" s="91" t="s">
        <v>171</v>
      </c>
      <c r="C34" s="95" t="s">
        <v>172</v>
      </c>
      <c r="D34" s="95" t="s">
        <v>173</v>
      </c>
      <c r="E34" s="95" t="s">
        <v>174</v>
      </c>
      <c r="F34" s="95" t="s">
        <v>175</v>
      </c>
      <c r="G34" s="95" t="s">
        <v>176</v>
      </c>
      <c r="H34" s="95" t="s">
        <v>177</v>
      </c>
      <c r="I34" s="95" t="s">
        <v>178</v>
      </c>
      <c r="J34" s="95" t="s">
        <v>179</v>
      </c>
      <c r="K34" s="95" t="s">
        <v>180</v>
      </c>
      <c r="L34" s="95" t="s">
        <v>181</v>
      </c>
      <c r="M34" s="95" t="s">
        <v>182</v>
      </c>
      <c r="N34" s="95" t="s">
        <v>183</v>
      </c>
      <c r="O34" s="95" t="s">
        <v>184</v>
      </c>
    </row>
    <row r="35" spans="1:18" s="91" customFormat="1" ht="12.75" x14ac:dyDescent="0.2">
      <c r="A35" s="91" t="s">
        <v>185</v>
      </c>
      <c r="B35" s="91" t="s">
        <v>186</v>
      </c>
      <c r="C35" s="95">
        <v>31</v>
      </c>
      <c r="D35" s="95">
        <v>28</v>
      </c>
      <c r="E35" s="95">
        <v>31</v>
      </c>
      <c r="F35" s="95">
        <v>30</v>
      </c>
      <c r="G35" s="95">
        <v>31</v>
      </c>
      <c r="H35" s="95">
        <v>30</v>
      </c>
      <c r="I35" s="95">
        <v>31</v>
      </c>
      <c r="J35" s="95">
        <v>31</v>
      </c>
      <c r="K35" s="95">
        <v>30</v>
      </c>
      <c r="L35" s="95">
        <v>31</v>
      </c>
      <c r="M35" s="95">
        <v>30</v>
      </c>
      <c r="N35" s="95">
        <v>31</v>
      </c>
      <c r="O35" s="95">
        <v>365</v>
      </c>
    </row>
    <row r="36" spans="1:18" s="91" customFormat="1" ht="12.75" x14ac:dyDescent="0.2">
      <c r="A36" s="91" t="s">
        <v>187</v>
      </c>
      <c r="B36" s="91" t="s">
        <v>188</v>
      </c>
      <c r="C36" s="95">
        <v>744</v>
      </c>
      <c r="D36" s="95">
        <v>672</v>
      </c>
      <c r="E36" s="95">
        <v>744</v>
      </c>
      <c r="F36" s="95">
        <v>720</v>
      </c>
      <c r="G36" s="95">
        <v>744</v>
      </c>
      <c r="H36" s="95">
        <v>720</v>
      </c>
      <c r="I36" s="95">
        <v>744</v>
      </c>
      <c r="J36" s="95">
        <v>744</v>
      </c>
      <c r="K36" s="95">
        <v>720</v>
      </c>
      <c r="L36" s="95">
        <v>744</v>
      </c>
      <c r="M36" s="95">
        <v>720</v>
      </c>
      <c r="N36" s="95">
        <v>744</v>
      </c>
      <c r="O36" s="95">
        <v>8760</v>
      </c>
    </row>
    <row r="37" spans="1:18" s="91" customFormat="1" ht="12.75" x14ac:dyDescent="0.2">
      <c r="A37" s="91" t="s">
        <v>189</v>
      </c>
      <c r="B37" s="91" t="s">
        <v>190</v>
      </c>
      <c r="C37" s="95">
        <v>-0.4204</v>
      </c>
      <c r="D37" s="95">
        <v>1.5796000000000001</v>
      </c>
      <c r="E37" s="95">
        <v>5.6796000000000006</v>
      </c>
      <c r="F37" s="95">
        <v>10.4796</v>
      </c>
      <c r="G37" s="95">
        <v>14.9796</v>
      </c>
      <c r="H37" s="95">
        <v>18.079599999999999</v>
      </c>
      <c r="I37" s="95">
        <v>19.979599999999998</v>
      </c>
      <c r="J37" s="95">
        <v>19.479599999999998</v>
      </c>
      <c r="K37" s="95">
        <v>15.7796</v>
      </c>
      <c r="L37" s="95">
        <v>10.4796</v>
      </c>
      <c r="M37" s="95">
        <v>4.9796000000000005</v>
      </c>
      <c r="N37" s="95">
        <v>1.2795999999999998</v>
      </c>
      <c r="O37" s="95">
        <v>-7.7203999999999997</v>
      </c>
      <c r="P37" s="91">
        <v>-4.8203999999999994</v>
      </c>
      <c r="Q37" s="91">
        <v>26.279599999999999</v>
      </c>
      <c r="R37" s="91">
        <v>26.279599999999999</v>
      </c>
    </row>
    <row r="38" spans="1:18" s="91" customFormat="1" ht="12.75" x14ac:dyDescent="0.2">
      <c r="A38" s="91" t="s">
        <v>191</v>
      </c>
      <c r="B38" s="93" t="s">
        <v>192</v>
      </c>
      <c r="C38" s="95">
        <v>27</v>
      </c>
      <c r="D38" s="95">
        <v>42</v>
      </c>
      <c r="E38" s="95">
        <v>86</v>
      </c>
      <c r="F38" s="95">
        <v>115</v>
      </c>
      <c r="G38" s="95">
        <v>154</v>
      </c>
      <c r="H38" s="95">
        <v>157</v>
      </c>
      <c r="I38" s="95">
        <v>169</v>
      </c>
      <c r="J38" s="95">
        <v>145</v>
      </c>
      <c r="K38" s="95">
        <v>96</v>
      </c>
      <c r="L38" s="95">
        <v>64</v>
      </c>
      <c r="M38" s="95">
        <v>29</v>
      </c>
      <c r="N38" s="95">
        <v>21</v>
      </c>
      <c r="O38" s="95">
        <v>40</v>
      </c>
      <c r="P38" s="91">
        <v>10</v>
      </c>
      <c r="Q38" s="91">
        <v>350</v>
      </c>
      <c r="R38" s="91">
        <v>350</v>
      </c>
    </row>
    <row r="39" spans="1:18" s="93" customFormat="1" ht="12.75" x14ac:dyDescent="0.2">
      <c r="A39" s="93" t="s">
        <v>193</v>
      </c>
      <c r="B39" s="93" t="s">
        <v>161</v>
      </c>
      <c r="C39" s="96">
        <v>0.99999994806227888</v>
      </c>
      <c r="D39" s="96">
        <v>0.99977255287171374</v>
      </c>
      <c r="E39" s="96">
        <v>0.72144277959534253</v>
      </c>
      <c r="F39" s="96">
        <v>0.43335077901050478</v>
      </c>
      <c r="G39" s="96">
        <v>0.217545827661207</v>
      </c>
      <c r="H39" s="96">
        <v>9.9185489037915783E-2</v>
      </c>
      <c r="I39" s="96">
        <v>2.8268268443736876E-2</v>
      </c>
      <c r="J39" s="96">
        <v>4.4664820956305966E-2</v>
      </c>
      <c r="K39" s="96">
        <v>0.2149384975271032</v>
      </c>
      <c r="L39" s="96">
        <v>0.54388902813605033</v>
      </c>
      <c r="M39" s="96">
        <v>0.99965088528870283</v>
      </c>
      <c r="N39" s="96">
        <v>0.99999996703661032</v>
      </c>
      <c r="O39" s="96">
        <v>0.41503051538269775</v>
      </c>
    </row>
    <row r="40" spans="1:18" s="93" customFormat="1" ht="12.75" x14ac:dyDescent="0.2">
      <c r="A40" s="93" t="s">
        <v>194</v>
      </c>
      <c r="B40" s="93" t="s">
        <v>192</v>
      </c>
      <c r="C40" s="96">
        <v>6.0506005686934241</v>
      </c>
      <c r="D40" s="96">
        <v>4.9899750165529886</v>
      </c>
      <c r="E40" s="96">
        <v>4.3981537847764782</v>
      </c>
      <c r="F40" s="96">
        <v>2.9102306419275776</v>
      </c>
      <c r="G40" s="96">
        <v>1.7070421965154221</v>
      </c>
      <c r="H40" s="96">
        <v>0.77039007398228376</v>
      </c>
      <c r="I40" s="96">
        <v>0.23392463547494166</v>
      </c>
      <c r="J40" s="96">
        <v>0.34673197095123559</v>
      </c>
      <c r="K40" s="96">
        <v>1.3206591243715802</v>
      </c>
      <c r="L40" s="96">
        <v>2.8535723874068299</v>
      </c>
      <c r="M40" s="96">
        <v>4.3170780918841167</v>
      </c>
      <c r="N40" s="96">
        <v>5.5361969701509484</v>
      </c>
      <c r="O40" s="96">
        <v>35.434555462687825</v>
      </c>
    </row>
    <row r="41" spans="1:18" s="93" customFormat="1" ht="12.75" x14ac:dyDescent="0.2">
      <c r="A41" s="93" t="s">
        <v>195</v>
      </c>
      <c r="B41" s="93" t="s">
        <v>192</v>
      </c>
      <c r="C41" s="96">
        <v>3.7463077713961392</v>
      </c>
      <c r="D41" s="96">
        <v>4.0730195796237307</v>
      </c>
      <c r="E41" s="96">
        <v>6.0962948957963015</v>
      </c>
      <c r="F41" s="96">
        <v>6.7156464990577165</v>
      </c>
      <c r="G41" s="96">
        <v>7.846816529958347</v>
      </c>
      <c r="H41" s="96">
        <v>7.7671651514243667</v>
      </c>
      <c r="I41" s="96">
        <v>8.2751667630625754</v>
      </c>
      <c r="J41" s="96">
        <v>7.7629768468216485</v>
      </c>
      <c r="K41" s="96">
        <v>6.1443582213793428</v>
      </c>
      <c r="L41" s="96">
        <v>5.246607740397339</v>
      </c>
      <c r="M41" s="96">
        <v>3.577368163859274</v>
      </c>
      <c r="N41" s="96">
        <v>3.3785019360061281</v>
      </c>
      <c r="O41" s="96">
        <v>70.630230098782903</v>
      </c>
    </row>
    <row r="42" spans="1:18" s="93" customFormat="1" ht="12.75" x14ac:dyDescent="0.2">
      <c r="A42" s="93" t="s">
        <v>196</v>
      </c>
      <c r="B42" s="93" t="s">
        <v>192</v>
      </c>
      <c r="C42" s="96">
        <v>1.5961477713961392</v>
      </c>
      <c r="D42" s="96">
        <v>2.1309395796237309</v>
      </c>
      <c r="E42" s="96">
        <v>3.9461348957963014</v>
      </c>
      <c r="F42" s="96">
        <v>4.6348464990577165</v>
      </c>
      <c r="G42" s="96">
        <v>5.6966565299583465</v>
      </c>
      <c r="H42" s="96">
        <v>5.6863651514243667</v>
      </c>
      <c r="I42" s="96">
        <v>6.1250067630625757</v>
      </c>
      <c r="J42" s="96">
        <v>5.6128168468216479</v>
      </c>
      <c r="K42" s="96">
        <v>4.0635582213793429</v>
      </c>
      <c r="L42" s="96">
        <v>3.0964477403973389</v>
      </c>
      <c r="M42" s="96">
        <v>1.496568163859274</v>
      </c>
      <c r="N42" s="96">
        <v>1.2283419360061281</v>
      </c>
      <c r="O42" s="96">
        <v>45.313830098782901</v>
      </c>
    </row>
    <row r="43" spans="1:18" s="91" customFormat="1" ht="12.75" x14ac:dyDescent="0.2">
      <c r="A43" s="93" t="s">
        <v>197</v>
      </c>
      <c r="B43" s="93" t="s">
        <v>192</v>
      </c>
      <c r="C43" s="95">
        <v>2.3042929918719728</v>
      </c>
      <c r="D43" s="95">
        <v>0.91788183353609731</v>
      </c>
      <c r="E43" s="95">
        <v>2.5849920295515442E-5</v>
      </c>
      <c r="F43" s="95">
        <v>1.7470233141221784E-12</v>
      </c>
      <c r="G43" s="95">
        <v>0</v>
      </c>
      <c r="H43" s="95">
        <v>6.7626708933761743E-16</v>
      </c>
      <c r="I43" s="95">
        <v>0</v>
      </c>
      <c r="J43" s="95">
        <v>0</v>
      </c>
      <c r="K43" s="95">
        <v>0</v>
      </c>
      <c r="L43" s="95">
        <v>2.4710420734826513E-9</v>
      </c>
      <c r="M43" s="95">
        <v>0.74095883987857214</v>
      </c>
      <c r="N43" s="95">
        <v>2.1576951455116955</v>
      </c>
      <c r="O43" s="95">
        <v>6.120854663191424</v>
      </c>
    </row>
    <row r="44" spans="1:18" s="91" customFormat="1" ht="12.75" x14ac:dyDescent="0.2">
      <c r="A44" s="93" t="s">
        <v>198</v>
      </c>
      <c r="B44" s="93" t="s">
        <v>161</v>
      </c>
      <c r="C44" s="95">
        <v>1</v>
      </c>
      <c r="D44" s="95">
        <v>1</v>
      </c>
      <c r="E44" s="95">
        <v>1</v>
      </c>
      <c r="F44" s="95">
        <v>1</v>
      </c>
      <c r="G44" s="95">
        <v>1</v>
      </c>
      <c r="H44" s="95">
        <v>1</v>
      </c>
      <c r="I44" s="95">
        <v>1</v>
      </c>
      <c r="J44" s="95">
        <v>1</v>
      </c>
      <c r="K44" s="95">
        <v>1</v>
      </c>
      <c r="L44" s="95">
        <v>1</v>
      </c>
      <c r="M44" s="95">
        <v>1</v>
      </c>
      <c r="N44" s="95">
        <v>1</v>
      </c>
      <c r="O44" s="95">
        <v>1</v>
      </c>
    </row>
    <row r="45" spans="1:18" s="91" customFormat="1" ht="12.75" x14ac:dyDescent="0.2">
      <c r="A45" s="93" t="s">
        <v>199</v>
      </c>
      <c r="B45" s="93" t="s">
        <v>192</v>
      </c>
      <c r="C45" s="95">
        <v>51.964739164773341</v>
      </c>
      <c r="D45" s="95">
        <v>43.449478312322299</v>
      </c>
      <c r="E45" s="95">
        <v>40.143670970490824</v>
      </c>
      <c r="F45" s="95">
        <v>29.759242603287081</v>
      </c>
      <c r="G45" s="95">
        <v>21.949579199213403</v>
      </c>
      <c r="H45" s="95">
        <v>15.358980662716986</v>
      </c>
      <c r="I45" s="95">
        <v>12.141526055906061</v>
      </c>
      <c r="J45" s="95">
        <v>13.087826949609045</v>
      </c>
      <c r="K45" s="95">
        <v>19.619640391663786</v>
      </c>
      <c r="L45" s="95">
        <v>30.597551414144991</v>
      </c>
      <c r="M45" s="95">
        <v>40.038763415011566</v>
      </c>
      <c r="N45" s="95">
        <v>48.616457468260123</v>
      </c>
      <c r="O45" s="95">
        <v>366.72745660739952</v>
      </c>
    </row>
    <row r="46" spans="1:18" s="91" customFormat="1" ht="12.75" x14ac:dyDescent="0.2">
      <c r="A46" s="93" t="s">
        <v>200</v>
      </c>
      <c r="B46" s="93" t="s">
        <v>192</v>
      </c>
      <c r="C46" s="95">
        <v>2.9477502123193906</v>
      </c>
      <c r="D46" s="95">
        <v>3.0268307493550819</v>
      </c>
      <c r="E46" s="95">
        <v>4.1811714523754491</v>
      </c>
      <c r="F46" s="95">
        <v>4.5055723910158205</v>
      </c>
      <c r="G46" s="95">
        <v>5.1534133605155246</v>
      </c>
      <c r="H46" s="95">
        <v>5.0824220107742697</v>
      </c>
      <c r="I46" s="95">
        <v>5.3778067672163576</v>
      </c>
      <c r="J46" s="95">
        <v>5.0920451335026007</v>
      </c>
      <c r="K46" s="95">
        <v>4.183196637666204</v>
      </c>
      <c r="L46" s="95">
        <v>3.7297866360306235</v>
      </c>
      <c r="M46" s="95">
        <v>2.8368794233842061</v>
      </c>
      <c r="N46" s="95">
        <v>2.7655625045172814</v>
      </c>
      <c r="O46" s="95">
        <v>48.882437278672796</v>
      </c>
    </row>
    <row r="47" spans="1:18" s="93" customFormat="1" ht="12.75" x14ac:dyDescent="0.2">
      <c r="A47" s="93" t="s">
        <v>201</v>
      </c>
      <c r="B47" s="93" t="s">
        <v>192</v>
      </c>
      <c r="C47" s="96">
        <v>0.79759021231939053</v>
      </c>
      <c r="D47" s="96">
        <v>1.0847507493550819</v>
      </c>
      <c r="E47" s="96">
        <v>2.031011452375449</v>
      </c>
      <c r="F47" s="96">
        <v>2.4247723910158205</v>
      </c>
      <c r="G47" s="96">
        <v>3.0032533605155245</v>
      </c>
      <c r="H47" s="96">
        <v>3.0016220107742697</v>
      </c>
      <c r="I47" s="96">
        <v>3.2276467672163576</v>
      </c>
      <c r="J47" s="96">
        <v>2.9418851335026006</v>
      </c>
      <c r="K47" s="96">
        <v>2.102396637666204</v>
      </c>
      <c r="L47" s="96">
        <v>1.5796266360306235</v>
      </c>
      <c r="M47" s="96">
        <v>0.75607942338420608</v>
      </c>
      <c r="N47" s="96">
        <v>0.61540250451728129</v>
      </c>
      <c r="O47" s="96">
        <v>23.566037278672795</v>
      </c>
    </row>
    <row r="48" spans="1:18" s="91" customFormat="1" ht="12.75" x14ac:dyDescent="0.2">
      <c r="A48" s="91" t="s">
        <v>202</v>
      </c>
      <c r="B48" s="93" t="s">
        <v>192</v>
      </c>
      <c r="C48" s="95">
        <v>1.5055550265275078E-7</v>
      </c>
      <c r="D48" s="95">
        <v>5.0515981315864161E-7</v>
      </c>
      <c r="E48" s="95">
        <v>7.0119293161750146E-6</v>
      </c>
      <c r="F48" s="95">
        <v>6.3380462630020657E-5</v>
      </c>
      <c r="G48" s="95">
        <v>8.4412074459661252E-4</v>
      </c>
      <c r="H48" s="95">
        <v>5.3864826503708428E-3</v>
      </c>
      <c r="I48" s="95">
        <v>0.44086309580366306</v>
      </c>
      <c r="J48" s="95">
        <v>1.267929755845652E-2</v>
      </c>
      <c r="K48" s="95">
        <v>4.0165407371047337E-4</v>
      </c>
      <c r="L48" s="95">
        <v>1.5341728217983332E-5</v>
      </c>
      <c r="M48" s="95">
        <v>5.2194012041870002E-7</v>
      </c>
      <c r="N48" s="95">
        <v>1.43555345242233E-7</v>
      </c>
      <c r="O48" s="95">
        <v>0.46026170616174311</v>
      </c>
    </row>
    <row r="49" spans="1:17" s="91" customFormat="1" ht="12.75" x14ac:dyDescent="0.2">
      <c r="A49" s="91" t="s">
        <v>203</v>
      </c>
      <c r="B49" s="93" t="s">
        <v>192</v>
      </c>
      <c r="C49" s="95">
        <v>0.23401938243545972</v>
      </c>
      <c r="D49" s="95">
        <v>0.21137234542557654</v>
      </c>
      <c r="E49" s="95">
        <v>0.23401938243545972</v>
      </c>
      <c r="F49" s="95">
        <v>0.226470370098832</v>
      </c>
      <c r="G49" s="95">
        <v>0.23401938243545972</v>
      </c>
      <c r="H49" s="95">
        <v>0.226470370098832</v>
      </c>
      <c r="I49" s="95">
        <v>0.23401938243545972</v>
      </c>
      <c r="J49" s="95">
        <v>0.23401938243545972</v>
      </c>
      <c r="K49" s="95">
        <v>0.226470370098832</v>
      </c>
      <c r="L49" s="95">
        <v>0.23401938243545972</v>
      </c>
      <c r="M49" s="95">
        <v>0.226470370098832</v>
      </c>
      <c r="N49" s="95">
        <v>0.23401938243545972</v>
      </c>
      <c r="O49" s="95">
        <v>2.7553895028691224</v>
      </c>
      <c r="P49" s="91">
        <v>11116.963373013334</v>
      </c>
      <c r="Q49" s="91">
        <v>2.7553895028691224</v>
      </c>
    </row>
    <row r="50" spans="1:17" s="91" customFormat="1" ht="12.75" x14ac:dyDescent="0.2">
      <c r="A50" s="93" t="s">
        <v>204</v>
      </c>
      <c r="B50" s="93" t="s">
        <v>192</v>
      </c>
      <c r="C50" s="95">
        <v>0</v>
      </c>
      <c r="D50" s="95">
        <v>0</v>
      </c>
      <c r="E50" s="95">
        <v>0</v>
      </c>
      <c r="F50" s="95">
        <v>0</v>
      </c>
      <c r="G50" s="95">
        <v>0</v>
      </c>
      <c r="H50" s="95">
        <v>0</v>
      </c>
      <c r="I50" s="95">
        <v>0</v>
      </c>
      <c r="J50" s="95">
        <v>0</v>
      </c>
      <c r="K50" s="95">
        <v>0</v>
      </c>
      <c r="L50" s="95">
        <v>0</v>
      </c>
      <c r="M50" s="95">
        <v>0</v>
      </c>
      <c r="N50" s="95">
        <v>0</v>
      </c>
      <c r="O50" s="97">
        <v>0</v>
      </c>
      <c r="P50" s="93" t="s">
        <v>205</v>
      </c>
    </row>
    <row r="51" spans="1:17" s="91" customFormat="1" ht="12.75" x14ac:dyDescent="0.2">
      <c r="A51" s="93" t="s">
        <v>206</v>
      </c>
      <c r="B51" s="93" t="s">
        <v>192</v>
      </c>
      <c r="C51" s="95">
        <v>2.5383123743074325</v>
      </c>
      <c r="D51" s="95">
        <v>1.1292541789616739</v>
      </c>
      <c r="E51" s="95">
        <v>0.23404523235575525</v>
      </c>
      <c r="F51" s="95">
        <v>0.22647037010057902</v>
      </c>
      <c r="G51" s="95">
        <v>0.23401938243545972</v>
      </c>
      <c r="H51" s="95">
        <v>0.22647037009883267</v>
      </c>
      <c r="I51" s="95">
        <v>0.23401938243545972</v>
      </c>
      <c r="J51" s="95">
        <v>0.23401938243545972</v>
      </c>
      <c r="K51" s="95">
        <v>0.226470370098832</v>
      </c>
      <c r="L51" s="95">
        <v>0.23401938490650179</v>
      </c>
      <c r="M51" s="95">
        <v>0.96742920997740411</v>
      </c>
      <c r="N51" s="95">
        <v>2.3917145279471552</v>
      </c>
      <c r="O51" s="97">
        <v>8.8762441660605464</v>
      </c>
    </row>
    <row r="52" spans="1:17" s="91" customFormat="1" ht="12.75" x14ac:dyDescent="0.2">
      <c r="A52" s="91" t="s">
        <v>207</v>
      </c>
      <c r="B52" s="93" t="s">
        <v>192</v>
      </c>
      <c r="C52" s="95">
        <v>1.5055550265275078E-7</v>
      </c>
      <c r="D52" s="95">
        <v>5.0515981315864161E-7</v>
      </c>
      <c r="E52" s="95">
        <v>7.0119293161750146E-6</v>
      </c>
      <c r="F52" s="95">
        <v>6.3380462630020657E-5</v>
      </c>
      <c r="G52" s="95">
        <v>8.4412074459661252E-4</v>
      </c>
      <c r="H52" s="95">
        <v>5.3864826503708428E-3</v>
      </c>
      <c r="I52" s="95">
        <v>0.44086309580366306</v>
      </c>
      <c r="J52" s="95">
        <v>1.267929755845652E-2</v>
      </c>
      <c r="K52" s="95">
        <v>4.0165407371047337E-4</v>
      </c>
      <c r="L52" s="95">
        <v>1.5341728217983332E-5</v>
      </c>
      <c r="M52" s="95">
        <v>5.2194012041870002E-7</v>
      </c>
      <c r="N52" s="95">
        <v>1.43555345242233E-7</v>
      </c>
      <c r="O52" s="95">
        <v>0.46026170616174311</v>
      </c>
    </row>
    <row r="53" spans="1:17" s="91" customFormat="1" ht="12.75" x14ac:dyDescent="0.2">
      <c r="A53" s="98" t="s">
        <v>208</v>
      </c>
      <c r="B53" s="93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</row>
    <row r="54" spans="1:17" s="91" customFormat="1" ht="12.75" x14ac:dyDescent="0.2">
      <c r="A54" s="93" t="s">
        <v>209</v>
      </c>
      <c r="B54" s="93" t="s">
        <v>192</v>
      </c>
      <c r="C54" s="95">
        <v>0.85243908271457303</v>
      </c>
      <c r="D54" s="95">
        <v>0.33955679723880955</v>
      </c>
      <c r="E54" s="95">
        <v>9.5627953661624928E-6</v>
      </c>
      <c r="F54" s="95">
        <v>6.4628541449559952E-13</v>
      </c>
      <c r="G54" s="95">
        <v>0</v>
      </c>
      <c r="H54" s="95">
        <v>2.501749991595869E-16</v>
      </c>
      <c r="I54" s="95">
        <v>0</v>
      </c>
      <c r="J54" s="95">
        <v>0</v>
      </c>
      <c r="K54" s="95">
        <v>0</v>
      </c>
      <c r="L54" s="95">
        <v>9.1412543712917764E-10</v>
      </c>
      <c r="M54" s="95">
        <v>0.27410675466327039</v>
      </c>
      <c r="N54" s="95">
        <v>0.79820737948929599</v>
      </c>
      <c r="O54" s="95">
        <v>2.2643195778160874</v>
      </c>
    </row>
    <row r="55" spans="1:17" s="91" customFormat="1" ht="12.75" x14ac:dyDescent="0.2">
      <c r="A55" s="91" t="s">
        <v>4</v>
      </c>
      <c r="B55" s="93" t="s">
        <v>192</v>
      </c>
      <c r="C55" s="95">
        <v>0.23401938243545972</v>
      </c>
      <c r="D55" s="95">
        <v>0.21137234542557654</v>
      </c>
      <c r="E55" s="95">
        <v>0.23401938243545972</v>
      </c>
      <c r="F55" s="95">
        <v>0.226470370098832</v>
      </c>
      <c r="G55" s="95">
        <v>0.23401938243545972</v>
      </c>
      <c r="H55" s="95">
        <v>0.226470370098832</v>
      </c>
      <c r="I55" s="95">
        <v>0.23401938243545972</v>
      </c>
      <c r="J55" s="95">
        <v>0.23401938243545972</v>
      </c>
      <c r="K55" s="95">
        <v>0.226470370098832</v>
      </c>
      <c r="L55" s="95">
        <v>0.23401938243545972</v>
      </c>
      <c r="M55" s="95">
        <v>0.226470370098832</v>
      </c>
      <c r="N55" s="95">
        <v>0.23401938243545972</v>
      </c>
      <c r="O55" s="95">
        <v>2.7553895028691224</v>
      </c>
    </row>
    <row r="56" spans="1:17" s="91" customFormat="1" ht="12.75" x14ac:dyDescent="0.2">
      <c r="A56" s="93" t="s">
        <v>210</v>
      </c>
      <c r="B56" s="93" t="s">
        <v>192</v>
      </c>
      <c r="C56" s="95">
        <v>0</v>
      </c>
      <c r="D56" s="95">
        <v>0</v>
      </c>
      <c r="E56" s="95">
        <v>0</v>
      </c>
      <c r="F56" s="95">
        <v>0</v>
      </c>
      <c r="G56" s="95">
        <v>0</v>
      </c>
      <c r="H56" s="95">
        <v>0</v>
      </c>
      <c r="I56" s="95">
        <v>0</v>
      </c>
      <c r="J56" s="95">
        <v>0</v>
      </c>
      <c r="K56" s="95">
        <v>0</v>
      </c>
      <c r="L56" s="95">
        <v>0</v>
      </c>
      <c r="M56" s="95">
        <v>0</v>
      </c>
      <c r="N56" s="95">
        <v>0</v>
      </c>
      <c r="O56" s="95">
        <v>0</v>
      </c>
      <c r="P56" s="91" t="s">
        <v>211</v>
      </c>
    </row>
    <row r="57" spans="1:17" s="91" customFormat="1" ht="12.75" x14ac:dyDescent="0.2">
      <c r="A57" s="93" t="s">
        <v>212</v>
      </c>
      <c r="B57" s="93" t="s">
        <v>192</v>
      </c>
      <c r="C57" s="95">
        <v>7.5277751326375351E-9</v>
      </c>
      <c r="D57" s="95">
        <v>2.5257990657932068E-8</v>
      </c>
      <c r="E57" s="95">
        <v>3.5059646580875052E-7</v>
      </c>
      <c r="F57" s="95">
        <v>3.1690231315010308E-6</v>
      </c>
      <c r="G57" s="95">
        <v>4.2206037229830603E-5</v>
      </c>
      <c r="H57" s="95">
        <v>2.6932413251854197E-4</v>
      </c>
      <c r="I57" s="95">
        <v>2.204315479018314E-2</v>
      </c>
      <c r="J57" s="95">
        <v>6.3396487792282568E-4</v>
      </c>
      <c r="K57" s="95">
        <v>2.0082703685523654E-5</v>
      </c>
      <c r="L57" s="95">
        <v>7.6708641089916621E-7</v>
      </c>
      <c r="M57" s="95">
        <v>2.6097006020934986E-8</v>
      </c>
      <c r="N57" s="95">
        <v>7.1777672621116448E-9</v>
      </c>
      <c r="O57" s="97">
        <v>2.3013085308087142E-2</v>
      </c>
      <c r="P57" s="97">
        <v>0</v>
      </c>
    </row>
    <row r="58" spans="1:17" s="91" customFormat="1" ht="12.75" x14ac:dyDescent="0.2">
      <c r="A58" s="93" t="s">
        <v>213</v>
      </c>
      <c r="B58" s="93" t="s">
        <v>192</v>
      </c>
      <c r="C58" s="95">
        <v>1.0864584726778077</v>
      </c>
      <c r="D58" s="95">
        <v>0.55092916792237678</v>
      </c>
      <c r="E58" s="95">
        <v>0.23402929582729168</v>
      </c>
      <c r="F58" s="95">
        <v>0.22647353912260978</v>
      </c>
      <c r="G58" s="95">
        <v>0.23406158847268954</v>
      </c>
      <c r="H58" s="95">
        <v>0.22673969423135079</v>
      </c>
      <c r="I58" s="95">
        <v>0.25606253722564287</v>
      </c>
      <c r="J58" s="95">
        <v>0.23465334731338255</v>
      </c>
      <c r="K58" s="95">
        <v>0.22649045280251753</v>
      </c>
      <c r="L58" s="95">
        <v>0.23402015043599605</v>
      </c>
      <c r="M58" s="95">
        <v>0.50057715085910837</v>
      </c>
      <c r="N58" s="95">
        <v>1.0322267691025231</v>
      </c>
      <c r="O58" s="95">
        <v>5.0427221659932977</v>
      </c>
    </row>
    <row r="59" spans="1:17" s="91" customFormat="1" ht="12.75" x14ac:dyDescent="0.2">
      <c r="A59" s="93" t="s">
        <v>214</v>
      </c>
      <c r="B59" s="93" t="s">
        <v>192</v>
      </c>
      <c r="C59" s="95">
        <v>1.9667846009381977</v>
      </c>
      <c r="D59" s="95">
        <v>0.78344024047616267</v>
      </c>
      <c r="E59" s="95">
        <v>2.2063698215476025E-5</v>
      </c>
      <c r="F59" s="95">
        <v>1.4911378734455756E-12</v>
      </c>
      <c r="G59" s="95">
        <v>0</v>
      </c>
      <c r="H59" s="95">
        <v>5.7721466068860991E-16</v>
      </c>
      <c r="I59" s="95">
        <v>0</v>
      </c>
      <c r="J59" s="95">
        <v>0</v>
      </c>
      <c r="K59" s="95">
        <v>0</v>
      </c>
      <c r="L59" s="95">
        <v>2.1091100461351818E-9</v>
      </c>
      <c r="M59" s="95">
        <v>0.63243104993272303</v>
      </c>
      <c r="N59" s="95">
        <v>1.8416588518389634</v>
      </c>
      <c r="O59" s="95">
        <v>5.224336808994865</v>
      </c>
      <c r="P59" s="91">
        <v>5.224336808994865</v>
      </c>
    </row>
    <row r="60" spans="1:17" s="91" customFormat="1" ht="12.75" x14ac:dyDescent="0.2">
      <c r="A60" s="93" t="s">
        <v>215</v>
      </c>
      <c r="B60" s="93" t="s">
        <v>192</v>
      </c>
      <c r="C60" s="95">
        <v>0</v>
      </c>
      <c r="D60" s="95">
        <v>0</v>
      </c>
      <c r="E60" s="95">
        <v>0</v>
      </c>
      <c r="F60" s="95">
        <v>0</v>
      </c>
      <c r="G60" s="95">
        <v>0</v>
      </c>
      <c r="H60" s="95">
        <v>0</v>
      </c>
      <c r="I60" s="95">
        <v>0</v>
      </c>
      <c r="J60" s="95">
        <v>0</v>
      </c>
      <c r="K60" s="95">
        <v>0</v>
      </c>
      <c r="L60" s="95">
        <v>0</v>
      </c>
      <c r="M60" s="95">
        <v>0</v>
      </c>
      <c r="N60" s="95">
        <v>0</v>
      </c>
      <c r="O60" s="95">
        <v>0</v>
      </c>
      <c r="P60" s="91">
        <v>0</v>
      </c>
    </row>
    <row r="61" spans="1:17" s="91" customFormat="1" ht="12.75" x14ac:dyDescent="0.2">
      <c r="A61" s="93" t="s">
        <v>216</v>
      </c>
      <c r="B61" s="93" t="s">
        <v>192</v>
      </c>
      <c r="C61" s="95">
        <v>0</v>
      </c>
      <c r="D61" s="95">
        <v>0</v>
      </c>
      <c r="E61" s="95">
        <v>0</v>
      </c>
      <c r="F61" s="95">
        <v>0</v>
      </c>
      <c r="G61" s="95">
        <v>0</v>
      </c>
      <c r="H61" s="95">
        <v>0</v>
      </c>
      <c r="I61" s="95">
        <v>0</v>
      </c>
      <c r="J61" s="95">
        <v>0</v>
      </c>
      <c r="K61" s="95">
        <v>0</v>
      </c>
      <c r="L61" s="95">
        <v>0</v>
      </c>
      <c r="M61" s="95">
        <v>0</v>
      </c>
      <c r="N61" s="95">
        <v>0</v>
      </c>
      <c r="O61" s="95">
        <v>4.5143191746444824</v>
      </c>
      <c r="P61" s="91">
        <v>0</v>
      </c>
    </row>
    <row r="62" spans="1:17" s="91" customFormat="1" ht="12.75" x14ac:dyDescent="0.2">
      <c r="A62" s="93" t="s">
        <v>217</v>
      </c>
      <c r="B62" s="93" t="s">
        <v>192</v>
      </c>
      <c r="C62" s="95">
        <v>0.51605145844328204</v>
      </c>
      <c r="D62" s="95">
        <v>0.46611099472296441</v>
      </c>
      <c r="E62" s="95">
        <v>0.51605145844328204</v>
      </c>
      <c r="F62" s="95">
        <v>0.49940463720317613</v>
      </c>
      <c r="G62" s="95">
        <v>0.51605145844328204</v>
      </c>
      <c r="H62" s="95">
        <v>0.49940463720317613</v>
      </c>
      <c r="I62" s="95">
        <v>0.51605145844328204</v>
      </c>
      <c r="J62" s="95">
        <v>0.51605145844328204</v>
      </c>
      <c r="K62" s="95">
        <v>0.49940463720317613</v>
      </c>
      <c r="L62" s="95">
        <v>0.51605145844328204</v>
      </c>
      <c r="M62" s="95">
        <v>0.49940463720317613</v>
      </c>
      <c r="N62" s="95">
        <v>0.51605145844328204</v>
      </c>
      <c r="O62" s="95">
        <v>6.0760897526386426</v>
      </c>
      <c r="P62" s="91">
        <v>6.0760897526386426</v>
      </c>
    </row>
    <row r="63" spans="1:17" s="91" customFormat="1" ht="12.75" x14ac:dyDescent="0.2">
      <c r="A63" s="91" t="s">
        <v>218</v>
      </c>
      <c r="B63" s="93" t="s">
        <v>192</v>
      </c>
      <c r="C63" s="95">
        <v>0.59946390482801803</v>
      </c>
      <c r="D63" s="95">
        <v>0.54145126887691952</v>
      </c>
      <c r="E63" s="95">
        <v>0.59946390482801803</v>
      </c>
      <c r="F63" s="95">
        <v>0.58012635951098512</v>
      </c>
      <c r="G63" s="95">
        <v>0.59946390482801803</v>
      </c>
      <c r="H63" s="95">
        <v>0.58012635951098512</v>
      </c>
      <c r="I63" s="95">
        <v>0.59946390482801803</v>
      </c>
      <c r="J63" s="95">
        <v>0.59946390482801803</v>
      </c>
      <c r="K63" s="95">
        <v>0.58012635951098512</v>
      </c>
      <c r="L63" s="95">
        <v>0.59946390482801803</v>
      </c>
      <c r="M63" s="95">
        <v>0.58012635951098512</v>
      </c>
      <c r="N63" s="95">
        <v>0.59946390482801803</v>
      </c>
      <c r="O63" s="96">
        <v>7.0582040407169861</v>
      </c>
    </row>
    <row r="64" spans="1:17" s="91" customFormat="1" ht="12.75" x14ac:dyDescent="0.2">
      <c r="A64" s="93" t="s">
        <v>219</v>
      </c>
      <c r="B64" s="93" t="s">
        <v>192</v>
      </c>
      <c r="C64" s="95">
        <v>4.1687584368873054</v>
      </c>
      <c r="D64" s="95">
        <v>2.3419316719984238</v>
      </c>
      <c r="E64" s="95">
        <v>1.3495667227968071</v>
      </c>
      <c r="F64" s="95">
        <v>1.3060045358382621</v>
      </c>
      <c r="G64" s="95">
        <v>1.3495769517439897</v>
      </c>
      <c r="H64" s="95">
        <v>1.3062706909455126</v>
      </c>
      <c r="I64" s="95">
        <v>1.3715779004969431</v>
      </c>
      <c r="J64" s="95">
        <v>1.3501687105846827</v>
      </c>
      <c r="K64" s="95">
        <v>1.3060214495166789</v>
      </c>
      <c r="L64" s="95">
        <v>1.3495355158164062</v>
      </c>
      <c r="M64" s="95">
        <v>2.2125391975059925</v>
      </c>
      <c r="N64" s="95">
        <v>3.9894009842127862</v>
      </c>
      <c r="O64" s="95">
        <v>27.915671942988276</v>
      </c>
    </row>
    <row r="65" spans="1:25" s="91" customFormat="1" ht="12.75" x14ac:dyDescent="0.2">
      <c r="A65" s="98" t="s">
        <v>220</v>
      </c>
      <c r="B65" s="93" t="s">
        <v>221</v>
      </c>
      <c r="C65" s="96" t="s">
        <v>222</v>
      </c>
      <c r="D65" s="95"/>
      <c r="F65" s="99">
        <v>0.40311600510014489</v>
      </c>
      <c r="G65" s="99">
        <v>0.41280250709121463</v>
      </c>
      <c r="H65" s="99">
        <v>0.42456062798592403</v>
      </c>
      <c r="I65" s="99">
        <v>0.45701767876189398</v>
      </c>
      <c r="J65" s="99">
        <v>0.55716840963563974</v>
      </c>
      <c r="K65" s="99">
        <v>15.412491795469411</v>
      </c>
      <c r="L65" s="99">
        <v>0.89553727010868955</v>
      </c>
      <c r="M65" s="99">
        <v>0.43461491419045994</v>
      </c>
      <c r="N65" s="99">
        <v>0.40286613558960177</v>
      </c>
      <c r="O65" s="99">
        <v>0.39918655923167795</v>
      </c>
      <c r="P65" s="99">
        <v>0.39748749812398809</v>
      </c>
    </row>
    <row r="66" spans="1:25" s="91" customFormat="1" ht="12.75" x14ac:dyDescent="0.2">
      <c r="A66" s="93" t="s">
        <v>223</v>
      </c>
      <c r="B66" s="99">
        <v>0.39825506092404223</v>
      </c>
      <c r="C66" s="99">
        <v>2.6890094544583563</v>
      </c>
      <c r="E66" s="96" t="s">
        <v>224</v>
      </c>
      <c r="F66" s="100">
        <v>2.6476618636176781</v>
      </c>
      <c r="G66" s="100">
        <v>2.655289610605494</v>
      </c>
      <c r="H66" s="100">
        <v>2.6630938244796707</v>
      </c>
      <c r="I66" s="100">
        <v>2.677046439293302</v>
      </c>
      <c r="J66" s="100">
        <v>2.6932879131239487</v>
      </c>
      <c r="K66" s="100">
        <v>2.7106596657176656</v>
      </c>
      <c r="L66" s="100">
        <v>2.6978659675558037</v>
      </c>
      <c r="M66" s="100">
        <v>2.666187286601061</v>
      </c>
      <c r="N66" s="100">
        <v>2.6497861619574463</v>
      </c>
      <c r="O66" s="100">
        <v>2.6454964525870346</v>
      </c>
      <c r="P66" s="100">
        <v>2.6433512766055198</v>
      </c>
      <c r="R66" s="91">
        <v>67.189744638931401</v>
      </c>
      <c r="T66" s="91" t="s">
        <v>225</v>
      </c>
    </row>
    <row r="67" spans="1:25" s="91" customFormat="1" ht="12.75" x14ac:dyDescent="0.2">
      <c r="A67" s="93" t="s">
        <v>226</v>
      </c>
      <c r="B67" s="95">
        <v>204</v>
      </c>
      <c r="C67" s="95">
        <v>204</v>
      </c>
      <c r="E67" s="96" t="s">
        <v>227</v>
      </c>
      <c r="F67" s="96" t="s">
        <v>228</v>
      </c>
      <c r="G67" s="96" t="s">
        <v>229</v>
      </c>
      <c r="H67" s="95"/>
      <c r="I67" s="95"/>
      <c r="J67" s="95"/>
      <c r="K67" s="95"/>
      <c r="L67" s="95"/>
      <c r="M67" s="95"/>
      <c r="N67" s="95"/>
      <c r="O67" s="95"/>
    </row>
    <row r="68" spans="1:25" s="91" customFormat="1" ht="12.75" x14ac:dyDescent="0.2">
      <c r="A68" s="93" t="s">
        <v>230</v>
      </c>
      <c r="B68" s="99">
        <v>0.29987555196959775</v>
      </c>
      <c r="E68" s="96" t="s">
        <v>231</v>
      </c>
      <c r="F68" s="95">
        <v>0.77743184439965374</v>
      </c>
      <c r="G68" s="95">
        <v>0</v>
      </c>
      <c r="H68" s="96" t="s">
        <v>192</v>
      </c>
      <c r="I68" s="93" t="s">
        <v>169</v>
      </c>
      <c r="K68" s="101"/>
      <c r="L68" s="101"/>
      <c r="M68" s="101" t="s">
        <v>232</v>
      </c>
      <c r="N68" s="101"/>
      <c r="P68" s="102" t="s">
        <v>233</v>
      </c>
      <c r="Q68" s="102"/>
      <c r="R68" s="98"/>
      <c r="S68" s="102" t="s">
        <v>234</v>
      </c>
      <c r="T68" s="101"/>
      <c r="U68" s="101"/>
    </row>
    <row r="69" spans="1:25" s="91" customFormat="1" ht="12.75" x14ac:dyDescent="0.2">
      <c r="A69" s="98" t="s">
        <v>235</v>
      </c>
      <c r="B69" s="93" t="s">
        <v>236</v>
      </c>
      <c r="C69" s="93" t="s">
        <v>237</v>
      </c>
      <c r="E69" s="93" t="s">
        <v>238</v>
      </c>
      <c r="F69" s="103">
        <v>4.3460863966680282E-3</v>
      </c>
      <c r="G69" s="95">
        <v>0</v>
      </c>
      <c r="H69" s="96" t="s">
        <v>192</v>
      </c>
      <c r="I69" s="101" t="s">
        <v>239</v>
      </c>
      <c r="J69" s="91" t="s">
        <v>162</v>
      </c>
      <c r="K69" s="91" t="s">
        <v>240</v>
      </c>
      <c r="L69" s="101" t="s">
        <v>241</v>
      </c>
      <c r="M69" s="101" t="s">
        <v>242</v>
      </c>
      <c r="N69" s="101" t="s">
        <v>243</v>
      </c>
      <c r="O69" s="101" t="s">
        <v>244</v>
      </c>
      <c r="P69" s="101" t="s">
        <v>245</v>
      </c>
      <c r="Q69" s="101" t="s">
        <v>246</v>
      </c>
      <c r="R69" s="91" t="s">
        <v>247</v>
      </c>
      <c r="S69" s="101" t="s">
        <v>248</v>
      </c>
      <c r="T69" s="101" t="s">
        <v>4</v>
      </c>
      <c r="U69" s="101" t="s">
        <v>249</v>
      </c>
      <c r="V69" s="101" t="s">
        <v>250</v>
      </c>
      <c r="W69" s="91" t="s">
        <v>251</v>
      </c>
    </row>
    <row r="70" spans="1:25" s="91" customFormat="1" ht="12.75" x14ac:dyDescent="0.2">
      <c r="A70" s="93" t="s">
        <v>252</v>
      </c>
      <c r="B70" s="95">
        <v>8.5692045763506695</v>
      </c>
      <c r="C70" s="104">
        <v>14.766028110236942</v>
      </c>
      <c r="D70" s="93" t="s">
        <v>253</v>
      </c>
      <c r="E70" s="93" t="s">
        <v>254</v>
      </c>
      <c r="F70" s="95">
        <v>0.7</v>
      </c>
      <c r="G70" s="95">
        <v>0</v>
      </c>
      <c r="H70" s="93" t="s">
        <v>255</v>
      </c>
      <c r="I70" s="91">
        <v>4034.625</v>
      </c>
      <c r="J70" s="91">
        <v>269</v>
      </c>
      <c r="K70" s="91">
        <v>1</v>
      </c>
      <c r="L70" s="91">
        <v>8.5692045763506695</v>
      </c>
      <c r="M70" s="91">
        <v>14.766028110236942</v>
      </c>
      <c r="N70" s="91">
        <v>1.8872530841569333</v>
      </c>
      <c r="O70" s="91">
        <v>7.3465359473764655</v>
      </c>
      <c r="P70" s="91">
        <v>6.120854663191424</v>
      </c>
      <c r="Q70" s="91">
        <v>2.7553895028691224</v>
      </c>
      <c r="R70" s="91">
        <v>0.46026170616174311</v>
      </c>
      <c r="S70" s="91">
        <v>6.990818331869912</v>
      </c>
      <c r="T70" s="91">
        <v>2.7553895028691224</v>
      </c>
      <c r="U70" s="91">
        <v>2.3013085308087142E-2</v>
      </c>
      <c r="V70" s="91">
        <v>22.872949776994975</v>
      </c>
      <c r="W70" s="91">
        <v>38.902940772603209</v>
      </c>
      <c r="X70" s="91">
        <v>233.13078712395833</v>
      </c>
      <c r="Y70" s="91">
        <v>940595.30200000037</v>
      </c>
    </row>
    <row r="71" spans="1:25" s="91" customFormat="1" ht="12.75" x14ac:dyDescent="0.2">
      <c r="A71" s="93" t="s">
        <v>256</v>
      </c>
      <c r="B71" s="95">
        <v>7.3465359473764655</v>
      </c>
      <c r="C71" s="97"/>
      <c r="D71" s="93" t="s">
        <v>253</v>
      </c>
      <c r="E71" s="93" t="s">
        <v>257</v>
      </c>
      <c r="F71" s="95">
        <v>200</v>
      </c>
      <c r="G71" s="95">
        <v>1</v>
      </c>
      <c r="H71" s="93" t="s">
        <v>258</v>
      </c>
      <c r="I71" s="91" t="s">
        <v>159</v>
      </c>
      <c r="J71" s="91" t="s">
        <v>103</v>
      </c>
      <c r="K71" s="91" t="s">
        <v>103</v>
      </c>
      <c r="L71" s="91" t="s">
        <v>253</v>
      </c>
      <c r="M71" s="91" t="s">
        <v>253</v>
      </c>
      <c r="N71" s="91" t="s">
        <v>253</v>
      </c>
      <c r="O71" s="91" t="s">
        <v>253</v>
      </c>
      <c r="P71" s="91" t="s">
        <v>259</v>
      </c>
      <c r="Q71" s="91" t="s">
        <v>259</v>
      </c>
      <c r="R71" s="91" t="s">
        <v>259</v>
      </c>
      <c r="S71" s="91" t="s">
        <v>259</v>
      </c>
      <c r="T71" s="91" t="s">
        <v>259</v>
      </c>
      <c r="U71" s="91" t="s">
        <v>259</v>
      </c>
      <c r="V71" s="91" t="s">
        <v>259</v>
      </c>
      <c r="W71" s="91" t="s">
        <v>259</v>
      </c>
    </row>
    <row r="72" spans="1:25" s="91" customFormat="1" ht="12.75" x14ac:dyDescent="0.2">
      <c r="A72" s="98" t="s">
        <v>260</v>
      </c>
      <c r="B72" s="95"/>
      <c r="C72" s="97"/>
      <c r="D72" s="93"/>
    </row>
    <row r="73" spans="1:25" s="91" customFormat="1" ht="12.75" x14ac:dyDescent="0.2">
      <c r="A73" s="105" t="s">
        <v>261</v>
      </c>
      <c r="B73" s="96">
        <v>0.62</v>
      </c>
    </row>
    <row r="74" spans="1:25" s="91" customFormat="1" ht="12.75" x14ac:dyDescent="0.2">
      <c r="A74" s="91" t="s">
        <v>262</v>
      </c>
      <c r="B74" s="95">
        <v>0.86991083875145103</v>
      </c>
    </row>
    <row r="75" spans="1:25" s="106" customFormat="1" ht="64.5" x14ac:dyDescent="0.25">
      <c r="A75" s="106" t="s">
        <v>263</v>
      </c>
      <c r="B75" s="106" t="s">
        <v>261</v>
      </c>
      <c r="C75" s="106" t="s">
        <v>264</v>
      </c>
      <c r="D75" s="106" t="s">
        <v>265</v>
      </c>
      <c r="E75" s="106" t="s">
        <v>266</v>
      </c>
      <c r="F75" s="106" t="s">
        <v>267</v>
      </c>
      <c r="G75" s="106" t="s">
        <v>268</v>
      </c>
      <c r="K75" s="107" t="s">
        <v>269</v>
      </c>
      <c r="L75"/>
      <c r="M75"/>
      <c r="N75"/>
      <c r="O75"/>
      <c r="P75"/>
      <c r="Q75"/>
      <c r="R75"/>
      <c r="S75"/>
      <c r="T75"/>
    </row>
    <row r="76" spans="1:25" s="91" customFormat="1" ht="75" x14ac:dyDescent="0.25">
      <c r="A76" s="91" t="s">
        <v>270</v>
      </c>
      <c r="B76" s="91">
        <v>0.62000000000000011</v>
      </c>
      <c r="C76" s="91">
        <v>0.66718423188639908</v>
      </c>
      <c r="D76" s="91">
        <v>127.29200000000002</v>
      </c>
      <c r="E76" s="91">
        <v>0.71814870031109568</v>
      </c>
      <c r="F76" s="91">
        <v>113.03912399999999</v>
      </c>
      <c r="G76" s="91">
        <v>0.41713167732480089</v>
      </c>
      <c r="K76" s="108"/>
      <c r="L76" s="108"/>
      <c r="M76" s="108" t="s">
        <v>271</v>
      </c>
      <c r="N76" s="108" t="s">
        <v>272</v>
      </c>
      <c r="O76" s="108" t="s">
        <v>273</v>
      </c>
      <c r="P76" s="108" t="s">
        <v>274</v>
      </c>
      <c r="Q76" s="108" t="s">
        <v>275</v>
      </c>
      <c r="R76" s="108" t="s">
        <v>276</v>
      </c>
      <c r="S76" s="108" t="s">
        <v>277</v>
      </c>
      <c r="T76" s="108" t="s">
        <v>278</v>
      </c>
    </row>
    <row r="77" spans="1:25" s="91" customFormat="1" x14ac:dyDescent="0.25">
      <c r="A77" s="91" t="s">
        <v>279</v>
      </c>
      <c r="B77" s="91">
        <v>0.62</v>
      </c>
      <c r="C77" s="91">
        <v>0.37697336936476505</v>
      </c>
      <c r="D77" s="91">
        <v>399.23400000000004</v>
      </c>
      <c r="E77" s="91">
        <v>0.71814870031109568</v>
      </c>
      <c r="F77" s="91">
        <v>354.53179799999998</v>
      </c>
      <c r="G77" s="91">
        <v>0.49049821404875754</v>
      </c>
      <c r="K77"/>
      <c r="L77"/>
      <c r="M77" s="109" t="s">
        <v>192</v>
      </c>
      <c r="N77" s="109"/>
      <c r="O77" s="109"/>
      <c r="P77" s="109" t="s">
        <v>192</v>
      </c>
      <c r="Q77" s="109"/>
      <c r="R77" s="109"/>
      <c r="S77" s="109"/>
      <c r="T77" t="s">
        <v>161</v>
      </c>
    </row>
    <row r="78" spans="1:25" s="91" customFormat="1" x14ac:dyDescent="0.25">
      <c r="A78" s="91" t="s">
        <v>280</v>
      </c>
      <c r="B78" s="91">
        <v>0.62000000000000011</v>
      </c>
      <c r="C78" s="91">
        <v>0.68431640446059605</v>
      </c>
      <c r="D78" s="91">
        <v>127.29200000000002</v>
      </c>
      <c r="E78" s="91">
        <v>0.71814870031109568</v>
      </c>
      <c r="F78" s="91">
        <v>113.03912399999999</v>
      </c>
      <c r="G78" s="91">
        <v>0.40235280409489244</v>
      </c>
      <c r="K78" s="110" t="s">
        <v>209</v>
      </c>
      <c r="L78" s="110" t="s">
        <v>245</v>
      </c>
      <c r="M78" s="111">
        <v>6.120854663191424</v>
      </c>
      <c r="N78" s="112">
        <v>6.8982865075910773</v>
      </c>
      <c r="O78" s="112">
        <v>6.9026325939877458</v>
      </c>
      <c r="P78" s="113">
        <v>2.2643195778160874</v>
      </c>
      <c r="Q78" s="114">
        <v>1.1270136095658083</v>
      </c>
      <c r="R78" s="114">
        <v>1.0006300240489991</v>
      </c>
      <c r="S78" s="114">
        <v>3.0484356809056354</v>
      </c>
      <c r="T78" s="115">
        <v>2.7031761431374117</v>
      </c>
    </row>
    <row r="79" spans="1:25" s="91" customFormat="1" x14ac:dyDescent="0.25">
      <c r="A79" s="91" t="s">
        <v>281</v>
      </c>
      <c r="B79" s="91">
        <v>0.62</v>
      </c>
      <c r="C79" s="91">
        <v>0.27729921585058259</v>
      </c>
      <c r="D79" s="91">
        <v>399.23400000000004</v>
      </c>
      <c r="E79" s="91">
        <v>0.71814870031109568</v>
      </c>
      <c r="F79" s="91">
        <v>354.53179799999998</v>
      </c>
      <c r="G79" s="91">
        <v>0.52125351107021645</v>
      </c>
      <c r="K79" s="110"/>
      <c r="L79" s="110"/>
      <c r="M79" s="111"/>
      <c r="N79" s="112"/>
      <c r="O79" s="112"/>
      <c r="P79" s="113"/>
      <c r="Q79" s="114"/>
      <c r="R79" s="114"/>
      <c r="S79" s="114"/>
      <c r="T79" s="115"/>
    </row>
    <row r="80" spans="1:25" s="91" customFormat="1" x14ac:dyDescent="0.25">
      <c r="A80" s="91" t="s">
        <v>282</v>
      </c>
      <c r="B80" s="91">
        <v>0</v>
      </c>
      <c r="C80" s="91">
        <v>0</v>
      </c>
      <c r="D80" s="91">
        <v>0</v>
      </c>
      <c r="E80" s="91">
        <v>0</v>
      </c>
      <c r="F80" s="91">
        <v>0</v>
      </c>
      <c r="G80" s="91">
        <v>1</v>
      </c>
      <c r="K80" s="110"/>
      <c r="L80" s="116"/>
      <c r="M80" s="117"/>
      <c r="N80" s="117"/>
      <c r="O80" s="117"/>
      <c r="P80" s="113"/>
      <c r="Q80" s="113"/>
      <c r="R80" s="113"/>
      <c r="S80" s="113"/>
      <c r="T80" s="115"/>
    </row>
    <row r="81" spans="1:152" s="91" customFormat="1" x14ac:dyDescent="0.25">
      <c r="A81" s="91" t="s">
        <v>283</v>
      </c>
      <c r="B81" s="91">
        <v>0.62</v>
      </c>
      <c r="G81" s="91">
        <v>0.48263476716726622</v>
      </c>
      <c r="K81" t="s">
        <v>284</v>
      </c>
      <c r="L81" t="s">
        <v>285</v>
      </c>
      <c r="M81" s="112">
        <v>0.46026170616174311</v>
      </c>
      <c r="N81" s="112">
        <v>0.46026170616174311</v>
      </c>
      <c r="O81" s="112">
        <v>0.46026170616174311</v>
      </c>
      <c r="P81" s="113">
        <v>2.3013085308087142E-2</v>
      </c>
      <c r="Q81" s="114">
        <v>1</v>
      </c>
      <c r="R81" s="114">
        <v>1</v>
      </c>
      <c r="S81" s="114">
        <v>20.000000000000011</v>
      </c>
      <c r="T81" s="115">
        <v>20.000000000000011</v>
      </c>
    </row>
    <row r="82" spans="1:152" s="91" customFormat="1" x14ac:dyDescent="0.25">
      <c r="B82" s="91" t="s">
        <v>286</v>
      </c>
      <c r="C82" s="91" t="s">
        <v>287</v>
      </c>
      <c r="D82" s="91" t="s">
        <v>288</v>
      </c>
      <c r="E82" s="91" t="s">
        <v>289</v>
      </c>
      <c r="F82" s="91" t="s">
        <v>290</v>
      </c>
      <c r="K82"/>
      <c r="L82"/>
      <c r="M82" s="112"/>
      <c r="N82" s="112"/>
      <c r="O82" s="112"/>
      <c r="P82" s="113"/>
      <c r="Q82" s="114"/>
      <c r="R82" s="114"/>
      <c r="S82" s="114"/>
      <c r="T82" s="115"/>
    </row>
    <row r="83" spans="1:152" s="91" customFormat="1" x14ac:dyDescent="0.25">
      <c r="B83" s="91" t="s">
        <v>159</v>
      </c>
      <c r="C83" s="91" t="s">
        <v>291</v>
      </c>
      <c r="D83" s="91" t="s">
        <v>161</v>
      </c>
      <c r="E83" s="91" t="s">
        <v>224</v>
      </c>
      <c r="F83" s="91" t="s">
        <v>192</v>
      </c>
      <c r="K83"/>
      <c r="L83" s="116"/>
      <c r="M83" s="117"/>
      <c r="N83" s="117"/>
      <c r="O83" s="117"/>
      <c r="P83" s="113"/>
      <c r="Q83" s="113"/>
      <c r="R83" s="113"/>
      <c r="S83" s="113"/>
      <c r="T83" s="115"/>
    </row>
    <row r="84" spans="1:152" s="91" customFormat="1" x14ac:dyDescent="0.25">
      <c r="A84" s="91" t="s">
        <v>292</v>
      </c>
      <c r="B84" s="91">
        <v>1943.3384000000001</v>
      </c>
      <c r="C84" s="100">
        <v>0.11308572501000554</v>
      </c>
      <c r="D84" s="91">
        <v>1</v>
      </c>
      <c r="E84" s="99">
        <v>5.4469456741031486E-2</v>
      </c>
      <c r="F84" s="91">
        <v>4.0936766619717142</v>
      </c>
      <c r="H84" s="91" t="s">
        <v>293</v>
      </c>
      <c r="K84" t="s">
        <v>4</v>
      </c>
      <c r="L84" t="s">
        <v>246</v>
      </c>
      <c r="M84" s="112">
        <v>2.7553895028691224</v>
      </c>
      <c r="N84" s="112">
        <v>2.7553895028691224</v>
      </c>
      <c r="O84" s="112">
        <v>2.7553895028691224</v>
      </c>
      <c r="P84" s="113">
        <v>2.7553895028691224</v>
      </c>
      <c r="Q84" s="114">
        <v>1</v>
      </c>
      <c r="R84" s="114">
        <v>1</v>
      </c>
      <c r="S84" s="114">
        <v>1</v>
      </c>
      <c r="T84" s="115">
        <v>1</v>
      </c>
    </row>
    <row r="85" spans="1:152" s="91" customFormat="1" x14ac:dyDescent="0.25">
      <c r="A85" s="91" t="s">
        <v>294</v>
      </c>
      <c r="B85" s="91">
        <v>1315.7217500000002</v>
      </c>
      <c r="C85" s="100">
        <v>9.721616149418516E-2</v>
      </c>
      <c r="D85" s="91">
        <v>1</v>
      </c>
      <c r="E85" s="99">
        <v>3.1702926078486085E-2</v>
      </c>
      <c r="F85" s="91">
        <v>2.3826477510275836</v>
      </c>
      <c r="K85"/>
      <c r="L85" s="116"/>
      <c r="M85" s="117"/>
      <c r="N85" s="117"/>
      <c r="O85" s="117"/>
      <c r="P85" s="113"/>
      <c r="Q85" s="113"/>
      <c r="R85" s="113"/>
      <c r="S85" s="113"/>
      <c r="T85" s="115"/>
    </row>
    <row r="86" spans="1:152" s="91" customFormat="1" x14ac:dyDescent="0.25">
      <c r="A86" s="91" t="s">
        <v>295</v>
      </c>
      <c r="B86" s="91">
        <v>1315.7217500000002</v>
      </c>
      <c r="C86" s="100">
        <v>0.15384612537783227</v>
      </c>
      <c r="D86" s="91">
        <v>0.52349030585022616</v>
      </c>
      <c r="E86" s="99">
        <v>2.6263710672526495E-2</v>
      </c>
      <c r="F86" s="91">
        <v>1.9738610566297183</v>
      </c>
      <c r="K86" s="110" t="s">
        <v>210</v>
      </c>
      <c r="L86" t="s">
        <v>296</v>
      </c>
      <c r="M86" s="112">
        <v>0</v>
      </c>
      <c r="N86" s="112"/>
      <c r="O86" s="112"/>
      <c r="P86" s="113">
        <v>0</v>
      </c>
      <c r="Q86" s="113"/>
      <c r="R86" s="113"/>
      <c r="S86" s="113"/>
      <c r="T86" s="115">
        <v>0.7</v>
      </c>
    </row>
    <row r="87" spans="1:152" s="91" customFormat="1" x14ac:dyDescent="0.25">
      <c r="A87" s="91" t="s">
        <v>263</v>
      </c>
      <c r="B87" s="91">
        <v>1053.0520000000001</v>
      </c>
      <c r="C87" s="100">
        <v>0.71814870031109568</v>
      </c>
      <c r="D87" s="91">
        <v>1</v>
      </c>
      <c r="E87" s="99">
        <v>0.18743945847755369</v>
      </c>
      <c r="F87" s="91">
        <v>14.08709729473331</v>
      </c>
      <c r="K87" t="s">
        <v>297</v>
      </c>
      <c r="L87" t="s">
        <v>298</v>
      </c>
      <c r="M87" s="112">
        <v>0</v>
      </c>
      <c r="N87" s="112"/>
      <c r="O87" s="112"/>
      <c r="P87" s="113">
        <v>0</v>
      </c>
      <c r="Q87" s="113"/>
      <c r="R87" s="113"/>
      <c r="S87" s="113"/>
      <c r="T87" s="115">
        <v>3</v>
      </c>
    </row>
    <row r="88" spans="1:152" s="91" customFormat="1" ht="12.75" x14ac:dyDescent="0.2">
      <c r="A88" s="91" t="s">
        <v>299</v>
      </c>
      <c r="E88" s="99">
        <v>0</v>
      </c>
      <c r="F88" s="91">
        <v>0</v>
      </c>
    </row>
    <row r="89" spans="1:152" s="91" customFormat="1" ht="12.75" x14ac:dyDescent="0.2">
      <c r="A89" s="91" t="s">
        <v>300</v>
      </c>
      <c r="E89" s="99">
        <v>0.29987555196959775</v>
      </c>
      <c r="F89" s="91">
        <v>22.537282764362324</v>
      </c>
    </row>
    <row r="90" spans="1:152" s="91" customFormat="1" ht="12.75" x14ac:dyDescent="0.2">
      <c r="F90" s="91">
        <v>22.537282764362324</v>
      </c>
      <c r="G90" s="91" t="s">
        <v>301</v>
      </c>
    </row>
    <row r="91" spans="1:152" s="91" customFormat="1" ht="12.75" x14ac:dyDescent="0.2"/>
    <row r="92" spans="1:152" s="91" customFormat="1" ht="12.75" x14ac:dyDescent="0.2">
      <c r="A92" s="91" t="s">
        <v>302</v>
      </c>
      <c r="B92" s="118">
        <v>1.1138613951196059</v>
      </c>
    </row>
    <row r="93" spans="1:152" s="91" customFormat="1" ht="12.75" x14ac:dyDescent="0.2"/>
    <row r="94" spans="1:152" s="14" customFormat="1" ht="30" x14ac:dyDescent="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2" t="s">
        <v>1</v>
      </c>
      <c r="T94" s="2" t="s">
        <v>1</v>
      </c>
      <c r="U94" s="2" t="s">
        <v>1</v>
      </c>
      <c r="V94" s="2" t="s">
        <v>1</v>
      </c>
      <c r="W94" s="2" t="s">
        <v>1</v>
      </c>
      <c r="X94" s="2" t="s">
        <v>1</v>
      </c>
      <c r="Y94" s="2" t="s">
        <v>1</v>
      </c>
      <c r="Z94" s="2" t="s">
        <v>1</v>
      </c>
      <c r="AA94" s="2" t="s">
        <v>1</v>
      </c>
      <c r="AB94" s="2" t="s">
        <v>1</v>
      </c>
      <c r="AC94" s="2" t="s">
        <v>1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3" t="s">
        <v>2</v>
      </c>
      <c r="AQ94" s="4" t="s">
        <v>2</v>
      </c>
      <c r="AR94" s="4" t="s">
        <v>2</v>
      </c>
      <c r="AS94" s="4" t="s">
        <v>2</v>
      </c>
      <c r="AT94" s="4" t="s">
        <v>2</v>
      </c>
      <c r="AU94" s="4" t="s">
        <v>2</v>
      </c>
      <c r="AV94" s="4" t="s">
        <v>2</v>
      </c>
      <c r="AW94" s="4" t="s">
        <v>2</v>
      </c>
      <c r="AX94" s="4" t="s">
        <v>2</v>
      </c>
      <c r="AY94" s="4" t="s">
        <v>2</v>
      </c>
      <c r="AZ94" s="4" t="s">
        <v>2</v>
      </c>
      <c r="BA94" s="5" t="s">
        <v>3</v>
      </c>
      <c r="BB94" s="5" t="s">
        <v>3</v>
      </c>
      <c r="BC94" s="5" t="s">
        <v>3</v>
      </c>
      <c r="BD94" s="5" t="s">
        <v>3</v>
      </c>
      <c r="BE94" s="5" t="s">
        <v>3</v>
      </c>
      <c r="BF94" s="5" t="s">
        <v>3</v>
      </c>
      <c r="BG94" s="5" t="s">
        <v>3</v>
      </c>
      <c r="BH94" s="5" t="s">
        <v>3</v>
      </c>
      <c r="BI94" s="5" t="s">
        <v>3</v>
      </c>
      <c r="BJ94" s="5" t="s">
        <v>3</v>
      </c>
      <c r="BK94" s="7" t="s">
        <v>4</v>
      </c>
      <c r="BL94" s="7" t="s">
        <v>4</v>
      </c>
      <c r="BM94" s="7" t="s">
        <v>4</v>
      </c>
      <c r="BN94" s="7" t="s">
        <v>4</v>
      </c>
      <c r="BO94" s="7" t="s">
        <v>4</v>
      </c>
      <c r="BP94" s="7" t="s">
        <v>4</v>
      </c>
      <c r="BQ94" s="7" t="s">
        <v>4</v>
      </c>
      <c r="BR94" s="7" t="s">
        <v>4</v>
      </c>
      <c r="BS94" s="7" t="s">
        <v>4</v>
      </c>
      <c r="BT94" s="7" t="s">
        <v>4</v>
      </c>
      <c r="BU94" s="7" t="s">
        <v>4</v>
      </c>
      <c r="BV94" s="7" t="s">
        <v>4</v>
      </c>
      <c r="BW94" s="8" t="s">
        <v>5</v>
      </c>
      <c r="BX94" s="8" t="s">
        <v>5</v>
      </c>
      <c r="BY94" s="9" t="s">
        <v>6</v>
      </c>
      <c r="BZ94" s="9" t="s">
        <v>6</v>
      </c>
      <c r="CA94" s="10" t="s">
        <v>7</v>
      </c>
      <c r="CB94" s="10" t="s">
        <v>7</v>
      </c>
      <c r="CC94" s="10" t="s">
        <v>7</v>
      </c>
      <c r="CD94" s="10" t="s">
        <v>7</v>
      </c>
      <c r="CE94" s="11" t="s">
        <v>8</v>
      </c>
      <c r="CF94" s="11" t="s">
        <v>8</v>
      </c>
      <c r="CG94" s="11" t="s">
        <v>8</v>
      </c>
      <c r="CH94" s="5" t="s">
        <v>9</v>
      </c>
      <c r="CI94" s="5" t="s">
        <v>9</v>
      </c>
      <c r="CJ94" s="5" t="s">
        <v>9</v>
      </c>
      <c r="CK94" s="5" t="s">
        <v>9</v>
      </c>
      <c r="CL94" s="5" t="s">
        <v>9</v>
      </c>
      <c r="CM94" s="5" t="s">
        <v>9</v>
      </c>
      <c r="CN94" s="5" t="s">
        <v>9</v>
      </c>
      <c r="CO94" s="5" t="s">
        <v>9</v>
      </c>
      <c r="CP94" s="5" t="s">
        <v>9</v>
      </c>
      <c r="CQ94" s="5" t="s">
        <v>9</v>
      </c>
      <c r="CR94" s="5" t="s">
        <v>9</v>
      </c>
      <c r="CS94" s="5" t="s">
        <v>9</v>
      </c>
      <c r="CT94" s="5" t="s">
        <v>9</v>
      </c>
      <c r="CU94" s="5" t="s">
        <v>9</v>
      </c>
      <c r="CV94" s="5" t="s">
        <v>9</v>
      </c>
      <c r="CW94" s="5" t="s">
        <v>9</v>
      </c>
      <c r="CX94" s="12" t="s">
        <v>10</v>
      </c>
      <c r="CY94" s="12" t="s">
        <v>10</v>
      </c>
      <c r="CZ94" s="12" t="s">
        <v>10</v>
      </c>
      <c r="DA94" s="12" t="s">
        <v>10</v>
      </c>
      <c r="DB94" s="12" t="s">
        <v>10</v>
      </c>
      <c r="DC94" s="12" t="s">
        <v>10</v>
      </c>
      <c r="DD94" s="12" t="s">
        <v>10</v>
      </c>
      <c r="DE94" s="13" t="s">
        <v>11</v>
      </c>
      <c r="DF94" s="13" t="s">
        <v>11</v>
      </c>
      <c r="DG94" s="13" t="s">
        <v>11</v>
      </c>
      <c r="DH94" s="13" t="s">
        <v>11</v>
      </c>
      <c r="DI94" s="13" t="s">
        <v>11</v>
      </c>
      <c r="DJ94" s="13" t="s">
        <v>11</v>
      </c>
      <c r="DK94" s="13" t="s">
        <v>11</v>
      </c>
      <c r="DL94" s="13" t="s">
        <v>11</v>
      </c>
      <c r="DM94" s="13" t="s">
        <v>11</v>
      </c>
      <c r="DN94" s="13" t="s">
        <v>11</v>
      </c>
      <c r="DO94" s="13" t="s">
        <v>11</v>
      </c>
      <c r="DP94" s="13" t="s">
        <v>11</v>
      </c>
      <c r="DQ94" s="13" t="s">
        <v>11</v>
      </c>
      <c r="DR94" s="13" t="s">
        <v>11</v>
      </c>
      <c r="DS94" s="14" t="s">
        <v>12</v>
      </c>
      <c r="DT94" s="15" t="s">
        <v>12</v>
      </c>
      <c r="DU94" s="14" t="s">
        <v>12</v>
      </c>
      <c r="DV94" s="16"/>
      <c r="DW94" s="14" t="s">
        <v>13</v>
      </c>
      <c r="DX94" s="14" t="s">
        <v>13</v>
      </c>
      <c r="DY94" s="14" t="s">
        <v>13</v>
      </c>
      <c r="DZ94" s="14" t="s">
        <v>13</v>
      </c>
      <c r="EA94" s="14" t="s">
        <v>13</v>
      </c>
      <c r="EB94" s="14" t="s">
        <v>13</v>
      </c>
      <c r="EC94" s="14" t="s">
        <v>13</v>
      </c>
      <c r="ED94" s="14" t="s">
        <v>13</v>
      </c>
      <c r="EE94" s="14" t="s">
        <v>13</v>
      </c>
      <c r="EF94" s="14" t="s">
        <v>13</v>
      </c>
      <c r="EG94" s="14" t="s">
        <v>13</v>
      </c>
      <c r="EH94" s="14" t="s">
        <v>13</v>
      </c>
      <c r="EI94" s="14" t="s">
        <v>13</v>
      </c>
      <c r="EJ94" s="14" t="s">
        <v>13</v>
      </c>
      <c r="EK94" s="14" t="s">
        <v>13</v>
      </c>
      <c r="EL94" s="14" t="s">
        <v>13</v>
      </c>
      <c r="EM94" s="14" t="s">
        <v>13</v>
      </c>
      <c r="EN94" s="14" t="s">
        <v>13</v>
      </c>
      <c r="EO94" s="16"/>
      <c r="EP94" s="119"/>
    </row>
    <row r="95" spans="1:152" s="15" customFormat="1" ht="180" x14ac:dyDescent="0.25">
      <c r="A95" s="15" t="s">
        <v>16</v>
      </c>
      <c r="B95" s="15" t="s">
        <v>17</v>
      </c>
      <c r="C95" s="15" t="s">
        <v>18</v>
      </c>
      <c r="D95" s="15" t="s">
        <v>19</v>
      </c>
      <c r="E95" s="15" t="s">
        <v>20</v>
      </c>
      <c r="F95" s="15" t="s">
        <v>21</v>
      </c>
      <c r="G95" s="15" t="s">
        <v>22</v>
      </c>
      <c r="H95" s="15" t="s">
        <v>23</v>
      </c>
      <c r="I95" s="15" t="s">
        <v>24</v>
      </c>
      <c r="J95" s="15" t="s">
        <v>25</v>
      </c>
      <c r="K95" s="15" t="s">
        <v>26</v>
      </c>
      <c r="L95" s="15" t="s">
        <v>27</v>
      </c>
      <c r="M95" s="15" t="s">
        <v>28</v>
      </c>
      <c r="N95" s="15" t="s">
        <v>29</v>
      </c>
      <c r="O95" s="15" t="s">
        <v>30</v>
      </c>
      <c r="P95" s="120" t="s">
        <v>303</v>
      </c>
      <c r="Q95" s="15" t="s">
        <v>32</v>
      </c>
      <c r="R95" s="15" t="s">
        <v>33</v>
      </c>
      <c r="S95" s="14" t="s">
        <v>34</v>
      </c>
      <c r="T95" s="14" t="s">
        <v>35</v>
      </c>
      <c r="U95" s="14" t="s">
        <v>36</v>
      </c>
      <c r="V95" s="14" t="s">
        <v>37</v>
      </c>
      <c r="W95" s="14" t="s">
        <v>38</v>
      </c>
      <c r="X95" s="14" t="s">
        <v>39</v>
      </c>
      <c r="Y95" s="14" t="s">
        <v>40</v>
      </c>
      <c r="Z95" s="14" t="s">
        <v>41</v>
      </c>
      <c r="AA95" s="14" t="s">
        <v>42</v>
      </c>
      <c r="AB95" s="14" t="s">
        <v>43</v>
      </c>
      <c r="AC95" s="14" t="s">
        <v>44</v>
      </c>
      <c r="AD95" s="15" t="s">
        <v>45</v>
      </c>
      <c r="AE95" s="15" t="s">
        <v>46</v>
      </c>
      <c r="AF95" s="15" t="s">
        <v>47</v>
      </c>
      <c r="AG95" s="15" t="s">
        <v>48</v>
      </c>
      <c r="AH95" s="18" t="s">
        <v>49</v>
      </c>
      <c r="AI95" s="19" t="s">
        <v>50</v>
      </c>
      <c r="AJ95" s="15" t="s">
        <v>51</v>
      </c>
      <c r="AK95" s="14" t="s">
        <v>52</v>
      </c>
      <c r="AL95" s="20" t="s">
        <v>53</v>
      </c>
      <c r="AM95" s="20" t="s">
        <v>54</v>
      </c>
      <c r="AN95" s="20" t="s">
        <v>55</v>
      </c>
      <c r="AO95" s="20" t="s">
        <v>56</v>
      </c>
      <c r="AP95" s="15" t="s">
        <v>57</v>
      </c>
      <c r="AQ95" s="15" t="s">
        <v>58</v>
      </c>
      <c r="AR95" s="15" t="s">
        <v>59</v>
      </c>
      <c r="AS95" s="15" t="s">
        <v>60</v>
      </c>
      <c r="AT95" s="15" t="s">
        <v>61</v>
      </c>
      <c r="AU95" s="15" t="s">
        <v>62</v>
      </c>
      <c r="AV95" s="15" t="s">
        <v>63</v>
      </c>
      <c r="AW95" s="15" t="s">
        <v>64</v>
      </c>
      <c r="AX95" s="15" t="s">
        <v>65</v>
      </c>
      <c r="AY95" s="15" t="s">
        <v>66</v>
      </c>
      <c r="AZ95" s="15" t="s">
        <v>67</v>
      </c>
      <c r="BA95" s="15" t="s">
        <v>68</v>
      </c>
      <c r="BB95" s="15" t="s">
        <v>58</v>
      </c>
      <c r="BC95" s="15" t="s">
        <v>69</v>
      </c>
      <c r="BD95" s="15" t="s">
        <v>60</v>
      </c>
      <c r="BE95" s="15" t="s">
        <v>70</v>
      </c>
      <c r="BF95" s="15" t="s">
        <v>61</v>
      </c>
      <c r="BG95" s="15" t="s">
        <v>62</v>
      </c>
      <c r="BH95" s="15" t="s">
        <v>63</v>
      </c>
      <c r="BI95" s="15" t="s">
        <v>64</v>
      </c>
      <c r="BJ95" s="15" t="s">
        <v>65</v>
      </c>
      <c r="BK95" s="15" t="s">
        <v>71</v>
      </c>
      <c r="BL95" s="15" t="s">
        <v>72</v>
      </c>
      <c r="BM95" s="15" t="s">
        <v>73</v>
      </c>
      <c r="BN95" s="15" t="s">
        <v>304</v>
      </c>
      <c r="BO95" s="15" t="s">
        <v>75</v>
      </c>
      <c r="BP95" s="15" t="s">
        <v>60</v>
      </c>
      <c r="BQ95" s="15" t="s">
        <v>76</v>
      </c>
      <c r="BR95" s="15" t="s">
        <v>61</v>
      </c>
      <c r="BS95" s="15" t="s">
        <v>62</v>
      </c>
      <c r="BT95" s="15" t="s">
        <v>63</v>
      </c>
      <c r="BU95" s="15" t="s">
        <v>64</v>
      </c>
      <c r="BV95" s="15" t="s">
        <v>65</v>
      </c>
      <c r="BW95" s="15" t="s">
        <v>77</v>
      </c>
      <c r="BX95" s="15" t="s">
        <v>78</v>
      </c>
      <c r="BY95" s="15" t="s">
        <v>305</v>
      </c>
      <c r="BZ95" s="15" t="s">
        <v>80</v>
      </c>
      <c r="CA95" s="15" t="s">
        <v>81</v>
      </c>
      <c r="CB95" s="15" t="s">
        <v>82</v>
      </c>
      <c r="CC95" s="15" t="s">
        <v>83</v>
      </c>
      <c r="CD95" s="15" t="s">
        <v>84</v>
      </c>
      <c r="CE95" s="15" t="s">
        <v>72</v>
      </c>
      <c r="CF95" s="15" t="s">
        <v>85</v>
      </c>
      <c r="CG95" s="15" t="s">
        <v>86</v>
      </c>
      <c r="CH95" s="15" t="s">
        <v>87</v>
      </c>
      <c r="CI95" s="15" t="s">
        <v>88</v>
      </c>
      <c r="CJ95" s="15" t="s">
        <v>89</v>
      </c>
      <c r="CK95" s="15" t="s">
        <v>90</v>
      </c>
      <c r="CL95" s="15" t="s">
        <v>91</v>
      </c>
      <c r="CM95" s="15" t="s">
        <v>92</v>
      </c>
      <c r="CN95" s="15" t="s">
        <v>93</v>
      </c>
      <c r="CO95" s="15" t="s">
        <v>94</v>
      </c>
      <c r="CP95" s="15" t="s">
        <v>95</v>
      </c>
      <c r="CQ95" s="15" t="s">
        <v>96</v>
      </c>
      <c r="CR95" s="14" t="s">
        <v>97</v>
      </c>
      <c r="CS95" s="14" t="s">
        <v>98</v>
      </c>
      <c r="CT95" s="14" t="s">
        <v>99</v>
      </c>
      <c r="CU95" s="14" t="s">
        <v>100</v>
      </c>
      <c r="CV95" s="14" t="s">
        <v>101</v>
      </c>
      <c r="CW95" s="14" t="s">
        <v>102</v>
      </c>
      <c r="CX95" s="22" t="s">
        <v>103</v>
      </c>
      <c r="CY95" s="22" t="s">
        <v>104</v>
      </c>
      <c r="CZ95" s="15" t="s">
        <v>89</v>
      </c>
      <c r="DA95" s="15" t="s">
        <v>105</v>
      </c>
      <c r="DB95" s="15" t="s">
        <v>91</v>
      </c>
      <c r="DC95" s="15" t="s">
        <v>96</v>
      </c>
      <c r="DD95" s="15" t="s">
        <v>106</v>
      </c>
      <c r="DE95" s="15" t="s">
        <v>107</v>
      </c>
      <c r="DF95" s="23" t="s">
        <v>108</v>
      </c>
      <c r="DG95" s="23" t="s">
        <v>109</v>
      </c>
      <c r="DH95" s="23" t="s">
        <v>110</v>
      </c>
      <c r="DI95" s="23" t="s">
        <v>111</v>
      </c>
      <c r="DJ95" s="24" t="s">
        <v>112</v>
      </c>
      <c r="DK95" s="24" t="s">
        <v>113</v>
      </c>
      <c r="DL95" s="24" t="s">
        <v>114</v>
      </c>
      <c r="DM95" s="24" t="s">
        <v>115</v>
      </c>
      <c r="DN95" s="24" t="s">
        <v>116</v>
      </c>
      <c r="DO95" s="24" t="s">
        <v>117</v>
      </c>
      <c r="DP95" s="24" t="s">
        <v>118</v>
      </c>
      <c r="DQ95" s="24" t="s">
        <v>119</v>
      </c>
      <c r="DR95" s="24" t="s">
        <v>120</v>
      </c>
      <c r="DS95" s="15" t="s">
        <v>121</v>
      </c>
      <c r="DT95" s="15" t="s">
        <v>122</v>
      </c>
      <c r="DU95" s="15" t="s">
        <v>123</v>
      </c>
      <c r="DV95" s="25"/>
      <c r="DW95" s="15" t="s">
        <v>124</v>
      </c>
      <c r="DX95" s="15" t="s">
        <v>125</v>
      </c>
      <c r="DY95" s="15" t="s">
        <v>126</v>
      </c>
      <c r="DZ95" s="15" t="s">
        <v>127</v>
      </c>
      <c r="EA95" s="15" t="s">
        <v>92</v>
      </c>
      <c r="EB95" s="15" t="s">
        <v>99</v>
      </c>
      <c r="EC95" s="15" t="s">
        <v>100</v>
      </c>
      <c r="ED95" s="15" t="s">
        <v>101</v>
      </c>
      <c r="EE95" s="15" t="s">
        <v>102</v>
      </c>
      <c r="EF95" s="15" t="s">
        <v>128</v>
      </c>
      <c r="EG95" s="15" t="s">
        <v>129</v>
      </c>
      <c r="EH95" s="15" t="s">
        <v>130</v>
      </c>
      <c r="EI95" s="15" t="s">
        <v>131</v>
      </c>
      <c r="EJ95" s="15" t="s">
        <v>132</v>
      </c>
      <c r="EK95" s="15" t="s">
        <v>3</v>
      </c>
      <c r="EL95" s="15" t="s">
        <v>8</v>
      </c>
      <c r="EM95" s="15" t="s">
        <v>133</v>
      </c>
      <c r="EN95" s="15" t="s">
        <v>9</v>
      </c>
      <c r="EO95" s="25" t="s">
        <v>134</v>
      </c>
      <c r="EP95" s="15" t="s">
        <v>306</v>
      </c>
      <c r="EQ95" s="15" t="s">
        <v>307</v>
      </c>
      <c r="ER95" s="15" t="s">
        <v>308</v>
      </c>
      <c r="ES95" s="15" t="s">
        <v>309</v>
      </c>
      <c r="ET95" s="15" t="s">
        <v>139</v>
      </c>
      <c r="EU95" s="15" t="s">
        <v>140</v>
      </c>
      <c r="EV95" s="15" t="s">
        <v>141</v>
      </c>
    </row>
    <row r="96" spans="1:152" x14ac:dyDescent="0.25">
      <c r="A96" s="121">
        <v>0</v>
      </c>
      <c r="B96" s="121">
        <f>F96</f>
        <v>4034.625</v>
      </c>
      <c r="C96" s="121"/>
      <c r="D96" s="121">
        <v>0</v>
      </c>
      <c r="E96" s="121">
        <v>0</v>
      </c>
      <c r="F96" s="27">
        <v>4034.625</v>
      </c>
      <c r="G96" s="122"/>
      <c r="H96" s="121">
        <v>1943.3384000000001</v>
      </c>
      <c r="I96" s="121">
        <v>1053.0520000000001</v>
      </c>
      <c r="J96" s="121">
        <v>1315.7217500000002</v>
      </c>
      <c r="K96" s="121">
        <v>1315.7217500000002</v>
      </c>
      <c r="L96" s="29" t="s">
        <v>169</v>
      </c>
      <c r="M96" s="123">
        <v>0.11308572501000554</v>
      </c>
      <c r="N96" s="123">
        <v>0.71814870031109568</v>
      </c>
      <c r="O96" s="123">
        <v>9.721616149418516E-2</v>
      </c>
      <c r="P96" s="123">
        <v>8.0536955227913654E-2</v>
      </c>
      <c r="Q96" s="33"/>
      <c r="R96" s="124">
        <v>204</v>
      </c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4"/>
      <c r="AD96" s="125">
        <v>0</v>
      </c>
      <c r="AE96" s="36"/>
      <c r="AF96" s="126">
        <v>3.3050000000000002</v>
      </c>
      <c r="AG96" s="38">
        <v>1.1138613951196059</v>
      </c>
      <c r="AH96" s="127">
        <v>0.48263476716726622</v>
      </c>
      <c r="AI96" s="128">
        <v>0</v>
      </c>
      <c r="AJ96" s="53" t="e">
        <v>#DIV/0!</v>
      </c>
      <c r="AK96" s="14">
        <v>100</v>
      </c>
      <c r="AL96" s="129">
        <v>36.200000000000003</v>
      </c>
      <c r="AM96" s="129">
        <v>5.8</v>
      </c>
      <c r="AN96" s="129">
        <v>2.6</v>
      </c>
      <c r="AO96" s="129">
        <v>20</v>
      </c>
      <c r="AP96">
        <v>22</v>
      </c>
      <c r="AQ96">
        <v>25</v>
      </c>
      <c r="AR96">
        <v>0.88730073134188558</v>
      </c>
      <c r="AS96">
        <v>20</v>
      </c>
      <c r="AT96" t="e">
        <v>#REF!</v>
      </c>
      <c r="AU96" t="e">
        <v>#REF!</v>
      </c>
      <c r="AV96" t="e">
        <v>#REF!</v>
      </c>
      <c r="AW96" t="e">
        <v>#REF!</v>
      </c>
      <c r="AX96" t="e">
        <v>#REF!</v>
      </c>
      <c r="AY96">
        <v>0.95</v>
      </c>
      <c r="AZ96">
        <v>0.95</v>
      </c>
      <c r="BA96">
        <v>23</v>
      </c>
      <c r="BB96">
        <v>25</v>
      </c>
      <c r="BC96">
        <v>0.95</v>
      </c>
      <c r="BD96">
        <v>16</v>
      </c>
      <c r="BE96">
        <v>3</v>
      </c>
      <c r="BF96">
        <v>15</v>
      </c>
      <c r="BG96">
        <v>7.5</v>
      </c>
      <c r="BH96">
        <v>7.5</v>
      </c>
      <c r="BI96">
        <v>15</v>
      </c>
      <c r="BJ96" t="e">
        <v>#VALUE!</v>
      </c>
      <c r="BK96">
        <v>60</v>
      </c>
      <c r="BL96">
        <v>65</v>
      </c>
      <c r="BM96">
        <v>0.6</v>
      </c>
      <c r="BN96">
        <v>100</v>
      </c>
      <c r="BO96">
        <v>10000</v>
      </c>
      <c r="BP96">
        <v>10</v>
      </c>
      <c r="BQ96">
        <v>0.95</v>
      </c>
      <c r="BR96">
        <v>3</v>
      </c>
      <c r="BS96">
        <v>2</v>
      </c>
      <c r="BT96">
        <v>2</v>
      </c>
      <c r="BU96">
        <v>3</v>
      </c>
      <c r="BV96" t="e">
        <v>#VALUE!</v>
      </c>
      <c r="BW96">
        <v>0.1</v>
      </c>
      <c r="BX96">
        <v>0.1</v>
      </c>
      <c r="BY96">
        <v>0.4</v>
      </c>
      <c r="BZ96">
        <v>20</v>
      </c>
      <c r="CA96">
        <v>0.5</v>
      </c>
      <c r="CB96">
        <v>0.8</v>
      </c>
      <c r="CC96">
        <v>0</v>
      </c>
      <c r="CD96">
        <v>0.4</v>
      </c>
      <c r="CE96">
        <v>90</v>
      </c>
      <c r="CF96">
        <v>0.9</v>
      </c>
      <c r="CG96">
        <v>24000</v>
      </c>
      <c r="CH96">
        <v>0</v>
      </c>
      <c r="CI96">
        <v>41000</v>
      </c>
      <c r="CJ96">
        <v>1.1904761904761905E-4</v>
      </c>
      <c r="CK96">
        <v>0</v>
      </c>
      <c r="CL96">
        <v>0</v>
      </c>
      <c r="CM96">
        <v>0</v>
      </c>
      <c r="CN96">
        <v>0</v>
      </c>
      <c r="CO96" t="e">
        <v>#DIV/0!</v>
      </c>
      <c r="CP96">
        <v>0.5</v>
      </c>
      <c r="CQ96">
        <v>0.9</v>
      </c>
      <c r="CR96">
        <v>0</v>
      </c>
      <c r="CS96">
        <v>0.17</v>
      </c>
      <c r="CT96">
        <v>0</v>
      </c>
      <c r="CU96">
        <v>0</v>
      </c>
      <c r="CV96">
        <v>0</v>
      </c>
      <c r="CW96">
        <v>0</v>
      </c>
      <c r="CX96">
        <v>2</v>
      </c>
      <c r="CY96">
        <v>146</v>
      </c>
      <c r="CZ96">
        <v>1.1904761904761905E-4</v>
      </c>
      <c r="DA96">
        <v>12.392725470149022</v>
      </c>
      <c r="DB96">
        <v>72.373516745670287</v>
      </c>
      <c r="DC96">
        <v>0.9</v>
      </c>
      <c r="DD96">
        <v>0.9</v>
      </c>
      <c r="DE96" t="e">
        <v>#VALUE!</v>
      </c>
      <c r="DF96" t="e">
        <v>#VALUE!</v>
      </c>
      <c r="DG96" t="e">
        <v>#VALUE!</v>
      </c>
      <c r="DH96" t="e">
        <v>#VALUE!</v>
      </c>
      <c r="DI96" t="e">
        <v>#VALUE!</v>
      </c>
      <c r="DJ96" t="e">
        <v>#VALUE!</v>
      </c>
      <c r="DK96" t="e">
        <v>#VALUE!</v>
      </c>
      <c r="DL96" t="e">
        <v>#VALUE!</v>
      </c>
      <c r="DM96" t="e">
        <v>#VALUE!</v>
      </c>
      <c r="DN96" t="e">
        <v>#VALUE!</v>
      </c>
      <c r="DO96" t="e">
        <v>#VALUE!</v>
      </c>
      <c r="DP96" t="e">
        <v>#VALUE!</v>
      </c>
      <c r="DQ96" t="e">
        <v>#VALUE!</v>
      </c>
      <c r="DR96" t="e">
        <v>#VALUE!</v>
      </c>
      <c r="DS96">
        <v>0.34</v>
      </c>
      <c r="DT96">
        <v>1.1611111111111112</v>
      </c>
      <c r="DU96">
        <v>4.18</v>
      </c>
      <c r="DV96"/>
      <c r="DW96">
        <v>1</v>
      </c>
      <c r="DX96">
        <v>4</v>
      </c>
      <c r="DY96">
        <v>5</v>
      </c>
      <c r="DZ96">
        <v>1</v>
      </c>
      <c r="EA96">
        <v>4</v>
      </c>
      <c r="EB96">
        <v>12</v>
      </c>
      <c r="EC96">
        <v>12</v>
      </c>
      <c r="ED96">
        <v>12</v>
      </c>
      <c r="EE96">
        <v>12</v>
      </c>
      <c r="EF96" t="b">
        <v>0</v>
      </c>
      <c r="EG96" t="b">
        <v>0</v>
      </c>
      <c r="EH96" t="b">
        <v>1</v>
      </c>
      <c r="EI96" t="b">
        <v>1</v>
      </c>
      <c r="EJ96" t="b">
        <v>1</v>
      </c>
      <c r="EK96" t="b">
        <v>1</v>
      </c>
      <c r="EL96" t="b">
        <v>1</v>
      </c>
      <c r="EM96" t="b">
        <v>1</v>
      </c>
      <c r="EN96" t="b">
        <v>1</v>
      </c>
      <c r="EO96"/>
      <c r="EP96">
        <v>22.206933989528043</v>
      </c>
      <c r="EQ96">
        <v>60</v>
      </c>
      <c r="ER96">
        <v>201.01483431974054</v>
      </c>
      <c r="ES96">
        <v>0</v>
      </c>
      <c r="ET96">
        <v>22</v>
      </c>
      <c r="EU96">
        <v>60</v>
      </c>
      <c r="EV96">
        <v>163.16382420716079</v>
      </c>
    </row>
  </sheetData>
  <conditionalFormatting sqref="A1:DU1 DW1:XFD1">
    <cfRule type="containsText" dxfId="1" priority="2" operator="containsText" text="Switch">
      <formula>NOT(ISERROR(SEARCH("Switch",A1)))</formula>
    </cfRule>
  </conditionalFormatting>
  <conditionalFormatting sqref="EQ94:XFD94 A94:DU94 DW94:EO94">
    <cfRule type="containsText" dxfId="0" priority="1" operator="containsText" text="Switch">
      <formula>NOT(ISERROR(SEARCH("Switch",A94)))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127</vt:i4>
      </vt:variant>
    </vt:vector>
  </HeadingPairs>
  <TitlesOfParts>
    <vt:vector size="128" baseType="lpstr">
      <vt:lpstr>META</vt:lpstr>
      <vt:lpstr>meta_auxiliary_power_percentage_district_heating</vt:lpstr>
      <vt:lpstr>meta_auxiliary_power_percentage_gas</vt:lpstr>
      <vt:lpstr>meta_auxiliary_power_percentage_heatpump</vt:lpstr>
      <vt:lpstr>meta_building_area_hull_cellar</vt:lpstr>
      <vt:lpstr>meta_building_area_hull_outerwall</vt:lpstr>
      <vt:lpstr>meta_building_area_hull_roof</vt:lpstr>
      <vt:lpstr>meta_building_area_hull_windows</vt:lpstr>
      <vt:lpstr>meta_building_ceiling_height_avg</vt:lpstr>
      <vt:lpstr>meta_building_effective_area_per_Person_education</vt:lpstr>
      <vt:lpstr>meta_building_effective_area_per_Person_office</vt:lpstr>
      <vt:lpstr>meta_building_effective_area_per_Person_residential</vt:lpstr>
      <vt:lpstr>meta_building_effective_area_per_Person_retail</vt:lpstr>
      <vt:lpstr>meta_building_energy_transmittance_windows</vt:lpstr>
      <vt:lpstr>meta_building_floor_area</vt:lpstr>
      <vt:lpstr>meta_building_gains_opaque_building_parts</vt:lpstr>
      <vt:lpstr>meta_building_global_warming_potential_building</vt:lpstr>
      <vt:lpstr>meta_building_global_warming_potential_building_technology</vt:lpstr>
      <vt:lpstr>meta_building_global_warming_potential_cellar</vt:lpstr>
      <vt:lpstr>meta_building_global_warming_potential_heat_pump</vt:lpstr>
      <vt:lpstr>meta_building_global_warming_potential_outerwall</vt:lpstr>
      <vt:lpstr>meta_building_global_warming_potential_pv_plant</vt:lpstr>
      <vt:lpstr>meta_building_global_warming_potential_roof</vt:lpstr>
      <vt:lpstr>meta_building_global_warming_potential_ST</vt:lpstr>
      <vt:lpstr>meta_building_global_warming_potential_storey_ceiling</vt:lpstr>
      <vt:lpstr>meta_building_global_warming_potential_ventilation</vt:lpstr>
      <vt:lpstr>meta_building_global_warming_potential_window</vt:lpstr>
      <vt:lpstr>meta_building_parking_lots</vt:lpstr>
      <vt:lpstr>meta_building_retail_share_food</vt:lpstr>
      <vt:lpstr>meta_building_thermal_bridge_factor</vt:lpstr>
      <vt:lpstr>meta_building_thermal_capacity_thermal_mass</vt:lpstr>
      <vt:lpstr>meta_building_thermal_transmittance_cellar</vt:lpstr>
      <vt:lpstr>meta_building_thermal_transmittance_mean</vt:lpstr>
      <vt:lpstr>meta_building_thermal_transmittance_outer_wall</vt:lpstr>
      <vt:lpstr>meta_building_thermal_transmittance_roof</vt:lpstr>
      <vt:lpstr>meta_building_thermal_transmittance_window</vt:lpstr>
      <vt:lpstr>meta_cooling_cop_avg</vt:lpstr>
      <vt:lpstr>meta_cooling_cop_education</vt:lpstr>
      <vt:lpstr>meta_cooling_cop_office</vt:lpstr>
      <vt:lpstr>meta_cooling_cop_residential</vt:lpstr>
      <vt:lpstr>meta_cooling_cop_retail</vt:lpstr>
      <vt:lpstr>meta_cooling_distribution_efficiency</vt:lpstr>
      <vt:lpstr>meta_cooling_heat_pump_power</vt:lpstr>
      <vt:lpstr>meta_cooling_setpoint_max</vt:lpstr>
      <vt:lpstr>meta_cooling_setpoint_min</vt:lpstr>
      <vt:lpstr>meta_dhw_cop_avg</vt:lpstr>
      <vt:lpstr>meta_dhw_cop_education</vt:lpstr>
      <vt:lpstr>meta_dhw_cop_office</vt:lpstr>
      <vt:lpstr>meta_dhw_cop_residential</vt:lpstr>
      <vt:lpstr>meta_dhw_cop_retail</vt:lpstr>
      <vt:lpstr>meta_dhw_distribution_efficiency</vt:lpstr>
      <vt:lpstr>meta_dhw_heat_pump_power</vt:lpstr>
      <vt:lpstr>meta_dhw_reheating_efficiency</vt:lpstr>
      <vt:lpstr>meta_dhw_setpoint_max</vt:lpstr>
      <vt:lpstr>meta_dhw_setpoint_min</vt:lpstr>
      <vt:lpstr>meta_dhw_storage_loss</vt:lpstr>
      <vt:lpstr>meta_dhw_storage_size</vt:lpstr>
      <vt:lpstr>meta_electric_battery_capacity</vt:lpstr>
      <vt:lpstr>meta_electric_battery_charging_efficiency</vt:lpstr>
      <vt:lpstr>meta_electric_battery_charging_power_max</vt:lpstr>
      <vt:lpstr>meta_electric_battery_deloading_efficiency</vt:lpstr>
      <vt:lpstr>meta_electric_battery_loss_per_week</vt:lpstr>
      <vt:lpstr>meta_electric_battery_number</vt:lpstr>
      <vt:lpstr>meta_electric_battery_storage_avg</vt:lpstr>
      <vt:lpstr>meta_electric_dhw_heater_efficiency</vt:lpstr>
      <vt:lpstr>meta_electric_dhw_heater_installed_load</vt:lpstr>
      <vt:lpstr>meta_electric_dhw_heater_setpoint_max</vt:lpstr>
      <vt:lpstr>meta_emobility_charging_efficiency</vt:lpstr>
      <vt:lpstr>meta_emobility_charging_power_max</vt:lpstr>
      <vt:lpstr>meta_emobility_electricity_consumption_per_km</vt:lpstr>
      <vt:lpstr>meta_emobility_electricity_consumption_per_year</vt:lpstr>
      <vt:lpstr>meta_emobility_percentage_ecars</vt:lpstr>
      <vt:lpstr>meta_emobility_storage_avg</vt:lpstr>
      <vt:lpstr>meta_emobility_variation_mobility_profile_education</vt:lpstr>
      <vt:lpstr>meta_emobility_variation_mobility_profile_office</vt:lpstr>
      <vt:lpstr>meta_emobility_variation_mobility_profile_residential</vt:lpstr>
      <vt:lpstr>meta_emobility_variation_mobility_profile_retail</vt:lpstr>
      <vt:lpstr>meta_emobility_vehicle_battery_capacity</vt:lpstr>
      <vt:lpstr>meta_emobility_vehicle_battery_loss_per_week</vt:lpstr>
      <vt:lpstr>meta_emobility_vehicles_charging_const</vt:lpstr>
      <vt:lpstr>meta_emobility_vehicles_charging_level_min</vt:lpstr>
      <vt:lpstr>meta_emobility_vehicles_following_loading_curve</vt:lpstr>
      <vt:lpstr>meta_emobility_vehicles_number</vt:lpstr>
      <vt:lpstr>meta_heating_cop_avg</vt:lpstr>
      <vt:lpstr>meta_heating_cop_education</vt:lpstr>
      <vt:lpstr>meta_heating_cop_office</vt:lpstr>
      <vt:lpstr>meta_heating_cop_residential</vt:lpstr>
      <vt:lpstr>meta_heating_cop_retail</vt:lpstr>
      <vt:lpstr>meta_heating_distribution_efficiency</vt:lpstr>
      <vt:lpstr>meta_heating_efficiency_district_heating</vt:lpstr>
      <vt:lpstr>meta_heating_efficiency_natural_gas</vt:lpstr>
      <vt:lpstr>meta_heating_heat_pump_power</vt:lpstr>
      <vt:lpstr>meta_heating_setpoint_max</vt:lpstr>
      <vt:lpstr>meta_heating_setpoint_min</vt:lpstr>
      <vt:lpstr>meta_initialization_battery_charging_level</vt:lpstr>
      <vt:lpstr>meta_initialization_building_temperature</vt:lpstr>
      <vt:lpstr>meta_initialization_building_temperature_after_heatcool</vt:lpstr>
      <vt:lpstr>meta_initialization_dhw_temperature</vt:lpstr>
      <vt:lpstr>meta_initialization_dhw_temperature_after_heating</vt:lpstr>
      <vt:lpstr>meta_initialization_emobility_charging_level</vt:lpstr>
      <vt:lpstr>meta_initialization_emobility_charging_level_after_charging</vt:lpstr>
      <vt:lpstr>meta_physics_heat_capacity_air</vt:lpstr>
      <vt:lpstr>meta_physics_heat_capacity_water_kJ</vt:lpstr>
      <vt:lpstr>meta_physics_heat_capacity_water_Wh</vt:lpstr>
      <vt:lpstr>meta_selection_battery</vt:lpstr>
      <vt:lpstr>meta_selection_building_hull</vt:lpstr>
      <vt:lpstr>meta_selection_cooling</vt:lpstr>
      <vt:lpstr>meta_selection_cooling_basic_szenario</vt:lpstr>
      <vt:lpstr>meta_selection_ecars</vt:lpstr>
      <vt:lpstr>meta_selection_loading_curve</vt:lpstr>
      <vt:lpstr>meta_selection_mobility_region</vt:lpstr>
      <vt:lpstr>meta_selection_pv</vt:lpstr>
      <vt:lpstr>meta_selection_pv_system</vt:lpstr>
      <vt:lpstr>meta_selection_variation_mobility_profile_education</vt:lpstr>
      <vt:lpstr>meta_selection_variation_mobility_profile_office</vt:lpstr>
      <vt:lpstr>meta_selection_variation_mobility_profile_residential</vt:lpstr>
      <vt:lpstr>meta_selection_variation_mobility_profile_retail</vt:lpstr>
      <vt:lpstr>meta_selection_ventilation</vt:lpstr>
      <vt:lpstr>meta_selection_waste_heat</vt:lpstr>
      <vt:lpstr>meta_selection_water_heater</vt:lpstr>
      <vt:lpstr>meta_selection_wind</vt:lpstr>
      <vt:lpstr>meta_selection_wind_profile</vt:lpstr>
      <vt:lpstr>meta_ventilation_cold_recovery_efficiency</vt:lpstr>
      <vt:lpstr>meta_ventilation_heat_recovery_efficiency</vt:lpstr>
      <vt:lpstr>meta_ventilation_percentage_without_KWL</vt:lpstr>
      <vt:lpstr>meta_ventilation_transition_period_efficiency</vt:lpstr>
      <vt:lpstr>meta_wind_charging_power_max</vt:lpstr>
      <vt:lpstr>meta_wind_percentage_of_nominal_power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Schneider</dc:creator>
  <cp:lastModifiedBy>Simon Schneider</cp:lastModifiedBy>
  <dcterms:created xsi:type="dcterms:W3CDTF">2020-06-26T21:49:43Z</dcterms:created>
  <dcterms:modified xsi:type="dcterms:W3CDTF">2020-06-26T21:50:21Z</dcterms:modified>
</cp:coreProperties>
</file>