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616\Desktop\"/>
    </mc:Choice>
  </mc:AlternateContent>
  <xr:revisionPtr revIDLastSave="0" documentId="13_ncr:1_{629CD80F-670F-46F6-9E24-C22EA8E23AE8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Main dataset" sheetId="2" r:id="rId1"/>
    <sheet name="Variables" sheetId="3" r:id="rId2"/>
    <sheet name="Sheet3" sheetId="6" r:id="rId3"/>
  </sheets>
  <externalReferences>
    <externalReference r:id="rId4"/>
    <externalReference r:id="rId5"/>
  </externalReferences>
  <definedNames>
    <definedName name="_xlnm._FilterDatabase" localSheetId="0" hidden="1">'Main dataset'!$A$1:$Q$151</definedName>
  </definedNames>
  <calcPr calcId="181029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2" i="2"/>
  <c r="M51" i="2" l="1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<sst xmlns="http://schemas.openxmlformats.org/spreadsheetml/2006/main" count="226" uniqueCount="119">
  <si>
    <t>State</t>
  </si>
  <si>
    <t>Arizona</t>
  </si>
  <si>
    <t>Arkansas</t>
  </si>
  <si>
    <t>Colorado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</si>
  <si>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</si>
  <si>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</si>
  <si>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</si>
  <si>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</si>
  <si>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</si>
  <si>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</si>
  <si>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</si>
  <si>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</si>
  <si>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Michigan</t>
  </si>
  <si>
    <t>Minnesota</t>
  </si>
  <si>
    <t>Mississippi</t>
  </si>
  <si>
    <t>Missouri</t>
  </si>
  <si>
    <t>Montana</t>
  </si>
  <si>
    <t>Nebraska</t>
  </si>
  <si>
    <t>Nevada</t>
  </si>
  <si>
    <t>New Mexico</t>
  </si>
  <si>
    <t>North Dakota</t>
  </si>
  <si>
    <t>Ohio</t>
  </si>
  <si>
    <t>Oklahoma</t>
  </si>
  <si>
    <t>Rhode Island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</si>
  <si>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</si>
  <si>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</si>
  <si>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</si>
  <si>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</si>
  <si>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</si>
  <si>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</si>
  <si>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</si>
  <si>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</si>
  <si>
    <t xml:space="preserve">Year </t>
    <phoneticPr fontId="19" type="noConversion"/>
  </si>
  <si>
    <t xml:space="preserve">Number of lakes </t>
  </si>
  <si>
    <t>Alabama</t>
    <phoneticPr fontId="19" type="noConversion"/>
  </si>
  <si>
    <t>California</t>
    <phoneticPr fontId="19" type="noConversion"/>
  </si>
  <si>
    <t>Alaska</t>
    <phoneticPr fontId="19" type="noConversion"/>
  </si>
  <si>
    <t>Connecticut</t>
    <phoneticPr fontId="19" type="noConversion"/>
  </si>
  <si>
    <t>Delaware</t>
    <phoneticPr fontId="19" type="noConversion"/>
  </si>
  <si>
    <t>Florida</t>
    <phoneticPr fontId="19" type="noConversion"/>
  </si>
  <si>
    <t>Georgia</t>
    <phoneticPr fontId="19" type="noConversion"/>
  </si>
  <si>
    <t>Maine</t>
    <phoneticPr fontId="19" type="noConversion"/>
  </si>
  <si>
    <t>Maryland</t>
    <phoneticPr fontId="19" type="noConversion"/>
  </si>
  <si>
    <t>Massachusetts</t>
    <phoneticPr fontId="19" type="noConversion"/>
  </si>
  <si>
    <t>New Hampshire</t>
    <phoneticPr fontId="19" type="noConversion"/>
  </si>
  <si>
    <t>New Jersey</t>
    <phoneticPr fontId="19" type="noConversion"/>
  </si>
  <si>
    <t>New York</t>
    <phoneticPr fontId="19" type="noConversion"/>
  </si>
  <si>
    <t>North Carolina</t>
    <phoneticPr fontId="19" type="noConversion"/>
  </si>
  <si>
    <t>Oregon</t>
    <phoneticPr fontId="19" type="noConversion"/>
  </si>
  <si>
    <t>Pennsylvania</t>
    <phoneticPr fontId="19" type="noConversion"/>
  </si>
  <si>
    <t>South Carolina</t>
    <phoneticPr fontId="19" type="noConversion"/>
  </si>
  <si>
    <t>Washington</t>
    <phoneticPr fontId="19" type="noConversion"/>
  </si>
  <si>
    <t>Virginia</t>
    <phoneticPr fontId="19" type="noConversion"/>
  </si>
  <si>
    <t>Numbers of registered fire department</t>
  </si>
  <si>
    <t>Acres of forest burned</t>
    <phoneticPr fontId="19" type="noConversion"/>
  </si>
  <si>
    <t xml:space="preserve">Variables </t>
    <phoneticPr fontId="19" type="noConversion"/>
  </si>
  <si>
    <t>Measure</t>
    <phoneticPr fontId="19" type="noConversion"/>
  </si>
  <si>
    <t>Source</t>
    <phoneticPr fontId="19" type="noConversion"/>
  </si>
  <si>
    <t>Each States in the United States</t>
    <phoneticPr fontId="19" type="noConversion"/>
  </si>
  <si>
    <t>Time</t>
    <phoneticPr fontId="19" type="noConversion"/>
  </si>
  <si>
    <t xml:space="preserve">Numbers of wildfires </t>
    <phoneticPr fontId="19" type="noConversion"/>
  </si>
  <si>
    <t>Average Rain level in inches in one year</t>
    <phoneticPr fontId="19" type="noConversion"/>
  </si>
  <si>
    <t>Average Temperature in Fahrenheit</t>
    <phoneticPr fontId="19" type="noConversion"/>
  </si>
  <si>
    <t>Average annual percentage humidity</t>
    <phoneticPr fontId="19" type="noConversion"/>
  </si>
  <si>
    <t>Map</t>
    <phoneticPr fontId="19" type="noConversion"/>
  </si>
  <si>
    <t>National Interagency Fire Center</t>
  </si>
  <si>
    <t>NOAA National Climatic Data</t>
  </si>
  <si>
    <t>National Climatic Data Center</t>
  </si>
  <si>
    <t>uslakes</t>
  </si>
  <si>
    <t>U.S. Census Bureau</t>
  </si>
  <si>
    <t> NOAA National Climatic Data Center</t>
  </si>
  <si>
    <t>% of population that has earned a college degree</t>
    <phoneticPr fontId="19" type="noConversion"/>
  </si>
  <si>
    <t xml:space="preserve">population </t>
    <phoneticPr fontId="19" type="noConversion"/>
  </si>
  <si>
    <t>House units</t>
    <phoneticPr fontId="19" type="noConversion"/>
  </si>
  <si>
    <t>National Interagency Fire Center</t>
    <phoneticPr fontId="19" type="noConversion"/>
  </si>
  <si>
    <t>USFA</t>
    <phoneticPr fontId="19" type="noConversion"/>
  </si>
  <si>
    <t>US Census Bureau Annual Survey</t>
    <phoneticPr fontId="19" type="noConversion"/>
  </si>
  <si>
    <t>Government spending on Fires in thousand of $</t>
    <phoneticPr fontId="19" type="noConversion"/>
  </si>
  <si>
    <t>acresburn</t>
  </si>
  <si>
    <t>acresburn</t>
    <phoneticPr fontId="19" type="noConversion"/>
  </si>
  <si>
    <t>wildfires</t>
  </si>
  <si>
    <t>wildfires</t>
    <phoneticPr fontId="19" type="noConversion"/>
  </si>
  <si>
    <t>gdp</t>
    <phoneticPr fontId="19" type="noConversion"/>
  </si>
  <si>
    <t>rain</t>
  </si>
  <si>
    <t>rain</t>
    <phoneticPr fontId="19" type="noConversion"/>
  </si>
  <si>
    <t xml:space="preserve">firedep </t>
  </si>
  <si>
    <t xml:space="preserve">firedep </t>
    <phoneticPr fontId="19" type="noConversion"/>
  </si>
  <si>
    <t>spending</t>
  </si>
  <si>
    <t>spending</t>
    <phoneticPr fontId="19" type="noConversion"/>
  </si>
  <si>
    <t>temp</t>
  </si>
  <si>
    <t>temp</t>
    <phoneticPr fontId="19" type="noConversion"/>
  </si>
  <si>
    <t>humidity</t>
  </si>
  <si>
    <t>humidity</t>
    <phoneticPr fontId="19" type="noConversion"/>
  </si>
  <si>
    <t>lakes</t>
  </si>
  <si>
    <t>lakes</t>
    <phoneticPr fontId="19" type="noConversion"/>
  </si>
  <si>
    <t>coast</t>
    <phoneticPr fontId="19" type="noConversion"/>
  </si>
  <si>
    <t>college</t>
  </si>
  <si>
    <t>college</t>
    <phoneticPr fontId="19" type="noConversion"/>
  </si>
  <si>
    <t>pop</t>
    <phoneticPr fontId="19" type="noConversion"/>
  </si>
  <si>
    <t>house</t>
  </si>
  <si>
    <t>house</t>
    <phoneticPr fontId="19" type="noConversion"/>
  </si>
  <si>
    <t>firedep</t>
    <phoneticPr fontId="19" type="noConversion"/>
  </si>
  <si>
    <t>college</t>
    <phoneticPr fontId="19" type="noConversion"/>
  </si>
  <si>
    <t>Ln_acresburn</t>
    <phoneticPr fontId="19" type="noConversion"/>
  </si>
  <si>
    <t>Ln_spending</t>
    <phoneticPr fontId="19" type="noConversion"/>
  </si>
  <si>
    <t>The dependent variable we want to measure is Ln_acresburn</t>
    <phoneticPr fontId="19" type="noConversion"/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</si>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</sst>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76" formatCode="0.0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Bahnschrift SemiBold SemiConden"/>
      <family val="2"/>
    </font>
    <font>
      <b/>
      <sz val="11"/>
      <color theme="1"/>
      <name val="Bahnschrift SemiBold SemiConde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0" borderId="0" applyFont="0" applyAlignment="0">
      <alignment horizontal="center" vertical="center"/>
    </xf>
    <xf numFmtId="0" fontId="4" fillId="0" borderId="0" applyFont="0" applyAlignment="0">
      <alignment horizontal="center" vertical="center"/>
    </xf>
  </cellStyleXfs>
  <cellXfs count="32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4" fillId="33" borderId="17" xfId="4" applyFill="1" applyBorder="1" applyAlignment="1">
      <alignment horizontal="center" vertical="center"/>
    </xf>
    <xf numFmtId="0" fontId="21" fillId="33" borderId="0" xfId="0" applyFont="1" applyFill="1" applyBorder="1">
      <alignment vertical="center"/>
    </xf>
    <xf numFmtId="0" fontId="22" fillId="33" borderId="0" xfId="0" applyFont="1" applyFill="1" applyBorder="1">
      <alignment vertical="center"/>
    </xf>
    <xf numFmtId="0" fontId="18" fillId="33" borderId="0" xfId="0" applyFont="1" applyFill="1" applyBorder="1">
      <alignment vertical="center"/>
    </xf>
    <xf numFmtId="0" fontId="22" fillId="33" borderId="18" xfId="0" applyFont="1" applyFill="1" applyBorder="1">
      <alignment vertical="center"/>
    </xf>
    <xf numFmtId="0" fontId="18" fillId="33" borderId="18" xfId="0" applyFont="1" applyFill="1" applyBorder="1">
      <alignment vertical="center"/>
    </xf>
    <xf numFmtId="0" fontId="20" fillId="33" borderId="0" xfId="0" applyFont="1" applyFill="1" applyAlignment="1">
      <alignment vertical="center" wrapText="1"/>
    </xf>
    <xf numFmtId="0" fontId="18" fillId="33" borderId="18" xfId="0" applyFont="1" applyFill="1" applyBorder="1" applyAlignment="1">
      <alignment horizontal="center" vertical="center"/>
    </xf>
    <xf numFmtId="0" fontId="20" fillId="33" borderId="0" xfId="0" applyFont="1" applyFill="1">
      <alignment vertical="center"/>
    </xf>
    <xf numFmtId="3" fontId="20" fillId="33" borderId="0" xfId="0" applyNumberFormat="1" applyFont="1" applyFill="1" applyAlignment="1">
      <alignment vertical="center" wrapText="1"/>
    </xf>
    <xf numFmtId="0" fontId="20" fillId="33" borderId="0" xfId="0" applyFont="1" applyFill="1" applyAlignment="1">
      <alignment horizontal="center" vertical="center"/>
    </xf>
    <xf numFmtId="6" fontId="20" fillId="33" borderId="0" xfId="0" applyNumberFormat="1" applyFont="1" applyFill="1" applyAlignment="1">
      <alignment horizontal="center" vertical="center"/>
    </xf>
    <xf numFmtId="9" fontId="20" fillId="33" borderId="0" xfId="1" applyFont="1" applyFill="1" applyAlignment="1">
      <alignment horizontal="center" vertical="center"/>
    </xf>
    <xf numFmtId="1" fontId="20" fillId="33" borderId="0" xfId="0" applyNumberFormat="1" applyFont="1" applyFill="1">
      <alignment vertical="center"/>
    </xf>
    <xf numFmtId="176" fontId="20" fillId="33" borderId="0" xfId="0" applyNumberFormat="1" applyFont="1" applyFill="1" applyAlignment="1">
      <alignment horizontal="center" vertical="center"/>
    </xf>
    <xf numFmtId="3" fontId="20" fillId="33" borderId="0" xfId="0" applyNumberFormat="1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Style 1" xfId="43" xr:uid="{00000000-0005-0000-0000-000029000000}"/>
    <cellStyle name="Style 2" xfId="44" xr:uid="{00000000-0005-0000-0000-00002A000000}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2" defaultTableStyle="TableStyleMedium2" defaultPivotStyle="PivotStyleLight16">
    <tableStyle name="Table Style 1" pivot="0" count="1" xr9:uid="{00000000-0011-0000-FFFF-FFFF00000000}">
      <tableStyleElement type="headerRow" dxfId="0"/>
    </tableStyle>
    <tableStyle name="Table Style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x616/Downloads/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x616/Downloads/download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</sheetNames>
    <sheetDataSet>
      <sheetData sheetId="0">
        <row r="53">
          <cell r="D53">
            <v>501989</v>
          </cell>
          <cell r="E53">
            <v>482447</v>
          </cell>
          <cell r="F53">
            <v>19542</v>
          </cell>
        </row>
        <row r="54">
          <cell r="D54">
            <v>241144</v>
          </cell>
          <cell r="E54">
            <v>195963</v>
          </cell>
          <cell r="F54">
            <v>45181</v>
          </cell>
        </row>
        <row r="55">
          <cell r="D55">
            <v>1179264</v>
          </cell>
          <cell r="E55">
            <v>1137478</v>
          </cell>
          <cell r="F55">
            <v>41786</v>
          </cell>
        </row>
        <row r="56">
          <cell r="D56">
            <v>304492</v>
          </cell>
          <cell r="E56">
            <v>279916</v>
          </cell>
          <cell r="F56">
            <v>24576</v>
          </cell>
        </row>
        <row r="57">
          <cell r="D57">
            <v>8496555</v>
          </cell>
          <cell r="E57">
            <v>8282661</v>
          </cell>
          <cell r="F57">
            <v>213894</v>
          </cell>
        </row>
        <row r="58">
          <cell r="D58">
            <v>1031986</v>
          </cell>
          <cell r="E58">
            <v>928498</v>
          </cell>
          <cell r="F58">
            <v>103488</v>
          </cell>
        </row>
        <row r="59">
          <cell r="D59">
            <v>627223</v>
          </cell>
          <cell r="E59">
            <v>600692</v>
          </cell>
          <cell r="F59">
            <v>26531</v>
          </cell>
        </row>
        <row r="61">
          <cell r="D61">
            <v>38585</v>
          </cell>
          <cell r="E61">
            <v>37760</v>
          </cell>
          <cell r="F61">
            <v>825</v>
          </cell>
        </row>
        <row r="62">
          <cell r="D62">
            <v>4022459</v>
          </cell>
          <cell r="E62">
            <v>3832905</v>
          </cell>
          <cell r="F62">
            <v>189554</v>
          </cell>
        </row>
        <row r="63">
          <cell r="D63">
            <v>1180778</v>
          </cell>
          <cell r="E63">
            <v>1073350</v>
          </cell>
          <cell r="F63">
            <v>107428</v>
          </cell>
        </row>
        <row r="64">
          <cell r="D64">
            <v>256778</v>
          </cell>
          <cell r="E64">
            <v>235395</v>
          </cell>
          <cell r="F64">
            <v>21383</v>
          </cell>
        </row>
        <row r="65">
          <cell r="D65">
            <v>224507</v>
          </cell>
          <cell r="E65">
            <v>197983</v>
          </cell>
          <cell r="F65">
            <v>26524</v>
          </cell>
        </row>
        <row r="66">
          <cell r="D66">
            <v>2653765</v>
          </cell>
          <cell r="E66">
            <v>2537887</v>
          </cell>
          <cell r="F66">
            <v>115878</v>
          </cell>
        </row>
        <row r="67">
          <cell r="D67">
            <v>994512</v>
          </cell>
          <cell r="E67">
            <v>829143</v>
          </cell>
          <cell r="F67">
            <v>165369</v>
          </cell>
        </row>
        <row r="68">
          <cell r="D68">
            <v>271252</v>
          </cell>
          <cell r="E68">
            <v>252430</v>
          </cell>
          <cell r="F68">
            <v>18822</v>
          </cell>
        </row>
        <row r="69">
          <cell r="D69">
            <v>354135</v>
          </cell>
          <cell r="E69">
            <v>336495</v>
          </cell>
          <cell r="F69">
            <v>17640</v>
          </cell>
        </row>
        <row r="70">
          <cell r="D70">
            <v>390354</v>
          </cell>
          <cell r="E70">
            <v>355358</v>
          </cell>
          <cell r="F70">
            <v>34996</v>
          </cell>
        </row>
        <row r="71">
          <cell r="D71">
            <v>764186</v>
          </cell>
          <cell r="E71">
            <v>700140</v>
          </cell>
          <cell r="F71">
            <v>64046</v>
          </cell>
        </row>
        <row r="72">
          <cell r="D72">
            <v>167188</v>
          </cell>
          <cell r="E72">
            <v>154050</v>
          </cell>
          <cell r="F72">
            <v>13138</v>
          </cell>
        </row>
        <row r="73">
          <cell r="D73">
            <v>1179455</v>
          </cell>
          <cell r="E73">
            <v>1175068</v>
          </cell>
          <cell r="F73">
            <v>4387</v>
          </cell>
        </row>
        <row r="74">
          <cell r="D74">
            <v>1297657</v>
          </cell>
          <cell r="E74">
            <v>1263266</v>
          </cell>
          <cell r="F74">
            <v>34391</v>
          </cell>
        </row>
        <row r="75">
          <cell r="D75">
            <v>982283</v>
          </cell>
          <cell r="E75">
            <v>903729</v>
          </cell>
          <cell r="F75">
            <v>78554</v>
          </cell>
        </row>
        <row r="76">
          <cell r="D76">
            <v>489556</v>
          </cell>
          <cell r="E76">
            <v>420039</v>
          </cell>
          <cell r="F76">
            <v>69517</v>
          </cell>
        </row>
        <row r="77">
          <cell r="D77">
            <v>294198</v>
          </cell>
          <cell r="E77">
            <v>278026</v>
          </cell>
          <cell r="F77">
            <v>16172</v>
          </cell>
        </row>
        <row r="78">
          <cell r="D78">
            <v>866154</v>
          </cell>
          <cell r="E78">
            <v>786250</v>
          </cell>
          <cell r="F78">
            <v>79904</v>
          </cell>
        </row>
        <row r="79">
          <cell r="D79">
            <v>138707</v>
          </cell>
          <cell r="E79">
            <v>118657</v>
          </cell>
          <cell r="F79">
            <v>20050</v>
          </cell>
        </row>
        <row r="80">
          <cell r="D80">
            <v>246348</v>
          </cell>
          <cell r="E80">
            <v>210130</v>
          </cell>
          <cell r="F80">
            <v>36218</v>
          </cell>
        </row>
        <row r="81">
          <cell r="D81">
            <v>551206</v>
          </cell>
          <cell r="E81">
            <v>531518</v>
          </cell>
          <cell r="F81">
            <v>19688</v>
          </cell>
        </row>
        <row r="82">
          <cell r="D82">
            <v>258278</v>
          </cell>
          <cell r="E82">
            <v>245319</v>
          </cell>
          <cell r="F82">
            <v>12959</v>
          </cell>
        </row>
        <row r="83">
          <cell r="D83">
            <v>1038717</v>
          </cell>
          <cell r="E83">
            <v>984883</v>
          </cell>
          <cell r="F83">
            <v>53834</v>
          </cell>
        </row>
        <row r="84">
          <cell r="D84">
            <v>314606</v>
          </cell>
          <cell r="E84">
            <v>287873</v>
          </cell>
          <cell r="F84">
            <v>26733</v>
          </cell>
        </row>
        <row r="85">
          <cell r="D85">
            <v>3943729</v>
          </cell>
          <cell r="E85">
            <v>3481967</v>
          </cell>
          <cell r="F85">
            <v>461762</v>
          </cell>
        </row>
        <row r="86">
          <cell r="D86">
            <v>1043170</v>
          </cell>
          <cell r="E86">
            <v>983400</v>
          </cell>
          <cell r="F86">
            <v>59770</v>
          </cell>
        </row>
        <row r="87">
          <cell r="D87">
            <v>127700</v>
          </cell>
          <cell r="E87">
            <v>101654</v>
          </cell>
          <cell r="F87">
            <v>26046</v>
          </cell>
        </row>
        <row r="88">
          <cell r="D88">
            <v>2047090</v>
          </cell>
          <cell r="E88">
            <v>1931238</v>
          </cell>
          <cell r="F88">
            <v>115852</v>
          </cell>
        </row>
        <row r="89">
          <cell r="D89">
            <v>542011</v>
          </cell>
          <cell r="E89">
            <v>503859</v>
          </cell>
          <cell r="F89">
            <v>38152</v>
          </cell>
        </row>
        <row r="90">
          <cell r="D90">
            <v>794179</v>
          </cell>
          <cell r="E90">
            <v>719999</v>
          </cell>
          <cell r="F90">
            <v>74180</v>
          </cell>
        </row>
        <row r="91">
          <cell r="D91">
            <v>843421</v>
          </cell>
          <cell r="E91">
            <v>804878</v>
          </cell>
          <cell r="F91">
            <v>38543</v>
          </cell>
        </row>
        <row r="92">
          <cell r="D92">
            <v>335484</v>
          </cell>
          <cell r="E92">
            <v>326948</v>
          </cell>
          <cell r="F92">
            <v>8536</v>
          </cell>
        </row>
        <row r="93">
          <cell r="D93">
            <v>583395</v>
          </cell>
          <cell r="E93">
            <v>512598</v>
          </cell>
          <cell r="F93">
            <v>70797</v>
          </cell>
        </row>
        <row r="94">
          <cell r="D94">
            <v>68979</v>
          </cell>
          <cell r="E94">
            <v>63535</v>
          </cell>
          <cell r="F94">
            <v>5444</v>
          </cell>
        </row>
        <row r="95">
          <cell r="D95">
            <v>770341</v>
          </cell>
          <cell r="E95">
            <v>727729</v>
          </cell>
          <cell r="F95">
            <v>42612</v>
          </cell>
        </row>
        <row r="96">
          <cell r="D96">
            <v>3381577</v>
          </cell>
          <cell r="E96">
            <v>3206518</v>
          </cell>
          <cell r="F96">
            <v>175059</v>
          </cell>
        </row>
        <row r="97">
          <cell r="D97">
            <v>315168</v>
          </cell>
          <cell r="E97">
            <v>293613</v>
          </cell>
          <cell r="F97">
            <v>21555</v>
          </cell>
        </row>
        <row r="98">
          <cell r="D98">
            <v>71579</v>
          </cell>
          <cell r="E98">
            <v>58398</v>
          </cell>
          <cell r="F98">
            <v>13181</v>
          </cell>
        </row>
        <row r="99">
          <cell r="D99">
            <v>1373885</v>
          </cell>
          <cell r="E99">
            <v>1325754</v>
          </cell>
          <cell r="F99">
            <v>48131</v>
          </cell>
        </row>
        <row r="100">
          <cell r="D100">
            <v>1634150</v>
          </cell>
          <cell r="E100">
            <v>1508360</v>
          </cell>
          <cell r="F100">
            <v>125790</v>
          </cell>
        </row>
        <row r="101">
          <cell r="D101">
            <v>121503</v>
          </cell>
          <cell r="E101">
            <v>118882</v>
          </cell>
          <cell r="F101">
            <v>2621</v>
          </cell>
        </row>
        <row r="102">
          <cell r="D102">
            <v>723434</v>
          </cell>
          <cell r="E102">
            <v>646165</v>
          </cell>
          <cell r="F102">
            <v>77269</v>
          </cell>
        </row>
        <row r="103">
          <cell r="D103">
            <v>96373</v>
          </cell>
          <cell r="E103">
            <v>78133</v>
          </cell>
          <cell r="F103">
            <v>18240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 (1)"/>
    </sheetNames>
    <sheetDataSet>
      <sheetData sheetId="0" refreshError="1">
        <row r="5">
          <cell r="N5">
            <v>7</v>
          </cell>
          <cell r="R5">
            <v>84</v>
          </cell>
          <cell r="S5">
            <v>52</v>
          </cell>
        </row>
        <row r="6">
          <cell r="R6">
            <v>77</v>
          </cell>
          <cell r="S6">
            <v>64</v>
          </cell>
        </row>
        <row r="7">
          <cell r="R7">
            <v>53</v>
          </cell>
          <cell r="S7">
            <v>25</v>
          </cell>
        </row>
        <row r="8">
          <cell r="R8">
            <v>85</v>
          </cell>
          <cell r="S8">
            <v>49</v>
          </cell>
        </row>
        <row r="9">
          <cell r="R9">
            <v>76</v>
          </cell>
          <cell r="S9">
            <v>62</v>
          </cell>
        </row>
        <row r="10">
          <cell r="R10">
            <v>60</v>
          </cell>
          <cell r="S10">
            <v>35</v>
          </cell>
        </row>
        <row r="11">
          <cell r="R11">
            <v>79</v>
          </cell>
          <cell r="S11">
            <v>52</v>
          </cell>
        </row>
        <row r="12">
          <cell r="R12">
            <v>79</v>
          </cell>
          <cell r="S12">
            <v>54</v>
          </cell>
        </row>
        <row r="13">
          <cell r="R13">
            <v>87</v>
          </cell>
          <cell r="S13">
            <v>57</v>
          </cell>
        </row>
        <row r="14">
          <cell r="R14">
            <v>86</v>
          </cell>
          <cell r="S14">
            <v>50</v>
          </cell>
        </row>
        <row r="15">
          <cell r="R15">
            <v>71</v>
          </cell>
          <cell r="S15">
            <v>56</v>
          </cell>
        </row>
        <row r="16">
          <cell r="R16">
            <v>68</v>
          </cell>
          <cell r="S16">
            <v>41</v>
          </cell>
        </row>
        <row r="17">
          <cell r="R17">
            <v>83</v>
          </cell>
          <cell r="S17">
            <v>58</v>
          </cell>
        </row>
        <row r="18">
          <cell r="R18">
            <v>83</v>
          </cell>
          <cell r="S18">
            <v>58</v>
          </cell>
        </row>
        <row r="19">
          <cell r="R19">
            <v>78</v>
          </cell>
          <cell r="S19">
            <v>56</v>
          </cell>
        </row>
        <row r="20">
          <cell r="R20">
            <v>80</v>
          </cell>
          <cell r="S20">
            <v>50</v>
          </cell>
        </row>
        <row r="21">
          <cell r="R21">
            <v>79</v>
          </cell>
          <cell r="S21">
            <v>55</v>
          </cell>
        </row>
        <row r="22">
          <cell r="R22">
            <v>87</v>
          </cell>
          <cell r="S22">
            <v>61</v>
          </cell>
        </row>
        <row r="23">
          <cell r="R23">
            <v>82</v>
          </cell>
          <cell r="S23">
            <v>61</v>
          </cell>
        </row>
        <row r="24">
          <cell r="R24">
            <v>77</v>
          </cell>
          <cell r="S24">
            <v>52</v>
          </cell>
        </row>
        <row r="25">
          <cell r="R25">
            <v>75</v>
          </cell>
          <cell r="S25">
            <v>59</v>
          </cell>
        </row>
        <row r="26">
          <cell r="R26">
            <v>84</v>
          </cell>
          <cell r="S26">
            <v>61</v>
          </cell>
        </row>
        <row r="27">
          <cell r="R27">
            <v>78</v>
          </cell>
          <cell r="S27">
            <v>55</v>
          </cell>
        </row>
        <row r="28">
          <cell r="R28">
            <v>91</v>
          </cell>
          <cell r="S28">
            <v>54</v>
          </cell>
        </row>
        <row r="29">
          <cell r="R29">
            <v>82</v>
          </cell>
          <cell r="S29">
            <v>53</v>
          </cell>
        </row>
        <row r="30">
          <cell r="R30">
            <v>71</v>
          </cell>
          <cell r="S30">
            <v>45</v>
          </cell>
        </row>
        <row r="31">
          <cell r="R31">
            <v>82</v>
          </cell>
          <cell r="S31">
            <v>53</v>
          </cell>
        </row>
        <row r="32">
          <cell r="R32">
            <v>71</v>
          </cell>
          <cell r="S32">
            <v>32</v>
          </cell>
        </row>
        <row r="33">
          <cell r="R33">
            <v>84</v>
          </cell>
          <cell r="S33">
            <v>53</v>
          </cell>
        </row>
        <row r="34">
          <cell r="R34">
            <v>83</v>
          </cell>
          <cell r="S34">
            <v>59</v>
          </cell>
        </row>
        <row r="35">
          <cell r="R35">
            <v>60</v>
          </cell>
          <cell r="S35">
            <v>29</v>
          </cell>
        </row>
        <row r="36">
          <cell r="R36">
            <v>82</v>
          </cell>
          <cell r="S36">
            <v>61</v>
          </cell>
        </row>
        <row r="37">
          <cell r="R37">
            <v>83</v>
          </cell>
          <cell r="S37">
            <v>52</v>
          </cell>
        </row>
        <row r="38">
          <cell r="R38">
            <v>80</v>
          </cell>
          <cell r="S38">
            <v>51</v>
          </cell>
        </row>
        <row r="39">
          <cell r="R39">
            <v>80</v>
          </cell>
          <cell r="S39">
            <v>57</v>
          </cell>
        </row>
        <row r="40">
          <cell r="R40">
            <v>79</v>
          </cell>
          <cell r="S40">
            <v>48</v>
          </cell>
        </row>
        <row r="41">
          <cell r="R41">
            <v>85</v>
          </cell>
          <cell r="S41">
            <v>59</v>
          </cell>
        </row>
        <row r="42">
          <cell r="R42">
            <v>77</v>
          </cell>
          <cell r="S42">
            <v>54</v>
          </cell>
        </row>
        <row r="43">
          <cell r="R43">
            <v>78</v>
          </cell>
          <cell r="S43">
            <v>57</v>
          </cell>
        </row>
        <row r="44">
          <cell r="R44">
            <v>86</v>
          </cell>
          <cell r="S44">
            <v>49</v>
          </cell>
        </row>
        <row r="45">
          <cell r="R45">
            <v>83</v>
          </cell>
          <cell r="S45">
            <v>53</v>
          </cell>
        </row>
        <row r="46">
          <cell r="R46">
            <v>84</v>
          </cell>
          <cell r="S46">
            <v>53</v>
          </cell>
        </row>
        <row r="47">
          <cell r="R47">
            <v>82</v>
          </cell>
          <cell r="S47">
            <v>49</v>
          </cell>
        </row>
        <row r="48">
          <cell r="R48">
            <v>67</v>
          </cell>
          <cell r="S48">
            <v>43</v>
          </cell>
        </row>
        <row r="49">
          <cell r="R49">
            <v>77</v>
          </cell>
          <cell r="S49">
            <v>58</v>
          </cell>
        </row>
        <row r="50">
          <cell r="R50">
            <v>84</v>
          </cell>
          <cell r="S50">
            <v>52</v>
          </cell>
        </row>
        <row r="51">
          <cell r="R51">
            <v>83</v>
          </cell>
          <cell r="S51">
            <v>62</v>
          </cell>
        </row>
        <row r="52">
          <cell r="R52">
            <v>83</v>
          </cell>
          <cell r="S52">
            <v>59</v>
          </cell>
        </row>
        <row r="53">
          <cell r="R53">
            <v>84</v>
          </cell>
          <cell r="S53">
            <v>58</v>
          </cell>
        </row>
        <row r="54">
          <cell r="R54">
            <v>63</v>
          </cell>
          <cell r="S54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cdc.noaa.gov/oa/ncdc.html" TargetMode="External"/><Relationship Id="rId1" Type="http://schemas.openxmlformats.org/officeDocument/2006/relationships/hyperlink" Target="http://www.ncdc.noaa.gov/oa/ncd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zoomScale="73" zoomScaleNormal="42" workbookViewId="0">
      <selection activeCell="V25" sqref="V25"/>
    </sheetView>
  </sheetViews>
  <sheetFormatPr defaultRowHeight="13.9" x14ac:dyDescent="0.4"/>
  <cols>
    <col min="1" max="1" width="14.73046875" style="3" customWidth="1"/>
    <col min="2" max="2" width="9.53125" customWidth="1"/>
    <col min="3" max="3" width="12.3984375" bestFit="1" customWidth="1"/>
    <col min="4" max="4" width="9.33203125" bestFit="1" customWidth="1"/>
    <col min="5" max="5" width="21.19921875" style="2" hidden="1" customWidth="1"/>
    <col min="6" max="6" width="13.19921875" customWidth="1"/>
    <col min="7" max="7" width="16.46484375" style="2" bestFit="1" customWidth="1"/>
    <col min="8" max="8" width="32.1328125" style="2" bestFit="1" customWidth="1"/>
    <col min="9" max="9" width="24.53125" style="2" bestFit="1" customWidth="1"/>
    <col min="10" max="10" width="20.46484375" style="2" bestFit="1" customWidth="1"/>
    <col min="11" max="11" width="7" style="2" hidden="1" customWidth="1"/>
    <col min="12" max="12" width="8.9296875" bestFit="1" customWidth="1"/>
    <col min="13" max="13" width="19.59765625" style="2" customWidth="1"/>
    <col min="14" max="14" width="14" hidden="1" customWidth="1"/>
    <col min="15" max="15" width="11.59765625" hidden="1" customWidth="1"/>
    <col min="16" max="16" width="15.06640625" style="2" customWidth="1"/>
    <col min="17" max="17" width="12.46484375" style="2" bestFit="1" customWidth="1"/>
  </cols>
  <sheetData>
    <row r="1" spans="1:17" ht="14.35" customHeight="1" x14ac:dyDescent="0.4">
      <c r="A1" s="18" t="s">
        <v>0</v>
      </c>
      <c r="B1" s="18" t="s">
        <v>32</v>
      </c>
      <c r="C1" s="18" t="s">
        <v>79</v>
      </c>
      <c r="D1" s="18" t="s">
        <v>81</v>
      </c>
      <c r="E1" s="20" t="s">
        <v>82</v>
      </c>
      <c r="F1" s="18" t="s">
        <v>84</v>
      </c>
      <c r="G1" s="18" t="s">
        <v>86</v>
      </c>
      <c r="H1" s="20" t="s">
        <v>88</v>
      </c>
      <c r="I1" s="18" t="s">
        <v>90</v>
      </c>
      <c r="J1" s="18" t="s">
        <v>92</v>
      </c>
      <c r="K1" s="18" t="s">
        <v>94</v>
      </c>
      <c r="L1" s="18" t="s">
        <v>95</v>
      </c>
      <c r="M1" s="20" t="s">
        <v>97</v>
      </c>
      <c r="N1" s="18" t="s">
        <v>72</v>
      </c>
      <c r="O1" s="18" t="s">
        <v>73</v>
      </c>
      <c r="P1" s="20" t="s">
        <v>98</v>
      </c>
      <c r="Q1" s="20" t="s">
        <v>100</v>
      </c>
    </row>
    <row r="2" spans="1:17" x14ac:dyDescent="0.4">
      <c r="A2" s="19" t="s">
        <v>34</v>
      </c>
      <c r="B2" s="21">
        <v>2019</v>
      </c>
      <c r="C2" s="22">
        <v>22158</v>
      </c>
      <c r="D2" s="22">
        <v>1107</v>
      </c>
      <c r="E2" s="23">
        <v>230968.2</v>
      </c>
      <c r="F2" s="21">
        <v>58.3</v>
      </c>
      <c r="G2" s="23">
        <v>1230</v>
      </c>
      <c r="H2" s="24">
        <f>SUM([1]results!D53:F53)</f>
        <v>1003978</v>
      </c>
      <c r="I2" s="23">
        <v>62.8</v>
      </c>
      <c r="J2" s="23">
        <f>AVERAGE('[2]download (1)'!R5:S5)</f>
        <v>68</v>
      </c>
      <c r="K2" s="23">
        <v>85</v>
      </c>
      <c r="L2" s="21">
        <v>0</v>
      </c>
      <c r="M2" s="25">
        <f>(47%+60%)/2</f>
        <v>0.53499999999999992</v>
      </c>
      <c r="N2" s="26">
        <v>4903185</v>
      </c>
      <c r="O2" s="26">
        <v>2284847</v>
      </c>
      <c r="P2" s="27">
        <f>N2/1000</f>
        <v>4903.1850000000004</v>
      </c>
      <c r="Q2" s="27">
        <f>O2/1000</f>
        <v>2284.8470000000002</v>
      </c>
    </row>
    <row r="3" spans="1:17" x14ac:dyDescent="0.4">
      <c r="A3" s="19" t="s">
        <v>36</v>
      </c>
      <c r="B3" s="21">
        <v>2019</v>
      </c>
      <c r="C3" s="22">
        <v>2498159</v>
      </c>
      <c r="D3" s="19">
        <v>720</v>
      </c>
      <c r="E3" s="23">
        <v>55406.1</v>
      </c>
      <c r="F3" s="21">
        <v>22.5</v>
      </c>
      <c r="G3" s="23">
        <v>235</v>
      </c>
      <c r="H3" s="24">
        <f>SUM([1]results!D54:F54)</f>
        <v>482288</v>
      </c>
      <c r="I3" s="23">
        <v>26.6</v>
      </c>
      <c r="J3" s="23">
        <f>AVERAGE('[2]download (1)'!R6:S6)</f>
        <v>70.5</v>
      </c>
      <c r="K3" s="23">
        <v>52</v>
      </c>
      <c r="L3" s="21">
        <v>1</v>
      </c>
      <c r="M3" s="25">
        <f>(45%+60%)/2</f>
        <v>0.52500000000000002</v>
      </c>
      <c r="N3" s="26">
        <v>731545</v>
      </c>
      <c r="O3" s="26">
        <v>319854</v>
      </c>
      <c r="P3" s="27">
        <f t="shared" ref="P3:P66" si="0">N3/1000</f>
        <v>731.54499999999996</v>
      </c>
      <c r="Q3" s="27">
        <f t="shared" ref="Q3:Q66" si="1">O3/1000</f>
        <v>319.85399999999998</v>
      </c>
    </row>
    <row r="4" spans="1:17" x14ac:dyDescent="0.4">
      <c r="A4" s="19" t="s">
        <v>1</v>
      </c>
      <c r="B4" s="21">
        <v>2019</v>
      </c>
      <c r="C4" s="22">
        <v>384942</v>
      </c>
      <c r="D4" s="22">
        <v>1869</v>
      </c>
      <c r="E4" s="23">
        <v>366189.9</v>
      </c>
      <c r="F4" s="21">
        <v>13.6</v>
      </c>
      <c r="G4" s="23">
        <v>314</v>
      </c>
      <c r="H4" s="24">
        <f>SUM([1]results!D55:F55)</f>
        <v>2358528</v>
      </c>
      <c r="I4" s="23">
        <v>60.3</v>
      </c>
      <c r="J4" s="23">
        <f>AVERAGE('[2]download (1)'!R7:S7)</f>
        <v>39</v>
      </c>
      <c r="K4" s="23">
        <v>26</v>
      </c>
      <c r="L4" s="21">
        <v>0</v>
      </c>
      <c r="M4" s="25">
        <f>(48%+60%)/2</f>
        <v>0.54</v>
      </c>
      <c r="N4" s="26">
        <v>7278717</v>
      </c>
      <c r="O4" s="26">
        <v>3075981</v>
      </c>
      <c r="P4" s="27">
        <f t="shared" si="0"/>
        <v>7278.7169999999996</v>
      </c>
      <c r="Q4" s="27">
        <f t="shared" si="1"/>
        <v>3075.9810000000002</v>
      </c>
    </row>
    <row r="5" spans="1:17" x14ac:dyDescent="0.4">
      <c r="A5" s="19" t="s">
        <v>2</v>
      </c>
      <c r="B5" s="21">
        <v>2019</v>
      </c>
      <c r="C5" s="22">
        <v>8602</v>
      </c>
      <c r="D5" s="19">
        <v>660</v>
      </c>
      <c r="E5" s="23">
        <v>133180.9</v>
      </c>
      <c r="F5" s="21">
        <v>50.6</v>
      </c>
      <c r="G5" s="23">
        <v>976</v>
      </c>
      <c r="H5" s="24">
        <f>SUM([1]results!D56:F56)</f>
        <v>608984</v>
      </c>
      <c r="I5" s="23">
        <v>60.4</v>
      </c>
      <c r="J5" s="23">
        <f>AVERAGE('[2]download (1)'!R8:S8)</f>
        <v>67</v>
      </c>
      <c r="K5" s="23">
        <v>69</v>
      </c>
      <c r="L5" s="21">
        <v>0</v>
      </c>
      <c r="M5" s="25">
        <f>(42%+60%)/2</f>
        <v>0.51</v>
      </c>
      <c r="N5" s="26">
        <v>3017804</v>
      </c>
      <c r="O5" s="26">
        <v>1389129</v>
      </c>
      <c r="P5" s="27">
        <f t="shared" si="0"/>
        <v>3017.8040000000001</v>
      </c>
      <c r="Q5" s="27">
        <f t="shared" si="1"/>
        <v>1389.1289999999999</v>
      </c>
    </row>
    <row r="6" spans="1:17" x14ac:dyDescent="0.4">
      <c r="A6" s="19" t="s">
        <v>35</v>
      </c>
      <c r="B6" s="21">
        <v>2019</v>
      </c>
      <c r="C6" s="22">
        <v>259148</v>
      </c>
      <c r="D6" s="22">
        <v>8194</v>
      </c>
      <c r="E6" s="23">
        <v>3137469</v>
      </c>
      <c r="F6" s="21">
        <v>22.2</v>
      </c>
      <c r="G6" s="23">
        <v>1105</v>
      </c>
      <c r="H6" s="24">
        <f>SUM([1]results!D57:F57)</f>
        <v>16993110</v>
      </c>
      <c r="I6" s="23">
        <v>59.4</v>
      </c>
      <c r="J6" s="23">
        <f>AVERAGE('[2]download (1)'!R9:S9)</f>
        <v>69</v>
      </c>
      <c r="K6" s="23">
        <v>78</v>
      </c>
      <c r="L6" s="21">
        <v>1</v>
      </c>
      <c r="M6" s="25">
        <f>(56%+60%)/2</f>
        <v>0.58000000000000007</v>
      </c>
      <c r="N6" s="26">
        <v>39512223</v>
      </c>
      <c r="O6" s="26">
        <v>14366336</v>
      </c>
      <c r="P6" s="27">
        <f t="shared" si="0"/>
        <v>39512.222999999998</v>
      </c>
      <c r="Q6" s="27">
        <f t="shared" si="1"/>
        <v>14366.335999999999</v>
      </c>
    </row>
    <row r="7" spans="1:17" x14ac:dyDescent="0.4">
      <c r="A7" s="19" t="s">
        <v>3</v>
      </c>
      <c r="B7" s="21">
        <v>2019</v>
      </c>
      <c r="C7" s="22">
        <v>40392</v>
      </c>
      <c r="D7" s="19">
        <v>857</v>
      </c>
      <c r="E7" s="23">
        <v>390283.9</v>
      </c>
      <c r="F7" s="21">
        <v>15.9</v>
      </c>
      <c r="G7" s="23">
        <v>385</v>
      </c>
      <c r="H7" s="24">
        <f>SUM([1]results!D58:F58)</f>
        <v>2063972</v>
      </c>
      <c r="I7" s="23">
        <v>45.1</v>
      </c>
      <c r="J7" s="23">
        <f>AVERAGE('[2]download (1)'!R10:S10)</f>
        <v>47.5</v>
      </c>
      <c r="K7" s="23">
        <v>36</v>
      </c>
      <c r="L7" s="21">
        <v>0</v>
      </c>
      <c r="M7" s="25">
        <f>(60%+63%)/2</f>
        <v>0.61499999999999999</v>
      </c>
      <c r="N7" s="26">
        <v>5758736</v>
      </c>
      <c r="O7" s="26">
        <v>2464164</v>
      </c>
      <c r="P7" s="27">
        <f t="shared" si="0"/>
        <v>5758.7359999999999</v>
      </c>
      <c r="Q7" s="27">
        <f t="shared" si="1"/>
        <v>2464.1640000000002</v>
      </c>
    </row>
    <row r="8" spans="1:17" x14ac:dyDescent="0.4">
      <c r="A8" s="19" t="s">
        <v>37</v>
      </c>
      <c r="B8" s="21">
        <v>2019</v>
      </c>
      <c r="C8" s="19">
        <v>72</v>
      </c>
      <c r="D8" s="19">
        <v>88</v>
      </c>
      <c r="E8" s="23">
        <v>285640.40000000002</v>
      </c>
      <c r="F8" s="21">
        <v>50.3</v>
      </c>
      <c r="G8" s="23">
        <v>260</v>
      </c>
      <c r="H8" s="24">
        <f>SUM([1]results!D59:F59)</f>
        <v>1254446</v>
      </c>
      <c r="I8" s="23">
        <v>49</v>
      </c>
      <c r="J8" s="23">
        <f>AVERAGE('[2]download (1)'!R11:S11)</f>
        <v>65.5</v>
      </c>
      <c r="K8" s="23">
        <v>25</v>
      </c>
      <c r="L8" s="21">
        <v>1</v>
      </c>
      <c r="M8" s="25">
        <f>(60%+69%)/2</f>
        <v>0.64500000000000002</v>
      </c>
      <c r="N8" s="26">
        <v>3565287</v>
      </c>
      <c r="O8" s="26">
        <v>1524992</v>
      </c>
      <c r="P8" s="27">
        <f t="shared" si="0"/>
        <v>3565.2869999999998</v>
      </c>
      <c r="Q8" s="27">
        <f t="shared" si="1"/>
        <v>1524.992</v>
      </c>
    </row>
    <row r="9" spans="1:17" x14ac:dyDescent="0.4">
      <c r="A9" s="19" t="s">
        <v>38</v>
      </c>
      <c r="B9" s="21">
        <v>2019</v>
      </c>
      <c r="C9" s="19">
        <v>0</v>
      </c>
      <c r="D9" s="19">
        <v>0</v>
      </c>
      <c r="E9" s="23">
        <v>75415.5</v>
      </c>
      <c r="F9" s="21">
        <v>45.7</v>
      </c>
      <c r="G9" s="23">
        <v>61</v>
      </c>
      <c r="H9" s="24">
        <f>SUM([1]results!D61:F61)</f>
        <v>77170</v>
      </c>
      <c r="I9" s="23">
        <v>55.3</v>
      </c>
      <c r="J9" s="23">
        <f>AVERAGE('[2]download (1)'!R12:S12)</f>
        <v>66.5</v>
      </c>
      <c r="K9" s="23">
        <v>5</v>
      </c>
      <c r="L9" s="21">
        <v>1</v>
      </c>
      <c r="M9" s="25">
        <f>(57%+60%)/2</f>
        <v>0.58499999999999996</v>
      </c>
      <c r="N9" s="26">
        <v>973764</v>
      </c>
      <c r="O9" s="26">
        <v>443781</v>
      </c>
      <c r="P9" s="27">
        <f t="shared" si="0"/>
        <v>973.76400000000001</v>
      </c>
      <c r="Q9" s="27">
        <f t="shared" si="1"/>
        <v>443.78100000000001</v>
      </c>
    </row>
    <row r="10" spans="1:17" x14ac:dyDescent="0.4">
      <c r="A10" s="19" t="s">
        <v>39</v>
      </c>
      <c r="B10" s="21">
        <v>2019</v>
      </c>
      <c r="C10" s="22">
        <v>122500</v>
      </c>
      <c r="D10" s="22">
        <v>2121</v>
      </c>
      <c r="E10" s="23">
        <v>1093350.7</v>
      </c>
      <c r="F10" s="21">
        <v>54.5</v>
      </c>
      <c r="G10" s="23">
        <v>573</v>
      </c>
      <c r="H10" s="24">
        <f>SUM([1]results!D62:F62)</f>
        <v>8044918</v>
      </c>
      <c r="I10" s="23">
        <v>70.7</v>
      </c>
      <c r="J10" s="23">
        <f>AVERAGE('[2]download (1)'!R13:S13)</f>
        <v>72</v>
      </c>
      <c r="K10" s="23">
        <v>89</v>
      </c>
      <c r="L10" s="21">
        <v>1</v>
      </c>
      <c r="M10" s="25">
        <f>(54%+60%)/2</f>
        <v>0.57000000000000006</v>
      </c>
      <c r="N10" s="26">
        <v>21477737</v>
      </c>
      <c r="O10" s="26">
        <v>9673682</v>
      </c>
      <c r="P10" s="27">
        <f t="shared" si="0"/>
        <v>21477.737000000001</v>
      </c>
      <c r="Q10" s="27">
        <f t="shared" si="1"/>
        <v>9673.6820000000007</v>
      </c>
    </row>
    <row r="11" spans="1:17" x14ac:dyDescent="0.4">
      <c r="A11" s="19" t="s">
        <v>40</v>
      </c>
      <c r="B11" s="21">
        <v>2019</v>
      </c>
      <c r="C11" s="22">
        <v>12407</v>
      </c>
      <c r="D11" s="22">
        <v>3158</v>
      </c>
      <c r="E11" s="23">
        <v>616333.30000000005</v>
      </c>
      <c r="F11" s="21">
        <v>50.7</v>
      </c>
      <c r="G11" s="23">
        <v>626</v>
      </c>
      <c r="H11" s="24">
        <f>SUM([1]results!D63:F63)</f>
        <v>2361556</v>
      </c>
      <c r="I11" s="23">
        <v>63.5</v>
      </c>
      <c r="J11" s="23">
        <f>AVERAGE('[2]download (1)'!R14:S14)</f>
        <v>68</v>
      </c>
      <c r="K11" s="23">
        <v>43</v>
      </c>
      <c r="L11" s="21">
        <v>1</v>
      </c>
      <c r="M11" s="25">
        <f>(53%+60%)/2</f>
        <v>0.56499999999999995</v>
      </c>
      <c r="N11" s="26">
        <v>10617423</v>
      </c>
      <c r="O11" s="26">
        <v>4378391</v>
      </c>
      <c r="P11" s="27">
        <f t="shared" si="0"/>
        <v>10617.423000000001</v>
      </c>
      <c r="Q11" s="27">
        <f t="shared" si="1"/>
        <v>4378.3909999999996</v>
      </c>
    </row>
    <row r="12" spans="1:17" x14ac:dyDescent="0.4">
      <c r="A12" s="19" t="s">
        <v>4</v>
      </c>
      <c r="B12" s="21">
        <v>2019</v>
      </c>
      <c r="C12" s="22">
        <v>10710</v>
      </c>
      <c r="D12" s="19">
        <v>155</v>
      </c>
      <c r="E12" s="23">
        <v>97281.7</v>
      </c>
      <c r="F12" s="21">
        <v>63.7</v>
      </c>
      <c r="G12" s="23">
        <v>6</v>
      </c>
      <c r="H12" s="24">
        <f>SUM([1]results!D64:F64)</f>
        <v>513556</v>
      </c>
      <c r="I12" s="23">
        <v>70</v>
      </c>
      <c r="J12" s="23">
        <f>AVERAGE('[2]download (1)'!R15:S15)</f>
        <v>63.5</v>
      </c>
      <c r="K12" s="23">
        <v>5</v>
      </c>
      <c r="L12" s="21">
        <v>1</v>
      </c>
      <c r="M12" s="25">
        <f>(60%+63%)/2</f>
        <v>0.61499999999999999</v>
      </c>
      <c r="N12" s="26">
        <v>1415872</v>
      </c>
      <c r="O12" s="26">
        <v>550273</v>
      </c>
      <c r="P12" s="27">
        <f t="shared" si="0"/>
        <v>1415.8720000000001</v>
      </c>
      <c r="Q12" s="27">
        <f t="shared" si="1"/>
        <v>550.27300000000002</v>
      </c>
    </row>
    <row r="13" spans="1:17" x14ac:dyDescent="0.4">
      <c r="A13" s="19" t="s">
        <v>5</v>
      </c>
      <c r="B13" s="21">
        <v>2019</v>
      </c>
      <c r="C13" s="22">
        <v>284026</v>
      </c>
      <c r="D13" s="19">
        <v>960</v>
      </c>
      <c r="E13" s="23">
        <v>80911</v>
      </c>
      <c r="F13" s="21">
        <v>18.899999999999999</v>
      </c>
      <c r="G13" s="23">
        <v>246</v>
      </c>
      <c r="H13" s="24">
        <f>SUM([1]results!D65:F65)</f>
        <v>449014</v>
      </c>
      <c r="I13" s="23">
        <v>44.4</v>
      </c>
      <c r="J13" s="23">
        <f>AVERAGE('[2]download (1)'!R16:S16)</f>
        <v>54.5</v>
      </c>
      <c r="K13" s="23">
        <v>11</v>
      </c>
      <c r="L13" s="21">
        <v>0</v>
      </c>
      <c r="M13" s="25">
        <f>(49%+60%)/2</f>
        <v>0.54499999999999993</v>
      </c>
      <c r="N13" s="26">
        <v>1787065</v>
      </c>
      <c r="O13" s="26">
        <v>751105</v>
      </c>
      <c r="P13" s="27">
        <f t="shared" si="0"/>
        <v>1787.0650000000001</v>
      </c>
      <c r="Q13" s="27">
        <f t="shared" si="1"/>
        <v>751.10500000000002</v>
      </c>
    </row>
    <row r="14" spans="1:17" x14ac:dyDescent="0.4">
      <c r="A14" s="19" t="s">
        <v>6</v>
      </c>
      <c r="B14" s="21">
        <v>2019</v>
      </c>
      <c r="C14" s="19">
        <v>41</v>
      </c>
      <c r="D14" s="19">
        <v>2</v>
      </c>
      <c r="E14" s="23">
        <v>897123.5</v>
      </c>
      <c r="F14" s="21">
        <v>39.200000000000003</v>
      </c>
      <c r="G14" s="23">
        <v>1203</v>
      </c>
      <c r="H14" s="24">
        <f>SUM([1]results!D66:F66)</f>
        <v>5307530</v>
      </c>
      <c r="I14" s="23">
        <v>51.8</v>
      </c>
      <c r="J14" s="23">
        <f>AVERAGE('[2]download (1)'!R17:S17)</f>
        <v>70.5</v>
      </c>
      <c r="K14" s="23">
        <v>69</v>
      </c>
      <c r="L14" s="21">
        <v>0</v>
      </c>
      <c r="M14" s="25">
        <f>(60%+66%)/2</f>
        <v>0.63</v>
      </c>
      <c r="N14" s="26">
        <v>12671821</v>
      </c>
      <c r="O14" s="26">
        <v>5388066</v>
      </c>
      <c r="P14" s="27">
        <f t="shared" si="0"/>
        <v>12671.821</v>
      </c>
      <c r="Q14" s="27">
        <f t="shared" si="1"/>
        <v>5388.0659999999998</v>
      </c>
    </row>
    <row r="15" spans="1:17" x14ac:dyDescent="0.4">
      <c r="A15" s="19" t="s">
        <v>7</v>
      </c>
      <c r="B15" s="21">
        <v>2019</v>
      </c>
      <c r="C15" s="19">
        <v>523</v>
      </c>
      <c r="D15" s="19">
        <v>38</v>
      </c>
      <c r="E15" s="23">
        <v>377104.3</v>
      </c>
      <c r="F15" s="21">
        <v>41.7</v>
      </c>
      <c r="G15" s="23">
        <v>829</v>
      </c>
      <c r="H15" s="24">
        <f>SUM([1]results!D67:F67)</f>
        <v>1989024</v>
      </c>
      <c r="I15" s="23">
        <v>51.7</v>
      </c>
      <c r="J15" s="23">
        <f>AVERAGE('[2]download (1)'!R18:S18)</f>
        <v>70.5</v>
      </c>
      <c r="K15" s="23">
        <v>29</v>
      </c>
      <c r="L15" s="21">
        <v>0</v>
      </c>
      <c r="M15" s="25">
        <f>(53%+60%)/2</f>
        <v>0.56499999999999995</v>
      </c>
      <c r="N15" s="26">
        <v>6732219</v>
      </c>
      <c r="O15" s="26">
        <v>2921032</v>
      </c>
      <c r="P15" s="27">
        <f t="shared" si="0"/>
        <v>6732.2190000000001</v>
      </c>
      <c r="Q15" s="27">
        <f t="shared" si="1"/>
        <v>2921.0320000000002</v>
      </c>
    </row>
    <row r="16" spans="1:17" x14ac:dyDescent="0.4">
      <c r="A16" s="19" t="s">
        <v>8</v>
      </c>
      <c r="B16" s="21">
        <v>2019</v>
      </c>
      <c r="C16" s="22">
        <v>2020</v>
      </c>
      <c r="D16" s="19">
        <v>153</v>
      </c>
      <c r="E16" s="23">
        <v>194788.7</v>
      </c>
      <c r="F16" s="21">
        <v>34</v>
      </c>
      <c r="G16" s="23">
        <v>848</v>
      </c>
      <c r="H16" s="24">
        <f>SUM([1]results!D68:F68)</f>
        <v>542504</v>
      </c>
      <c r="I16" s="23">
        <v>47.8</v>
      </c>
      <c r="J16" s="23">
        <f>AVERAGE('[2]download (1)'!R19:S19)</f>
        <v>67</v>
      </c>
      <c r="K16" s="23">
        <v>14</v>
      </c>
      <c r="L16" s="21">
        <v>0</v>
      </c>
      <c r="M16" s="25">
        <f>(60%+68%)/2</f>
        <v>0.64</v>
      </c>
      <c r="N16" s="26">
        <v>3155070</v>
      </c>
      <c r="O16" s="26">
        <v>1418626</v>
      </c>
      <c r="P16" s="27">
        <f t="shared" si="0"/>
        <v>3155.07</v>
      </c>
      <c r="Q16" s="27">
        <f t="shared" si="1"/>
        <v>1418.626</v>
      </c>
    </row>
    <row r="17" spans="1:17" x14ac:dyDescent="0.4">
      <c r="A17" s="19" t="s">
        <v>9</v>
      </c>
      <c r="B17" s="21">
        <v>2019</v>
      </c>
      <c r="C17" s="22">
        <v>21167</v>
      </c>
      <c r="D17" s="19">
        <v>19</v>
      </c>
      <c r="E17" s="23">
        <v>173142.5</v>
      </c>
      <c r="F17" s="21">
        <v>28.9</v>
      </c>
      <c r="G17" s="23">
        <v>577</v>
      </c>
      <c r="H17" s="24">
        <f>SUM([1]results!D69:F69)</f>
        <v>708270</v>
      </c>
      <c r="I17" s="23">
        <v>54.3</v>
      </c>
      <c r="J17" s="23">
        <f>AVERAGE('[2]download (1)'!R20:S20)</f>
        <v>65</v>
      </c>
      <c r="K17" s="23">
        <v>11</v>
      </c>
      <c r="L17" s="21">
        <v>0</v>
      </c>
      <c r="M17" s="25">
        <f>(60%+62%)/2</f>
        <v>0.61</v>
      </c>
      <c r="N17" s="26">
        <v>2913314</v>
      </c>
      <c r="O17" s="26">
        <v>1288401</v>
      </c>
      <c r="P17" s="27">
        <f t="shared" si="0"/>
        <v>2913.3139999999999</v>
      </c>
      <c r="Q17" s="27">
        <f t="shared" si="1"/>
        <v>1288.4010000000001</v>
      </c>
    </row>
    <row r="18" spans="1:17" x14ac:dyDescent="0.4">
      <c r="A18" s="19" t="s">
        <v>10</v>
      </c>
      <c r="B18" s="21">
        <v>2019</v>
      </c>
      <c r="C18" s="22">
        <v>11714</v>
      </c>
      <c r="D18" s="19">
        <v>755</v>
      </c>
      <c r="E18" s="23">
        <v>214671.2</v>
      </c>
      <c r="F18" s="21">
        <v>48.9</v>
      </c>
      <c r="G18" s="23">
        <v>852</v>
      </c>
      <c r="H18" s="24">
        <f>SUM([1]results!D70:F70)</f>
        <v>780708</v>
      </c>
      <c r="I18" s="23">
        <v>55.6</v>
      </c>
      <c r="J18" s="23">
        <f>AVERAGE('[2]download (1)'!R21:S21)</f>
        <v>67</v>
      </c>
      <c r="K18" s="23">
        <v>14</v>
      </c>
      <c r="L18" s="21">
        <v>0</v>
      </c>
      <c r="M18" s="25">
        <f>(49%+60%)/2</f>
        <v>0.54499999999999993</v>
      </c>
      <c r="N18" s="26">
        <v>4467673</v>
      </c>
      <c r="O18" s="26">
        <v>2006358</v>
      </c>
      <c r="P18" s="27">
        <f t="shared" si="0"/>
        <v>4467.6729999999998</v>
      </c>
      <c r="Q18" s="27">
        <f t="shared" si="1"/>
        <v>2006.3579999999999</v>
      </c>
    </row>
    <row r="19" spans="1:17" x14ac:dyDescent="0.4">
      <c r="A19" s="19" t="s">
        <v>11</v>
      </c>
      <c r="B19" s="21">
        <v>2019</v>
      </c>
      <c r="C19" s="22">
        <v>3059</v>
      </c>
      <c r="D19" s="19">
        <v>361</v>
      </c>
      <c r="E19" s="23">
        <v>263856.8</v>
      </c>
      <c r="F19" s="21">
        <v>60.1</v>
      </c>
      <c r="G19" s="23">
        <v>556</v>
      </c>
      <c r="H19" s="24">
        <f>SUM([1]results!D71:F71)</f>
        <v>1528372</v>
      </c>
      <c r="I19" s="23">
        <v>66.400000000000006</v>
      </c>
      <c r="J19" s="23">
        <f>AVERAGE('[2]download (1)'!R22:S22)</f>
        <v>74</v>
      </c>
      <c r="K19" s="23">
        <v>29</v>
      </c>
      <c r="L19" s="21">
        <v>0</v>
      </c>
      <c r="M19" s="25">
        <f>(44%+60%)/2</f>
        <v>0.52</v>
      </c>
      <c r="N19" s="26">
        <v>4648794</v>
      </c>
      <c r="O19" s="26">
        <v>2089777</v>
      </c>
      <c r="P19" s="27">
        <f t="shared" si="0"/>
        <v>4648.7939999999999</v>
      </c>
      <c r="Q19" s="27">
        <f t="shared" si="1"/>
        <v>2089.777</v>
      </c>
    </row>
    <row r="20" spans="1:17" x14ac:dyDescent="0.4">
      <c r="A20" s="19" t="s">
        <v>41</v>
      </c>
      <c r="B20" s="21">
        <v>2019</v>
      </c>
      <c r="C20" s="19">
        <v>142</v>
      </c>
      <c r="D20" s="19">
        <v>355</v>
      </c>
      <c r="E20" s="23">
        <v>67518.600000000006</v>
      </c>
      <c r="F20" s="21">
        <v>42.2</v>
      </c>
      <c r="G20" s="23">
        <v>405</v>
      </c>
      <c r="H20" s="24">
        <f>SUM([1]results!D72:F72)</f>
        <v>334376</v>
      </c>
      <c r="I20" s="23">
        <v>41</v>
      </c>
      <c r="J20" s="23">
        <f>AVERAGE('[2]download (1)'!R23:S23)</f>
        <v>71.5</v>
      </c>
      <c r="K20" s="23">
        <v>32</v>
      </c>
      <c r="L20" s="21">
        <v>1</v>
      </c>
      <c r="M20" s="25">
        <f>(57%+60%)/2</f>
        <v>0.58499999999999996</v>
      </c>
      <c r="N20" s="26">
        <v>1344212</v>
      </c>
      <c r="O20" s="26">
        <v>750939</v>
      </c>
      <c r="P20" s="27">
        <f t="shared" si="0"/>
        <v>1344.212</v>
      </c>
      <c r="Q20" s="27">
        <f t="shared" si="1"/>
        <v>750.93899999999996</v>
      </c>
    </row>
    <row r="21" spans="1:17" x14ac:dyDescent="0.4">
      <c r="A21" s="19" t="s">
        <v>42</v>
      </c>
      <c r="B21" s="21">
        <v>2019</v>
      </c>
      <c r="C21" s="22">
        <v>1498</v>
      </c>
      <c r="D21" s="19">
        <v>140</v>
      </c>
      <c r="E21" s="23">
        <v>428338.6</v>
      </c>
      <c r="F21" s="21">
        <v>44.5</v>
      </c>
      <c r="G21" s="23">
        <v>419</v>
      </c>
      <c r="H21" s="24">
        <f>SUM([1]results!D73:F73)</f>
        <v>2358910</v>
      </c>
      <c r="I21" s="23">
        <v>54.2</v>
      </c>
      <c r="J21" s="23">
        <f>AVERAGE('[2]download (1)'!R24:S24)</f>
        <v>64.5</v>
      </c>
      <c r="K21" s="23">
        <v>7</v>
      </c>
      <c r="L21" s="21">
        <v>1</v>
      </c>
      <c r="M21" s="25">
        <f>(60%+68%)/2</f>
        <v>0.64</v>
      </c>
      <c r="N21" s="26">
        <v>6045680</v>
      </c>
      <c r="O21" s="26">
        <v>2470316</v>
      </c>
      <c r="P21" s="27">
        <f t="shared" si="0"/>
        <v>6045.68</v>
      </c>
      <c r="Q21" s="27">
        <f t="shared" si="1"/>
        <v>2470.3159999999998</v>
      </c>
    </row>
    <row r="22" spans="1:17" x14ac:dyDescent="0.4">
      <c r="A22" s="19" t="s">
        <v>43</v>
      </c>
      <c r="B22" s="21">
        <v>2019</v>
      </c>
      <c r="C22" s="19">
        <v>248</v>
      </c>
      <c r="D22" s="19">
        <v>289</v>
      </c>
      <c r="E22" s="23">
        <v>595558.69999999995</v>
      </c>
      <c r="F22" s="21">
        <v>47.7</v>
      </c>
      <c r="G22" s="23">
        <v>366</v>
      </c>
      <c r="H22" s="24">
        <f>SUM([1]results!D74:F74)</f>
        <v>2595314</v>
      </c>
      <c r="I22" s="23">
        <v>47.9</v>
      </c>
      <c r="J22" s="23">
        <f>AVERAGE('[2]download (1)'!R25:S25)</f>
        <v>67</v>
      </c>
      <c r="K22" s="23">
        <v>4</v>
      </c>
      <c r="L22" s="21">
        <v>1</v>
      </c>
      <c r="M22" s="25">
        <f>(60%+81%)/2</f>
        <v>0.70500000000000007</v>
      </c>
      <c r="N22" s="26">
        <v>6892503</v>
      </c>
      <c r="O22" s="26">
        <v>2928732</v>
      </c>
      <c r="P22" s="27">
        <f t="shared" si="0"/>
        <v>6892.5029999999997</v>
      </c>
      <c r="Q22" s="27">
        <f t="shared" si="1"/>
        <v>2928.732</v>
      </c>
    </row>
    <row r="23" spans="1:17" x14ac:dyDescent="0.4">
      <c r="A23" s="19" t="s">
        <v>12</v>
      </c>
      <c r="B23" s="21">
        <v>2019</v>
      </c>
      <c r="C23" s="22">
        <v>1128</v>
      </c>
      <c r="D23" s="19">
        <v>361</v>
      </c>
      <c r="E23" s="23">
        <v>541550.6</v>
      </c>
      <c r="F23" s="21">
        <v>32.799999999999997</v>
      </c>
      <c r="G23" s="23">
        <v>1306</v>
      </c>
      <c r="H23" s="24">
        <f>SUM([1]results!D75:F75)</f>
        <v>1964566</v>
      </c>
      <c r="I23" s="23">
        <v>44.4</v>
      </c>
      <c r="J23" s="23">
        <f>AVERAGE('[2]download (1)'!R26:S26)</f>
        <v>72.5</v>
      </c>
      <c r="K23" s="23">
        <v>66</v>
      </c>
      <c r="L23" s="21">
        <v>0</v>
      </c>
      <c r="M23" s="25">
        <f>(54%+60%)/2</f>
        <v>0.57000000000000006</v>
      </c>
      <c r="N23" s="26">
        <v>9986857</v>
      </c>
      <c r="O23" s="26">
        <v>4629611</v>
      </c>
      <c r="P23" s="27">
        <f t="shared" si="0"/>
        <v>9986.857</v>
      </c>
      <c r="Q23" s="27">
        <f t="shared" si="1"/>
        <v>4629.6109999999999</v>
      </c>
    </row>
    <row r="24" spans="1:17" x14ac:dyDescent="0.4">
      <c r="A24" s="19" t="s">
        <v>13</v>
      </c>
      <c r="B24" s="21">
        <v>2019</v>
      </c>
      <c r="C24" s="22">
        <v>5862</v>
      </c>
      <c r="D24" s="22">
        <v>1021</v>
      </c>
      <c r="E24" s="23">
        <v>380854.9</v>
      </c>
      <c r="F24" s="21">
        <v>27.3</v>
      </c>
      <c r="G24" s="23">
        <v>784</v>
      </c>
      <c r="H24" s="24">
        <f>SUM([1]results!D76:F76)</f>
        <v>979112</v>
      </c>
      <c r="I24" s="23">
        <v>41.2</v>
      </c>
      <c r="J24" s="23">
        <f>AVERAGE('[2]download (1)'!R27:S27)</f>
        <v>66.5</v>
      </c>
      <c r="K24" s="23">
        <v>86</v>
      </c>
      <c r="L24" s="21">
        <v>0</v>
      </c>
      <c r="M24" s="25">
        <f>(60%+74%)/2</f>
        <v>0.66999999999999993</v>
      </c>
      <c r="N24" s="26">
        <v>5639632</v>
      </c>
      <c r="O24" s="26">
        <v>2477753</v>
      </c>
      <c r="P24" s="27">
        <f t="shared" si="0"/>
        <v>5639.6319999999996</v>
      </c>
      <c r="Q24" s="27">
        <f t="shared" si="1"/>
        <v>2477.7530000000002</v>
      </c>
    </row>
    <row r="25" spans="1:17" x14ac:dyDescent="0.4">
      <c r="A25" s="19" t="s">
        <v>14</v>
      </c>
      <c r="B25" s="21">
        <v>2019</v>
      </c>
      <c r="C25" s="22">
        <v>5473</v>
      </c>
      <c r="D25" s="19">
        <v>959</v>
      </c>
      <c r="E25" s="23">
        <v>118779.9</v>
      </c>
      <c r="F25" s="21">
        <v>59</v>
      </c>
      <c r="G25" s="23">
        <v>752</v>
      </c>
      <c r="H25" s="24">
        <f>SUM([1]results!D77:F77)</f>
        <v>588396</v>
      </c>
      <c r="I25" s="23">
        <v>63.4</v>
      </c>
      <c r="J25" s="23">
        <f>AVERAGE('[2]download (1)'!R28:S28)</f>
        <v>72.5</v>
      </c>
      <c r="K25" s="23">
        <v>15</v>
      </c>
      <c r="L25" s="21">
        <v>0</v>
      </c>
      <c r="M25" s="25">
        <f>(46%+60%)/2</f>
        <v>0.53</v>
      </c>
      <c r="N25" s="26">
        <v>2976149</v>
      </c>
      <c r="O25" s="26">
        <v>1339021</v>
      </c>
      <c r="P25" s="27">
        <f t="shared" si="0"/>
        <v>2976.1489999999999</v>
      </c>
      <c r="Q25" s="27">
        <f t="shared" si="1"/>
        <v>1339.021</v>
      </c>
    </row>
    <row r="26" spans="1:17" x14ac:dyDescent="0.4">
      <c r="A26" s="19" t="s">
        <v>15</v>
      </c>
      <c r="B26" s="21">
        <v>2019</v>
      </c>
      <c r="C26" s="22">
        <v>5091</v>
      </c>
      <c r="D26" s="19">
        <v>67</v>
      </c>
      <c r="E26" s="23">
        <v>332082.09999999998</v>
      </c>
      <c r="F26" s="21">
        <v>42.2</v>
      </c>
      <c r="G26" s="23">
        <v>891</v>
      </c>
      <c r="H26" s="24">
        <f>SUM([1]results!D78:F78)</f>
        <v>1732308</v>
      </c>
      <c r="I26" s="23">
        <v>54.5</v>
      </c>
      <c r="J26" s="23">
        <f>AVERAGE('[2]download (1)'!R29:S29)</f>
        <v>67.5</v>
      </c>
      <c r="K26" s="23">
        <v>12</v>
      </c>
      <c r="L26" s="21">
        <v>0</v>
      </c>
      <c r="M26" s="25">
        <f>(57%+60%)/2</f>
        <v>0.58499999999999996</v>
      </c>
      <c r="N26" s="26">
        <v>6137428</v>
      </c>
      <c r="O26" s="26">
        <v>2819383</v>
      </c>
      <c r="P26" s="27">
        <f t="shared" si="0"/>
        <v>6137.4279999999999</v>
      </c>
      <c r="Q26" s="27">
        <f t="shared" si="1"/>
        <v>2819.3829999999998</v>
      </c>
    </row>
    <row r="27" spans="1:17" x14ac:dyDescent="0.4">
      <c r="A27" s="19" t="s">
        <v>16</v>
      </c>
      <c r="B27" s="21">
        <v>2019</v>
      </c>
      <c r="C27" s="22">
        <v>64835</v>
      </c>
      <c r="D27" s="22">
        <v>1474</v>
      </c>
      <c r="E27" s="23">
        <v>52169.1</v>
      </c>
      <c r="F27" s="21">
        <v>15.3</v>
      </c>
      <c r="G27" s="23">
        <v>392</v>
      </c>
      <c r="H27" s="24">
        <f>SUM([1]results!D79:F79)</f>
        <v>277414</v>
      </c>
      <c r="I27" s="23">
        <v>42.7</v>
      </c>
      <c r="J27" s="23">
        <f>AVERAGE('[2]download (1)'!R30:S30)</f>
        <v>58</v>
      </c>
      <c r="K27" s="23">
        <v>9</v>
      </c>
      <c r="L27" s="21">
        <v>0</v>
      </c>
      <c r="M27" s="25">
        <f>(57%+60%)/2</f>
        <v>0.58499999999999996</v>
      </c>
      <c r="N27" s="26">
        <v>1068778</v>
      </c>
      <c r="O27" s="26">
        <v>519935</v>
      </c>
      <c r="P27" s="27">
        <f t="shared" si="0"/>
        <v>1068.778</v>
      </c>
      <c r="Q27" s="27">
        <f t="shared" si="1"/>
        <v>519.93499999999995</v>
      </c>
    </row>
    <row r="28" spans="1:17" x14ac:dyDescent="0.4">
      <c r="A28" s="19" t="s">
        <v>17</v>
      </c>
      <c r="B28" s="21">
        <v>2019</v>
      </c>
      <c r="C28" s="22">
        <v>9478</v>
      </c>
      <c r="D28" s="19">
        <v>15</v>
      </c>
      <c r="E28" s="23">
        <v>127036.5</v>
      </c>
      <c r="F28" s="21">
        <v>23.6</v>
      </c>
      <c r="G28" s="23">
        <v>476</v>
      </c>
      <c r="H28" s="24">
        <f>SUM([1]results!D80:F80)</f>
        <v>492696</v>
      </c>
      <c r="I28" s="23">
        <v>48.8</v>
      </c>
      <c r="J28" s="23">
        <f>AVERAGE('[2]download (1)'!R31:S31)</f>
        <v>67.5</v>
      </c>
      <c r="K28" s="23">
        <v>9</v>
      </c>
      <c r="L28" s="21">
        <v>0</v>
      </c>
      <c r="M28" s="25">
        <f>(60%+66%)/2</f>
        <v>0.63</v>
      </c>
      <c r="N28" s="26">
        <v>1934408</v>
      </c>
      <c r="O28" s="26">
        <v>851227</v>
      </c>
      <c r="P28" s="27">
        <f t="shared" si="0"/>
        <v>1934.4079999999999</v>
      </c>
      <c r="Q28" s="27">
        <f t="shared" si="1"/>
        <v>851.22699999999998</v>
      </c>
    </row>
    <row r="29" spans="1:17" x14ac:dyDescent="0.4">
      <c r="A29" s="19" t="s">
        <v>18</v>
      </c>
      <c r="B29" s="21">
        <v>2019</v>
      </c>
      <c r="C29" s="22">
        <v>82282</v>
      </c>
      <c r="D29" s="19">
        <v>562</v>
      </c>
      <c r="E29" s="23">
        <v>177614.6</v>
      </c>
      <c r="F29" s="21">
        <v>9.5</v>
      </c>
      <c r="G29" s="23">
        <v>165</v>
      </c>
      <c r="H29" s="24">
        <f>SUM([1]results!D81:F81)</f>
        <v>1102412</v>
      </c>
      <c r="I29" s="23">
        <v>49.9</v>
      </c>
      <c r="J29" s="23">
        <f>AVERAGE('[2]download (1)'!R32:S32)</f>
        <v>51.5</v>
      </c>
      <c r="K29" s="23">
        <v>10</v>
      </c>
      <c r="L29" s="21">
        <v>0</v>
      </c>
      <c r="M29" s="25">
        <f>(42%+60%)/2</f>
        <v>0.51</v>
      </c>
      <c r="N29" s="26">
        <v>3080156</v>
      </c>
      <c r="O29" s="26">
        <v>1285684</v>
      </c>
      <c r="P29" s="27">
        <f t="shared" si="0"/>
        <v>3080.1559999999999</v>
      </c>
      <c r="Q29" s="27">
        <f t="shared" si="1"/>
        <v>1285.684</v>
      </c>
    </row>
    <row r="30" spans="1:17" ht="15" customHeight="1" x14ac:dyDescent="0.4">
      <c r="A30" s="19" t="s">
        <v>44</v>
      </c>
      <c r="B30" s="21">
        <v>2019</v>
      </c>
      <c r="C30" s="19">
        <v>25</v>
      </c>
      <c r="D30" s="19">
        <v>16</v>
      </c>
      <c r="E30" s="23">
        <v>88595</v>
      </c>
      <c r="F30" s="21">
        <v>43.4</v>
      </c>
      <c r="G30" s="23">
        <v>232</v>
      </c>
      <c r="H30" s="24">
        <f>SUM([1]results!D82:F82)</f>
        <v>516556</v>
      </c>
      <c r="I30" s="23">
        <v>43.8</v>
      </c>
      <c r="J30" s="23">
        <f>AVERAGE('[2]download (1)'!R33:S33)</f>
        <v>68.5</v>
      </c>
      <c r="K30" s="23">
        <v>11</v>
      </c>
      <c r="L30" s="21">
        <v>1</v>
      </c>
      <c r="M30" s="25">
        <f>(60%+69%)/2</f>
        <v>0.64500000000000002</v>
      </c>
      <c r="N30" s="26">
        <v>1359711</v>
      </c>
      <c r="O30" s="26">
        <v>642315</v>
      </c>
      <c r="P30" s="27">
        <f t="shared" si="0"/>
        <v>1359.711</v>
      </c>
      <c r="Q30" s="27">
        <f t="shared" si="1"/>
        <v>642.31500000000005</v>
      </c>
    </row>
    <row r="31" spans="1:17" x14ac:dyDescent="0.4">
      <c r="A31" s="19" t="s">
        <v>45</v>
      </c>
      <c r="B31" s="21">
        <v>2019</v>
      </c>
      <c r="C31" s="22">
        <v>11346</v>
      </c>
      <c r="D31" s="19">
        <v>727</v>
      </c>
      <c r="E31" s="23">
        <v>644841.4</v>
      </c>
      <c r="F31" s="21">
        <v>47.1</v>
      </c>
      <c r="G31" s="23">
        <v>740</v>
      </c>
      <c r="H31" s="24">
        <f>SUM([1]results!D83:F83)</f>
        <v>2077434</v>
      </c>
      <c r="I31" s="23">
        <v>52.7</v>
      </c>
      <c r="J31" s="23">
        <f>AVERAGE('[2]download (1)'!R34:S34)</f>
        <v>71</v>
      </c>
      <c r="K31" s="23">
        <v>17</v>
      </c>
      <c r="L31" s="21">
        <v>1</v>
      </c>
      <c r="M31" s="25">
        <f>(60%+69%)/2</f>
        <v>0.64500000000000002</v>
      </c>
      <c r="N31" s="26">
        <v>8882190</v>
      </c>
      <c r="O31" s="26">
        <v>3641812</v>
      </c>
      <c r="P31" s="27">
        <f t="shared" si="0"/>
        <v>8882.19</v>
      </c>
      <c r="Q31" s="27">
        <f t="shared" si="1"/>
        <v>3641.8119999999999</v>
      </c>
    </row>
    <row r="32" spans="1:17" x14ac:dyDescent="0.4">
      <c r="A32" s="19" t="s">
        <v>19</v>
      </c>
      <c r="B32" s="21">
        <v>2019</v>
      </c>
      <c r="C32" s="22">
        <v>79887</v>
      </c>
      <c r="D32" s="19">
        <v>859</v>
      </c>
      <c r="E32" s="23">
        <v>104001.5</v>
      </c>
      <c r="F32" s="21">
        <v>14.6</v>
      </c>
      <c r="G32" s="23">
        <v>362</v>
      </c>
      <c r="H32" s="24">
        <f>SUM([1]results!D84:F84)</f>
        <v>629212</v>
      </c>
      <c r="I32" s="23">
        <v>53.4</v>
      </c>
      <c r="J32" s="23">
        <f>AVERAGE('[2]download (1)'!R35:S35)</f>
        <v>44.5</v>
      </c>
      <c r="K32" s="23">
        <v>11</v>
      </c>
      <c r="L32" s="21">
        <v>0</v>
      </c>
      <c r="M32" s="25">
        <f>(42%+60%)/2</f>
        <v>0.51</v>
      </c>
      <c r="N32" s="26">
        <v>2096829</v>
      </c>
      <c r="O32" s="26">
        <v>948473</v>
      </c>
      <c r="P32" s="27">
        <f t="shared" si="0"/>
        <v>2096.8290000000002</v>
      </c>
      <c r="Q32" s="27">
        <f t="shared" si="1"/>
        <v>948.47299999999996</v>
      </c>
    </row>
    <row r="33" spans="1:17" x14ac:dyDescent="0.4">
      <c r="A33" s="19" t="s">
        <v>46</v>
      </c>
      <c r="B33" s="21">
        <v>2019</v>
      </c>
      <c r="C33" s="19">
        <v>221</v>
      </c>
      <c r="D33" s="19">
        <v>79</v>
      </c>
      <c r="E33" s="23">
        <v>1731910.4</v>
      </c>
      <c r="F33" s="21">
        <v>41.8</v>
      </c>
      <c r="G33" s="23">
        <v>1786</v>
      </c>
      <c r="H33" s="24">
        <f>SUM([1]results!D85:F85)</f>
        <v>7887458</v>
      </c>
      <c r="I33" s="23">
        <v>45.4</v>
      </c>
      <c r="J33" s="23">
        <f>AVERAGE('[2]download (1)'!R36:S36)</f>
        <v>71.5</v>
      </c>
      <c r="K33" s="23">
        <v>42</v>
      </c>
      <c r="L33" s="21">
        <v>1</v>
      </c>
      <c r="M33" s="25">
        <f>(60%+74%)/2</f>
        <v>0.66999999999999993</v>
      </c>
      <c r="N33" s="26">
        <v>19453561</v>
      </c>
      <c r="O33" s="26">
        <v>8404381</v>
      </c>
      <c r="P33" s="27">
        <f t="shared" si="0"/>
        <v>19453.561000000002</v>
      </c>
      <c r="Q33" s="27">
        <f t="shared" si="1"/>
        <v>8404.3809999999994</v>
      </c>
    </row>
    <row r="34" spans="1:17" x14ac:dyDescent="0.4">
      <c r="A34" s="19" t="s">
        <v>47</v>
      </c>
      <c r="B34" s="21">
        <v>2019</v>
      </c>
      <c r="C34" s="22">
        <v>14548</v>
      </c>
      <c r="D34" s="22">
        <v>3872</v>
      </c>
      <c r="E34" s="23">
        <v>587711</v>
      </c>
      <c r="F34" s="21">
        <v>50.3</v>
      </c>
      <c r="G34" s="23">
        <v>1257</v>
      </c>
      <c r="H34" s="24">
        <f>SUM([1]results!D86:F86)</f>
        <v>2086340</v>
      </c>
      <c r="I34" s="23">
        <v>59</v>
      </c>
      <c r="J34" s="23">
        <f>AVERAGE('[2]download (1)'!R37:S37)</f>
        <v>67.5</v>
      </c>
      <c r="K34" s="23">
        <v>34</v>
      </c>
      <c r="L34" s="21">
        <v>1</v>
      </c>
      <c r="M34" s="25">
        <f>(57%+60%)/2</f>
        <v>0.58499999999999996</v>
      </c>
      <c r="N34" s="26">
        <v>10488084</v>
      </c>
      <c r="O34" s="26">
        <v>4747943</v>
      </c>
      <c r="P34" s="27">
        <f t="shared" si="0"/>
        <v>10488.084000000001</v>
      </c>
      <c r="Q34" s="27">
        <f t="shared" si="1"/>
        <v>4747.9430000000002</v>
      </c>
    </row>
    <row r="35" spans="1:17" x14ac:dyDescent="0.4">
      <c r="A35" s="19" t="s">
        <v>20</v>
      </c>
      <c r="B35" s="21">
        <v>2019</v>
      </c>
      <c r="C35" s="22">
        <v>4454</v>
      </c>
      <c r="D35" s="19">
        <v>488</v>
      </c>
      <c r="E35" s="23">
        <v>57036.800000000003</v>
      </c>
      <c r="F35" s="21">
        <v>17.8</v>
      </c>
      <c r="G35" s="23">
        <v>372</v>
      </c>
      <c r="H35" s="24">
        <f>SUM([1]results!D87:F87)</f>
        <v>255400</v>
      </c>
      <c r="I35" s="23">
        <v>40.4</v>
      </c>
      <c r="J35" s="23">
        <f>AVERAGE('[2]download (1)'!R38:S38)</f>
        <v>65.5</v>
      </c>
      <c r="K35" s="23">
        <v>6</v>
      </c>
      <c r="L35" s="21">
        <v>0</v>
      </c>
      <c r="M35" s="25">
        <f>(60%+76%)/2</f>
        <v>0.67999999999999994</v>
      </c>
      <c r="N35" s="26">
        <v>762062</v>
      </c>
      <c r="O35" s="26">
        <v>380173</v>
      </c>
      <c r="P35" s="27">
        <f t="shared" si="0"/>
        <v>762.06200000000001</v>
      </c>
      <c r="Q35" s="27">
        <f t="shared" si="1"/>
        <v>380.173</v>
      </c>
    </row>
    <row r="36" spans="1:17" x14ac:dyDescent="0.4">
      <c r="A36" s="19" t="s">
        <v>21</v>
      </c>
      <c r="B36" s="21">
        <v>2019</v>
      </c>
      <c r="C36" s="22">
        <v>1038</v>
      </c>
      <c r="D36" s="19">
        <v>498</v>
      </c>
      <c r="E36" s="23">
        <v>698458.2</v>
      </c>
      <c r="F36" s="21">
        <v>39.1</v>
      </c>
      <c r="G36" s="23">
        <v>1208</v>
      </c>
      <c r="H36" s="24">
        <f>SUM([1]results!D88:F88)</f>
        <v>4094180</v>
      </c>
      <c r="I36" s="23">
        <v>50.7</v>
      </c>
      <c r="J36" s="23">
        <f>AVERAGE('[2]download (1)'!R39:S39)</f>
        <v>68.5</v>
      </c>
      <c r="K36" s="23">
        <v>19</v>
      </c>
      <c r="L36" s="21">
        <v>0</v>
      </c>
      <c r="M36" s="25">
        <f>(56%+60%)/2</f>
        <v>0.58000000000000007</v>
      </c>
      <c r="N36" s="26">
        <v>11689100</v>
      </c>
      <c r="O36" s="26">
        <v>5232869</v>
      </c>
      <c r="P36" s="27">
        <f t="shared" si="0"/>
        <v>11689.1</v>
      </c>
      <c r="Q36" s="27">
        <f t="shared" si="1"/>
        <v>5232.8689999999997</v>
      </c>
    </row>
    <row r="37" spans="1:17" x14ac:dyDescent="0.4">
      <c r="A37" s="19" t="s">
        <v>22</v>
      </c>
      <c r="B37" s="21">
        <v>2019</v>
      </c>
      <c r="C37" s="22">
        <v>67142</v>
      </c>
      <c r="D37" s="22">
        <v>1104</v>
      </c>
      <c r="E37" s="23">
        <v>206058.1</v>
      </c>
      <c r="F37" s="21">
        <v>36.5</v>
      </c>
      <c r="G37" s="23">
        <v>926</v>
      </c>
      <c r="H37" s="24">
        <f>SUM([1]results!D89:F89)</f>
        <v>1084022</v>
      </c>
      <c r="I37" s="23">
        <v>59.6</v>
      </c>
      <c r="J37" s="23">
        <f>AVERAGE('[2]download (1)'!R40:S40)</f>
        <v>63.5</v>
      </c>
      <c r="K37" s="23">
        <v>47</v>
      </c>
      <c r="L37" s="21">
        <v>0</v>
      </c>
      <c r="M37" s="25">
        <f>(47%+60%)/2</f>
        <v>0.53499999999999992</v>
      </c>
      <c r="N37" s="26">
        <v>3956971</v>
      </c>
      <c r="O37" s="26">
        <v>1749464</v>
      </c>
      <c r="P37" s="27">
        <f t="shared" si="0"/>
        <v>3956.971</v>
      </c>
      <c r="Q37" s="27">
        <f t="shared" si="1"/>
        <v>1749.4639999999999</v>
      </c>
    </row>
    <row r="38" spans="1:17" x14ac:dyDescent="0.4">
      <c r="A38" s="19" t="s">
        <v>48</v>
      </c>
      <c r="B38" s="21">
        <v>2019</v>
      </c>
      <c r="C38" s="22">
        <v>79732</v>
      </c>
      <c r="D38" s="22">
        <v>2293</v>
      </c>
      <c r="E38" s="23">
        <v>251604.5</v>
      </c>
      <c r="F38" s="21">
        <v>27.4</v>
      </c>
      <c r="G38" s="23">
        <v>316</v>
      </c>
      <c r="H38" s="24">
        <f>SUM([1]results!D90:F90)</f>
        <v>1588358</v>
      </c>
      <c r="I38" s="23">
        <v>48.4</v>
      </c>
      <c r="J38" s="23">
        <f>AVERAGE('[2]download (1)'!R41:S41)</f>
        <v>72</v>
      </c>
      <c r="K38" s="23">
        <v>17</v>
      </c>
      <c r="L38" s="21">
        <v>1</v>
      </c>
      <c r="M38" s="25">
        <f>(57%+60%)/2</f>
        <v>0.58499999999999996</v>
      </c>
      <c r="N38" s="26">
        <v>4217737</v>
      </c>
      <c r="O38" s="26">
        <v>1808465</v>
      </c>
      <c r="P38" s="27">
        <f t="shared" si="0"/>
        <v>4217.7370000000001</v>
      </c>
      <c r="Q38" s="27">
        <f t="shared" si="1"/>
        <v>1808.4649999999999</v>
      </c>
    </row>
    <row r="39" spans="1:17" x14ac:dyDescent="0.4">
      <c r="A39" s="19" t="s">
        <v>49</v>
      </c>
      <c r="B39" s="21">
        <v>2019</v>
      </c>
      <c r="C39" s="19">
        <v>691</v>
      </c>
      <c r="D39" s="19">
        <v>547</v>
      </c>
      <c r="E39" s="23">
        <v>813513.6</v>
      </c>
      <c r="F39" s="21">
        <v>42.9</v>
      </c>
      <c r="G39" s="23">
        <v>2287</v>
      </c>
      <c r="H39" s="24">
        <f>SUM([1]results!D91:F91)</f>
        <v>1686842</v>
      </c>
      <c r="I39" s="23">
        <v>48.8</v>
      </c>
      <c r="J39" s="23">
        <f>AVERAGE('[2]download (1)'!R42:S42)</f>
        <v>65.5</v>
      </c>
      <c r="K39" s="23">
        <v>29</v>
      </c>
      <c r="L39" s="21">
        <v>1</v>
      </c>
      <c r="M39" s="25">
        <f>(60%+66%)/2</f>
        <v>0.63</v>
      </c>
      <c r="N39" s="26">
        <v>12801989</v>
      </c>
      <c r="O39" s="26">
        <v>5732628</v>
      </c>
      <c r="P39" s="27">
        <f t="shared" si="0"/>
        <v>12801.989</v>
      </c>
      <c r="Q39" s="27">
        <f t="shared" si="1"/>
        <v>5732.6279999999997</v>
      </c>
    </row>
    <row r="40" spans="1:17" x14ac:dyDescent="0.4">
      <c r="A40" s="19" t="s">
        <v>23</v>
      </c>
      <c r="B40" s="21">
        <v>2019</v>
      </c>
      <c r="C40" s="19">
        <v>33</v>
      </c>
      <c r="D40" s="19">
        <v>45</v>
      </c>
      <c r="E40" s="23">
        <v>63541.1</v>
      </c>
      <c r="F40" s="21">
        <v>47.9</v>
      </c>
      <c r="G40" s="23">
        <v>76</v>
      </c>
      <c r="H40" s="24">
        <f>SUM([1]results!D92:F92)</f>
        <v>670968</v>
      </c>
      <c r="I40" s="23">
        <v>50.1</v>
      </c>
      <c r="J40" s="23">
        <f>AVERAGE('[2]download (1)'!R43:S43)</f>
        <v>67.5</v>
      </c>
      <c r="K40" s="23">
        <v>4</v>
      </c>
      <c r="L40" s="21">
        <v>0</v>
      </c>
      <c r="M40" s="25">
        <f>(60%+65%)/2</f>
        <v>0.625</v>
      </c>
      <c r="N40" s="26">
        <v>1059361</v>
      </c>
      <c r="O40" s="26">
        <v>470168</v>
      </c>
      <c r="P40" s="27">
        <f t="shared" si="0"/>
        <v>1059.3610000000001</v>
      </c>
      <c r="Q40" s="27">
        <f t="shared" si="1"/>
        <v>470.16800000000001</v>
      </c>
    </row>
    <row r="41" spans="1:17" x14ac:dyDescent="0.4">
      <c r="A41" s="19" t="s">
        <v>50</v>
      </c>
      <c r="B41" s="21">
        <v>2019</v>
      </c>
      <c r="C41" s="22">
        <v>5939</v>
      </c>
      <c r="D41" s="19">
        <v>992</v>
      </c>
      <c r="E41" s="23">
        <v>246308.9</v>
      </c>
      <c r="F41" s="21">
        <v>49.8</v>
      </c>
      <c r="G41" s="23">
        <v>435</v>
      </c>
      <c r="H41" s="24">
        <f>SUM([1]results!D93:F93)</f>
        <v>1166790</v>
      </c>
      <c r="I41" s="23">
        <v>62.4</v>
      </c>
      <c r="J41" s="23">
        <f>AVERAGE('[2]download (1)'!R44:S44)</f>
        <v>67.5</v>
      </c>
      <c r="K41" s="23">
        <v>14</v>
      </c>
      <c r="L41" s="21">
        <v>1</v>
      </c>
      <c r="M41" s="25">
        <f>(53%+60%)/2</f>
        <v>0.56499999999999995</v>
      </c>
      <c r="N41" s="26">
        <v>5148714</v>
      </c>
      <c r="O41" s="26">
        <v>2351286</v>
      </c>
      <c r="P41" s="27">
        <f t="shared" si="0"/>
        <v>5148.7139999999999</v>
      </c>
      <c r="Q41" s="27">
        <f t="shared" si="1"/>
        <v>2351.2860000000001</v>
      </c>
    </row>
    <row r="42" spans="1:17" x14ac:dyDescent="0.4">
      <c r="A42" s="19" t="s">
        <v>24</v>
      </c>
      <c r="B42" s="21">
        <v>2019</v>
      </c>
      <c r="C42" s="22">
        <v>2261</v>
      </c>
      <c r="D42" s="19">
        <v>346</v>
      </c>
      <c r="E42" s="23">
        <v>53305.7</v>
      </c>
      <c r="F42" s="21">
        <v>20.100000000000001</v>
      </c>
      <c r="G42" s="23">
        <v>337</v>
      </c>
      <c r="H42" s="24">
        <f>SUM([1]results!D94:F94)</f>
        <v>137958</v>
      </c>
      <c r="I42" s="23">
        <v>45.2</v>
      </c>
      <c r="J42" s="23">
        <f>AVERAGE('[2]download (1)'!R45:S45)</f>
        <v>68</v>
      </c>
      <c r="K42" s="23">
        <v>6</v>
      </c>
      <c r="L42" s="21">
        <v>0</v>
      </c>
      <c r="M42" s="25">
        <f>(60%+64%)/2</f>
        <v>0.62</v>
      </c>
      <c r="N42" s="26">
        <v>884659</v>
      </c>
      <c r="O42" s="26">
        <v>401862</v>
      </c>
      <c r="P42" s="27">
        <f t="shared" si="0"/>
        <v>884.65899999999999</v>
      </c>
      <c r="Q42" s="27">
        <f t="shared" si="1"/>
        <v>401.86200000000002</v>
      </c>
    </row>
    <row r="43" spans="1:17" x14ac:dyDescent="0.4">
      <c r="A43" s="19" t="s">
        <v>25</v>
      </c>
      <c r="B43" s="21">
        <v>2019</v>
      </c>
      <c r="C43" s="22">
        <v>5478</v>
      </c>
      <c r="D43" s="19">
        <v>571</v>
      </c>
      <c r="E43" s="23">
        <v>380137.9</v>
      </c>
      <c r="F43" s="21">
        <v>54.2</v>
      </c>
      <c r="G43" s="23">
        <v>728</v>
      </c>
      <c r="H43" s="24">
        <f>SUM([1]results!D95:F95)</f>
        <v>1540682</v>
      </c>
      <c r="I43" s="23">
        <v>57.6</v>
      </c>
      <c r="J43" s="23">
        <f>AVERAGE('[2]download (1)'!R46:S46)</f>
        <v>68.5</v>
      </c>
      <c r="K43" s="23">
        <v>53</v>
      </c>
      <c r="L43" s="21">
        <v>0</v>
      </c>
      <c r="M43" s="25">
        <f>(49%+60%)/2</f>
        <v>0.54499999999999993</v>
      </c>
      <c r="N43" s="26">
        <v>6829174</v>
      </c>
      <c r="O43" s="26">
        <v>3028213</v>
      </c>
      <c r="P43" s="27">
        <f t="shared" si="0"/>
        <v>6829.174</v>
      </c>
      <c r="Q43" s="27">
        <f t="shared" si="1"/>
        <v>3028.2130000000002</v>
      </c>
    </row>
    <row r="44" spans="1:17" x14ac:dyDescent="0.4">
      <c r="A44" s="19" t="s">
        <v>26</v>
      </c>
      <c r="B44" s="21">
        <v>2019</v>
      </c>
      <c r="C44" s="22">
        <v>215493</v>
      </c>
      <c r="D44" s="22">
        <v>6892</v>
      </c>
      <c r="E44" s="23">
        <v>1886956.1</v>
      </c>
      <c r="F44" s="21">
        <v>28.9</v>
      </c>
      <c r="G44" s="23">
        <v>2025</v>
      </c>
      <c r="H44" s="24">
        <f>SUM([1]results!D96:F96)</f>
        <v>6763154</v>
      </c>
      <c r="I44" s="23">
        <v>64.8</v>
      </c>
      <c r="J44" s="23">
        <f>AVERAGE('[2]download (1)'!R47:S47)</f>
        <v>65.5</v>
      </c>
      <c r="K44" s="23">
        <v>147</v>
      </c>
      <c r="L44" s="21">
        <v>0</v>
      </c>
      <c r="M44" s="25">
        <f>(47%+60%)/2</f>
        <v>0.53499999999999992</v>
      </c>
      <c r="N44" s="26">
        <v>28995881</v>
      </c>
      <c r="O44" s="26">
        <v>11283353</v>
      </c>
      <c r="P44" s="27">
        <f t="shared" si="0"/>
        <v>28995.881000000001</v>
      </c>
      <c r="Q44" s="27">
        <f t="shared" si="1"/>
        <v>11283.352999999999</v>
      </c>
    </row>
    <row r="45" spans="1:17" x14ac:dyDescent="0.4">
      <c r="A45" s="19" t="s">
        <v>27</v>
      </c>
      <c r="B45" s="21">
        <v>2019</v>
      </c>
      <c r="C45" s="22">
        <v>92380</v>
      </c>
      <c r="D45" s="22">
        <v>1025</v>
      </c>
      <c r="E45" s="23">
        <v>188501.4</v>
      </c>
      <c r="F45" s="21">
        <v>12.2</v>
      </c>
      <c r="G45" s="23">
        <v>273</v>
      </c>
      <c r="H45" s="24">
        <f>SUM([1]results!D97:F97)</f>
        <v>630336</v>
      </c>
      <c r="I45" s="23">
        <v>48.6</v>
      </c>
      <c r="J45" s="23">
        <f>AVERAGE('[2]download (1)'!R48:S48)</f>
        <v>55</v>
      </c>
      <c r="K45" s="23">
        <v>134</v>
      </c>
      <c r="L45" s="21">
        <v>0</v>
      </c>
      <c r="M45" s="25">
        <f>(57%+60%)/2</f>
        <v>0.58499999999999996</v>
      </c>
      <c r="N45" s="26">
        <v>3205958</v>
      </c>
      <c r="O45" s="26">
        <v>1133521</v>
      </c>
      <c r="P45" s="27">
        <f t="shared" si="0"/>
        <v>3205.9580000000001</v>
      </c>
      <c r="Q45" s="27">
        <f t="shared" si="1"/>
        <v>1133.521</v>
      </c>
    </row>
    <row r="46" spans="1:17" x14ac:dyDescent="0.4">
      <c r="A46" s="19" t="s">
        <v>28</v>
      </c>
      <c r="B46" s="21">
        <v>2019</v>
      </c>
      <c r="C46" s="19">
        <v>22</v>
      </c>
      <c r="D46" s="19">
        <v>19</v>
      </c>
      <c r="E46" s="23">
        <v>34785.1</v>
      </c>
      <c r="F46" s="21">
        <v>42.7</v>
      </c>
      <c r="G46" s="23">
        <v>236</v>
      </c>
      <c r="H46" s="24">
        <f>SUM([1]results!D98:F98)</f>
        <v>143158</v>
      </c>
      <c r="I46" s="23">
        <v>42.9</v>
      </c>
      <c r="J46" s="23">
        <f>AVERAGE('[2]download (1)'!R49:S49)</f>
        <v>67.5</v>
      </c>
      <c r="K46" s="23">
        <v>10</v>
      </c>
      <c r="L46" s="21">
        <v>0</v>
      </c>
      <c r="M46" s="25">
        <f>(60%+68%)/2</f>
        <v>0.64</v>
      </c>
      <c r="N46" s="26">
        <v>623989</v>
      </c>
      <c r="O46" s="26">
        <v>339439</v>
      </c>
      <c r="P46" s="27">
        <f t="shared" si="0"/>
        <v>623.98900000000003</v>
      </c>
      <c r="Q46" s="27">
        <f t="shared" si="1"/>
        <v>339.43900000000002</v>
      </c>
    </row>
    <row r="47" spans="1:17" x14ac:dyDescent="0.4">
      <c r="A47" s="19" t="s">
        <v>52</v>
      </c>
      <c r="B47" s="21">
        <v>2019</v>
      </c>
      <c r="C47" s="22">
        <v>2643</v>
      </c>
      <c r="D47" s="19">
        <v>364</v>
      </c>
      <c r="E47" s="23">
        <v>554211</v>
      </c>
      <c r="F47" s="21">
        <v>44.3</v>
      </c>
      <c r="G47" s="23">
        <v>652</v>
      </c>
      <c r="H47" s="24">
        <f>SUM([1]results!D99:F99)</f>
        <v>2747770</v>
      </c>
      <c r="I47" s="23">
        <v>55.1</v>
      </c>
      <c r="J47" s="23">
        <f>AVERAGE('[2]download (1)'!R50:S50)</f>
        <v>68</v>
      </c>
      <c r="K47" s="23">
        <v>22</v>
      </c>
      <c r="L47" s="21">
        <v>1</v>
      </c>
      <c r="M47" s="25">
        <f>(60%+66%)/2</f>
        <v>0.63</v>
      </c>
      <c r="N47" s="26">
        <v>8535519</v>
      </c>
      <c r="O47" s="26">
        <v>3562143</v>
      </c>
      <c r="P47" s="27">
        <f t="shared" si="0"/>
        <v>8535.5190000000002</v>
      </c>
      <c r="Q47" s="27">
        <f t="shared" si="1"/>
        <v>3562.143</v>
      </c>
    </row>
    <row r="48" spans="1:17" x14ac:dyDescent="0.4">
      <c r="A48" s="19" t="s">
        <v>51</v>
      </c>
      <c r="B48" s="21">
        <v>2019</v>
      </c>
      <c r="C48" s="22">
        <v>169742</v>
      </c>
      <c r="D48" s="22">
        <v>1394</v>
      </c>
      <c r="E48" s="23">
        <v>599607.69999999995</v>
      </c>
      <c r="F48" s="21">
        <v>38.4</v>
      </c>
      <c r="G48" s="23">
        <v>487</v>
      </c>
      <c r="H48" s="24">
        <f>SUM([1]results!D100:F100)</f>
        <v>3268300</v>
      </c>
      <c r="I48" s="23">
        <v>48.3</v>
      </c>
      <c r="J48" s="23">
        <f>AVERAGE('[2]download (1)'!R51:S51)</f>
        <v>72.5</v>
      </c>
      <c r="K48" s="23">
        <v>4</v>
      </c>
      <c r="L48" s="21">
        <v>1</v>
      </c>
      <c r="M48" s="25">
        <f>(60%+62%)/2</f>
        <v>0.61</v>
      </c>
      <c r="N48" s="26">
        <v>7614893</v>
      </c>
      <c r="O48" s="26">
        <v>3195004</v>
      </c>
      <c r="P48" s="27">
        <f t="shared" si="0"/>
        <v>7614.893</v>
      </c>
      <c r="Q48" s="27">
        <f t="shared" si="1"/>
        <v>3195.0039999999999</v>
      </c>
    </row>
    <row r="49" spans="1:17" x14ac:dyDescent="0.4">
      <c r="A49" s="19" t="s">
        <v>29</v>
      </c>
      <c r="B49" s="21">
        <v>2019</v>
      </c>
      <c r="C49" s="22">
        <v>7653</v>
      </c>
      <c r="D49" s="19">
        <v>593</v>
      </c>
      <c r="E49" s="23">
        <v>78189.5</v>
      </c>
      <c r="F49" s="21">
        <v>45.2</v>
      </c>
      <c r="G49" s="23">
        <v>442</v>
      </c>
      <c r="H49" s="24">
        <f>SUM([1]results!D101:F101)</f>
        <v>243006</v>
      </c>
      <c r="I49" s="23">
        <v>51.8</v>
      </c>
      <c r="J49" s="23">
        <f>AVERAGE('[2]download (1)'!R52:S52)</f>
        <v>71</v>
      </c>
      <c r="K49" s="23">
        <v>9</v>
      </c>
      <c r="L49" s="21">
        <v>0</v>
      </c>
      <c r="M49" s="25">
        <f>(43%+60%)/2</f>
        <v>0.51500000000000001</v>
      </c>
      <c r="N49" s="26">
        <v>1792147</v>
      </c>
      <c r="O49" s="26">
        <v>894956</v>
      </c>
      <c r="P49" s="27">
        <f t="shared" si="0"/>
        <v>1792.1469999999999</v>
      </c>
      <c r="Q49" s="27">
        <f t="shared" si="1"/>
        <v>894.95600000000002</v>
      </c>
    </row>
    <row r="50" spans="1:17" x14ac:dyDescent="0.4">
      <c r="A50" s="19" t="s">
        <v>30</v>
      </c>
      <c r="B50" s="21">
        <v>2019</v>
      </c>
      <c r="C50" s="22">
        <v>1198</v>
      </c>
      <c r="D50" s="19">
        <v>710</v>
      </c>
      <c r="E50" s="23">
        <v>347306.1</v>
      </c>
      <c r="F50" s="21">
        <v>32.6</v>
      </c>
      <c r="G50" s="23">
        <v>850</v>
      </c>
      <c r="H50" s="24">
        <f>SUM([1]results!D102:F102)</f>
        <v>1446868</v>
      </c>
      <c r="I50" s="23">
        <v>43.1</v>
      </c>
      <c r="J50" s="23">
        <f>AVERAGE('[2]download (1)'!R53:S53)</f>
        <v>71</v>
      </c>
      <c r="K50" s="23">
        <v>105</v>
      </c>
      <c r="L50" s="21">
        <v>0</v>
      </c>
      <c r="M50" s="25">
        <f>(60%+60%)/2</f>
        <v>0.6</v>
      </c>
      <c r="N50" s="26">
        <v>5822434</v>
      </c>
      <c r="O50" s="26">
        <v>2725296</v>
      </c>
      <c r="P50" s="27">
        <f t="shared" si="0"/>
        <v>5822.4340000000002</v>
      </c>
      <c r="Q50" s="27">
        <f t="shared" si="1"/>
        <v>2725.2959999999998</v>
      </c>
    </row>
    <row r="51" spans="1:17" x14ac:dyDescent="0.4">
      <c r="A51" s="19" t="s">
        <v>31</v>
      </c>
      <c r="B51" s="21">
        <v>2019</v>
      </c>
      <c r="C51" s="22">
        <v>41857</v>
      </c>
      <c r="D51" s="19">
        <v>486</v>
      </c>
      <c r="E51" s="23">
        <v>39646.199999999997</v>
      </c>
      <c r="F51" s="21">
        <v>12.9</v>
      </c>
      <c r="G51" s="23">
        <v>145</v>
      </c>
      <c r="H51" s="24">
        <f>SUM([1]results!D103:F103)</f>
        <v>192746</v>
      </c>
      <c r="I51" s="23">
        <v>42</v>
      </c>
      <c r="J51" s="23">
        <f>AVERAGE('[2]download (1)'!R54:S54)</f>
        <v>53</v>
      </c>
      <c r="K51" s="23">
        <v>4</v>
      </c>
      <c r="L51" s="21">
        <v>0</v>
      </c>
      <c r="M51" s="25">
        <f>(53%+60%)/2</f>
        <v>0.56499999999999995</v>
      </c>
      <c r="N51" s="26">
        <v>578759</v>
      </c>
      <c r="O51" s="26">
        <v>280291</v>
      </c>
      <c r="P51" s="27">
        <f t="shared" si="0"/>
        <v>578.75900000000001</v>
      </c>
      <c r="Q51" s="27">
        <f t="shared" si="1"/>
        <v>280.291</v>
      </c>
    </row>
    <row r="52" spans="1:17" x14ac:dyDescent="0.4">
      <c r="A52" s="19" t="s">
        <v>34</v>
      </c>
      <c r="B52" s="19">
        <v>2010</v>
      </c>
      <c r="C52" s="28">
        <v>24956</v>
      </c>
      <c r="D52" s="28">
        <v>2561</v>
      </c>
      <c r="E52" s="23">
        <v>175470.1</v>
      </c>
      <c r="F52" s="21">
        <v>58.3</v>
      </c>
      <c r="G52" s="23">
        <v>809</v>
      </c>
      <c r="H52" s="24">
        <v>153692</v>
      </c>
      <c r="I52" s="23">
        <v>62.8</v>
      </c>
      <c r="J52" s="23">
        <v>68</v>
      </c>
      <c r="K52" s="23">
        <v>85</v>
      </c>
      <c r="L52" s="21">
        <v>0</v>
      </c>
      <c r="M52" s="25">
        <v>0.315</v>
      </c>
      <c r="N52" s="26">
        <v>4785437</v>
      </c>
      <c r="O52" s="26">
        <v>2174761</v>
      </c>
      <c r="P52" s="27">
        <f t="shared" si="0"/>
        <v>4785.4369999999999</v>
      </c>
      <c r="Q52" s="27">
        <f t="shared" si="1"/>
        <v>2174.761</v>
      </c>
    </row>
    <row r="53" spans="1:17" x14ac:dyDescent="0.4">
      <c r="A53" s="19" t="s">
        <v>36</v>
      </c>
      <c r="B53" s="19">
        <v>2010</v>
      </c>
      <c r="C53" s="28">
        <v>1125419</v>
      </c>
      <c r="D53" s="21">
        <v>689</v>
      </c>
      <c r="E53" s="23">
        <v>52947.7</v>
      </c>
      <c r="F53" s="21">
        <v>22.5</v>
      </c>
      <c r="G53" s="23">
        <v>157</v>
      </c>
      <c r="H53" s="24">
        <v>89609</v>
      </c>
      <c r="I53" s="23">
        <v>26.6</v>
      </c>
      <c r="J53" s="23">
        <v>70.5</v>
      </c>
      <c r="K53" s="23">
        <v>52</v>
      </c>
      <c r="L53" s="21">
        <v>1</v>
      </c>
      <c r="M53" s="25">
        <v>0.32900000000000001</v>
      </c>
      <c r="N53" s="26">
        <v>713910</v>
      </c>
      <c r="O53" s="26">
        <v>307181</v>
      </c>
      <c r="P53" s="27">
        <f t="shared" si="0"/>
        <v>713.91</v>
      </c>
      <c r="Q53" s="27">
        <f t="shared" si="1"/>
        <v>307.18099999999998</v>
      </c>
    </row>
    <row r="54" spans="1:17" x14ac:dyDescent="0.4">
      <c r="A54" s="19" t="s">
        <v>1</v>
      </c>
      <c r="B54" s="19">
        <v>2010</v>
      </c>
      <c r="C54" s="28">
        <v>76318</v>
      </c>
      <c r="D54" s="28">
        <v>1601</v>
      </c>
      <c r="E54" s="23">
        <v>248125.3</v>
      </c>
      <c r="F54" s="21">
        <v>13.6</v>
      </c>
      <c r="G54" s="23">
        <v>251</v>
      </c>
      <c r="H54" s="24">
        <v>228440</v>
      </c>
      <c r="I54" s="23">
        <v>60.3</v>
      </c>
      <c r="J54" s="23">
        <v>39</v>
      </c>
      <c r="K54" s="23">
        <v>26</v>
      </c>
      <c r="L54" s="21">
        <v>0</v>
      </c>
      <c r="M54" s="25">
        <v>0.33</v>
      </c>
      <c r="N54" s="26">
        <v>6407172</v>
      </c>
      <c r="O54" s="26">
        <v>2849425</v>
      </c>
      <c r="P54" s="27">
        <f t="shared" si="0"/>
        <v>6407.1719999999996</v>
      </c>
      <c r="Q54" s="27">
        <f t="shared" si="1"/>
        <v>2849.4250000000002</v>
      </c>
    </row>
    <row r="55" spans="1:17" x14ac:dyDescent="0.4">
      <c r="A55" s="19" t="s">
        <v>2</v>
      </c>
      <c r="B55" s="19">
        <v>2010</v>
      </c>
      <c r="C55" s="28">
        <v>37671</v>
      </c>
      <c r="D55" s="28">
        <v>2353</v>
      </c>
      <c r="E55" s="23">
        <v>100970.8</v>
      </c>
      <c r="F55" s="21">
        <v>50.6</v>
      </c>
      <c r="G55" s="23">
        <v>685</v>
      </c>
      <c r="H55" s="24">
        <v>81323</v>
      </c>
      <c r="I55" s="23">
        <v>60.4</v>
      </c>
      <c r="J55" s="23">
        <v>67</v>
      </c>
      <c r="K55" s="23">
        <v>69</v>
      </c>
      <c r="L55" s="21">
        <v>0</v>
      </c>
      <c r="M55" s="25">
        <v>0.28599999999999998</v>
      </c>
      <c r="N55" s="26">
        <v>2921964</v>
      </c>
      <c r="O55" s="26">
        <v>1318072</v>
      </c>
      <c r="P55" s="27">
        <f t="shared" si="0"/>
        <v>2921.9639999999999</v>
      </c>
      <c r="Q55" s="27">
        <f t="shared" si="1"/>
        <v>1318.0719999999999</v>
      </c>
    </row>
    <row r="56" spans="1:17" x14ac:dyDescent="0.4">
      <c r="A56" s="19" t="s">
        <v>35</v>
      </c>
      <c r="B56" s="19">
        <v>2010</v>
      </c>
      <c r="C56" s="28">
        <v>109529</v>
      </c>
      <c r="D56" s="28">
        <v>6554</v>
      </c>
      <c r="E56" s="23">
        <v>1973511.9</v>
      </c>
      <c r="F56" s="21">
        <v>22.2</v>
      </c>
      <c r="G56" s="23">
        <v>862</v>
      </c>
      <c r="H56" s="24">
        <v>1607484</v>
      </c>
      <c r="I56" s="23">
        <v>59.4</v>
      </c>
      <c r="J56" s="23">
        <v>69</v>
      </c>
      <c r="K56" s="23">
        <v>78</v>
      </c>
      <c r="L56" s="21">
        <v>1</v>
      </c>
      <c r="M56" s="25">
        <v>0.379</v>
      </c>
      <c r="N56" s="26">
        <v>37319502</v>
      </c>
      <c r="O56" s="26">
        <v>13688147</v>
      </c>
      <c r="P56" s="27">
        <f t="shared" si="0"/>
        <v>37319.502</v>
      </c>
      <c r="Q56" s="27">
        <f t="shared" si="1"/>
        <v>13688.147000000001</v>
      </c>
    </row>
    <row r="57" spans="1:17" x14ac:dyDescent="0.4">
      <c r="A57" s="19" t="s">
        <v>3</v>
      </c>
      <c r="B57" s="19">
        <v>2010</v>
      </c>
      <c r="C57" s="28">
        <v>44020</v>
      </c>
      <c r="D57" s="28">
        <v>1169</v>
      </c>
      <c r="E57" s="23">
        <v>255660.7</v>
      </c>
      <c r="F57" s="21">
        <v>15.9</v>
      </c>
      <c r="G57" s="23">
        <v>319</v>
      </c>
      <c r="H57" s="24">
        <v>126535</v>
      </c>
      <c r="I57" s="23">
        <v>45.1</v>
      </c>
      <c r="J57" s="23">
        <v>47.5</v>
      </c>
      <c r="K57" s="23">
        <v>36</v>
      </c>
      <c r="L57" s="21">
        <v>0</v>
      </c>
      <c r="M57" s="25">
        <v>0.433</v>
      </c>
      <c r="N57" s="26">
        <v>5047349</v>
      </c>
      <c r="O57" s="26">
        <v>2215012</v>
      </c>
      <c r="P57" s="27">
        <f t="shared" si="0"/>
        <v>5047.3490000000002</v>
      </c>
      <c r="Q57" s="27">
        <f t="shared" si="1"/>
        <v>2215.0120000000002</v>
      </c>
    </row>
    <row r="58" spans="1:17" x14ac:dyDescent="0.4">
      <c r="A58" s="19" t="s">
        <v>37</v>
      </c>
      <c r="B58" s="19">
        <v>2010</v>
      </c>
      <c r="C58" s="21">
        <v>267</v>
      </c>
      <c r="D58" s="21">
        <v>69</v>
      </c>
      <c r="E58" s="23">
        <v>238051.6</v>
      </c>
      <c r="F58" s="21">
        <v>50.3</v>
      </c>
      <c r="G58" s="23">
        <v>250</v>
      </c>
      <c r="H58" s="24">
        <v>208817</v>
      </c>
      <c r="I58" s="23">
        <v>49</v>
      </c>
      <c r="J58" s="23">
        <v>65.5</v>
      </c>
      <c r="K58" s="23">
        <v>25</v>
      </c>
      <c r="L58" s="21">
        <v>1</v>
      </c>
      <c r="M58" s="25">
        <v>0.45900000000000002</v>
      </c>
      <c r="N58" s="26">
        <v>3579114</v>
      </c>
      <c r="O58" s="26">
        <v>1488645</v>
      </c>
      <c r="P58" s="27">
        <f t="shared" si="0"/>
        <v>3579.114</v>
      </c>
      <c r="Q58" s="27">
        <f t="shared" si="1"/>
        <v>1488.645</v>
      </c>
    </row>
    <row r="59" spans="1:17" x14ac:dyDescent="0.4">
      <c r="A59" s="19" t="s">
        <v>38</v>
      </c>
      <c r="B59" s="19">
        <v>2010</v>
      </c>
      <c r="C59" s="21">
        <v>32</v>
      </c>
      <c r="D59" s="21">
        <v>12</v>
      </c>
      <c r="E59" s="23">
        <v>57986.7</v>
      </c>
      <c r="F59" s="21">
        <v>45.7</v>
      </c>
      <c r="G59" s="23">
        <v>58</v>
      </c>
      <c r="H59" s="24">
        <v>103201</v>
      </c>
      <c r="I59" s="23">
        <v>55.3</v>
      </c>
      <c r="J59" s="23">
        <v>66.5</v>
      </c>
      <c r="K59" s="23">
        <v>5</v>
      </c>
      <c r="L59" s="21">
        <v>1</v>
      </c>
      <c r="M59" s="25">
        <v>0.372</v>
      </c>
      <c r="N59" s="26">
        <v>899593</v>
      </c>
      <c r="O59" s="26">
        <v>406498</v>
      </c>
      <c r="P59" s="27">
        <f t="shared" si="0"/>
        <v>899.59299999999996</v>
      </c>
      <c r="Q59" s="27">
        <f t="shared" si="1"/>
        <v>406.49799999999999</v>
      </c>
    </row>
    <row r="60" spans="1:17" x14ac:dyDescent="0.4">
      <c r="A60" s="19" t="s">
        <v>39</v>
      </c>
      <c r="B60" s="19">
        <v>2010</v>
      </c>
      <c r="C60" s="28">
        <v>63091</v>
      </c>
      <c r="D60" s="28">
        <v>2984</v>
      </c>
      <c r="E60" s="23">
        <v>738242.3</v>
      </c>
      <c r="F60" s="21">
        <v>54.5</v>
      </c>
      <c r="G60" s="23">
        <v>464</v>
      </c>
      <c r="H60" s="24">
        <v>440672</v>
      </c>
      <c r="I60" s="23">
        <v>70.7</v>
      </c>
      <c r="J60" s="23">
        <v>72</v>
      </c>
      <c r="K60" s="23">
        <v>89</v>
      </c>
      <c r="L60" s="21">
        <v>1</v>
      </c>
      <c r="M60" s="25">
        <v>0.36199999999999999</v>
      </c>
      <c r="N60" s="26">
        <v>18845537</v>
      </c>
      <c r="O60" s="26">
        <v>8995100</v>
      </c>
      <c r="P60" s="27">
        <f t="shared" si="0"/>
        <v>18845.537</v>
      </c>
      <c r="Q60" s="27">
        <f t="shared" si="1"/>
        <v>8995.1</v>
      </c>
    </row>
    <row r="61" spans="1:17" x14ac:dyDescent="0.4">
      <c r="A61" s="19" t="s">
        <v>40</v>
      </c>
      <c r="B61" s="19">
        <v>2010</v>
      </c>
      <c r="C61" s="28">
        <v>20137</v>
      </c>
      <c r="D61" s="28">
        <v>4273</v>
      </c>
      <c r="E61" s="23">
        <v>414664</v>
      </c>
      <c r="F61" s="21">
        <v>50.7</v>
      </c>
      <c r="G61" s="23">
        <v>465</v>
      </c>
      <c r="H61" s="24">
        <v>287613</v>
      </c>
      <c r="I61" s="23">
        <v>63.5</v>
      </c>
      <c r="J61" s="23">
        <v>68</v>
      </c>
      <c r="K61" s="23">
        <v>43</v>
      </c>
      <c r="L61" s="21">
        <v>1</v>
      </c>
      <c r="M61" s="25">
        <v>0.35499999999999998</v>
      </c>
      <c r="N61" s="26">
        <v>9711881</v>
      </c>
      <c r="O61" s="26">
        <v>4091968</v>
      </c>
      <c r="P61" s="27">
        <f t="shared" si="0"/>
        <v>9711.8809999999994</v>
      </c>
      <c r="Q61" s="27">
        <f t="shared" si="1"/>
        <v>4091.9679999999998</v>
      </c>
    </row>
    <row r="62" spans="1:17" x14ac:dyDescent="0.4">
      <c r="A62" s="19" t="s">
        <v>4</v>
      </c>
      <c r="B62" s="19">
        <v>2010</v>
      </c>
      <c r="C62" s="28">
        <v>10172</v>
      </c>
      <c r="D62" s="21">
        <v>9</v>
      </c>
      <c r="E62" s="23">
        <v>68260.2</v>
      </c>
      <c r="F62" s="21">
        <v>63.7</v>
      </c>
      <c r="G62" s="23">
        <v>12</v>
      </c>
      <c r="H62" s="24">
        <v>32257</v>
      </c>
      <c r="I62" s="23">
        <v>70</v>
      </c>
      <c r="J62" s="23">
        <v>63.5</v>
      </c>
      <c r="K62" s="23">
        <v>5</v>
      </c>
      <c r="L62" s="21">
        <v>1</v>
      </c>
      <c r="M62" s="25">
        <v>0.40500000000000003</v>
      </c>
      <c r="N62" s="26">
        <v>1363963</v>
      </c>
      <c r="O62" s="26">
        <v>520088</v>
      </c>
      <c r="P62" s="27">
        <f t="shared" si="0"/>
        <v>1363.963</v>
      </c>
      <c r="Q62" s="27">
        <f t="shared" si="1"/>
        <v>520.08799999999997</v>
      </c>
    </row>
    <row r="63" spans="1:17" x14ac:dyDescent="0.4">
      <c r="A63" s="19" t="s">
        <v>5</v>
      </c>
      <c r="B63" s="19">
        <v>2010</v>
      </c>
      <c r="C63" s="28">
        <v>642997</v>
      </c>
      <c r="D63" s="21">
        <v>984</v>
      </c>
      <c r="E63" s="23">
        <v>55215.3</v>
      </c>
      <c r="F63" s="21">
        <v>18.899999999999999</v>
      </c>
      <c r="G63" s="23">
        <v>197</v>
      </c>
      <c r="H63" s="24">
        <v>50060</v>
      </c>
      <c r="I63" s="23">
        <v>44.4</v>
      </c>
      <c r="J63" s="23">
        <v>54.5</v>
      </c>
      <c r="K63" s="23">
        <v>11</v>
      </c>
      <c r="L63" s="21">
        <v>0</v>
      </c>
      <c r="M63" s="25">
        <v>0.32700000000000001</v>
      </c>
      <c r="N63" s="26">
        <v>1570746</v>
      </c>
      <c r="O63" s="26">
        <v>668964</v>
      </c>
      <c r="P63" s="27">
        <f t="shared" si="0"/>
        <v>1570.7460000000001</v>
      </c>
      <c r="Q63" s="27">
        <f t="shared" si="1"/>
        <v>668.96400000000006</v>
      </c>
    </row>
    <row r="64" spans="1:17" x14ac:dyDescent="0.4">
      <c r="A64" s="19" t="s">
        <v>6</v>
      </c>
      <c r="B64" s="19">
        <v>2010</v>
      </c>
      <c r="C64" s="28">
        <v>1330</v>
      </c>
      <c r="D64" s="21">
        <v>121</v>
      </c>
      <c r="E64" s="23">
        <v>661714.80000000005</v>
      </c>
      <c r="F64" s="21">
        <v>39.200000000000003</v>
      </c>
      <c r="G64" s="23">
        <v>1108</v>
      </c>
      <c r="H64" s="24">
        <v>399185</v>
      </c>
      <c r="I64" s="23">
        <v>51.8</v>
      </c>
      <c r="J64" s="23">
        <v>70.5</v>
      </c>
      <c r="K64" s="23">
        <v>69</v>
      </c>
      <c r="L64" s="21">
        <v>0</v>
      </c>
      <c r="M64" s="25">
        <v>0.45300000000000001</v>
      </c>
      <c r="N64" s="26">
        <v>12840503</v>
      </c>
      <c r="O64" s="26">
        <v>5297593</v>
      </c>
      <c r="P64" s="27">
        <f t="shared" si="0"/>
        <v>12840.503000000001</v>
      </c>
      <c r="Q64" s="27">
        <f t="shared" si="1"/>
        <v>5297.5929999999998</v>
      </c>
    </row>
    <row r="65" spans="1:17" x14ac:dyDescent="0.4">
      <c r="A65" s="19" t="s">
        <v>7</v>
      </c>
      <c r="B65" s="19">
        <v>2010</v>
      </c>
      <c r="C65" s="28">
        <v>7940</v>
      </c>
      <c r="D65" s="28">
        <v>1296</v>
      </c>
      <c r="E65" s="23">
        <v>280497</v>
      </c>
      <c r="F65" s="21">
        <v>41.7</v>
      </c>
      <c r="G65" s="23">
        <v>765</v>
      </c>
      <c r="H65" s="24">
        <v>222766</v>
      </c>
      <c r="I65" s="23">
        <v>51.7</v>
      </c>
      <c r="J65" s="23">
        <v>70.5</v>
      </c>
      <c r="K65" s="23">
        <v>29</v>
      </c>
      <c r="L65" s="21">
        <v>0</v>
      </c>
      <c r="M65" s="25">
        <v>0.36099999999999999</v>
      </c>
      <c r="N65" s="26">
        <v>6490432</v>
      </c>
      <c r="O65" s="26">
        <v>2797490</v>
      </c>
      <c r="P65" s="27">
        <f t="shared" si="0"/>
        <v>6490.4319999999998</v>
      </c>
      <c r="Q65" s="27">
        <f t="shared" si="1"/>
        <v>2797.49</v>
      </c>
    </row>
    <row r="66" spans="1:17" x14ac:dyDescent="0.4">
      <c r="A66" s="19" t="s">
        <v>8</v>
      </c>
      <c r="B66" s="19">
        <v>2010</v>
      </c>
      <c r="C66" s="28">
        <v>2722</v>
      </c>
      <c r="D66" s="21">
        <v>123</v>
      </c>
      <c r="E66" s="23">
        <v>142016.70000000001</v>
      </c>
      <c r="F66" s="21">
        <v>34</v>
      </c>
      <c r="G66" s="23">
        <v>732</v>
      </c>
      <c r="H66" s="24">
        <v>82849</v>
      </c>
      <c r="I66" s="23">
        <v>47.8</v>
      </c>
      <c r="J66" s="23">
        <v>67</v>
      </c>
      <c r="K66" s="23">
        <v>14</v>
      </c>
      <c r="L66" s="21">
        <v>0</v>
      </c>
      <c r="M66" s="25">
        <v>0.45500000000000002</v>
      </c>
      <c r="N66" s="26">
        <v>3050745</v>
      </c>
      <c r="O66" s="26">
        <v>1337792</v>
      </c>
      <c r="P66" s="27">
        <f t="shared" si="0"/>
        <v>3050.7449999999999</v>
      </c>
      <c r="Q66" s="27">
        <f t="shared" si="1"/>
        <v>1337.7919999999999</v>
      </c>
    </row>
    <row r="67" spans="1:17" x14ac:dyDescent="0.4">
      <c r="A67" s="19" t="s">
        <v>9</v>
      </c>
      <c r="B67" s="19">
        <v>2010</v>
      </c>
      <c r="C67" s="28">
        <v>25055</v>
      </c>
      <c r="D67" s="21">
        <v>51</v>
      </c>
      <c r="E67" s="23">
        <v>127970.4</v>
      </c>
      <c r="F67" s="21">
        <v>28.9</v>
      </c>
      <c r="G67" s="23">
        <v>505</v>
      </c>
      <c r="H67" s="24">
        <v>98981</v>
      </c>
      <c r="I67" s="23">
        <v>54.3</v>
      </c>
      <c r="J67" s="23">
        <v>65</v>
      </c>
      <c r="K67" s="23">
        <v>11</v>
      </c>
      <c r="L67" s="21">
        <v>0</v>
      </c>
      <c r="M67" s="25">
        <v>0.42299999999999999</v>
      </c>
      <c r="N67" s="26">
        <v>2858190</v>
      </c>
      <c r="O67" s="26">
        <v>1234456</v>
      </c>
      <c r="P67" s="27">
        <f t="shared" ref="P67:P130" si="2">N67/1000</f>
        <v>2858.19</v>
      </c>
      <c r="Q67" s="27">
        <f t="shared" ref="Q67:Q130" si="3">O67/1000</f>
        <v>1234.4559999999999</v>
      </c>
    </row>
    <row r="68" spans="1:17" x14ac:dyDescent="0.4">
      <c r="A68" s="19" t="s">
        <v>10</v>
      </c>
      <c r="B68" s="19">
        <v>2010</v>
      </c>
      <c r="C68" s="28">
        <v>60287</v>
      </c>
      <c r="D68" s="28">
        <v>1911</v>
      </c>
      <c r="E68" s="23">
        <v>164820.29999999999</v>
      </c>
      <c r="F68" s="21">
        <v>48.9</v>
      </c>
      <c r="G68" s="23">
        <v>683</v>
      </c>
      <c r="H68" s="24">
        <v>164732</v>
      </c>
      <c r="I68" s="23">
        <v>55.6</v>
      </c>
      <c r="J68" s="23">
        <v>67</v>
      </c>
      <c r="K68" s="23">
        <v>14</v>
      </c>
      <c r="L68" s="21">
        <v>0</v>
      </c>
      <c r="M68" s="25">
        <v>0.33300000000000002</v>
      </c>
      <c r="N68" s="26">
        <v>4348181</v>
      </c>
      <c r="O68" s="26">
        <v>1928556</v>
      </c>
      <c r="P68" s="27">
        <f t="shared" si="2"/>
        <v>4348.1809999999996</v>
      </c>
      <c r="Q68" s="27">
        <f t="shared" si="3"/>
        <v>1928.556</v>
      </c>
    </row>
    <row r="69" spans="1:17" x14ac:dyDescent="0.4">
      <c r="A69" s="19" t="s">
        <v>11</v>
      </c>
      <c r="B69" s="19">
        <v>2010</v>
      </c>
      <c r="C69" s="28">
        <v>35448</v>
      </c>
      <c r="D69" s="28">
        <v>2374</v>
      </c>
      <c r="E69" s="23">
        <v>226161.8</v>
      </c>
      <c r="F69" s="21">
        <v>60.1</v>
      </c>
      <c r="G69" s="23">
        <v>427</v>
      </c>
      <c r="H69" s="24">
        <v>270767</v>
      </c>
      <c r="I69" s="23">
        <v>66.400000000000006</v>
      </c>
      <c r="J69" s="23">
        <v>74</v>
      </c>
      <c r="K69" s="23">
        <v>29</v>
      </c>
      <c r="L69" s="21">
        <v>0</v>
      </c>
      <c r="M69" s="25">
        <v>0.30299999999999999</v>
      </c>
      <c r="N69" s="26">
        <v>4544532</v>
      </c>
      <c r="O69" s="26">
        <v>1968181</v>
      </c>
      <c r="P69" s="27">
        <f t="shared" si="2"/>
        <v>4544.5320000000002</v>
      </c>
      <c r="Q69" s="27">
        <f t="shared" si="3"/>
        <v>1968.181</v>
      </c>
    </row>
    <row r="70" spans="1:17" x14ac:dyDescent="0.4">
      <c r="A70" s="19" t="s">
        <v>41</v>
      </c>
      <c r="B70" s="19">
        <v>2010</v>
      </c>
      <c r="C70" s="21">
        <v>353</v>
      </c>
      <c r="D70" s="21">
        <v>558</v>
      </c>
      <c r="E70" s="23">
        <v>51724.3</v>
      </c>
      <c r="F70" s="21">
        <v>42.2</v>
      </c>
      <c r="G70" s="23">
        <v>339</v>
      </c>
      <c r="H70" s="24">
        <v>75965</v>
      </c>
      <c r="I70" s="23">
        <v>41</v>
      </c>
      <c r="J70" s="23">
        <v>71.5</v>
      </c>
      <c r="K70" s="23">
        <v>32</v>
      </c>
      <c r="L70" s="21">
        <v>1</v>
      </c>
      <c r="M70" s="25">
        <v>0.372</v>
      </c>
      <c r="N70" s="26">
        <v>1327629</v>
      </c>
      <c r="O70" s="26">
        <v>722481</v>
      </c>
      <c r="P70" s="27">
        <f t="shared" si="2"/>
        <v>1327.6289999999999</v>
      </c>
      <c r="Q70" s="27">
        <f t="shared" si="3"/>
        <v>722.48099999999999</v>
      </c>
    </row>
    <row r="71" spans="1:17" x14ac:dyDescent="0.4">
      <c r="A71" s="19" t="s">
        <v>42</v>
      </c>
      <c r="B71" s="19">
        <v>2010</v>
      </c>
      <c r="C71" s="28">
        <v>1590</v>
      </c>
      <c r="D71" s="21">
        <v>176</v>
      </c>
      <c r="E71" s="23">
        <v>316316.90000000002</v>
      </c>
      <c r="F71" s="21">
        <v>44.5</v>
      </c>
      <c r="G71" s="23">
        <v>262</v>
      </c>
      <c r="H71" s="24">
        <v>398855</v>
      </c>
      <c r="I71" s="23">
        <v>54.2</v>
      </c>
      <c r="J71" s="23">
        <v>64.5</v>
      </c>
      <c r="K71" s="23">
        <v>7</v>
      </c>
      <c r="L71" s="21">
        <v>1</v>
      </c>
      <c r="M71" s="25">
        <v>0.45500000000000002</v>
      </c>
      <c r="N71" s="26">
        <v>5788645</v>
      </c>
      <c r="O71" s="26">
        <v>2380132</v>
      </c>
      <c r="P71" s="27">
        <f t="shared" si="2"/>
        <v>5788.6450000000004</v>
      </c>
      <c r="Q71" s="27">
        <f t="shared" si="3"/>
        <v>2380.1320000000001</v>
      </c>
    </row>
    <row r="72" spans="1:17" x14ac:dyDescent="0.4">
      <c r="A72" s="19" t="s">
        <v>43</v>
      </c>
      <c r="B72" s="19">
        <v>2010</v>
      </c>
      <c r="C72" s="28">
        <v>2156</v>
      </c>
      <c r="D72" s="28">
        <v>2027</v>
      </c>
      <c r="E72" s="23">
        <v>410187.5</v>
      </c>
      <c r="F72" s="21">
        <v>47.7</v>
      </c>
      <c r="G72" s="23">
        <v>363</v>
      </c>
      <c r="H72" s="24">
        <v>531943</v>
      </c>
      <c r="I72" s="23">
        <v>47.9</v>
      </c>
      <c r="J72" s="23">
        <v>67</v>
      </c>
      <c r="K72" s="23">
        <v>4</v>
      </c>
      <c r="L72" s="21">
        <v>1</v>
      </c>
      <c r="M72" s="25">
        <v>0.54300000000000004</v>
      </c>
      <c r="N72" s="26">
        <v>6566307</v>
      </c>
      <c r="O72" s="26">
        <v>2809885</v>
      </c>
      <c r="P72" s="27">
        <f t="shared" si="2"/>
        <v>6566.3069999999998</v>
      </c>
      <c r="Q72" s="27">
        <f t="shared" si="3"/>
        <v>2809.8850000000002</v>
      </c>
    </row>
    <row r="73" spans="1:17" x14ac:dyDescent="0.4">
      <c r="A73" s="19" t="s">
        <v>12</v>
      </c>
      <c r="B73" s="19">
        <v>2010</v>
      </c>
      <c r="C73" s="28">
        <v>12122</v>
      </c>
      <c r="D73" s="21">
        <v>623</v>
      </c>
      <c r="E73" s="23">
        <v>386629.8</v>
      </c>
      <c r="F73" s="21">
        <v>32.799999999999997</v>
      </c>
      <c r="G73" s="23">
        <v>965</v>
      </c>
      <c r="H73" s="24">
        <v>262986</v>
      </c>
      <c r="I73" s="23">
        <v>44.4</v>
      </c>
      <c r="J73" s="23">
        <v>72.5</v>
      </c>
      <c r="K73" s="23">
        <v>66</v>
      </c>
      <c r="L73" s="21">
        <v>0</v>
      </c>
      <c r="M73" s="25">
        <v>0.372</v>
      </c>
      <c r="N73" s="26">
        <v>9877510</v>
      </c>
      <c r="O73" s="26">
        <v>4532225</v>
      </c>
      <c r="P73" s="27">
        <f t="shared" si="2"/>
        <v>9877.51</v>
      </c>
      <c r="Q73" s="27">
        <f t="shared" si="3"/>
        <v>4532.2250000000004</v>
      </c>
    </row>
    <row r="74" spans="1:17" x14ac:dyDescent="0.4">
      <c r="A74" s="19" t="s">
        <v>13</v>
      </c>
      <c r="B74" s="19">
        <v>2010</v>
      </c>
      <c r="C74" s="28">
        <v>34121</v>
      </c>
      <c r="D74" s="28">
        <v>2067</v>
      </c>
      <c r="E74" s="23">
        <v>272636</v>
      </c>
      <c r="F74" s="21">
        <v>27.3</v>
      </c>
      <c r="G74" s="23">
        <v>725</v>
      </c>
      <c r="H74" s="24">
        <v>278290</v>
      </c>
      <c r="I74" s="23">
        <v>41.2</v>
      </c>
      <c r="J74" s="23">
        <v>66.5</v>
      </c>
      <c r="K74" s="23">
        <v>86</v>
      </c>
      <c r="L74" s="21">
        <v>0</v>
      </c>
      <c r="M74" s="25">
        <v>0.498</v>
      </c>
      <c r="N74" s="26">
        <v>5310828</v>
      </c>
      <c r="O74" s="26">
        <v>2348693</v>
      </c>
      <c r="P74" s="27">
        <f t="shared" si="2"/>
        <v>5310.8280000000004</v>
      </c>
      <c r="Q74" s="27">
        <f t="shared" si="3"/>
        <v>2348.6930000000002</v>
      </c>
    </row>
    <row r="75" spans="1:17" x14ac:dyDescent="0.4">
      <c r="A75" s="19" t="s">
        <v>14</v>
      </c>
      <c r="B75" s="19">
        <v>2010</v>
      </c>
      <c r="C75" s="28">
        <v>22274</v>
      </c>
      <c r="D75" s="28">
        <v>1397</v>
      </c>
      <c r="E75" s="23">
        <v>95265.4</v>
      </c>
      <c r="F75" s="21">
        <v>59</v>
      </c>
      <c r="G75" s="23">
        <v>414</v>
      </c>
      <c r="H75" s="24">
        <v>96684</v>
      </c>
      <c r="I75" s="23">
        <v>63.4</v>
      </c>
      <c r="J75" s="23">
        <v>72.5</v>
      </c>
      <c r="K75" s="23">
        <v>15</v>
      </c>
      <c r="L75" s="21">
        <v>0</v>
      </c>
      <c r="M75" s="25">
        <v>0.32100000000000001</v>
      </c>
      <c r="N75" s="26">
        <v>2970548</v>
      </c>
      <c r="O75" s="26">
        <v>1276500</v>
      </c>
      <c r="P75" s="27">
        <f t="shared" si="2"/>
        <v>2970.5479999999998</v>
      </c>
      <c r="Q75" s="27">
        <f t="shared" si="3"/>
        <v>1276.5</v>
      </c>
    </row>
    <row r="76" spans="1:17" x14ac:dyDescent="0.4">
      <c r="A76" s="19" t="s">
        <v>15</v>
      </c>
      <c r="B76" s="19">
        <v>2010</v>
      </c>
      <c r="C76" s="28">
        <v>34810</v>
      </c>
      <c r="D76" s="28">
        <v>3354</v>
      </c>
      <c r="E76" s="23">
        <v>257897.4</v>
      </c>
      <c r="F76" s="21">
        <v>42.2</v>
      </c>
      <c r="G76" s="23">
        <v>775</v>
      </c>
      <c r="H76" s="24">
        <v>210649</v>
      </c>
      <c r="I76" s="23">
        <v>54.5</v>
      </c>
      <c r="J76" s="23">
        <v>67.5</v>
      </c>
      <c r="K76" s="23">
        <v>12</v>
      </c>
      <c r="L76" s="21">
        <v>0</v>
      </c>
      <c r="M76" s="25">
        <v>0.39300000000000002</v>
      </c>
      <c r="N76" s="26">
        <v>5995974</v>
      </c>
      <c r="O76" s="26">
        <v>2714627</v>
      </c>
      <c r="P76" s="27">
        <f t="shared" si="2"/>
        <v>5995.9740000000002</v>
      </c>
      <c r="Q76" s="27">
        <f t="shared" si="3"/>
        <v>2714.627</v>
      </c>
    </row>
    <row r="77" spans="1:17" x14ac:dyDescent="0.4">
      <c r="A77" s="19" t="s">
        <v>16</v>
      </c>
      <c r="B77" s="19">
        <v>2010</v>
      </c>
      <c r="C77" s="28">
        <v>56711</v>
      </c>
      <c r="D77" s="28">
        <v>1050</v>
      </c>
      <c r="E77" s="23">
        <v>38103.199999999997</v>
      </c>
      <c r="F77" s="21">
        <v>15.3</v>
      </c>
      <c r="G77" s="23">
        <v>280</v>
      </c>
      <c r="H77" s="24">
        <v>41912</v>
      </c>
      <c r="I77" s="23">
        <v>42.7</v>
      </c>
      <c r="J77" s="23">
        <v>58</v>
      </c>
      <c r="K77" s="23">
        <v>9</v>
      </c>
      <c r="L77" s="21">
        <v>0</v>
      </c>
      <c r="M77" s="25">
        <v>0.40300000000000002</v>
      </c>
      <c r="N77" s="26">
        <v>990697</v>
      </c>
      <c r="O77" s="26">
        <v>483622</v>
      </c>
      <c r="P77" s="27">
        <f t="shared" si="2"/>
        <v>990.697</v>
      </c>
      <c r="Q77" s="27">
        <f t="shared" si="3"/>
        <v>483.62200000000001</v>
      </c>
    </row>
    <row r="78" spans="1:17" x14ac:dyDescent="0.4">
      <c r="A78" s="19" t="s">
        <v>17</v>
      </c>
      <c r="B78" s="19">
        <v>2010</v>
      </c>
      <c r="C78" s="28">
        <v>1142</v>
      </c>
      <c r="D78" s="21">
        <v>27</v>
      </c>
      <c r="E78" s="23">
        <v>91785.5</v>
      </c>
      <c r="F78" s="21">
        <v>23.6</v>
      </c>
      <c r="G78" s="23">
        <v>392</v>
      </c>
      <c r="H78" s="24">
        <v>69459</v>
      </c>
      <c r="I78" s="23">
        <v>48.8</v>
      </c>
      <c r="J78" s="23">
        <v>67.5</v>
      </c>
      <c r="K78" s="23">
        <v>9</v>
      </c>
      <c r="L78" s="21">
        <v>0</v>
      </c>
      <c r="M78" s="25">
        <v>0.442</v>
      </c>
      <c r="N78" s="26">
        <v>1829542</v>
      </c>
      <c r="O78" s="26">
        <v>797662</v>
      </c>
      <c r="P78" s="27">
        <f t="shared" si="2"/>
        <v>1829.5419999999999</v>
      </c>
      <c r="Q78" s="27">
        <f t="shared" si="3"/>
        <v>797.66200000000003</v>
      </c>
    </row>
    <row r="79" spans="1:17" x14ac:dyDescent="0.4">
      <c r="A79" s="19" t="s">
        <v>18</v>
      </c>
      <c r="B79" s="19">
        <v>2010</v>
      </c>
      <c r="C79" s="28">
        <v>23869</v>
      </c>
      <c r="D79" s="21">
        <v>487</v>
      </c>
      <c r="E79" s="23">
        <v>123652.3</v>
      </c>
      <c r="F79" s="21">
        <v>9.5</v>
      </c>
      <c r="G79" s="23">
        <v>87</v>
      </c>
      <c r="H79" s="24">
        <v>89212</v>
      </c>
      <c r="I79" s="23">
        <v>49.9</v>
      </c>
      <c r="J79" s="23">
        <v>51.5</v>
      </c>
      <c r="K79" s="23">
        <v>10</v>
      </c>
      <c r="L79" s="21">
        <v>0</v>
      </c>
      <c r="M79" s="25">
        <v>0.28399999999999997</v>
      </c>
      <c r="N79" s="26">
        <v>2702405</v>
      </c>
      <c r="O79" s="26">
        <v>1175380</v>
      </c>
      <c r="P79" s="27">
        <f t="shared" si="2"/>
        <v>2702.4050000000002</v>
      </c>
      <c r="Q79" s="27">
        <f t="shared" si="3"/>
        <v>1175.3800000000001</v>
      </c>
    </row>
    <row r="80" spans="1:17" ht="22.9" customHeight="1" x14ac:dyDescent="0.4">
      <c r="A80" s="19" t="s">
        <v>44</v>
      </c>
      <c r="B80" s="19">
        <v>2010</v>
      </c>
      <c r="C80" s="21">
        <v>145</v>
      </c>
      <c r="D80" s="21">
        <v>358</v>
      </c>
      <c r="E80" s="23">
        <v>64170.7</v>
      </c>
      <c r="F80" s="21">
        <v>43.4</v>
      </c>
      <c r="G80" s="23">
        <v>213</v>
      </c>
      <c r="H80" s="24">
        <v>58681</v>
      </c>
      <c r="I80" s="23">
        <v>43.8</v>
      </c>
      <c r="J80" s="23">
        <v>68.5</v>
      </c>
      <c r="K80" s="23">
        <v>11</v>
      </c>
      <c r="L80" s="21">
        <v>1</v>
      </c>
      <c r="M80" s="25">
        <v>0.46</v>
      </c>
      <c r="N80" s="26">
        <v>1316762</v>
      </c>
      <c r="O80" s="26">
        <v>615222</v>
      </c>
      <c r="P80" s="27">
        <f t="shared" si="2"/>
        <v>1316.7619999999999</v>
      </c>
      <c r="Q80" s="27">
        <f t="shared" si="3"/>
        <v>615.22199999999998</v>
      </c>
    </row>
    <row r="81" spans="1:17" x14ac:dyDescent="0.4">
      <c r="A81" s="19" t="s">
        <v>45</v>
      </c>
      <c r="B81" s="19">
        <v>2010</v>
      </c>
      <c r="C81" s="28">
        <v>18495</v>
      </c>
      <c r="D81" s="28">
        <v>3616</v>
      </c>
      <c r="E81" s="23">
        <v>494977.8</v>
      </c>
      <c r="F81" s="21">
        <v>47.1</v>
      </c>
      <c r="G81" s="23">
        <v>716</v>
      </c>
      <c r="H81" s="24">
        <v>441263</v>
      </c>
      <c r="I81" s="23">
        <v>52.7</v>
      </c>
      <c r="J81" s="23">
        <v>71</v>
      </c>
      <c r="K81" s="23">
        <v>17</v>
      </c>
      <c r="L81" s="21">
        <v>1</v>
      </c>
      <c r="M81" s="25">
        <v>0.47199999999999998</v>
      </c>
      <c r="N81" s="26">
        <v>8799446</v>
      </c>
      <c r="O81" s="26">
        <v>3556442</v>
      </c>
      <c r="P81" s="27">
        <f t="shared" si="2"/>
        <v>8799.4459999999999</v>
      </c>
      <c r="Q81" s="27">
        <f t="shared" si="3"/>
        <v>3556.442</v>
      </c>
    </row>
    <row r="82" spans="1:17" x14ac:dyDescent="0.4">
      <c r="A82" s="19" t="s">
        <v>19</v>
      </c>
      <c r="B82" s="19">
        <v>2010</v>
      </c>
      <c r="C82" s="28">
        <v>233056</v>
      </c>
      <c r="D82" s="21">
        <v>998</v>
      </c>
      <c r="E82" s="23">
        <v>84037.9</v>
      </c>
      <c r="F82" s="21">
        <v>14.6</v>
      </c>
      <c r="G82" s="23">
        <v>247</v>
      </c>
      <c r="H82" s="24">
        <v>131350</v>
      </c>
      <c r="I82" s="23">
        <v>53.4</v>
      </c>
      <c r="J82" s="23">
        <v>44.5</v>
      </c>
      <c r="K82" s="23">
        <v>11</v>
      </c>
      <c r="L82" s="21">
        <v>0</v>
      </c>
      <c r="M82" s="25">
        <v>0.28699999999999998</v>
      </c>
      <c r="N82" s="26">
        <v>2064552</v>
      </c>
      <c r="O82" s="26">
        <v>903049</v>
      </c>
      <c r="P82" s="27">
        <f t="shared" si="2"/>
        <v>2064.5520000000001</v>
      </c>
      <c r="Q82" s="27">
        <f t="shared" si="3"/>
        <v>903.04899999999998</v>
      </c>
    </row>
    <row r="83" spans="1:17" x14ac:dyDescent="0.4">
      <c r="A83" s="19" t="s">
        <v>46</v>
      </c>
      <c r="B83" s="19">
        <v>2010</v>
      </c>
      <c r="C83" s="28">
        <v>2087</v>
      </c>
      <c r="D83" s="21">
        <v>154</v>
      </c>
      <c r="E83" s="23">
        <v>1212485.1000000001</v>
      </c>
      <c r="F83" s="21">
        <v>41.8</v>
      </c>
      <c r="G83" s="23">
        <v>1664</v>
      </c>
      <c r="H83" s="24">
        <v>873071</v>
      </c>
      <c r="I83" s="23">
        <v>45.4</v>
      </c>
      <c r="J83" s="23">
        <v>71.5</v>
      </c>
      <c r="K83" s="23">
        <v>42</v>
      </c>
      <c r="L83" s="21">
        <v>1</v>
      </c>
      <c r="M83" s="25">
        <v>0.496</v>
      </c>
      <c r="N83" s="26">
        <v>19399878</v>
      </c>
      <c r="O83" s="26">
        <v>8115218</v>
      </c>
      <c r="P83" s="27">
        <f t="shared" si="2"/>
        <v>19399.878000000001</v>
      </c>
      <c r="Q83" s="27">
        <f t="shared" si="3"/>
        <v>8115.2179999999998</v>
      </c>
    </row>
    <row r="84" spans="1:17" x14ac:dyDescent="0.4">
      <c r="A84" s="19" t="s">
        <v>47</v>
      </c>
      <c r="B84" s="19">
        <v>2010</v>
      </c>
      <c r="C84" s="28">
        <v>21463</v>
      </c>
      <c r="D84" s="28">
        <v>4213</v>
      </c>
      <c r="E84" s="23">
        <v>415710</v>
      </c>
      <c r="F84" s="21">
        <v>50.3</v>
      </c>
      <c r="G84" s="23">
        <v>1088</v>
      </c>
      <c r="H84" s="24">
        <v>461795</v>
      </c>
      <c r="I84" s="23">
        <v>59</v>
      </c>
      <c r="J84" s="23">
        <v>67.5</v>
      </c>
      <c r="K84" s="23">
        <v>34</v>
      </c>
      <c r="L84" s="21">
        <v>1</v>
      </c>
      <c r="M84" s="25">
        <v>0.376</v>
      </c>
      <c r="N84" s="26">
        <v>9574323</v>
      </c>
      <c r="O84" s="26">
        <v>4334128</v>
      </c>
      <c r="P84" s="27">
        <f t="shared" si="2"/>
        <v>9574.3230000000003</v>
      </c>
      <c r="Q84" s="27">
        <f t="shared" si="3"/>
        <v>4334.1279999999997</v>
      </c>
    </row>
    <row r="85" spans="1:17" x14ac:dyDescent="0.4">
      <c r="A85" s="19" t="s">
        <v>20</v>
      </c>
      <c r="B85" s="19">
        <v>2010</v>
      </c>
      <c r="C85" s="28">
        <v>3854</v>
      </c>
      <c r="D85" s="21">
        <v>460</v>
      </c>
      <c r="E85" s="23">
        <v>35689.4</v>
      </c>
      <c r="F85" s="21">
        <v>17.8</v>
      </c>
      <c r="G85" s="23">
        <v>326</v>
      </c>
      <c r="H85" s="24">
        <v>25777</v>
      </c>
      <c r="I85" s="23">
        <v>40.4</v>
      </c>
      <c r="J85" s="23">
        <v>65.5</v>
      </c>
      <c r="K85" s="23">
        <v>6</v>
      </c>
      <c r="L85" s="21">
        <v>0</v>
      </c>
      <c r="M85" s="25">
        <v>0.50800000000000001</v>
      </c>
      <c r="N85" s="26">
        <v>674715</v>
      </c>
      <c r="O85" s="26">
        <v>318342</v>
      </c>
      <c r="P85" s="27">
        <f t="shared" si="2"/>
        <v>674.71500000000003</v>
      </c>
      <c r="Q85" s="27">
        <f t="shared" si="3"/>
        <v>318.34199999999998</v>
      </c>
    </row>
    <row r="86" spans="1:17" x14ac:dyDescent="0.4">
      <c r="A86" s="19" t="s">
        <v>21</v>
      </c>
      <c r="B86" s="19">
        <v>2010</v>
      </c>
      <c r="C86" s="28">
        <v>4218</v>
      </c>
      <c r="D86" s="21">
        <v>571</v>
      </c>
      <c r="E86" s="23">
        <v>496457.7</v>
      </c>
      <c r="F86" s="21">
        <v>39.1</v>
      </c>
      <c r="G86" s="23">
        <v>1131</v>
      </c>
      <c r="H86" s="24">
        <v>271750</v>
      </c>
      <c r="I86" s="23">
        <v>50.7</v>
      </c>
      <c r="J86" s="23">
        <v>68.5</v>
      </c>
      <c r="K86" s="23">
        <v>19</v>
      </c>
      <c r="L86" s="21">
        <v>0</v>
      </c>
      <c r="M86" s="25">
        <v>0.38</v>
      </c>
      <c r="N86" s="26">
        <v>11539336</v>
      </c>
      <c r="O86" s="26">
        <v>5128641</v>
      </c>
      <c r="P86" s="27">
        <f t="shared" si="2"/>
        <v>11539.335999999999</v>
      </c>
      <c r="Q86" s="27">
        <f t="shared" si="3"/>
        <v>5128.6409999999996</v>
      </c>
    </row>
    <row r="87" spans="1:17" x14ac:dyDescent="0.4">
      <c r="A87" s="19" t="s">
        <v>22</v>
      </c>
      <c r="B87" s="19">
        <v>2010</v>
      </c>
      <c r="C87" s="28">
        <v>85770</v>
      </c>
      <c r="D87" s="28">
        <v>1735</v>
      </c>
      <c r="E87" s="23">
        <v>153215.1</v>
      </c>
      <c r="F87" s="21">
        <v>36.5</v>
      </c>
      <c r="G87" s="23">
        <v>743</v>
      </c>
      <c r="H87" s="24">
        <v>173922</v>
      </c>
      <c r="I87" s="23">
        <v>59.6</v>
      </c>
      <c r="J87" s="23">
        <v>63.5</v>
      </c>
      <c r="K87" s="23">
        <v>47</v>
      </c>
      <c r="L87" s="21">
        <v>0</v>
      </c>
      <c r="M87" s="25">
        <v>0.308</v>
      </c>
      <c r="N87" s="26">
        <v>3759944</v>
      </c>
      <c r="O87" s="26">
        <v>1666053</v>
      </c>
      <c r="P87" s="27">
        <f t="shared" si="2"/>
        <v>3759.944</v>
      </c>
      <c r="Q87" s="27">
        <f t="shared" si="3"/>
        <v>1666.0530000000001</v>
      </c>
    </row>
    <row r="88" spans="1:17" x14ac:dyDescent="0.4">
      <c r="A88" s="19" t="s">
        <v>48</v>
      </c>
      <c r="B88" s="19">
        <v>2010</v>
      </c>
      <c r="C88" s="28">
        <v>93731</v>
      </c>
      <c r="D88" s="28">
        <v>1315</v>
      </c>
      <c r="E88" s="23">
        <v>163827</v>
      </c>
      <c r="F88" s="21">
        <v>27.4</v>
      </c>
      <c r="G88" s="23">
        <v>305</v>
      </c>
      <c r="H88" s="24">
        <v>169585</v>
      </c>
      <c r="I88" s="23">
        <v>48.4</v>
      </c>
      <c r="J88" s="23">
        <v>72</v>
      </c>
      <c r="K88" s="23">
        <v>17</v>
      </c>
      <c r="L88" s="21">
        <v>1</v>
      </c>
      <c r="M88" s="25">
        <v>0.376</v>
      </c>
      <c r="N88" s="26">
        <v>3837491</v>
      </c>
      <c r="O88" s="26">
        <v>1677303</v>
      </c>
      <c r="P88" s="27">
        <f t="shared" si="2"/>
        <v>3837.491</v>
      </c>
      <c r="Q88" s="27">
        <f t="shared" si="3"/>
        <v>1677.3030000000001</v>
      </c>
    </row>
    <row r="89" spans="1:17" x14ac:dyDescent="0.4">
      <c r="A89" s="19" t="s">
        <v>49</v>
      </c>
      <c r="B89" s="19">
        <v>2010</v>
      </c>
      <c r="C89" s="28">
        <v>3482</v>
      </c>
      <c r="D89" s="21">
        <v>583</v>
      </c>
      <c r="E89" s="23">
        <v>599025.1</v>
      </c>
      <c r="F89" s="21">
        <v>42.9</v>
      </c>
      <c r="G89" s="23">
        <v>1792</v>
      </c>
      <c r="H89" s="24">
        <v>821689</v>
      </c>
      <c r="I89" s="23">
        <v>48.8</v>
      </c>
      <c r="J89" s="23">
        <v>65.5</v>
      </c>
      <c r="K89" s="23">
        <v>29</v>
      </c>
      <c r="L89" s="21">
        <v>1</v>
      </c>
      <c r="M89" s="25">
        <v>0.439</v>
      </c>
      <c r="N89" s="26">
        <v>12711160</v>
      </c>
      <c r="O89" s="26">
        <v>5571046</v>
      </c>
      <c r="P89" s="27">
        <f t="shared" si="2"/>
        <v>12711.16</v>
      </c>
      <c r="Q89" s="27">
        <f t="shared" si="3"/>
        <v>5571.0460000000003</v>
      </c>
    </row>
    <row r="90" spans="1:17" x14ac:dyDescent="0.4">
      <c r="A90" s="19" t="s">
        <v>23</v>
      </c>
      <c r="B90" s="19">
        <v>2010</v>
      </c>
      <c r="C90" s="21">
        <v>23</v>
      </c>
      <c r="D90" s="21">
        <v>30</v>
      </c>
      <c r="E90" s="23">
        <v>49472.4</v>
      </c>
      <c r="F90" s="21">
        <v>47.9</v>
      </c>
      <c r="G90" s="23">
        <v>68</v>
      </c>
      <c r="H90" s="24">
        <v>76694</v>
      </c>
      <c r="I90" s="23">
        <v>50.1</v>
      </c>
      <c r="J90" s="23">
        <v>67.5</v>
      </c>
      <c r="K90" s="23">
        <v>4</v>
      </c>
      <c r="L90" s="21">
        <v>0</v>
      </c>
      <c r="M90" s="25">
        <v>0.42499999999999999</v>
      </c>
      <c r="N90" s="26">
        <v>1053959</v>
      </c>
      <c r="O90" s="26">
        <v>463566</v>
      </c>
      <c r="P90" s="27">
        <f t="shared" si="2"/>
        <v>1053.9590000000001</v>
      </c>
      <c r="Q90" s="27">
        <f t="shared" si="3"/>
        <v>463.56599999999997</v>
      </c>
    </row>
    <row r="91" spans="1:17" x14ac:dyDescent="0.4">
      <c r="A91" s="19" t="s">
        <v>50</v>
      </c>
      <c r="B91" s="19">
        <v>2010</v>
      </c>
      <c r="C91" s="28">
        <v>7568</v>
      </c>
      <c r="D91" s="28">
        <v>1916</v>
      </c>
      <c r="E91" s="23">
        <v>163844</v>
      </c>
      <c r="F91" s="21">
        <v>49.8</v>
      </c>
      <c r="G91" s="23">
        <v>444</v>
      </c>
      <c r="H91" s="24">
        <v>156020</v>
      </c>
      <c r="I91" s="23">
        <v>62.4</v>
      </c>
      <c r="J91" s="23">
        <v>67.5</v>
      </c>
      <c r="K91" s="23">
        <v>14</v>
      </c>
      <c r="L91" s="21">
        <v>1</v>
      </c>
      <c r="M91" s="25">
        <v>0.35199999999999998</v>
      </c>
      <c r="N91" s="26">
        <v>4635649</v>
      </c>
      <c r="O91" s="26">
        <v>2140804</v>
      </c>
      <c r="P91" s="27">
        <f t="shared" si="2"/>
        <v>4635.6490000000003</v>
      </c>
      <c r="Q91" s="27">
        <f t="shared" si="3"/>
        <v>2140.8040000000001</v>
      </c>
    </row>
    <row r="92" spans="1:17" x14ac:dyDescent="0.4">
      <c r="A92" s="19" t="s">
        <v>24</v>
      </c>
      <c r="B92" s="19">
        <v>2010</v>
      </c>
      <c r="C92" s="28">
        <v>12461</v>
      </c>
      <c r="D92" s="28">
        <v>1078</v>
      </c>
      <c r="E92" s="23">
        <v>37709.199999999997</v>
      </c>
      <c r="F92" s="21">
        <v>20.100000000000001</v>
      </c>
      <c r="G92" s="23">
        <v>294</v>
      </c>
      <c r="H92" s="24">
        <v>31150</v>
      </c>
      <c r="I92" s="23">
        <v>45.2</v>
      </c>
      <c r="J92" s="23">
        <v>68</v>
      </c>
      <c r="K92" s="23">
        <v>6</v>
      </c>
      <c r="L92" s="21">
        <v>0</v>
      </c>
      <c r="M92" s="25">
        <v>0.42199999999999999</v>
      </c>
      <c r="N92" s="26">
        <v>816166</v>
      </c>
      <c r="O92" s="26">
        <v>364280</v>
      </c>
      <c r="P92" s="27">
        <f t="shared" si="2"/>
        <v>816.16600000000005</v>
      </c>
      <c r="Q92" s="27">
        <f t="shared" si="3"/>
        <v>364.28</v>
      </c>
    </row>
    <row r="93" spans="1:17" x14ac:dyDescent="0.4">
      <c r="A93" s="19" t="s">
        <v>25</v>
      </c>
      <c r="B93" s="19">
        <v>2010</v>
      </c>
      <c r="C93" s="28">
        <v>22149</v>
      </c>
      <c r="D93" s="28">
        <v>1858</v>
      </c>
      <c r="E93" s="23">
        <v>255696.1</v>
      </c>
      <c r="F93" s="21">
        <v>54.2</v>
      </c>
      <c r="G93" s="23">
        <v>634</v>
      </c>
      <c r="H93" s="24">
        <v>203459</v>
      </c>
      <c r="I93" s="23">
        <v>57.6</v>
      </c>
      <c r="J93" s="23">
        <v>68.5</v>
      </c>
      <c r="K93" s="23">
        <v>53</v>
      </c>
      <c r="L93" s="21">
        <v>0</v>
      </c>
      <c r="M93" s="25">
        <v>0.32800000000000001</v>
      </c>
      <c r="N93" s="26">
        <v>6355311</v>
      </c>
      <c r="O93" s="26">
        <v>2814921</v>
      </c>
      <c r="P93" s="27">
        <f t="shared" si="2"/>
        <v>6355.3109999999997</v>
      </c>
      <c r="Q93" s="27">
        <f t="shared" si="3"/>
        <v>2814.9209999999998</v>
      </c>
    </row>
    <row r="94" spans="1:17" x14ac:dyDescent="0.4">
      <c r="A94" s="19" t="s">
        <v>26</v>
      </c>
      <c r="B94" s="19">
        <v>2010</v>
      </c>
      <c r="C94" s="28">
        <v>210320</v>
      </c>
      <c r="D94" s="28">
        <v>6748</v>
      </c>
      <c r="E94" s="23">
        <v>1237304</v>
      </c>
      <c r="F94" s="21">
        <v>28.9</v>
      </c>
      <c r="G94" s="23">
        <v>1511</v>
      </c>
      <c r="H94" s="24">
        <v>812671</v>
      </c>
      <c r="I94" s="23">
        <v>64.8</v>
      </c>
      <c r="J94" s="23">
        <v>65.5</v>
      </c>
      <c r="K94" s="23">
        <v>147</v>
      </c>
      <c r="L94" s="21">
        <v>0</v>
      </c>
      <c r="M94" s="25">
        <v>0.32200000000000001</v>
      </c>
      <c r="N94" s="26">
        <v>25241971</v>
      </c>
      <c r="O94" s="26">
        <v>9996584</v>
      </c>
      <c r="P94" s="27">
        <f t="shared" si="2"/>
        <v>25241.971000000001</v>
      </c>
      <c r="Q94" s="27">
        <f t="shared" si="3"/>
        <v>9996.5840000000007</v>
      </c>
    </row>
    <row r="95" spans="1:17" x14ac:dyDescent="0.4">
      <c r="A95" s="19" t="s">
        <v>27</v>
      </c>
      <c r="B95" s="19">
        <v>2010</v>
      </c>
      <c r="C95" s="28">
        <v>64781</v>
      </c>
      <c r="D95" s="28">
        <v>1050</v>
      </c>
      <c r="E95" s="23">
        <v>118098.3</v>
      </c>
      <c r="F95" s="21">
        <v>12.2</v>
      </c>
      <c r="G95" s="23">
        <v>191</v>
      </c>
      <c r="H95" s="24">
        <v>127917</v>
      </c>
      <c r="I95" s="23">
        <v>48.6</v>
      </c>
      <c r="J95" s="23">
        <v>55</v>
      </c>
      <c r="K95" s="23">
        <v>134</v>
      </c>
      <c r="L95" s="21">
        <v>0</v>
      </c>
      <c r="M95" s="25">
        <v>0.38500000000000001</v>
      </c>
      <c r="N95" s="26">
        <v>2775332</v>
      </c>
      <c r="O95" s="26">
        <v>982128</v>
      </c>
      <c r="P95" s="27">
        <f t="shared" si="2"/>
        <v>2775.3319999999999</v>
      </c>
      <c r="Q95" s="27">
        <f t="shared" si="3"/>
        <v>982.12800000000004</v>
      </c>
    </row>
    <row r="96" spans="1:17" x14ac:dyDescent="0.4">
      <c r="A96" s="19" t="s">
        <v>28</v>
      </c>
      <c r="B96" s="19">
        <v>2010</v>
      </c>
      <c r="C96" s="28">
        <v>86</v>
      </c>
      <c r="D96" s="28">
        <v>81</v>
      </c>
      <c r="E96" s="23">
        <v>27113.3</v>
      </c>
      <c r="F96" s="21">
        <v>42.7</v>
      </c>
      <c r="G96" s="23">
        <v>204</v>
      </c>
      <c r="H96" s="24">
        <v>70159</v>
      </c>
      <c r="I96" s="23">
        <v>42.9</v>
      </c>
      <c r="J96" s="23">
        <v>67.5</v>
      </c>
      <c r="K96" s="23">
        <v>10</v>
      </c>
      <c r="L96" s="21">
        <v>0</v>
      </c>
      <c r="M96" s="25">
        <v>0.44500000000000001</v>
      </c>
      <c r="N96" s="26">
        <v>625879</v>
      </c>
      <c r="O96" s="26">
        <v>322975</v>
      </c>
      <c r="P96" s="27">
        <f t="shared" si="2"/>
        <v>625.87900000000002</v>
      </c>
      <c r="Q96" s="27">
        <f t="shared" si="3"/>
        <v>322.97500000000002</v>
      </c>
    </row>
    <row r="97" spans="1:17" x14ac:dyDescent="0.4">
      <c r="A97" s="19" t="s">
        <v>52</v>
      </c>
      <c r="B97" s="19">
        <v>2010</v>
      </c>
      <c r="C97" s="28">
        <v>8369</v>
      </c>
      <c r="D97" s="21">
        <v>868</v>
      </c>
      <c r="E97" s="23">
        <v>423563.9</v>
      </c>
      <c r="F97" s="21">
        <v>44.3</v>
      </c>
      <c r="G97" s="23">
        <v>552</v>
      </c>
      <c r="H97" s="24">
        <v>283970</v>
      </c>
      <c r="I97" s="23">
        <v>55.1</v>
      </c>
      <c r="J97" s="23">
        <v>68</v>
      </c>
      <c r="K97" s="23">
        <v>22</v>
      </c>
      <c r="L97" s="21">
        <v>1</v>
      </c>
      <c r="M97" s="25">
        <v>0.44600000000000001</v>
      </c>
      <c r="N97" s="26">
        <v>8023699</v>
      </c>
      <c r="O97" s="26">
        <v>3368654</v>
      </c>
      <c r="P97" s="27">
        <f t="shared" si="2"/>
        <v>8023.6989999999996</v>
      </c>
      <c r="Q97" s="27">
        <f t="shared" si="3"/>
        <v>3368.654</v>
      </c>
    </row>
    <row r="98" spans="1:17" x14ac:dyDescent="0.4">
      <c r="A98" s="19" t="s">
        <v>51</v>
      </c>
      <c r="B98" s="19">
        <v>2010</v>
      </c>
      <c r="C98" s="28">
        <v>56820</v>
      </c>
      <c r="D98" s="28">
        <v>870</v>
      </c>
      <c r="E98" s="23">
        <v>365799.7</v>
      </c>
      <c r="F98" s="21">
        <v>38.4</v>
      </c>
      <c r="G98" s="23">
        <v>401</v>
      </c>
      <c r="H98" s="24">
        <v>226958</v>
      </c>
      <c r="I98" s="23">
        <v>48.3</v>
      </c>
      <c r="J98" s="23">
        <v>72.5</v>
      </c>
      <c r="K98" s="23">
        <v>4</v>
      </c>
      <c r="L98" s="21">
        <v>1</v>
      </c>
      <c r="M98" s="25">
        <v>0.40899999999999997</v>
      </c>
      <c r="N98" s="26">
        <v>6742830</v>
      </c>
      <c r="O98" s="26">
        <v>2889609</v>
      </c>
      <c r="P98" s="27">
        <f t="shared" si="2"/>
        <v>6742.83</v>
      </c>
      <c r="Q98" s="27">
        <f t="shared" si="3"/>
        <v>2889.6089999999999</v>
      </c>
    </row>
    <row r="99" spans="1:17" x14ac:dyDescent="0.4">
      <c r="A99" s="19" t="s">
        <v>29</v>
      </c>
      <c r="B99" s="19">
        <v>2010</v>
      </c>
      <c r="C99" s="28">
        <v>14701</v>
      </c>
      <c r="D99" s="28">
        <v>718</v>
      </c>
      <c r="E99" s="23">
        <v>65304.7</v>
      </c>
      <c r="F99" s="21">
        <v>45.2</v>
      </c>
      <c r="G99" s="23">
        <v>409</v>
      </c>
      <c r="H99" s="24">
        <v>72880</v>
      </c>
      <c r="I99" s="23">
        <v>51.8</v>
      </c>
      <c r="J99" s="23">
        <v>71</v>
      </c>
      <c r="K99" s="23">
        <v>9</v>
      </c>
      <c r="L99" s="21">
        <v>0</v>
      </c>
      <c r="M99" s="25">
        <v>0.29499999999999998</v>
      </c>
      <c r="N99" s="26">
        <v>1854239</v>
      </c>
      <c r="O99" s="26">
        <v>882225</v>
      </c>
      <c r="P99" s="27">
        <f t="shared" si="2"/>
        <v>1854.239</v>
      </c>
      <c r="Q99" s="27">
        <f t="shared" si="3"/>
        <v>882.22500000000002</v>
      </c>
    </row>
    <row r="100" spans="1:17" x14ac:dyDescent="0.4">
      <c r="A100" s="19" t="s">
        <v>30</v>
      </c>
      <c r="B100" s="19">
        <v>2010</v>
      </c>
      <c r="C100" s="28">
        <v>2224</v>
      </c>
      <c r="D100" s="28">
        <v>1318</v>
      </c>
      <c r="E100" s="23">
        <v>254615.2</v>
      </c>
      <c r="F100" s="21">
        <v>32.6</v>
      </c>
      <c r="G100" s="23">
        <v>763</v>
      </c>
      <c r="H100" s="24">
        <v>128028</v>
      </c>
      <c r="I100" s="23">
        <v>43.1</v>
      </c>
      <c r="J100" s="23">
        <v>71</v>
      </c>
      <c r="K100" s="23">
        <v>105</v>
      </c>
      <c r="L100" s="21">
        <v>0</v>
      </c>
      <c r="M100" s="25">
        <v>0.41299999999999998</v>
      </c>
      <c r="N100" s="26">
        <v>5690475</v>
      </c>
      <c r="O100" s="26">
        <v>2625932</v>
      </c>
      <c r="P100" s="27">
        <f t="shared" si="2"/>
        <v>5690.4750000000004</v>
      </c>
      <c r="Q100" s="27">
        <f t="shared" si="3"/>
        <v>2625.9319999999998</v>
      </c>
    </row>
    <row r="101" spans="1:17" x14ac:dyDescent="0.4">
      <c r="A101" s="19" t="s">
        <v>31</v>
      </c>
      <c r="B101" s="19">
        <v>2010</v>
      </c>
      <c r="C101" s="28">
        <v>80382</v>
      </c>
      <c r="D101" s="28">
        <v>533</v>
      </c>
      <c r="E101" s="23">
        <v>37442.6</v>
      </c>
      <c r="F101" s="21">
        <v>12.9</v>
      </c>
      <c r="G101" s="23">
        <v>113</v>
      </c>
      <c r="H101" s="24">
        <v>52590</v>
      </c>
      <c r="I101" s="23">
        <v>42</v>
      </c>
      <c r="J101" s="23">
        <v>53</v>
      </c>
      <c r="K101" s="23">
        <v>4</v>
      </c>
      <c r="L101" s="21">
        <v>0</v>
      </c>
      <c r="M101" s="25">
        <v>0.34200000000000003</v>
      </c>
      <c r="N101" s="26">
        <v>564487</v>
      </c>
      <c r="O101" s="26">
        <v>262437</v>
      </c>
      <c r="P101" s="27">
        <f t="shared" si="2"/>
        <v>564.48699999999997</v>
      </c>
      <c r="Q101" s="27">
        <f t="shared" si="3"/>
        <v>262.43700000000001</v>
      </c>
    </row>
    <row r="102" spans="1:17" x14ac:dyDescent="0.4">
      <c r="A102" s="19" t="s">
        <v>34</v>
      </c>
      <c r="B102" s="19">
        <v>2000</v>
      </c>
      <c r="C102" s="28">
        <v>41197</v>
      </c>
      <c r="D102" s="28">
        <v>3080</v>
      </c>
      <c r="E102" s="23">
        <v>120132.9</v>
      </c>
      <c r="F102" s="21">
        <v>58.3</v>
      </c>
      <c r="G102" s="23">
        <v>806</v>
      </c>
      <c r="H102" s="24">
        <v>92171</v>
      </c>
      <c r="I102" s="23">
        <v>62.8</v>
      </c>
      <c r="J102" s="23">
        <v>68</v>
      </c>
      <c r="K102" s="23">
        <v>85</v>
      </c>
      <c r="L102" s="21">
        <v>0</v>
      </c>
      <c r="M102" s="25">
        <v>0.19</v>
      </c>
      <c r="N102" s="26">
        <v>4452173</v>
      </c>
      <c r="O102" s="26">
        <v>1969913</v>
      </c>
      <c r="P102" s="27">
        <f t="shared" si="2"/>
        <v>4452.1729999999998</v>
      </c>
      <c r="Q102" s="27">
        <f t="shared" si="3"/>
        <v>1969.913</v>
      </c>
    </row>
    <row r="103" spans="1:17" x14ac:dyDescent="0.4">
      <c r="A103" s="19" t="s">
        <v>36</v>
      </c>
      <c r="B103" s="19">
        <v>2000</v>
      </c>
      <c r="C103" s="28">
        <v>2176665</v>
      </c>
      <c r="D103" s="21">
        <v>543</v>
      </c>
      <c r="E103" s="23">
        <v>26815.8</v>
      </c>
      <c r="F103" s="21">
        <v>22.5</v>
      </c>
      <c r="G103" s="23">
        <v>157</v>
      </c>
      <c r="H103" s="24">
        <v>49669</v>
      </c>
      <c r="I103" s="23">
        <v>26.6</v>
      </c>
      <c r="J103" s="23">
        <v>70.5</v>
      </c>
      <c r="K103" s="23">
        <v>52</v>
      </c>
      <c r="L103" s="21">
        <v>1</v>
      </c>
      <c r="M103" s="25">
        <v>0.25</v>
      </c>
      <c r="N103" s="26">
        <v>627963</v>
      </c>
      <c r="O103" s="26">
        <v>261959</v>
      </c>
      <c r="P103" s="27">
        <f t="shared" si="2"/>
        <v>627.96299999999997</v>
      </c>
      <c r="Q103" s="27">
        <f t="shared" si="3"/>
        <v>261.959</v>
      </c>
    </row>
    <row r="104" spans="1:17" x14ac:dyDescent="0.4">
      <c r="A104" s="19" t="s">
        <v>1</v>
      </c>
      <c r="B104" s="19">
        <v>2000</v>
      </c>
      <c r="C104" s="28">
        <v>700101</v>
      </c>
      <c r="D104" s="28">
        <v>3041</v>
      </c>
      <c r="E104" s="23">
        <v>164609.9</v>
      </c>
      <c r="F104" s="21">
        <v>13.6</v>
      </c>
      <c r="G104" s="23">
        <v>250</v>
      </c>
      <c r="H104" s="24">
        <v>144730</v>
      </c>
      <c r="I104" s="23">
        <v>60.3</v>
      </c>
      <c r="J104" s="23">
        <v>39</v>
      </c>
      <c r="K104" s="23">
        <v>26</v>
      </c>
      <c r="L104" s="21">
        <v>0</v>
      </c>
      <c r="M104" s="25">
        <v>0.24</v>
      </c>
      <c r="N104" s="26">
        <v>5160586</v>
      </c>
      <c r="O104" s="26">
        <v>2205828</v>
      </c>
      <c r="P104" s="27">
        <f t="shared" si="2"/>
        <v>5160.5860000000002</v>
      </c>
      <c r="Q104" s="27">
        <f t="shared" si="3"/>
        <v>2205.828</v>
      </c>
    </row>
    <row r="105" spans="1:17" x14ac:dyDescent="0.4">
      <c r="A105" s="19" t="s">
        <v>2</v>
      </c>
      <c r="B105" s="19">
        <v>2000</v>
      </c>
      <c r="C105" s="28">
        <v>15334</v>
      </c>
      <c r="D105" s="28">
        <v>1380</v>
      </c>
      <c r="E105" s="23">
        <v>68740.399999999994</v>
      </c>
      <c r="F105" s="21">
        <v>50.6</v>
      </c>
      <c r="G105" s="23">
        <v>682</v>
      </c>
      <c r="H105" s="24">
        <v>73131</v>
      </c>
      <c r="I105" s="23">
        <v>60.4</v>
      </c>
      <c r="J105" s="23">
        <v>67</v>
      </c>
      <c r="K105" s="23">
        <v>69</v>
      </c>
      <c r="L105" s="21">
        <v>0</v>
      </c>
      <c r="M105" s="25">
        <v>0.17</v>
      </c>
      <c r="N105" s="26">
        <v>2678588</v>
      </c>
      <c r="O105" s="26">
        <v>1176678</v>
      </c>
      <c r="P105" s="27">
        <f t="shared" si="2"/>
        <v>2678.5880000000002</v>
      </c>
      <c r="Q105" s="27">
        <f t="shared" si="3"/>
        <v>1176.6780000000001</v>
      </c>
    </row>
    <row r="106" spans="1:17" x14ac:dyDescent="0.4">
      <c r="A106" s="19" t="s">
        <v>35</v>
      </c>
      <c r="B106" s="19">
        <v>2000</v>
      </c>
      <c r="C106" s="28">
        <v>506696</v>
      </c>
      <c r="D106" s="28">
        <v>8328</v>
      </c>
      <c r="E106" s="23">
        <v>1366166.5</v>
      </c>
      <c r="F106" s="21">
        <v>22.2</v>
      </c>
      <c r="G106" s="23">
        <v>895</v>
      </c>
      <c r="H106" s="24">
        <v>1051106</v>
      </c>
      <c r="I106" s="23">
        <v>59.4</v>
      </c>
      <c r="J106" s="23">
        <v>69</v>
      </c>
      <c r="K106" s="23">
        <v>78</v>
      </c>
      <c r="L106" s="21">
        <v>1</v>
      </c>
      <c r="M106" s="25">
        <v>0.27</v>
      </c>
      <c r="N106" s="26">
        <v>33987977</v>
      </c>
      <c r="O106" s="26">
        <v>12250974</v>
      </c>
      <c r="P106" s="27">
        <f t="shared" si="2"/>
        <v>33987.976999999999</v>
      </c>
      <c r="Q106" s="27">
        <f t="shared" si="3"/>
        <v>12250.974</v>
      </c>
    </row>
    <row r="107" spans="1:17" x14ac:dyDescent="0.4">
      <c r="A107" s="19" t="s">
        <v>3</v>
      </c>
      <c r="B107" s="19">
        <v>2000</v>
      </c>
      <c r="C107" s="28">
        <v>926502</v>
      </c>
      <c r="D107" s="28">
        <v>3067</v>
      </c>
      <c r="E107" s="23">
        <v>180693.3</v>
      </c>
      <c r="F107" s="21">
        <v>15.9</v>
      </c>
      <c r="G107" s="23">
        <v>325</v>
      </c>
      <c r="H107" s="24">
        <v>77172</v>
      </c>
      <c r="I107" s="23">
        <v>45.1</v>
      </c>
      <c r="J107" s="23">
        <v>47.5</v>
      </c>
      <c r="K107" s="23">
        <v>36</v>
      </c>
      <c r="L107" s="21">
        <v>0</v>
      </c>
      <c r="M107" s="25">
        <v>0.33</v>
      </c>
      <c r="N107" s="26">
        <v>4326921</v>
      </c>
      <c r="O107" s="26">
        <v>1822421</v>
      </c>
      <c r="P107" s="27">
        <f t="shared" si="2"/>
        <v>4326.9210000000003</v>
      </c>
      <c r="Q107" s="27">
        <f t="shared" si="3"/>
        <v>1822.421</v>
      </c>
    </row>
    <row r="108" spans="1:17" x14ac:dyDescent="0.4">
      <c r="A108" s="19" t="s">
        <v>37</v>
      </c>
      <c r="B108" s="19">
        <v>2000</v>
      </c>
      <c r="C108" s="28">
        <v>1843</v>
      </c>
      <c r="D108" s="21">
        <v>131</v>
      </c>
      <c r="E108" s="23">
        <v>165822.39999999999</v>
      </c>
      <c r="F108" s="21">
        <v>50.3</v>
      </c>
      <c r="G108" s="23">
        <v>251</v>
      </c>
      <c r="H108" s="24">
        <v>140006</v>
      </c>
      <c r="I108" s="23">
        <v>49</v>
      </c>
      <c r="J108" s="23">
        <v>65.5</v>
      </c>
      <c r="K108" s="23">
        <v>25</v>
      </c>
      <c r="L108" s="21">
        <v>1</v>
      </c>
      <c r="M108" s="25">
        <v>0.31</v>
      </c>
      <c r="N108" s="26">
        <v>3411777</v>
      </c>
      <c r="O108" s="26">
        <v>1388673</v>
      </c>
      <c r="P108" s="27">
        <f t="shared" si="2"/>
        <v>3411.777</v>
      </c>
      <c r="Q108" s="27">
        <f t="shared" si="3"/>
        <v>1388.673</v>
      </c>
    </row>
    <row r="109" spans="1:17" x14ac:dyDescent="0.4">
      <c r="A109" s="19" t="s">
        <v>38</v>
      </c>
      <c r="B109" s="19">
        <v>2000</v>
      </c>
      <c r="C109" s="28">
        <v>1659</v>
      </c>
      <c r="D109" s="21">
        <v>30</v>
      </c>
      <c r="E109" s="23">
        <v>43515.9</v>
      </c>
      <c r="F109" s="21">
        <v>45.7</v>
      </c>
      <c r="G109" s="23">
        <v>58</v>
      </c>
      <c r="H109" s="24">
        <v>62991</v>
      </c>
      <c r="I109" s="23">
        <v>55.3</v>
      </c>
      <c r="J109" s="23">
        <v>66.5</v>
      </c>
      <c r="K109" s="23">
        <v>5</v>
      </c>
      <c r="L109" s="21">
        <v>1</v>
      </c>
      <c r="M109" s="25">
        <v>0.25</v>
      </c>
      <c r="N109" s="26">
        <v>786373</v>
      </c>
      <c r="O109" s="26">
        <v>344444</v>
      </c>
      <c r="P109" s="27">
        <f t="shared" si="2"/>
        <v>786.37300000000005</v>
      </c>
      <c r="Q109" s="27">
        <f t="shared" si="3"/>
        <v>344.44400000000002</v>
      </c>
    </row>
    <row r="110" spans="1:17" x14ac:dyDescent="0.4">
      <c r="A110" s="19" t="s">
        <v>39</v>
      </c>
      <c r="B110" s="19">
        <v>2000</v>
      </c>
      <c r="C110" s="28">
        <v>50328</v>
      </c>
      <c r="D110" s="28">
        <v>2512</v>
      </c>
      <c r="E110" s="23">
        <v>488466.1</v>
      </c>
      <c r="F110" s="21">
        <v>54.5</v>
      </c>
      <c r="G110" s="23">
        <v>478</v>
      </c>
      <c r="H110" s="24">
        <v>367398</v>
      </c>
      <c r="I110" s="23">
        <v>70.7</v>
      </c>
      <c r="J110" s="23">
        <v>72</v>
      </c>
      <c r="K110" s="23">
        <v>89</v>
      </c>
      <c r="L110" s="21">
        <v>1</v>
      </c>
      <c r="M110" s="25">
        <v>0.22</v>
      </c>
      <c r="N110" s="26">
        <v>16047515</v>
      </c>
      <c r="O110" s="26">
        <v>7342168</v>
      </c>
      <c r="P110" s="27">
        <f t="shared" si="2"/>
        <v>16047.514999999999</v>
      </c>
      <c r="Q110" s="27">
        <f t="shared" si="3"/>
        <v>7342.1679999999997</v>
      </c>
    </row>
    <row r="111" spans="1:17" x14ac:dyDescent="0.4">
      <c r="A111" s="19" t="s">
        <v>40</v>
      </c>
      <c r="B111" s="19">
        <v>2000</v>
      </c>
      <c r="C111" s="28">
        <v>160041</v>
      </c>
      <c r="D111" s="28">
        <v>7185</v>
      </c>
      <c r="E111" s="23">
        <v>306019.90000000002</v>
      </c>
      <c r="F111" s="21">
        <v>50.7</v>
      </c>
      <c r="G111" s="23">
        <v>463</v>
      </c>
      <c r="H111" s="24">
        <v>193087</v>
      </c>
      <c r="I111" s="23">
        <v>63.5</v>
      </c>
      <c r="J111" s="23">
        <v>68</v>
      </c>
      <c r="K111" s="23">
        <v>43</v>
      </c>
      <c r="L111" s="21">
        <v>1</v>
      </c>
      <c r="M111" s="25">
        <v>0.24</v>
      </c>
      <c r="N111" s="26">
        <v>8227303</v>
      </c>
      <c r="O111" s="26">
        <v>3306181</v>
      </c>
      <c r="P111" s="27">
        <f t="shared" si="2"/>
        <v>8227.3029999999999</v>
      </c>
      <c r="Q111" s="27">
        <f t="shared" si="3"/>
        <v>3306.181</v>
      </c>
    </row>
    <row r="112" spans="1:17" x14ac:dyDescent="0.4">
      <c r="A112" s="19" t="s">
        <v>4</v>
      </c>
      <c r="B112" s="19">
        <v>2000</v>
      </c>
      <c r="C112" s="28">
        <v>3660</v>
      </c>
      <c r="D112" s="28">
        <v>1</v>
      </c>
      <c r="E112" s="23">
        <v>41519.9</v>
      </c>
      <c r="F112" s="21">
        <v>63.7</v>
      </c>
      <c r="G112" s="23">
        <v>11</v>
      </c>
      <c r="H112" s="24">
        <v>4258</v>
      </c>
      <c r="I112" s="23">
        <v>70</v>
      </c>
      <c r="J112" s="23">
        <v>63.5</v>
      </c>
      <c r="K112" s="23">
        <v>5</v>
      </c>
      <c r="L112" s="21">
        <v>1</v>
      </c>
      <c r="M112" s="25">
        <v>0.26</v>
      </c>
      <c r="N112" s="26">
        <v>1213519</v>
      </c>
      <c r="O112" s="26">
        <v>461646</v>
      </c>
      <c r="P112" s="27">
        <f t="shared" si="2"/>
        <v>1213.519</v>
      </c>
      <c r="Q112" s="27">
        <f t="shared" si="3"/>
        <v>461.64600000000002</v>
      </c>
    </row>
    <row r="113" spans="1:17" x14ac:dyDescent="0.4">
      <c r="A113" s="19" t="s">
        <v>5</v>
      </c>
      <c r="B113" s="19">
        <v>2000</v>
      </c>
      <c r="C113" s="28">
        <v>84964</v>
      </c>
      <c r="D113" s="28">
        <v>1486</v>
      </c>
      <c r="E113" s="23">
        <v>38130.6</v>
      </c>
      <c r="F113" s="21">
        <v>18.899999999999999</v>
      </c>
      <c r="G113" s="23">
        <v>194</v>
      </c>
      <c r="H113" s="24">
        <v>37329</v>
      </c>
      <c r="I113" s="23">
        <v>44.4</v>
      </c>
      <c r="J113" s="23">
        <v>54.5</v>
      </c>
      <c r="K113" s="23">
        <v>11</v>
      </c>
      <c r="L113" s="21">
        <v>0</v>
      </c>
      <c r="M113" s="25">
        <v>0.22</v>
      </c>
      <c r="N113" s="26">
        <v>1299430</v>
      </c>
      <c r="O113" s="26">
        <v>530912</v>
      </c>
      <c r="P113" s="27">
        <f t="shared" si="2"/>
        <v>1299.43</v>
      </c>
      <c r="Q113" s="27">
        <f t="shared" si="3"/>
        <v>530.91200000000003</v>
      </c>
    </row>
    <row r="114" spans="1:17" x14ac:dyDescent="0.4">
      <c r="A114" s="19" t="s">
        <v>6</v>
      </c>
      <c r="B114" s="19">
        <v>2000</v>
      </c>
      <c r="C114" s="21">
        <v>96</v>
      </c>
      <c r="D114" s="21">
        <v>31</v>
      </c>
      <c r="E114" s="23">
        <v>486766.2</v>
      </c>
      <c r="F114" s="21">
        <v>39.200000000000003</v>
      </c>
      <c r="G114" s="23">
        <v>1108</v>
      </c>
      <c r="H114" s="24">
        <v>335718</v>
      </c>
      <c r="I114" s="23">
        <v>51.8</v>
      </c>
      <c r="J114" s="23">
        <v>70.5</v>
      </c>
      <c r="K114" s="23">
        <v>69</v>
      </c>
      <c r="L114" s="21">
        <v>0</v>
      </c>
      <c r="M114" s="25">
        <v>0.26</v>
      </c>
      <c r="N114" s="26">
        <v>12434161</v>
      </c>
      <c r="O114" s="26">
        <v>4897503</v>
      </c>
      <c r="P114" s="27">
        <f t="shared" si="2"/>
        <v>12434.161</v>
      </c>
      <c r="Q114" s="27">
        <f t="shared" si="3"/>
        <v>4897.5029999999997</v>
      </c>
    </row>
    <row r="115" spans="1:17" x14ac:dyDescent="0.4">
      <c r="A115" s="19" t="s">
        <v>7</v>
      </c>
      <c r="B115" s="19">
        <v>2000</v>
      </c>
      <c r="C115" s="28">
        <v>1691</v>
      </c>
      <c r="D115" s="21">
        <v>581</v>
      </c>
      <c r="E115" s="23">
        <v>203356.79999999999</v>
      </c>
      <c r="F115" s="21">
        <v>41.7</v>
      </c>
      <c r="G115" s="23">
        <v>764</v>
      </c>
      <c r="H115" s="24">
        <v>198399</v>
      </c>
      <c r="I115" s="23">
        <v>51.7</v>
      </c>
      <c r="J115" s="23">
        <v>70.5</v>
      </c>
      <c r="K115" s="23">
        <v>29</v>
      </c>
      <c r="L115" s="21">
        <v>0</v>
      </c>
      <c r="M115" s="25">
        <v>0.19</v>
      </c>
      <c r="N115" s="26">
        <v>6091866</v>
      </c>
      <c r="O115" s="26">
        <v>2542003</v>
      </c>
      <c r="P115" s="27">
        <f t="shared" si="2"/>
        <v>6091.866</v>
      </c>
      <c r="Q115" s="27">
        <f t="shared" si="3"/>
        <v>2542.0030000000002</v>
      </c>
    </row>
    <row r="116" spans="1:17" x14ac:dyDescent="0.4">
      <c r="A116" s="19" t="s">
        <v>8</v>
      </c>
      <c r="B116" s="19">
        <v>2000</v>
      </c>
      <c r="C116" s="28">
        <v>1045</v>
      </c>
      <c r="D116" s="21">
        <v>5</v>
      </c>
      <c r="E116" s="23">
        <v>93189.8</v>
      </c>
      <c r="F116" s="21">
        <v>34</v>
      </c>
      <c r="G116" s="23">
        <v>732</v>
      </c>
      <c r="H116" s="24">
        <v>80403</v>
      </c>
      <c r="I116" s="23">
        <v>47.8</v>
      </c>
      <c r="J116" s="23">
        <v>67</v>
      </c>
      <c r="K116" s="23">
        <v>14</v>
      </c>
      <c r="L116" s="21">
        <v>0</v>
      </c>
      <c r="M116" s="25">
        <v>0.21</v>
      </c>
      <c r="N116" s="26">
        <v>2929067</v>
      </c>
      <c r="O116" s="26">
        <v>1234446</v>
      </c>
      <c r="P116" s="27">
        <f t="shared" si="2"/>
        <v>2929.067</v>
      </c>
      <c r="Q116" s="27">
        <f t="shared" si="3"/>
        <v>1234.4459999999999</v>
      </c>
    </row>
    <row r="117" spans="1:17" x14ac:dyDescent="0.4">
      <c r="A117" s="19" t="s">
        <v>9</v>
      </c>
      <c r="B117" s="19">
        <v>2000</v>
      </c>
      <c r="C117" s="28">
        <v>2672</v>
      </c>
      <c r="D117" s="21">
        <v>25</v>
      </c>
      <c r="E117" s="23">
        <v>85820.7</v>
      </c>
      <c r="F117" s="21">
        <v>28.9</v>
      </c>
      <c r="G117" s="23">
        <v>505</v>
      </c>
      <c r="H117" s="24">
        <v>53008</v>
      </c>
      <c r="I117" s="23">
        <v>54.3</v>
      </c>
      <c r="J117" s="23">
        <v>65</v>
      </c>
      <c r="K117" s="23">
        <v>11</v>
      </c>
      <c r="L117" s="21">
        <v>0</v>
      </c>
      <c r="M117" s="25">
        <v>0.26</v>
      </c>
      <c r="N117" s="26">
        <v>2693681</v>
      </c>
      <c r="O117" s="26">
        <v>1134529</v>
      </c>
      <c r="P117" s="27">
        <f t="shared" si="2"/>
        <v>2693.681</v>
      </c>
      <c r="Q117" s="27">
        <f t="shared" si="3"/>
        <v>1134.529</v>
      </c>
    </row>
    <row r="118" spans="1:17" x14ac:dyDescent="0.4">
      <c r="A118" s="19" t="s">
        <v>10</v>
      </c>
      <c r="B118" s="19">
        <v>2000</v>
      </c>
      <c r="C118" s="28">
        <v>26342</v>
      </c>
      <c r="D118" s="28">
        <v>1074</v>
      </c>
      <c r="E118" s="23">
        <v>114099.1</v>
      </c>
      <c r="F118" s="21">
        <v>48.9</v>
      </c>
      <c r="G118" s="23">
        <v>682</v>
      </c>
      <c r="H118" s="24">
        <v>161148</v>
      </c>
      <c r="I118" s="23">
        <v>55.6</v>
      </c>
      <c r="J118" s="23">
        <v>67</v>
      </c>
      <c r="K118" s="23">
        <v>14</v>
      </c>
      <c r="L118" s="21">
        <v>0</v>
      </c>
      <c r="M118" s="25">
        <v>0.17</v>
      </c>
      <c r="N118" s="26">
        <v>4049021</v>
      </c>
      <c r="O118" s="26">
        <v>1757217</v>
      </c>
      <c r="P118" s="27">
        <f t="shared" si="2"/>
        <v>4049.0210000000002</v>
      </c>
      <c r="Q118" s="27">
        <f t="shared" si="3"/>
        <v>1757.2170000000001</v>
      </c>
    </row>
    <row r="119" spans="1:17" x14ac:dyDescent="0.4">
      <c r="A119" s="19" t="s">
        <v>11</v>
      </c>
      <c r="B119" s="19">
        <v>2000</v>
      </c>
      <c r="C119" s="28">
        <v>25942</v>
      </c>
      <c r="D119" s="28">
        <v>1139</v>
      </c>
      <c r="E119" s="23">
        <v>132709.5</v>
      </c>
      <c r="F119" s="21">
        <v>60.1</v>
      </c>
      <c r="G119" s="23">
        <v>424</v>
      </c>
      <c r="H119" s="24">
        <v>194802</v>
      </c>
      <c r="I119" s="23">
        <v>66.400000000000006</v>
      </c>
      <c r="J119" s="23">
        <v>74</v>
      </c>
      <c r="K119" s="23">
        <v>29</v>
      </c>
      <c r="L119" s="21">
        <v>0</v>
      </c>
      <c r="M119" s="25">
        <v>0.19</v>
      </c>
      <c r="N119" s="26">
        <v>4471885</v>
      </c>
      <c r="O119" s="26">
        <v>1850941</v>
      </c>
      <c r="P119" s="27">
        <f t="shared" si="2"/>
        <v>4471.8850000000002</v>
      </c>
      <c r="Q119" s="27">
        <f t="shared" si="3"/>
        <v>1850.941</v>
      </c>
    </row>
    <row r="120" spans="1:17" x14ac:dyDescent="0.4">
      <c r="A120" s="19" t="s">
        <v>41</v>
      </c>
      <c r="B120" s="19">
        <v>2000</v>
      </c>
      <c r="C120" s="21">
        <v>784</v>
      </c>
      <c r="D120" s="21">
        <v>662</v>
      </c>
      <c r="E120" s="23">
        <v>36840.9</v>
      </c>
      <c r="F120" s="21">
        <v>42.2</v>
      </c>
      <c r="G120" s="23">
        <v>337</v>
      </c>
      <c r="H120" s="24">
        <v>45389</v>
      </c>
      <c r="I120" s="23">
        <v>41</v>
      </c>
      <c r="J120" s="23">
        <v>71.5</v>
      </c>
      <c r="K120" s="23">
        <v>32</v>
      </c>
      <c r="L120" s="21">
        <v>1</v>
      </c>
      <c r="M120" s="25">
        <v>0.23</v>
      </c>
      <c r="N120" s="26">
        <v>1277072</v>
      </c>
      <c r="O120" s="26">
        <v>653650</v>
      </c>
      <c r="P120" s="27">
        <f t="shared" si="2"/>
        <v>1277.0719999999999</v>
      </c>
      <c r="Q120" s="27">
        <f t="shared" si="3"/>
        <v>653.65</v>
      </c>
    </row>
    <row r="121" spans="1:17" x14ac:dyDescent="0.4">
      <c r="A121" s="19" t="s">
        <v>42</v>
      </c>
      <c r="B121" s="19">
        <v>2000</v>
      </c>
      <c r="C121" s="28">
        <v>4825</v>
      </c>
      <c r="D121" s="21">
        <v>726</v>
      </c>
      <c r="E121" s="23">
        <v>192019.8</v>
      </c>
      <c r="F121" s="21">
        <v>44.5</v>
      </c>
      <c r="G121" s="23">
        <v>262</v>
      </c>
      <c r="H121" s="24">
        <v>234208</v>
      </c>
      <c r="I121" s="23">
        <v>54.2</v>
      </c>
      <c r="J121" s="23">
        <v>64.5</v>
      </c>
      <c r="K121" s="23">
        <v>7</v>
      </c>
      <c r="L121" s="21">
        <v>1</v>
      </c>
      <c r="M121" s="25">
        <v>0.31</v>
      </c>
      <c r="N121" s="26">
        <v>5311034</v>
      </c>
      <c r="O121" s="26">
        <v>2152432</v>
      </c>
      <c r="P121" s="27">
        <f t="shared" si="2"/>
        <v>5311.0339999999997</v>
      </c>
      <c r="Q121" s="27">
        <f t="shared" si="3"/>
        <v>2152.4319999999998</v>
      </c>
    </row>
    <row r="122" spans="1:17" x14ac:dyDescent="0.4">
      <c r="A122" s="19" t="s">
        <v>43</v>
      </c>
      <c r="B122" s="19">
        <v>2000</v>
      </c>
      <c r="C122" s="28">
        <v>2611</v>
      </c>
      <c r="D122" s="28">
        <v>3018</v>
      </c>
      <c r="E122" s="23">
        <v>289653.40000000002</v>
      </c>
      <c r="F122" s="21">
        <v>47.7</v>
      </c>
      <c r="G122" s="23">
        <v>363</v>
      </c>
      <c r="H122" s="24">
        <v>391383</v>
      </c>
      <c r="I122" s="23">
        <v>47.9</v>
      </c>
      <c r="J122" s="23">
        <v>67</v>
      </c>
      <c r="K122" s="23">
        <v>4</v>
      </c>
      <c r="L122" s="21">
        <v>1</v>
      </c>
      <c r="M122" s="25">
        <v>0.33</v>
      </c>
      <c r="N122" s="26">
        <v>6361104</v>
      </c>
      <c r="O122" s="26">
        <v>2626742</v>
      </c>
      <c r="P122" s="27">
        <f t="shared" si="2"/>
        <v>6361.1040000000003</v>
      </c>
      <c r="Q122" s="27">
        <f t="shared" si="3"/>
        <v>2626.7420000000002</v>
      </c>
    </row>
    <row r="123" spans="1:17" x14ac:dyDescent="0.4">
      <c r="A123" s="19" t="s">
        <v>12</v>
      </c>
      <c r="B123" s="19">
        <v>2000</v>
      </c>
      <c r="C123" s="21">
        <v>966</v>
      </c>
      <c r="D123" s="21">
        <v>277</v>
      </c>
      <c r="E123" s="23">
        <v>351641.3</v>
      </c>
      <c r="F123" s="21">
        <v>32.799999999999997</v>
      </c>
      <c r="G123" s="23">
        <v>965</v>
      </c>
      <c r="H123" s="24">
        <v>283956</v>
      </c>
      <c r="I123" s="23">
        <v>44.4</v>
      </c>
      <c r="J123" s="23">
        <v>72.5</v>
      </c>
      <c r="K123" s="23">
        <v>66</v>
      </c>
      <c r="L123" s="21">
        <v>0</v>
      </c>
      <c r="M123" s="25">
        <v>0.22</v>
      </c>
      <c r="N123" s="26">
        <v>9952450</v>
      </c>
      <c r="O123" s="26">
        <v>4246831</v>
      </c>
      <c r="P123" s="27">
        <f t="shared" si="2"/>
        <v>9952.4500000000007</v>
      </c>
      <c r="Q123" s="27">
        <f t="shared" si="3"/>
        <v>4246.8310000000001</v>
      </c>
    </row>
    <row r="124" spans="1:17" x14ac:dyDescent="0.4">
      <c r="A124" s="19" t="s">
        <v>13</v>
      </c>
      <c r="B124" s="19">
        <v>2000</v>
      </c>
      <c r="C124" s="28">
        <v>62947</v>
      </c>
      <c r="D124" s="28">
        <v>2018</v>
      </c>
      <c r="E124" s="23">
        <v>190894.1</v>
      </c>
      <c r="F124" s="21">
        <v>27.3</v>
      </c>
      <c r="G124" s="23">
        <v>725</v>
      </c>
      <c r="H124" s="24">
        <v>123456</v>
      </c>
      <c r="I124" s="23">
        <v>41.2</v>
      </c>
      <c r="J124" s="23">
        <v>66.5</v>
      </c>
      <c r="K124" s="23">
        <v>86</v>
      </c>
      <c r="L124" s="21">
        <v>0</v>
      </c>
      <c r="M124" s="25">
        <v>0.27</v>
      </c>
      <c r="N124" s="26">
        <v>4933692</v>
      </c>
      <c r="O124" s="26">
        <v>2074198</v>
      </c>
      <c r="P124" s="27">
        <f t="shared" si="2"/>
        <v>4933.692</v>
      </c>
      <c r="Q124" s="27">
        <f t="shared" si="3"/>
        <v>2074.1979999999999</v>
      </c>
    </row>
    <row r="125" spans="1:17" x14ac:dyDescent="0.4">
      <c r="A125" s="19" t="s">
        <v>14</v>
      </c>
      <c r="B125" s="19">
        <v>2000</v>
      </c>
      <c r="C125" s="28">
        <v>16651</v>
      </c>
      <c r="D125" s="28">
        <v>1007</v>
      </c>
      <c r="E125" s="23">
        <v>65600.100000000006</v>
      </c>
      <c r="F125" s="21">
        <v>59</v>
      </c>
      <c r="G125" s="23">
        <v>414</v>
      </c>
      <c r="H125" s="24">
        <v>67018</v>
      </c>
      <c r="I125" s="23">
        <v>63.4</v>
      </c>
      <c r="J125" s="23">
        <v>72.5</v>
      </c>
      <c r="K125" s="23">
        <v>15</v>
      </c>
      <c r="L125" s="21">
        <v>0</v>
      </c>
      <c r="M125" s="25">
        <v>0.17</v>
      </c>
      <c r="N125" s="26">
        <v>2848353</v>
      </c>
      <c r="O125" s="26">
        <v>1166272</v>
      </c>
      <c r="P125" s="27">
        <f t="shared" si="2"/>
        <v>2848.3530000000001</v>
      </c>
      <c r="Q125" s="27">
        <f t="shared" si="3"/>
        <v>1166.2719999999999</v>
      </c>
    </row>
    <row r="126" spans="1:17" x14ac:dyDescent="0.4">
      <c r="A126" s="19" t="s">
        <v>15</v>
      </c>
      <c r="B126" s="19">
        <v>2000</v>
      </c>
      <c r="C126" s="28">
        <v>4186</v>
      </c>
      <c r="D126" s="21">
        <v>120</v>
      </c>
      <c r="E126" s="23">
        <v>186785.2</v>
      </c>
      <c r="F126" s="21">
        <v>42.2</v>
      </c>
      <c r="G126" s="23">
        <v>774</v>
      </c>
      <c r="H126" s="24">
        <v>124571</v>
      </c>
      <c r="I126" s="23">
        <v>54.5</v>
      </c>
      <c r="J126" s="23">
        <v>67.5</v>
      </c>
      <c r="K126" s="23">
        <v>12</v>
      </c>
      <c r="L126" s="21">
        <v>0</v>
      </c>
      <c r="M126" s="25">
        <v>0.22</v>
      </c>
      <c r="N126" s="26">
        <v>5607285</v>
      </c>
      <c r="O126" s="26">
        <v>2450347</v>
      </c>
      <c r="P126" s="27">
        <f t="shared" si="2"/>
        <v>5607.2849999999999</v>
      </c>
      <c r="Q126" s="27">
        <f t="shared" si="3"/>
        <v>2450.3470000000002</v>
      </c>
    </row>
    <row r="127" spans="1:17" x14ac:dyDescent="0.4">
      <c r="A127" s="19" t="s">
        <v>16</v>
      </c>
      <c r="B127" s="19">
        <v>2000</v>
      </c>
      <c r="C127" s="28">
        <v>111821</v>
      </c>
      <c r="D127" s="28">
        <v>1415</v>
      </c>
      <c r="E127" s="23">
        <v>21878.400000000001</v>
      </c>
      <c r="F127" s="21">
        <v>15.3</v>
      </c>
      <c r="G127" s="23">
        <v>279</v>
      </c>
      <c r="H127" s="24">
        <v>24718</v>
      </c>
      <c r="I127" s="23">
        <v>42.7</v>
      </c>
      <c r="J127" s="23">
        <v>58</v>
      </c>
      <c r="K127" s="23">
        <v>9</v>
      </c>
      <c r="L127" s="21">
        <v>0</v>
      </c>
      <c r="M127" s="25">
        <v>0.24</v>
      </c>
      <c r="N127" s="26">
        <v>903773</v>
      </c>
      <c r="O127" s="26">
        <v>414158</v>
      </c>
      <c r="P127" s="27">
        <f t="shared" si="2"/>
        <v>903.77300000000002</v>
      </c>
      <c r="Q127" s="27">
        <f t="shared" si="3"/>
        <v>414.15800000000002</v>
      </c>
    </row>
    <row r="128" spans="1:17" x14ac:dyDescent="0.4">
      <c r="A128" s="19" t="s">
        <v>17</v>
      </c>
      <c r="B128" s="19">
        <v>2000</v>
      </c>
      <c r="C128" s="21">
        <v>427</v>
      </c>
      <c r="D128" s="21">
        <v>45</v>
      </c>
      <c r="E128" s="23">
        <v>56541.1</v>
      </c>
      <c r="F128" s="21">
        <v>23.6</v>
      </c>
      <c r="G128" s="23">
        <v>391</v>
      </c>
      <c r="H128" s="24">
        <v>48731</v>
      </c>
      <c r="I128" s="23">
        <v>48.8</v>
      </c>
      <c r="J128" s="23">
        <v>67.5</v>
      </c>
      <c r="K128" s="23">
        <v>9</v>
      </c>
      <c r="L128" s="21">
        <v>0</v>
      </c>
      <c r="M128" s="25">
        <v>0.24</v>
      </c>
      <c r="N128" s="26">
        <v>1713820</v>
      </c>
      <c r="O128" s="26">
        <v>724907</v>
      </c>
      <c r="P128" s="27">
        <f t="shared" si="2"/>
        <v>1713.82</v>
      </c>
      <c r="Q128" s="27">
        <f t="shared" si="3"/>
        <v>724.90700000000004</v>
      </c>
    </row>
    <row r="129" spans="1:17" x14ac:dyDescent="0.4">
      <c r="A129" s="19" t="s">
        <v>18</v>
      </c>
      <c r="B129" s="19">
        <v>2000</v>
      </c>
      <c r="C129" s="28">
        <v>77927</v>
      </c>
      <c r="D129" s="21">
        <v>777</v>
      </c>
      <c r="E129" s="23">
        <v>76654.2</v>
      </c>
      <c r="F129" s="21">
        <v>9.5</v>
      </c>
      <c r="G129" s="23">
        <v>87</v>
      </c>
      <c r="H129" s="24">
        <v>57902</v>
      </c>
      <c r="I129" s="23">
        <v>49.9</v>
      </c>
      <c r="J129" s="23">
        <v>51.5</v>
      </c>
      <c r="K129" s="23">
        <v>10</v>
      </c>
      <c r="L129" s="21">
        <v>0</v>
      </c>
      <c r="M129" s="25">
        <v>0.18</v>
      </c>
      <c r="N129" s="26">
        <v>2018741</v>
      </c>
      <c r="O129" s="26">
        <v>835897</v>
      </c>
      <c r="P129" s="27">
        <f t="shared" si="2"/>
        <v>2018.741</v>
      </c>
      <c r="Q129" s="27">
        <f t="shared" si="3"/>
        <v>835.89700000000005</v>
      </c>
    </row>
    <row r="130" spans="1:17" ht="19.5" customHeight="1" x14ac:dyDescent="0.4">
      <c r="A130" s="19" t="s">
        <v>44</v>
      </c>
      <c r="B130" s="19">
        <v>2000</v>
      </c>
      <c r="C130" s="21">
        <v>168</v>
      </c>
      <c r="D130" s="21">
        <v>424</v>
      </c>
      <c r="E130" s="23">
        <v>45222.8</v>
      </c>
      <c r="F130" s="21">
        <v>43.4</v>
      </c>
      <c r="G130" s="23">
        <v>213</v>
      </c>
      <c r="H130" s="24">
        <v>38402</v>
      </c>
      <c r="I130" s="23">
        <v>43.8</v>
      </c>
      <c r="J130" s="23">
        <v>68.5</v>
      </c>
      <c r="K130" s="23">
        <v>11</v>
      </c>
      <c r="L130" s="21">
        <v>1</v>
      </c>
      <c r="M130" s="25">
        <v>0.28999999999999998</v>
      </c>
      <c r="N130" s="26">
        <v>1239882</v>
      </c>
      <c r="O130" s="26">
        <v>548865</v>
      </c>
      <c r="P130" s="27">
        <f t="shared" si="2"/>
        <v>1239.8820000000001</v>
      </c>
      <c r="Q130" s="27">
        <f t="shared" si="3"/>
        <v>548.86500000000001</v>
      </c>
    </row>
    <row r="131" spans="1:17" x14ac:dyDescent="0.4">
      <c r="A131" s="19" t="s">
        <v>45</v>
      </c>
      <c r="B131" s="19">
        <v>2000</v>
      </c>
      <c r="C131" s="28">
        <v>6053</v>
      </c>
      <c r="D131" s="28">
        <v>1760</v>
      </c>
      <c r="E131" s="23">
        <v>361845.3</v>
      </c>
      <c r="F131" s="21">
        <v>47.1</v>
      </c>
      <c r="G131" s="23">
        <v>715</v>
      </c>
      <c r="H131" s="24">
        <v>401894</v>
      </c>
      <c r="I131" s="23">
        <v>52.7</v>
      </c>
      <c r="J131" s="23">
        <v>71</v>
      </c>
      <c r="K131" s="23">
        <v>17</v>
      </c>
      <c r="L131" s="21">
        <v>1</v>
      </c>
      <c r="M131" s="25">
        <v>0.3</v>
      </c>
      <c r="N131" s="26">
        <v>8430621</v>
      </c>
      <c r="O131" s="26">
        <v>3318457</v>
      </c>
      <c r="P131" s="27">
        <f t="shared" ref="P131:P151" si="4">N131/1000</f>
        <v>8430.6209999999992</v>
      </c>
      <c r="Q131" s="27">
        <f t="shared" ref="Q131:Q151" si="5">O131/1000</f>
        <v>3318.4569999999999</v>
      </c>
    </row>
    <row r="132" spans="1:17" x14ac:dyDescent="0.4">
      <c r="A132" s="19" t="s">
        <v>19</v>
      </c>
      <c r="B132" s="19">
        <v>2000</v>
      </c>
      <c r="C132" s="28">
        <v>419533</v>
      </c>
      <c r="D132" s="28">
        <v>2097</v>
      </c>
      <c r="E132" s="23">
        <v>55239.7</v>
      </c>
      <c r="F132" s="21">
        <v>14.6</v>
      </c>
      <c r="G132" s="23">
        <v>246</v>
      </c>
      <c r="H132" s="24">
        <v>77574</v>
      </c>
      <c r="I132" s="23">
        <v>53.4</v>
      </c>
      <c r="J132" s="23">
        <v>44.5</v>
      </c>
      <c r="K132" s="23">
        <v>11</v>
      </c>
      <c r="L132" s="21">
        <v>0</v>
      </c>
      <c r="M132" s="25">
        <v>0.24</v>
      </c>
      <c r="N132" s="26">
        <v>1821204</v>
      </c>
      <c r="O132" s="26">
        <v>783886</v>
      </c>
      <c r="P132" s="27">
        <f t="shared" si="4"/>
        <v>1821.204</v>
      </c>
      <c r="Q132" s="27">
        <f t="shared" si="5"/>
        <v>783.88599999999997</v>
      </c>
    </row>
    <row r="133" spans="1:17" x14ac:dyDescent="0.4">
      <c r="A133" s="19" t="s">
        <v>46</v>
      </c>
      <c r="B133" s="19">
        <v>2000</v>
      </c>
      <c r="C133" s="28">
        <v>2044</v>
      </c>
      <c r="D133" s="21">
        <v>336</v>
      </c>
      <c r="E133" s="23">
        <v>836201.5</v>
      </c>
      <c r="F133" s="21">
        <v>41.8</v>
      </c>
      <c r="G133" s="23">
        <v>1665</v>
      </c>
      <c r="H133" s="24">
        <v>421887</v>
      </c>
      <c r="I133" s="23">
        <v>45.4</v>
      </c>
      <c r="J133" s="23">
        <v>71.5</v>
      </c>
      <c r="K133" s="23">
        <v>42</v>
      </c>
      <c r="L133" s="21">
        <v>1</v>
      </c>
      <c r="M133" s="25">
        <v>0.27</v>
      </c>
      <c r="N133" s="26">
        <v>19001780</v>
      </c>
      <c r="O133" s="26">
        <v>7691095</v>
      </c>
      <c r="P133" s="27">
        <f t="shared" si="4"/>
        <v>19001.78</v>
      </c>
      <c r="Q133" s="27">
        <f t="shared" si="5"/>
        <v>7691.0950000000003</v>
      </c>
    </row>
    <row r="134" spans="1:17" x14ac:dyDescent="0.4">
      <c r="A134" s="19" t="s">
        <v>47</v>
      </c>
      <c r="B134" s="19">
        <v>2000</v>
      </c>
      <c r="C134" s="28">
        <v>34967</v>
      </c>
      <c r="D134" s="28">
        <v>5611</v>
      </c>
      <c r="E134" s="23">
        <v>277994.09999999998</v>
      </c>
      <c r="F134" s="21">
        <v>50.3</v>
      </c>
      <c r="G134" s="23">
        <v>1087</v>
      </c>
      <c r="H134" s="24">
        <v>350889</v>
      </c>
      <c r="I134" s="23">
        <v>59</v>
      </c>
      <c r="J134" s="23">
        <v>67.5</v>
      </c>
      <c r="K134" s="23">
        <v>34</v>
      </c>
      <c r="L134" s="21">
        <v>1</v>
      </c>
      <c r="M134" s="25">
        <v>0.23</v>
      </c>
      <c r="N134" s="26">
        <v>8081614</v>
      </c>
      <c r="O134" s="26">
        <v>3544668</v>
      </c>
      <c r="P134" s="27">
        <f t="shared" si="4"/>
        <v>8081.6139999999996</v>
      </c>
      <c r="Q134" s="27">
        <f t="shared" si="5"/>
        <v>3544.6680000000001</v>
      </c>
    </row>
    <row r="135" spans="1:17" x14ac:dyDescent="0.4">
      <c r="A135" s="19" t="s">
        <v>20</v>
      </c>
      <c r="B135" s="19">
        <v>2000</v>
      </c>
      <c r="C135" s="28">
        <v>58686</v>
      </c>
      <c r="D135" s="21">
        <v>811</v>
      </c>
      <c r="E135" s="23">
        <v>18013.5</v>
      </c>
      <c r="F135" s="21">
        <v>17.8</v>
      </c>
      <c r="G135" s="23">
        <v>324</v>
      </c>
      <c r="H135" s="24">
        <v>12125</v>
      </c>
      <c r="I135" s="23">
        <v>40.4</v>
      </c>
      <c r="J135" s="23">
        <v>65.5</v>
      </c>
      <c r="K135" s="23">
        <v>6</v>
      </c>
      <c r="L135" s="21">
        <v>0</v>
      </c>
      <c r="M135" s="25">
        <v>0.22</v>
      </c>
      <c r="N135" s="26">
        <v>642023</v>
      </c>
      <c r="O135" s="26">
        <v>290234</v>
      </c>
      <c r="P135" s="27">
        <f t="shared" si="4"/>
        <v>642.02300000000002</v>
      </c>
      <c r="Q135" s="27">
        <f t="shared" si="5"/>
        <v>290.23399999999998</v>
      </c>
    </row>
    <row r="136" spans="1:17" x14ac:dyDescent="0.4">
      <c r="A136" s="19" t="s">
        <v>21</v>
      </c>
      <c r="B136" s="19">
        <v>2000</v>
      </c>
      <c r="C136" s="28">
        <v>3969</v>
      </c>
      <c r="D136" s="21">
        <v>578</v>
      </c>
      <c r="E136" s="23">
        <v>391320.8</v>
      </c>
      <c r="F136" s="21">
        <v>39.1</v>
      </c>
      <c r="G136" s="23">
        <v>1128</v>
      </c>
      <c r="H136" s="24">
        <v>224802</v>
      </c>
      <c r="I136" s="23">
        <v>50.7</v>
      </c>
      <c r="J136" s="23">
        <v>68.5</v>
      </c>
      <c r="K136" s="23">
        <v>19</v>
      </c>
      <c r="L136" s="21">
        <v>0</v>
      </c>
      <c r="M136" s="25">
        <v>0.21</v>
      </c>
      <c r="N136" s="26">
        <v>11363543</v>
      </c>
      <c r="O136" s="26">
        <v>4796195</v>
      </c>
      <c r="P136" s="27">
        <f t="shared" si="4"/>
        <v>11363.543</v>
      </c>
      <c r="Q136" s="27">
        <f t="shared" si="5"/>
        <v>4796.1949999999997</v>
      </c>
    </row>
    <row r="137" spans="1:17" x14ac:dyDescent="0.4">
      <c r="A137" s="19" t="s">
        <v>22</v>
      </c>
      <c r="B137" s="19">
        <v>2000</v>
      </c>
      <c r="C137" s="28">
        <v>36727</v>
      </c>
      <c r="D137" s="28">
        <v>1305</v>
      </c>
      <c r="E137" s="23">
        <v>90893</v>
      </c>
      <c r="F137" s="21">
        <v>36.5</v>
      </c>
      <c r="G137" s="23">
        <v>745</v>
      </c>
      <c r="H137" s="24">
        <v>75487</v>
      </c>
      <c r="I137" s="23">
        <v>59.6</v>
      </c>
      <c r="J137" s="23">
        <v>63.5</v>
      </c>
      <c r="K137" s="23">
        <v>47</v>
      </c>
      <c r="L137" s="21">
        <v>0</v>
      </c>
      <c r="M137" s="25">
        <v>0.2</v>
      </c>
      <c r="N137" s="26">
        <v>3454365</v>
      </c>
      <c r="O137" s="26">
        <v>1518145</v>
      </c>
      <c r="P137" s="27">
        <f t="shared" si="4"/>
        <v>3454.3649999999998</v>
      </c>
      <c r="Q137" s="27">
        <f t="shared" si="5"/>
        <v>1518.145</v>
      </c>
    </row>
    <row r="138" spans="1:17" x14ac:dyDescent="0.4">
      <c r="A138" s="19" t="s">
        <v>48</v>
      </c>
      <c r="B138" s="19">
        <v>2000</v>
      </c>
      <c r="C138" s="28">
        <v>1010952</v>
      </c>
      <c r="D138" s="28">
        <v>2648</v>
      </c>
      <c r="E138" s="23">
        <v>117291.2</v>
      </c>
      <c r="F138" s="21">
        <v>27.4</v>
      </c>
      <c r="G138" s="23">
        <v>308</v>
      </c>
      <c r="H138" s="24">
        <v>130473</v>
      </c>
      <c r="I138" s="23">
        <v>48.4</v>
      </c>
      <c r="J138" s="23">
        <v>72</v>
      </c>
      <c r="K138" s="23">
        <v>17</v>
      </c>
      <c r="L138" s="21">
        <v>1</v>
      </c>
      <c r="M138" s="25">
        <v>0.25</v>
      </c>
      <c r="N138" s="26">
        <v>3429708</v>
      </c>
      <c r="O138" s="26">
        <v>1458189</v>
      </c>
      <c r="P138" s="27">
        <f t="shared" si="4"/>
        <v>3429.7080000000001</v>
      </c>
      <c r="Q138" s="27">
        <f t="shared" si="5"/>
        <v>1458.1890000000001</v>
      </c>
    </row>
    <row r="139" spans="1:17" x14ac:dyDescent="0.4">
      <c r="A139" s="19" t="s">
        <v>49</v>
      </c>
      <c r="B139" s="19">
        <v>2000</v>
      </c>
      <c r="C139" s="28">
        <v>1965</v>
      </c>
      <c r="D139" s="21">
        <v>531</v>
      </c>
      <c r="E139" s="23">
        <v>408203.4</v>
      </c>
      <c r="F139" s="21">
        <v>42.9</v>
      </c>
      <c r="G139" s="23">
        <v>1910</v>
      </c>
      <c r="H139" s="24">
        <v>776384</v>
      </c>
      <c r="I139" s="23">
        <v>48.8</v>
      </c>
      <c r="J139" s="23">
        <v>65.5</v>
      </c>
      <c r="K139" s="23">
        <v>29</v>
      </c>
      <c r="L139" s="21">
        <v>1</v>
      </c>
      <c r="M139" s="25">
        <v>0.22</v>
      </c>
      <c r="N139" s="26">
        <v>12284173</v>
      </c>
      <c r="O139" s="26">
        <v>5258752</v>
      </c>
      <c r="P139" s="27">
        <f t="shared" si="4"/>
        <v>12284.173000000001</v>
      </c>
      <c r="Q139" s="27">
        <f t="shared" si="5"/>
        <v>5258.7520000000004</v>
      </c>
    </row>
    <row r="140" spans="1:17" x14ac:dyDescent="0.4">
      <c r="A140" s="19" t="s">
        <v>23</v>
      </c>
      <c r="B140" s="19">
        <v>2000</v>
      </c>
      <c r="C140" s="21">
        <v>213</v>
      </c>
      <c r="D140" s="21">
        <v>128</v>
      </c>
      <c r="E140" s="23">
        <v>34520.9</v>
      </c>
      <c r="F140" s="21">
        <v>47.9</v>
      </c>
      <c r="G140" s="23">
        <v>72</v>
      </c>
      <c r="H140" s="24">
        <v>36159</v>
      </c>
      <c r="I140" s="23">
        <v>50.1</v>
      </c>
      <c r="J140" s="23">
        <v>67.5</v>
      </c>
      <c r="K140" s="23">
        <v>4</v>
      </c>
      <c r="L140" s="21">
        <v>0</v>
      </c>
      <c r="M140" s="25">
        <v>0.26</v>
      </c>
      <c r="N140" s="26">
        <v>1050268</v>
      </c>
      <c r="O140" s="26">
        <v>440497</v>
      </c>
      <c r="P140" s="27">
        <f t="shared" si="4"/>
        <v>1050.268</v>
      </c>
      <c r="Q140" s="27">
        <f t="shared" si="5"/>
        <v>440.49700000000001</v>
      </c>
    </row>
    <row r="141" spans="1:17" x14ac:dyDescent="0.4">
      <c r="A141" s="19" t="s">
        <v>50</v>
      </c>
      <c r="B141" s="19">
        <v>2000</v>
      </c>
      <c r="C141" s="28">
        <v>30945</v>
      </c>
      <c r="D141" s="28">
        <v>3570</v>
      </c>
      <c r="E141" s="23">
        <v>115176.6</v>
      </c>
      <c r="F141" s="21">
        <v>49.8</v>
      </c>
      <c r="G141" s="23">
        <v>441</v>
      </c>
      <c r="H141" s="24">
        <v>203125</v>
      </c>
      <c r="I141" s="23">
        <v>62.4</v>
      </c>
      <c r="J141" s="23">
        <v>67.5</v>
      </c>
      <c r="K141" s="23">
        <v>14</v>
      </c>
      <c r="L141" s="21">
        <v>1</v>
      </c>
      <c r="M141" s="25">
        <v>0.2</v>
      </c>
      <c r="N141" s="26">
        <v>4024223</v>
      </c>
      <c r="O141" s="26">
        <v>1763776</v>
      </c>
      <c r="P141" s="27">
        <f t="shared" si="4"/>
        <v>4024.223</v>
      </c>
      <c r="Q141" s="27">
        <f t="shared" si="5"/>
        <v>1763.7760000000001</v>
      </c>
    </row>
    <row r="142" spans="1:17" x14ac:dyDescent="0.4">
      <c r="A142" s="19" t="s">
        <v>24</v>
      </c>
      <c r="B142" s="19">
        <v>2000</v>
      </c>
      <c r="C142" s="28">
        <v>30679</v>
      </c>
      <c r="D142" s="21">
        <v>639</v>
      </c>
      <c r="E142" s="23">
        <v>22669.200000000001</v>
      </c>
      <c r="F142" s="21">
        <v>20.100000000000001</v>
      </c>
      <c r="G142" s="23">
        <v>293</v>
      </c>
      <c r="H142" s="24">
        <v>17543</v>
      </c>
      <c r="I142" s="23">
        <v>45.2</v>
      </c>
      <c r="J142" s="23">
        <v>68</v>
      </c>
      <c r="K142" s="23">
        <v>6</v>
      </c>
      <c r="L142" s="21">
        <v>0</v>
      </c>
      <c r="M142" s="25">
        <v>0.22</v>
      </c>
      <c r="N142" s="26">
        <v>755844</v>
      </c>
      <c r="O142" s="26">
        <v>324159</v>
      </c>
      <c r="P142" s="27">
        <f t="shared" si="4"/>
        <v>755.84400000000005</v>
      </c>
      <c r="Q142" s="27">
        <f t="shared" si="5"/>
        <v>324.15899999999999</v>
      </c>
    </row>
    <row r="143" spans="1:17" x14ac:dyDescent="0.4">
      <c r="A143" s="19" t="s">
        <v>25</v>
      </c>
      <c r="B143" s="19">
        <v>2000</v>
      </c>
      <c r="C143" s="28">
        <v>14993</v>
      </c>
      <c r="D143" s="28">
        <v>1469</v>
      </c>
      <c r="E143" s="23">
        <v>182089.1</v>
      </c>
      <c r="F143" s="21">
        <v>54.2</v>
      </c>
      <c r="G143" s="23">
        <v>639</v>
      </c>
      <c r="H143" s="24">
        <v>111798</v>
      </c>
      <c r="I143" s="23">
        <v>57.6</v>
      </c>
      <c r="J143" s="23">
        <v>68.5</v>
      </c>
      <c r="K143" s="23">
        <v>53</v>
      </c>
      <c r="L143" s="21">
        <v>0</v>
      </c>
      <c r="M143" s="25">
        <v>0.2</v>
      </c>
      <c r="N143" s="26">
        <v>5703719</v>
      </c>
      <c r="O143" s="26">
        <v>2450219</v>
      </c>
      <c r="P143" s="27">
        <f t="shared" si="4"/>
        <v>5703.7190000000001</v>
      </c>
      <c r="Q143" s="27">
        <f t="shared" si="5"/>
        <v>2450.2190000000001</v>
      </c>
    </row>
    <row r="144" spans="1:17" x14ac:dyDescent="0.4">
      <c r="A144" s="19" t="s">
        <v>26</v>
      </c>
      <c r="B144" s="19">
        <v>2000</v>
      </c>
      <c r="C144" s="28">
        <v>35044</v>
      </c>
      <c r="D144" s="28">
        <v>1183</v>
      </c>
      <c r="E144" s="23">
        <v>738804.4</v>
      </c>
      <c r="F144" s="21">
        <v>28.9</v>
      </c>
      <c r="G144" s="23">
        <v>1532</v>
      </c>
      <c r="H144" s="24">
        <v>337990</v>
      </c>
      <c r="I144" s="23">
        <v>64.8</v>
      </c>
      <c r="J144" s="23">
        <v>65.5</v>
      </c>
      <c r="K144" s="23">
        <v>147</v>
      </c>
      <c r="L144" s="21">
        <v>0</v>
      </c>
      <c r="M144" s="25">
        <v>0.23</v>
      </c>
      <c r="N144" s="26">
        <v>20944499</v>
      </c>
      <c r="O144" s="26">
        <v>8202111</v>
      </c>
      <c r="P144" s="27">
        <f t="shared" si="4"/>
        <v>20944.499</v>
      </c>
      <c r="Q144" s="27">
        <f t="shared" si="5"/>
        <v>8202.1110000000008</v>
      </c>
    </row>
    <row r="145" spans="1:17" x14ac:dyDescent="0.4">
      <c r="A145" s="19" t="s">
        <v>27</v>
      </c>
      <c r="B145" s="19">
        <v>2000</v>
      </c>
      <c r="C145" s="28">
        <v>237427</v>
      </c>
      <c r="D145" s="28">
        <v>1243</v>
      </c>
      <c r="E145" s="23">
        <v>70383.8</v>
      </c>
      <c r="F145" s="21">
        <v>12.2</v>
      </c>
      <c r="G145" s="23">
        <v>196</v>
      </c>
      <c r="H145" s="24">
        <v>74401</v>
      </c>
      <c r="I145" s="23">
        <v>48.6</v>
      </c>
      <c r="J145" s="23">
        <v>55</v>
      </c>
      <c r="K145" s="23">
        <v>134</v>
      </c>
      <c r="L145" s="21">
        <v>0</v>
      </c>
      <c r="M145" s="25">
        <v>0.26</v>
      </c>
      <c r="N145" s="26">
        <v>2244502</v>
      </c>
      <c r="O145" s="26">
        <v>773089</v>
      </c>
      <c r="P145" s="27">
        <f t="shared" si="4"/>
        <v>2244.502</v>
      </c>
      <c r="Q145" s="27">
        <f t="shared" si="5"/>
        <v>773.08900000000006</v>
      </c>
    </row>
    <row r="146" spans="1:17" x14ac:dyDescent="0.4">
      <c r="A146" s="19" t="s">
        <v>28</v>
      </c>
      <c r="B146" s="19">
        <v>2000</v>
      </c>
      <c r="C146" s="21">
        <v>214</v>
      </c>
      <c r="D146" s="21">
        <v>128</v>
      </c>
      <c r="E146" s="23">
        <v>18312.7</v>
      </c>
      <c r="F146" s="21">
        <v>42.7</v>
      </c>
      <c r="G146" s="23">
        <v>204</v>
      </c>
      <c r="H146" s="24">
        <v>37127</v>
      </c>
      <c r="I146" s="23">
        <v>42.9</v>
      </c>
      <c r="J146" s="23">
        <v>67.5</v>
      </c>
      <c r="K146" s="23">
        <v>10</v>
      </c>
      <c r="L146" s="21">
        <v>0</v>
      </c>
      <c r="M146" s="25">
        <v>0.28999999999999998</v>
      </c>
      <c r="N146" s="26">
        <v>609618</v>
      </c>
      <c r="O146" s="26">
        <v>295064</v>
      </c>
      <c r="P146" s="27">
        <f t="shared" si="4"/>
        <v>609.61800000000005</v>
      </c>
      <c r="Q146" s="27">
        <f t="shared" si="5"/>
        <v>295.06400000000002</v>
      </c>
    </row>
    <row r="147" spans="1:17" x14ac:dyDescent="0.4">
      <c r="A147" s="19" t="s">
        <v>52</v>
      </c>
      <c r="B147" s="19">
        <v>2000</v>
      </c>
      <c r="C147" s="28">
        <v>23344</v>
      </c>
      <c r="D147" s="28">
        <v>1729</v>
      </c>
      <c r="E147" s="23">
        <v>267618</v>
      </c>
      <c r="F147" s="21">
        <v>44.3</v>
      </c>
      <c r="G147" s="23">
        <v>550</v>
      </c>
      <c r="H147" s="24">
        <v>210428</v>
      </c>
      <c r="I147" s="23">
        <v>55.1</v>
      </c>
      <c r="J147" s="23">
        <v>68</v>
      </c>
      <c r="K147" s="23">
        <v>22</v>
      </c>
      <c r="L147" s="21">
        <v>1</v>
      </c>
      <c r="M147" s="25">
        <v>0.3</v>
      </c>
      <c r="N147" s="26">
        <v>7105817</v>
      </c>
      <c r="O147" s="26">
        <v>2916785</v>
      </c>
      <c r="P147" s="27">
        <f t="shared" si="4"/>
        <v>7105.817</v>
      </c>
      <c r="Q147" s="27">
        <f t="shared" si="5"/>
        <v>2916.7849999999999</v>
      </c>
    </row>
    <row r="148" spans="1:17" x14ac:dyDescent="0.4">
      <c r="A148" s="19" t="s">
        <v>51</v>
      </c>
      <c r="B148" s="19">
        <v>2000</v>
      </c>
      <c r="C148" s="28">
        <v>92742</v>
      </c>
      <c r="D148" s="28">
        <v>1285</v>
      </c>
      <c r="E148" s="23">
        <v>238137.1</v>
      </c>
      <c r="F148" s="21">
        <v>38.4</v>
      </c>
      <c r="G148" s="23">
        <v>402</v>
      </c>
      <c r="H148" s="24">
        <v>153174</v>
      </c>
      <c r="I148" s="23">
        <v>48.3</v>
      </c>
      <c r="J148" s="23">
        <v>72.5</v>
      </c>
      <c r="K148" s="23">
        <v>4</v>
      </c>
      <c r="L148" s="21">
        <v>1</v>
      </c>
      <c r="M148" s="25">
        <v>0.28000000000000003</v>
      </c>
      <c r="N148" s="26">
        <v>5910512</v>
      </c>
      <c r="O148" s="26">
        <v>2461846</v>
      </c>
      <c r="P148" s="27">
        <f t="shared" si="4"/>
        <v>5910.5119999999997</v>
      </c>
      <c r="Q148" s="27">
        <f t="shared" si="5"/>
        <v>2461.846</v>
      </c>
    </row>
    <row r="149" spans="1:17" x14ac:dyDescent="0.4">
      <c r="A149" s="19" t="s">
        <v>29</v>
      </c>
      <c r="B149" s="19">
        <v>2000</v>
      </c>
      <c r="C149" s="28">
        <v>8681</v>
      </c>
      <c r="D149" s="21">
        <v>815</v>
      </c>
      <c r="E149" s="23">
        <v>42577.4</v>
      </c>
      <c r="F149" s="21">
        <v>45.2</v>
      </c>
      <c r="G149" s="23">
        <v>412</v>
      </c>
      <c r="H149" s="24">
        <v>52445</v>
      </c>
      <c r="I149" s="23">
        <v>51.8</v>
      </c>
      <c r="J149" s="23">
        <v>71</v>
      </c>
      <c r="K149" s="23">
        <v>9</v>
      </c>
      <c r="L149" s="21">
        <v>0</v>
      </c>
      <c r="M149" s="25">
        <v>0.15</v>
      </c>
      <c r="N149" s="26">
        <v>1807021</v>
      </c>
      <c r="O149" s="26">
        <v>845868</v>
      </c>
      <c r="P149" s="27">
        <f t="shared" si="4"/>
        <v>1807.021</v>
      </c>
      <c r="Q149" s="27">
        <f t="shared" si="5"/>
        <v>845.86800000000005</v>
      </c>
    </row>
    <row r="150" spans="1:17" x14ac:dyDescent="0.4">
      <c r="A150" s="19" t="s">
        <v>30</v>
      </c>
      <c r="B150" s="19">
        <v>2000</v>
      </c>
      <c r="C150" s="28">
        <v>2273</v>
      </c>
      <c r="D150" s="21">
        <v>962</v>
      </c>
      <c r="E150" s="23">
        <v>180616.3</v>
      </c>
      <c r="F150" s="21">
        <v>32.6</v>
      </c>
      <c r="G150" s="23">
        <v>766</v>
      </c>
      <c r="H150" s="24">
        <v>99418</v>
      </c>
      <c r="I150" s="23">
        <v>43.1</v>
      </c>
      <c r="J150" s="23">
        <v>71</v>
      </c>
      <c r="K150" s="23">
        <v>105</v>
      </c>
      <c r="L150" s="21">
        <v>0</v>
      </c>
      <c r="M150" s="25">
        <v>0.22</v>
      </c>
      <c r="N150" s="26">
        <v>5373999</v>
      </c>
      <c r="O150" s="26">
        <v>2328870</v>
      </c>
      <c r="P150" s="27">
        <f t="shared" si="4"/>
        <v>5373.9989999999998</v>
      </c>
      <c r="Q150" s="27">
        <f t="shared" si="5"/>
        <v>2328.87</v>
      </c>
    </row>
    <row r="151" spans="1:17" x14ac:dyDescent="0.4">
      <c r="A151" s="19" t="s">
        <v>31</v>
      </c>
      <c r="B151" s="19">
        <v>2000</v>
      </c>
      <c r="C151" s="28">
        <v>124823</v>
      </c>
      <c r="D151" s="21">
        <v>524</v>
      </c>
      <c r="E151" s="23">
        <v>17191.8</v>
      </c>
      <c r="F151" s="21">
        <v>12.9</v>
      </c>
      <c r="G151" s="23">
        <v>116</v>
      </c>
      <c r="H151" s="24">
        <v>19320</v>
      </c>
      <c r="I151" s="23">
        <v>42</v>
      </c>
      <c r="J151" s="23">
        <v>53</v>
      </c>
      <c r="K151" s="23">
        <v>4</v>
      </c>
      <c r="L151" s="21">
        <v>0</v>
      </c>
      <c r="M151" s="25">
        <v>0.22</v>
      </c>
      <c r="N151" s="26">
        <v>494300</v>
      </c>
      <c r="O151" s="26">
        <v>224510</v>
      </c>
      <c r="P151" s="27">
        <f t="shared" si="4"/>
        <v>494.3</v>
      </c>
      <c r="Q151" s="27">
        <f t="shared" si="5"/>
        <v>224.51</v>
      </c>
    </row>
  </sheetData>
  <autoFilter ref="A1:Q151" xr:uid="{94168203-CB3E-4C9D-BBA7-74658254C8BC}"/>
  <phoneticPr fontId="19" type="noConversion"/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tabSelected="1" workbookViewId="0">
      <selection activeCell="G17" sqref="G17"/>
    </sheetView>
  </sheetViews>
  <sheetFormatPr defaultRowHeight="13.9" x14ac:dyDescent="0.4"/>
  <cols>
    <col min="1" max="1" width="29.46484375" customWidth="1"/>
    <col min="2" max="2" width="62.06640625" bestFit="1" customWidth="1"/>
    <col min="3" max="3" width="35" bestFit="1" customWidth="1"/>
  </cols>
  <sheetData>
    <row r="1" spans="1:5" x14ac:dyDescent="0.4">
      <c r="A1" t="s">
        <v>105</v>
      </c>
    </row>
    <row r="2" spans="1:5" ht="16.899999999999999" thickBot="1" x14ac:dyDescent="0.45">
      <c r="A2" s="13" t="s">
        <v>55</v>
      </c>
      <c r="B2" s="13" t="s">
        <v>56</v>
      </c>
      <c r="C2" s="13" t="s">
        <v>57</v>
      </c>
    </row>
    <row r="3" spans="1:5" ht="23" customHeight="1" thickTop="1" x14ac:dyDescent="0.4">
      <c r="A3" s="14" t="s">
        <v>0</v>
      </c>
      <c r="B3" s="14" t="s">
        <v>58</v>
      </c>
      <c r="C3" s="16" t="s">
        <v>64</v>
      </c>
    </row>
    <row r="4" spans="1:5" ht="23" customHeight="1" x14ac:dyDescent="0.4">
      <c r="A4" s="14" t="s">
        <v>32</v>
      </c>
      <c r="B4" s="14" t="s">
        <v>59</v>
      </c>
      <c r="C4" s="16"/>
    </row>
    <row r="5" spans="1:5" ht="23" customHeight="1" x14ac:dyDescent="0.4">
      <c r="A5" s="1" t="s">
        <v>103</v>
      </c>
      <c r="B5" s="14" t="s">
        <v>54</v>
      </c>
      <c r="C5" s="16" t="s">
        <v>74</v>
      </c>
    </row>
    <row r="6" spans="1:5" ht="23" customHeight="1" x14ac:dyDescent="0.4">
      <c r="A6" s="14" t="s">
        <v>81</v>
      </c>
      <c r="B6" s="14" t="s">
        <v>60</v>
      </c>
      <c r="C6" s="16" t="s">
        <v>65</v>
      </c>
    </row>
    <row r="7" spans="1:5" ht="23" customHeight="1" x14ac:dyDescent="0.4">
      <c r="A7" s="14" t="s">
        <v>84</v>
      </c>
      <c r="B7" s="14" t="s">
        <v>61</v>
      </c>
      <c r="C7" s="16" t="s">
        <v>70</v>
      </c>
    </row>
    <row r="8" spans="1:5" ht="23" customHeight="1" x14ac:dyDescent="0.4">
      <c r="A8" s="15" t="s">
        <v>101</v>
      </c>
      <c r="B8" s="15" t="s">
        <v>53</v>
      </c>
      <c r="C8" s="16" t="s">
        <v>75</v>
      </c>
    </row>
    <row r="9" spans="1:5" ht="23" customHeight="1" x14ac:dyDescent="0.4">
      <c r="A9" s="15" t="s">
        <v>104</v>
      </c>
      <c r="B9" s="15" t="s">
        <v>77</v>
      </c>
      <c r="C9" s="16" t="s">
        <v>76</v>
      </c>
    </row>
    <row r="10" spans="1:5" ht="23" customHeight="1" thickBot="1" x14ac:dyDescent="0.45">
      <c r="A10" s="15" t="s">
        <v>90</v>
      </c>
      <c r="B10" s="15" t="s">
        <v>62</v>
      </c>
      <c r="C10" s="16" t="s">
        <v>66</v>
      </c>
      <c r="E10" s="12"/>
    </row>
    <row r="11" spans="1:5" ht="23" customHeight="1" x14ac:dyDescent="0.4">
      <c r="A11" s="15" t="s">
        <v>92</v>
      </c>
      <c r="B11" s="15" t="s">
        <v>63</v>
      </c>
      <c r="C11" s="16" t="s">
        <v>67</v>
      </c>
    </row>
    <row r="12" spans="1:5" ht="23" customHeight="1" x14ac:dyDescent="0.4">
      <c r="A12" s="15" t="s">
        <v>94</v>
      </c>
      <c r="B12" s="15" t="s">
        <v>33</v>
      </c>
      <c r="C12" s="16" t="s">
        <v>68</v>
      </c>
    </row>
    <row r="13" spans="1:5" ht="23" customHeight="1" x14ac:dyDescent="0.4">
      <c r="A13" s="17" t="s">
        <v>102</v>
      </c>
      <c r="B13" s="17" t="s">
        <v>71</v>
      </c>
      <c r="C13" s="18" t="s">
        <v>69</v>
      </c>
    </row>
    <row r="14" spans="1:5" ht="23" customHeight="1" x14ac:dyDescent="0.4">
      <c r="B14" s="7"/>
      <c r="C14" s="4"/>
    </row>
    <row r="15" spans="1:5" ht="23" customHeight="1" x14ac:dyDescent="0.4">
      <c r="B15" s="7"/>
      <c r="C15" s="4"/>
    </row>
    <row r="16" spans="1:5" ht="18.399999999999999" customHeight="1" x14ac:dyDescent="0.4">
      <c r="B16" s="7"/>
      <c r="C16" s="4"/>
    </row>
    <row r="17" spans="2:5" ht="16.899999999999999" customHeight="1" x14ac:dyDescent="0.4">
      <c r="B17" s="7"/>
      <c r="C17" s="4"/>
    </row>
    <row r="18" spans="2:5" ht="17.25" customHeight="1" x14ac:dyDescent="0.4">
      <c r="B18" s="7"/>
      <c r="C18" s="4"/>
    </row>
    <row r="19" spans="2:5" ht="19.5" customHeight="1" x14ac:dyDescent="0.4">
      <c r="B19" s="7"/>
      <c r="C19" s="4"/>
      <c r="D19" s="5"/>
      <c r="E19" s="6"/>
    </row>
    <row r="20" spans="2:5" x14ac:dyDescent="0.4">
      <c r="B20" s="7"/>
      <c r="C20" s="4"/>
      <c r="D20" s="4"/>
      <c r="E20" s="8"/>
    </row>
    <row r="21" spans="2:5" x14ac:dyDescent="0.4">
      <c r="B21" s="7"/>
      <c r="C21" s="4"/>
      <c r="D21" s="4"/>
      <c r="E21" s="8"/>
    </row>
    <row r="22" spans="2:5" x14ac:dyDescent="0.4">
      <c r="B22" s="7"/>
      <c r="C22" s="4"/>
      <c r="D22" s="4"/>
      <c r="E22" s="8"/>
    </row>
    <row r="23" spans="2:5" x14ac:dyDescent="0.4">
      <c r="B23" s="7"/>
      <c r="C23" s="4"/>
      <c r="D23" s="4"/>
      <c r="E23" s="8"/>
    </row>
    <row r="24" spans="2:5" x14ac:dyDescent="0.4">
      <c r="B24" s="7"/>
      <c r="C24" s="4"/>
      <c r="D24" s="4"/>
      <c r="E24" s="8"/>
    </row>
    <row r="25" spans="2:5" x14ac:dyDescent="0.4">
      <c r="B25" s="7"/>
      <c r="C25" s="4"/>
      <c r="D25" s="4"/>
      <c r="E25" s="8"/>
    </row>
    <row r="26" spans="2:5" x14ac:dyDescent="0.4">
      <c r="B26" s="7"/>
      <c r="C26" s="4"/>
      <c r="D26" s="4"/>
      <c r="E26" s="8"/>
    </row>
    <row r="27" spans="2:5" x14ac:dyDescent="0.4">
      <c r="B27" s="7"/>
      <c r="C27" s="4"/>
      <c r="D27" s="4"/>
      <c r="E27" s="8"/>
    </row>
    <row r="28" spans="2:5" x14ac:dyDescent="0.4">
      <c r="B28" s="7"/>
      <c r="C28" s="4"/>
      <c r="D28" s="4"/>
      <c r="E28" s="8"/>
    </row>
    <row r="29" spans="2:5" x14ac:dyDescent="0.4">
      <c r="B29" s="7"/>
      <c r="C29" s="4"/>
      <c r="D29" s="4"/>
      <c r="E29" s="8"/>
    </row>
    <row r="30" spans="2:5" x14ac:dyDescent="0.4">
      <c r="B30" s="7"/>
      <c r="C30" s="4"/>
      <c r="D30" s="4"/>
      <c r="E30" s="8"/>
    </row>
    <row r="31" spans="2:5" x14ac:dyDescent="0.4">
      <c r="B31" s="7"/>
      <c r="C31" s="4"/>
      <c r="D31" s="4"/>
      <c r="E31" s="8"/>
    </row>
    <row r="32" spans="2:5" x14ac:dyDescent="0.4">
      <c r="B32" s="7"/>
      <c r="C32" s="4"/>
      <c r="D32" s="4"/>
      <c r="E32" s="8"/>
    </row>
    <row r="33" spans="2:5" x14ac:dyDescent="0.4">
      <c r="B33" s="7"/>
      <c r="C33" s="4"/>
      <c r="D33" s="4"/>
      <c r="E33" s="8"/>
    </row>
    <row r="34" spans="2:5" x14ac:dyDescent="0.4">
      <c r="B34" s="7"/>
      <c r="C34" s="4"/>
      <c r="D34" s="4"/>
      <c r="E34" s="8"/>
    </row>
    <row r="35" spans="2:5" x14ac:dyDescent="0.4">
      <c r="B35" s="7"/>
      <c r="C35" s="4"/>
      <c r="D35" s="4"/>
      <c r="E35" s="8"/>
    </row>
    <row r="36" spans="2:5" x14ac:dyDescent="0.4">
      <c r="B36" s="7"/>
      <c r="C36" s="4"/>
      <c r="D36" s="4"/>
      <c r="E36" s="8"/>
    </row>
    <row r="37" spans="2:5" x14ac:dyDescent="0.4">
      <c r="B37" s="7"/>
      <c r="C37" s="4"/>
      <c r="D37" s="4"/>
      <c r="E37" s="8"/>
    </row>
    <row r="38" spans="2:5" x14ac:dyDescent="0.4">
      <c r="B38" s="7"/>
      <c r="C38" s="4"/>
      <c r="D38" s="4"/>
      <c r="E38" s="8"/>
    </row>
    <row r="39" spans="2:5" x14ac:dyDescent="0.4">
      <c r="B39" s="7"/>
      <c r="C39" s="4"/>
      <c r="D39" s="4"/>
      <c r="E39" s="8"/>
    </row>
    <row r="40" spans="2:5" x14ac:dyDescent="0.4">
      <c r="B40" s="7"/>
      <c r="C40" s="4"/>
      <c r="D40" s="4"/>
      <c r="E40" s="8"/>
    </row>
    <row r="41" spans="2:5" x14ac:dyDescent="0.4">
      <c r="B41" s="7"/>
      <c r="C41" s="4"/>
      <c r="D41" s="4"/>
      <c r="E41" s="8"/>
    </row>
    <row r="42" spans="2:5" x14ac:dyDescent="0.4">
      <c r="B42" s="7"/>
      <c r="C42" s="4"/>
      <c r="D42" s="4"/>
      <c r="E42" s="8"/>
    </row>
    <row r="43" spans="2:5" x14ac:dyDescent="0.4">
      <c r="B43" s="7"/>
      <c r="C43" s="4"/>
      <c r="D43" s="4"/>
      <c r="E43" s="8"/>
    </row>
    <row r="44" spans="2:5" x14ac:dyDescent="0.4">
      <c r="B44" s="7"/>
      <c r="C44" s="4"/>
      <c r="D44" s="4"/>
      <c r="E44" s="8"/>
    </row>
    <row r="45" spans="2:5" x14ac:dyDescent="0.4">
      <c r="B45" s="7"/>
      <c r="C45" s="4"/>
      <c r="D45" s="4"/>
      <c r="E45" s="8"/>
    </row>
    <row r="46" spans="2:5" x14ac:dyDescent="0.4">
      <c r="B46" s="7"/>
      <c r="C46" s="4"/>
      <c r="D46" s="4"/>
      <c r="E46" s="8"/>
    </row>
    <row r="47" spans="2:5" x14ac:dyDescent="0.4">
      <c r="B47" s="7"/>
      <c r="C47" s="4"/>
      <c r="D47" s="4"/>
      <c r="E47" s="8"/>
    </row>
    <row r="48" spans="2:5" x14ac:dyDescent="0.4">
      <c r="B48" s="7"/>
      <c r="C48" s="4"/>
      <c r="D48" s="4"/>
      <c r="E48" s="8"/>
    </row>
    <row r="49" spans="2:5" x14ac:dyDescent="0.4">
      <c r="B49" s="7"/>
      <c r="C49" s="4"/>
      <c r="D49" s="4"/>
      <c r="E49" s="8"/>
    </row>
    <row r="50" spans="2:5" x14ac:dyDescent="0.4">
      <c r="B50" s="7"/>
      <c r="C50" s="4"/>
      <c r="D50" s="4"/>
      <c r="E50" s="8"/>
    </row>
    <row r="51" spans="2:5" x14ac:dyDescent="0.4">
      <c r="B51" s="7"/>
      <c r="C51" s="4"/>
      <c r="D51" s="4"/>
      <c r="E51" s="8"/>
    </row>
    <row r="52" spans="2:5" x14ac:dyDescent="0.4">
      <c r="B52" s="7"/>
      <c r="C52" s="4"/>
      <c r="D52" s="4"/>
      <c r="E52" s="8"/>
    </row>
    <row r="53" spans="2:5" x14ac:dyDescent="0.4">
      <c r="B53" s="7"/>
      <c r="C53" s="4"/>
      <c r="D53" s="4"/>
      <c r="E53" s="8"/>
    </row>
    <row r="54" spans="2:5" x14ac:dyDescent="0.4">
      <c r="B54" s="7"/>
      <c r="C54" s="4"/>
      <c r="D54" s="4"/>
      <c r="E54" s="8"/>
    </row>
    <row r="55" spans="2:5" x14ac:dyDescent="0.4">
      <c r="B55" s="7"/>
      <c r="C55" s="4"/>
      <c r="D55" s="4"/>
      <c r="E55" s="8"/>
    </row>
    <row r="56" spans="2:5" x14ac:dyDescent="0.4">
      <c r="B56" s="7"/>
      <c r="C56" s="4"/>
      <c r="D56" s="4"/>
      <c r="E56" s="8"/>
    </row>
    <row r="57" spans="2:5" x14ac:dyDescent="0.4">
      <c r="B57" s="7"/>
      <c r="C57" s="4"/>
      <c r="D57" s="4"/>
      <c r="E57" s="8"/>
    </row>
    <row r="58" spans="2:5" x14ac:dyDescent="0.4">
      <c r="B58" s="7"/>
      <c r="C58" s="4"/>
      <c r="D58" s="4"/>
      <c r="E58" s="8"/>
    </row>
    <row r="59" spans="2:5" x14ac:dyDescent="0.4">
      <c r="B59" s="7"/>
      <c r="C59" s="4"/>
      <c r="D59" s="4"/>
      <c r="E59" s="8"/>
    </row>
    <row r="60" spans="2:5" x14ac:dyDescent="0.4">
      <c r="B60" s="7"/>
      <c r="C60" s="4"/>
      <c r="D60" s="4"/>
      <c r="E60" s="8"/>
    </row>
    <row r="61" spans="2:5" x14ac:dyDescent="0.4">
      <c r="B61" s="7"/>
      <c r="C61" s="4"/>
      <c r="D61" s="4"/>
      <c r="E61" s="8"/>
    </row>
    <row r="62" spans="2:5" x14ac:dyDescent="0.4">
      <c r="B62" s="7"/>
      <c r="C62" s="4"/>
      <c r="D62" s="4"/>
      <c r="E62" s="8"/>
    </row>
    <row r="63" spans="2:5" x14ac:dyDescent="0.4">
      <c r="B63" s="7"/>
      <c r="C63" s="4"/>
      <c r="D63" s="4"/>
      <c r="E63" s="8"/>
    </row>
    <row r="64" spans="2:5" x14ac:dyDescent="0.4">
      <c r="B64" s="7"/>
      <c r="C64" s="4"/>
      <c r="D64" s="4"/>
      <c r="E64" s="8"/>
    </row>
    <row r="65" spans="2:5" x14ac:dyDescent="0.4">
      <c r="B65" s="7"/>
      <c r="C65" s="4"/>
      <c r="D65" s="4"/>
      <c r="E65" s="8"/>
    </row>
    <row r="66" spans="2:5" x14ac:dyDescent="0.4">
      <c r="B66" s="9"/>
      <c r="C66" s="10"/>
      <c r="D66" s="4"/>
      <c r="E66" s="8"/>
    </row>
    <row r="67" spans="2:5" x14ac:dyDescent="0.4">
      <c r="D67" s="4"/>
      <c r="E67" s="8"/>
    </row>
    <row r="68" spans="2:5" x14ac:dyDescent="0.4">
      <c r="D68" s="4"/>
      <c r="E68" s="8"/>
    </row>
    <row r="69" spans="2:5" x14ac:dyDescent="0.4">
      <c r="D69" s="4"/>
      <c r="E69" s="8"/>
    </row>
    <row r="70" spans="2:5" x14ac:dyDescent="0.4">
      <c r="D70" s="4"/>
      <c r="E70" s="8"/>
    </row>
    <row r="71" spans="2:5" x14ac:dyDescent="0.4">
      <c r="D71" s="4"/>
      <c r="E71" s="8"/>
    </row>
    <row r="72" spans="2:5" x14ac:dyDescent="0.4">
      <c r="D72" s="4"/>
      <c r="E72" s="8"/>
    </row>
    <row r="73" spans="2:5" x14ac:dyDescent="0.4">
      <c r="D73" s="4"/>
      <c r="E73" s="8"/>
    </row>
    <row r="74" spans="2:5" x14ac:dyDescent="0.4">
      <c r="D74" s="10"/>
      <c r="E74" s="11"/>
    </row>
  </sheetData>
  <phoneticPr fontId="19" type="noConversion"/>
  <hyperlinks>
    <hyperlink ref="C7" r:id="rId1" display="http://www.ncdc.noaa.gov/oa/ncdc.html" xr:uid="{00000000-0004-0000-0100-000000000000}"/>
    <hyperlink ref="C10" r:id="rId2" display="http://www.ncdc.noaa.gov/oa/ncdc.html" xr:uid="{00000000-0004-0000-0100-000001000000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5D8-87A4-491C-8C15-B9ACB82B12C8}">
  <dimension ref="A1:K14"/>
  <sheetViews>
    <sheetView zoomScale="122" workbookViewId="0">
      <selection activeCell="N16" sqref="N16"/>
    </sheetView>
  </sheetViews>
  <sheetFormatPr defaultRowHeight="13.9" x14ac:dyDescent="0.4"/>
  <cols>
    <col min="1" max="1" width="17.53125" bestFit="1" customWidth="1"/>
  </cols>
  <sheetData>
    <row r="1" spans="1:11" x14ac:dyDescent="0.4">
      <c r="A1" s="31"/>
      <c r="B1" s="31" t="s">
        <v>78</v>
      </c>
      <c r="C1" s="31" t="s">
        <v>80</v>
      </c>
      <c r="D1" s="31" t="s">
        <v>83</v>
      </c>
      <c r="E1" s="31" t="s">
        <v>85</v>
      </c>
      <c r="F1" s="31" t="s">
        <v>87</v>
      </c>
      <c r="G1" s="31" t="s">
        <v>89</v>
      </c>
      <c r="H1" s="31" t="s">
        <v>91</v>
      </c>
      <c r="I1" s="31" t="s">
        <v>93</v>
      </c>
      <c r="J1" s="31" t="s">
        <v>96</v>
      </c>
      <c r="K1" s="31" t="s">
        <v>99</v>
      </c>
    </row>
    <row r="2" spans="1:11" x14ac:dyDescent="0.4">
      <c r="A2" s="29" t="s">
        <v>106</v>
      </c>
      <c r="B2" s="29">
        <v>101803.66</v>
      </c>
      <c r="C2" s="29">
        <v>1305.54</v>
      </c>
      <c r="D2" s="29">
        <v>37.077999999999989</v>
      </c>
      <c r="E2" s="29">
        <v>583.44000000000005</v>
      </c>
      <c r="F2" s="29">
        <v>808719.93333333335</v>
      </c>
      <c r="G2" s="29">
        <v>51.944000000000003</v>
      </c>
      <c r="H2" s="29">
        <v>65.540000000000006</v>
      </c>
      <c r="I2" s="29">
        <v>33.700000000000003</v>
      </c>
      <c r="J2" s="29">
        <v>0.4053266666666665</v>
      </c>
      <c r="K2" s="29">
        <v>2579.6619733333323</v>
      </c>
    </row>
    <row r="3" spans="1:11" x14ac:dyDescent="0.4">
      <c r="A3" s="29" t="s">
        <v>107</v>
      </c>
      <c r="B3" s="29">
        <v>25608.661225165779</v>
      </c>
      <c r="C3" s="29">
        <v>131.91001394500313</v>
      </c>
      <c r="D3" s="29">
        <v>1.1869687183136048</v>
      </c>
      <c r="E3" s="29">
        <v>35.725527729392944</v>
      </c>
      <c r="F3" s="29">
        <v>150813.92438202861</v>
      </c>
      <c r="G3" s="29">
        <v>0.70610218474524333</v>
      </c>
      <c r="H3" s="29">
        <v>0.60832259191889837</v>
      </c>
      <c r="I3" s="29">
        <v>2.8018809597753571</v>
      </c>
      <c r="J3" s="29">
        <v>1.2538222533924698E-2</v>
      </c>
      <c r="K3" s="29">
        <v>217.87024560093334</v>
      </c>
    </row>
    <row r="4" spans="1:11" x14ac:dyDescent="0.4">
      <c r="A4" s="29" t="s">
        <v>108</v>
      </c>
      <c r="B4" s="29">
        <v>12434</v>
      </c>
      <c r="C4" s="29">
        <v>794</v>
      </c>
      <c r="D4" s="29">
        <v>41.75</v>
      </c>
      <c r="E4" s="29">
        <v>441.5</v>
      </c>
      <c r="F4" s="29">
        <v>225880</v>
      </c>
      <c r="G4" s="29">
        <v>51.2</v>
      </c>
      <c r="H4" s="29">
        <v>67.5</v>
      </c>
      <c r="I4" s="29">
        <v>18</v>
      </c>
      <c r="J4" s="29">
        <v>0.3795</v>
      </c>
      <c r="K4" s="29">
        <v>1836.681</v>
      </c>
    </row>
    <row r="5" spans="1:11" x14ac:dyDescent="0.4">
      <c r="A5" s="29" t="s">
        <v>109</v>
      </c>
      <c r="B5" s="29" t="e">
        <v>#N/A</v>
      </c>
      <c r="C5" s="29">
        <v>19</v>
      </c>
      <c r="D5" s="29">
        <v>50.3</v>
      </c>
      <c r="E5" s="29">
        <v>246</v>
      </c>
      <c r="F5" s="29" t="e">
        <v>#N/A</v>
      </c>
      <c r="G5" s="29">
        <v>44.4</v>
      </c>
      <c r="H5" s="29">
        <v>67.5</v>
      </c>
      <c r="I5" s="29">
        <v>11</v>
      </c>
      <c r="J5" s="29">
        <v>0.22</v>
      </c>
      <c r="K5" s="29" t="e">
        <v>#N/A</v>
      </c>
    </row>
    <row r="6" spans="1:11" x14ac:dyDescent="0.4">
      <c r="A6" s="29" t="s">
        <v>110</v>
      </c>
      <c r="B6" s="29">
        <v>313640.76498726435</v>
      </c>
      <c r="C6" s="29">
        <v>1615.5611306433557</v>
      </c>
      <c r="D6" s="29">
        <v>14.537338502568353</v>
      </c>
      <c r="E6" s="29">
        <v>437.54656864332009</v>
      </c>
      <c r="F6" s="29">
        <v>1847085.8042132847</v>
      </c>
      <c r="G6" s="29">
        <v>8.6479502944513307</v>
      </c>
      <c r="H6" s="29">
        <v>7.4503997460430931</v>
      </c>
      <c r="I6" s="29">
        <v>34.31589335734612</v>
      </c>
      <c r="J6" s="29">
        <v>0.15356123744790728</v>
      </c>
      <c r="K6" s="29">
        <v>2668.3546592856901</v>
      </c>
    </row>
    <row r="7" spans="1:11" x14ac:dyDescent="0.4">
      <c r="A7" s="29" t="s">
        <v>111</v>
      </c>
      <c r="B7" s="29">
        <v>98370529461.796371</v>
      </c>
      <c r="C7" s="29">
        <v>2610037.7668456375</v>
      </c>
      <c r="D7" s="29">
        <v>211.33421073825627</v>
      </c>
      <c r="E7" s="29">
        <v>191446.99973154362</v>
      </c>
      <c r="F7" s="29">
        <v>3411725968126.2368</v>
      </c>
      <c r="G7" s="29">
        <v>74.787044295300845</v>
      </c>
      <c r="H7" s="29">
        <v>55.508456375838989</v>
      </c>
      <c r="I7" s="29">
        <v>1177.5805369127518</v>
      </c>
      <c r="J7" s="29">
        <v>2.3581053646532565E-2</v>
      </c>
      <c r="K7" s="29">
        <v>7120116.587731651</v>
      </c>
    </row>
    <row r="8" spans="1:11" x14ac:dyDescent="0.4">
      <c r="A8" s="29" t="s">
        <v>112</v>
      </c>
      <c r="B8" s="29">
        <v>35.945683795959312</v>
      </c>
      <c r="C8" s="29">
        <v>6.4444287579495976</v>
      </c>
      <c r="D8" s="29">
        <v>-0.99545404091519751</v>
      </c>
      <c r="E8" s="29">
        <v>2.1880958738071223</v>
      </c>
      <c r="F8" s="29">
        <v>42.415551917109433</v>
      </c>
      <c r="G8" s="29">
        <v>0.26904932354895195</v>
      </c>
      <c r="H8" s="29">
        <v>3.1658226975998156</v>
      </c>
      <c r="I8" s="29">
        <v>1.9863413740672655</v>
      </c>
      <c r="J8" s="29">
        <v>-1.3188201629822112</v>
      </c>
      <c r="K8" s="29">
        <v>5.4934992654651991</v>
      </c>
    </row>
    <row r="9" spans="1:11" x14ac:dyDescent="0.4">
      <c r="A9" s="29" t="s">
        <v>113</v>
      </c>
      <c r="B9" s="29">
        <v>5.6226833486402796</v>
      </c>
      <c r="C9" s="29">
        <v>2.4101414664296219</v>
      </c>
      <c r="D9" s="29">
        <v>-0.28766731044185256</v>
      </c>
      <c r="E9" s="29">
        <v>1.4042726961253564</v>
      </c>
      <c r="F9" s="29">
        <v>5.7555359560330031</v>
      </c>
      <c r="G9" s="29">
        <v>-1.2786710897427911E-2</v>
      </c>
      <c r="H9" s="29">
        <v>-1.8705860131592345</v>
      </c>
      <c r="I9" s="29">
        <v>1.5711623976729998</v>
      </c>
      <c r="J9" s="29">
        <v>0.1729814138899089</v>
      </c>
      <c r="K9" s="29">
        <v>2.2031060229654313</v>
      </c>
    </row>
    <row r="10" spans="1:11" x14ac:dyDescent="0.4">
      <c r="A10" s="29" t="s">
        <v>114</v>
      </c>
      <c r="B10" s="29">
        <v>2498159</v>
      </c>
      <c r="C10" s="29">
        <v>8328</v>
      </c>
      <c r="D10" s="29">
        <v>54.2</v>
      </c>
      <c r="E10" s="29">
        <v>2281</v>
      </c>
      <c r="F10" s="29">
        <v>16988852</v>
      </c>
      <c r="G10" s="29">
        <v>44.1</v>
      </c>
      <c r="H10" s="29">
        <v>35</v>
      </c>
      <c r="I10" s="29">
        <v>143</v>
      </c>
      <c r="J10" s="29">
        <v>0.55500000000000005</v>
      </c>
      <c r="K10" s="29">
        <v>14141.825999999999</v>
      </c>
    </row>
    <row r="11" spans="1:11" x14ac:dyDescent="0.4">
      <c r="A11" s="29" t="s">
        <v>115</v>
      </c>
      <c r="B11" s="29">
        <v>0</v>
      </c>
      <c r="C11" s="29">
        <v>0</v>
      </c>
      <c r="D11" s="29">
        <v>9.5</v>
      </c>
      <c r="E11" s="29">
        <v>6</v>
      </c>
      <c r="F11" s="29">
        <v>4258</v>
      </c>
      <c r="G11" s="29">
        <v>26.6</v>
      </c>
      <c r="H11" s="29">
        <v>39</v>
      </c>
      <c r="I11" s="29">
        <v>4</v>
      </c>
      <c r="J11" s="29">
        <v>0.15</v>
      </c>
      <c r="K11" s="29">
        <v>224.51</v>
      </c>
    </row>
    <row r="12" spans="1:11" x14ac:dyDescent="0.4">
      <c r="A12" s="29" t="s">
        <v>116</v>
      </c>
      <c r="B12" s="29">
        <v>2498159</v>
      </c>
      <c r="C12" s="29">
        <v>8328</v>
      </c>
      <c r="D12" s="29">
        <v>63.7</v>
      </c>
      <c r="E12" s="29">
        <v>2287</v>
      </c>
      <c r="F12" s="29">
        <v>16993110</v>
      </c>
      <c r="G12" s="29">
        <v>70.7</v>
      </c>
      <c r="H12" s="29">
        <v>74</v>
      </c>
      <c r="I12" s="29">
        <v>147</v>
      </c>
      <c r="J12" s="29">
        <v>0.70500000000000007</v>
      </c>
      <c r="K12" s="29">
        <v>14366.335999999999</v>
      </c>
    </row>
    <row r="13" spans="1:11" x14ac:dyDescent="0.4">
      <c r="A13" s="29" t="s">
        <v>117</v>
      </c>
      <c r="B13" s="29">
        <v>15270549</v>
      </c>
      <c r="C13" s="29">
        <v>195831</v>
      </c>
      <c r="D13" s="29">
        <v>5561.699999999998</v>
      </c>
      <c r="E13" s="29">
        <v>87516</v>
      </c>
      <c r="F13" s="29">
        <v>121307990</v>
      </c>
      <c r="G13" s="29">
        <v>7791.6</v>
      </c>
      <c r="H13" s="29">
        <v>9831</v>
      </c>
      <c r="I13" s="29">
        <v>5055</v>
      </c>
      <c r="J13" s="29">
        <v>60.798999999999978</v>
      </c>
      <c r="K13" s="29">
        <v>386949.29599999986</v>
      </c>
    </row>
    <row r="14" spans="1:11" ht="14.25" thickBot="1" x14ac:dyDescent="0.45">
      <c r="A14" s="30" t="s">
        <v>118</v>
      </c>
      <c r="B14" s="30">
        <v>150</v>
      </c>
      <c r="C14" s="30">
        <v>150</v>
      </c>
      <c r="D14" s="30">
        <v>150</v>
      </c>
      <c r="E14" s="30">
        <v>150</v>
      </c>
      <c r="F14" s="30">
        <v>150</v>
      </c>
      <c r="G14" s="30">
        <v>150</v>
      </c>
      <c r="H14" s="30">
        <v>150</v>
      </c>
      <c r="I14" s="30">
        <v>150</v>
      </c>
      <c r="J14" s="30">
        <v>150</v>
      </c>
      <c r="K14" s="30">
        <v>150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dataset</vt:lpstr>
      <vt:lpstr>Variables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zhang</dc:creator>
  <cp:lastModifiedBy>zx616</cp:lastModifiedBy>
  <dcterms:created xsi:type="dcterms:W3CDTF">2020-09-22T19:41:19Z</dcterms:created>
  <dcterms:modified xsi:type="dcterms:W3CDTF">2021-01-06T02:19:40Z</dcterms:modified>
</cp:coreProperties>
</file>