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e\Documents\GGGI\November\LUC_python\"/>
    </mc:Choice>
  </mc:AlternateContent>
  <xr:revisionPtr revIDLastSave="0" documentId="13_ncr:1_{875A644C-6688-403F-B38A-AA25F2DFC63F}" xr6:coauthVersionLast="45" xr6:coauthVersionMax="45" xr10:uidLastSave="{00000000-0000-0000-0000-000000000000}"/>
  <bookViews>
    <workbookView xWindow="-108" yWindow="-108" windowWidth="23256" windowHeight="12576" xr2:uid="{664F46C9-2552-404F-ABAD-1E6D4B9F829D}"/>
  </bookViews>
  <sheets>
    <sheet name="INPUT_DATA" sheetId="12" r:id="rId1"/>
    <sheet name="Food" sheetId="1" r:id="rId2"/>
    <sheet name="Animals_raw" sheetId="7" r:id="rId3"/>
    <sheet name="Animals" sheetId="6" r:id="rId4"/>
    <sheet name="AnimalT" sheetId="11" r:id="rId5"/>
    <sheet name="Manure" sheetId="2" r:id="rId6"/>
    <sheet name="Crops" sheetId="3" r:id="rId7"/>
    <sheet name="LU" sheetId="8" r:id="rId8"/>
    <sheet name="Other" sheetId="5" r:id="rId9"/>
    <sheet name="Nutrients" sheetId="13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2" i="3"/>
  <c r="L6" i="2"/>
  <c r="J6" i="2"/>
  <c r="K6" i="2"/>
  <c r="I6" i="2"/>
  <c r="H3" i="2"/>
  <c r="H4" i="2"/>
  <c r="H5" i="2"/>
  <c r="H6" i="2"/>
  <c r="H2" i="2"/>
  <c r="F6" i="2"/>
  <c r="G6" i="2"/>
  <c r="E6" i="2"/>
  <c r="D6" i="2"/>
  <c r="E17" i="7"/>
  <c r="E16" i="7"/>
  <c r="E15" i="7"/>
  <c r="E14" i="7"/>
  <c r="E13" i="7"/>
  <c r="E12" i="7"/>
  <c r="E11" i="7"/>
  <c r="E10" i="7"/>
  <c r="E6" i="7"/>
  <c r="E5" i="7"/>
  <c r="E4" i="7"/>
  <c r="E3" i="7"/>
  <c r="E2" i="7"/>
  <c r="C17" i="7"/>
  <c r="C16" i="7"/>
  <c r="D16" i="7" s="1"/>
  <c r="C15" i="7"/>
  <c r="C14" i="7"/>
  <c r="C13" i="7"/>
  <c r="C12" i="7"/>
  <c r="C11" i="7"/>
  <c r="C10" i="7"/>
  <c r="C9" i="7"/>
  <c r="C8" i="7"/>
  <c r="C6" i="7"/>
  <c r="C5" i="7"/>
  <c r="C4" i="7"/>
  <c r="C3" i="7"/>
  <c r="C2" i="7"/>
  <c r="B164" i="12" l="1"/>
  <c r="C13" i="11" l="1"/>
  <c r="D13" i="11" s="1"/>
  <c r="C14" i="11"/>
  <c r="D14" i="11" s="1"/>
  <c r="F12" i="7"/>
  <c r="F13" i="7"/>
  <c r="F14" i="7"/>
  <c r="F15" i="7"/>
  <c r="F16" i="7"/>
  <c r="F17" i="7"/>
  <c r="D12" i="7"/>
  <c r="D13" i="7"/>
  <c r="D14" i="7"/>
  <c r="D15" i="7"/>
  <c r="D17" i="7"/>
  <c r="B3" i="13"/>
  <c r="B2" i="13"/>
  <c r="A3" i="13"/>
  <c r="A2" i="13"/>
  <c r="O2" i="5"/>
  <c r="N2" i="5"/>
  <c r="M2" i="5"/>
  <c r="L2" i="5"/>
  <c r="K2" i="5"/>
  <c r="J2" i="5"/>
  <c r="I2" i="5"/>
  <c r="H2" i="5"/>
  <c r="G2" i="5"/>
  <c r="D2" i="5"/>
  <c r="C2" i="5"/>
  <c r="B2" i="5"/>
  <c r="A2" i="5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" i="8"/>
  <c r="B3" i="3"/>
  <c r="B4" i="3"/>
  <c r="B5" i="3"/>
  <c r="B6" i="3"/>
  <c r="B7" i="3"/>
  <c r="B8" i="3"/>
  <c r="B9" i="3"/>
  <c r="B10" i="3"/>
  <c r="B2" i="3"/>
  <c r="L3" i="2"/>
  <c r="L4" i="2"/>
  <c r="L5" i="2"/>
  <c r="L2" i="2"/>
  <c r="K2" i="2"/>
  <c r="K3" i="2"/>
  <c r="K4" i="2"/>
  <c r="K5" i="2"/>
  <c r="E2" i="2"/>
  <c r="F2" i="2"/>
  <c r="G2" i="2"/>
  <c r="I2" i="2"/>
  <c r="J2" i="2"/>
  <c r="E3" i="2"/>
  <c r="F3" i="2"/>
  <c r="G3" i="2"/>
  <c r="I3" i="2"/>
  <c r="J3" i="2"/>
  <c r="E4" i="2"/>
  <c r="F4" i="2"/>
  <c r="G4" i="2"/>
  <c r="I4" i="2"/>
  <c r="J4" i="2"/>
  <c r="E5" i="2"/>
  <c r="F5" i="2"/>
  <c r="G5" i="2"/>
  <c r="I5" i="2"/>
  <c r="J5" i="2"/>
  <c r="D3" i="2"/>
  <c r="D4" i="2"/>
  <c r="D5" i="2"/>
  <c r="D2" i="2"/>
  <c r="D7" i="6"/>
  <c r="C7" i="6"/>
  <c r="D6" i="6"/>
  <c r="C6" i="6"/>
  <c r="D5" i="6"/>
  <c r="C5" i="6"/>
  <c r="D4" i="6"/>
  <c r="C4" i="6"/>
  <c r="D3" i="6"/>
  <c r="C3" i="6"/>
  <c r="D2" i="6"/>
  <c r="C2" i="6"/>
  <c r="C3" i="11"/>
  <c r="C4" i="11"/>
  <c r="C5" i="11"/>
  <c r="C6" i="11"/>
  <c r="C7" i="11"/>
  <c r="C8" i="11"/>
  <c r="C9" i="11"/>
  <c r="C10" i="11"/>
  <c r="C11" i="11"/>
  <c r="C12" i="11"/>
  <c r="C2" i="11"/>
  <c r="E8" i="7"/>
  <c r="E9" i="7"/>
  <c r="F11" i="7"/>
  <c r="D10" i="7"/>
  <c r="P26" i="1"/>
  <c r="M26" i="1"/>
  <c r="L26" i="1"/>
  <c r="K26" i="1"/>
  <c r="J26" i="1"/>
  <c r="I26" i="1"/>
  <c r="H26" i="1"/>
  <c r="G26" i="1"/>
  <c r="F26" i="1"/>
  <c r="E26" i="1"/>
  <c r="D26" i="1"/>
  <c r="C26" i="1"/>
  <c r="B26" i="1"/>
  <c r="P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P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P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P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P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P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P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P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P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P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P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P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P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P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P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P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P9" i="1"/>
  <c r="N9" i="1"/>
  <c r="M9" i="1"/>
  <c r="L9" i="1"/>
  <c r="K9" i="1"/>
  <c r="J9" i="1"/>
  <c r="I9" i="1"/>
  <c r="H9" i="1"/>
  <c r="G9" i="1"/>
  <c r="F9" i="1"/>
  <c r="E9" i="1"/>
  <c r="D9" i="1"/>
  <c r="C9" i="1"/>
  <c r="B9" i="1"/>
  <c r="P8" i="1"/>
  <c r="N8" i="1"/>
  <c r="M8" i="1"/>
  <c r="L8" i="1"/>
  <c r="K8" i="1"/>
  <c r="J8" i="1"/>
  <c r="I8" i="1"/>
  <c r="H8" i="1"/>
  <c r="G8" i="1"/>
  <c r="F8" i="1"/>
  <c r="E8" i="1"/>
  <c r="D8" i="1"/>
  <c r="C8" i="1"/>
  <c r="B8" i="1"/>
  <c r="P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6" i="1"/>
  <c r="N6" i="1"/>
  <c r="M6" i="1"/>
  <c r="L6" i="1"/>
  <c r="K6" i="1"/>
  <c r="J6" i="1"/>
  <c r="I6" i="1"/>
  <c r="H6" i="1"/>
  <c r="G6" i="1"/>
  <c r="F6" i="1"/>
  <c r="E6" i="1"/>
  <c r="D6" i="1"/>
  <c r="C6" i="1"/>
  <c r="B6" i="1"/>
  <c r="P5" i="1"/>
  <c r="N5" i="1"/>
  <c r="M5" i="1"/>
  <c r="L5" i="1"/>
  <c r="K5" i="1"/>
  <c r="J5" i="1"/>
  <c r="I5" i="1"/>
  <c r="H5" i="1"/>
  <c r="G5" i="1"/>
  <c r="F5" i="1"/>
  <c r="E5" i="1"/>
  <c r="D5" i="1"/>
  <c r="C5" i="1"/>
  <c r="B5" i="1"/>
  <c r="P4" i="1"/>
  <c r="N4" i="1"/>
  <c r="M4" i="1"/>
  <c r="L4" i="1"/>
  <c r="K4" i="1"/>
  <c r="J4" i="1"/>
  <c r="I4" i="1"/>
  <c r="H4" i="1"/>
  <c r="G4" i="1"/>
  <c r="F4" i="1"/>
  <c r="E4" i="1"/>
  <c r="D4" i="1"/>
  <c r="C4" i="1"/>
  <c r="B4" i="1"/>
  <c r="P3" i="1"/>
  <c r="N3" i="1"/>
  <c r="M3" i="1"/>
  <c r="L3" i="1"/>
  <c r="K3" i="1"/>
  <c r="J3" i="1"/>
  <c r="I3" i="1"/>
  <c r="H3" i="1"/>
  <c r="G3" i="1"/>
  <c r="F3" i="1"/>
  <c r="E3" i="1"/>
  <c r="D3" i="1"/>
  <c r="C3" i="1"/>
  <c r="B3" i="1"/>
  <c r="P2" i="1"/>
  <c r="N2" i="1"/>
  <c r="I2" i="1"/>
  <c r="J2" i="1"/>
  <c r="K2" i="1"/>
  <c r="L2" i="1"/>
  <c r="M2" i="1"/>
  <c r="F2" i="1"/>
  <c r="G2" i="1"/>
  <c r="H2" i="1"/>
  <c r="C2" i="1"/>
  <c r="D2" i="1"/>
  <c r="E2" i="1"/>
  <c r="B2" i="1"/>
  <c r="B156" i="12"/>
  <c r="F2" i="5" s="1"/>
  <c r="B155" i="12"/>
  <c r="E2" i="5" s="1"/>
  <c r="O30" i="12" l="1"/>
  <c r="O26" i="1" s="1"/>
  <c r="N26" i="1"/>
  <c r="O29" i="12"/>
  <c r="O25" i="1" s="1"/>
  <c r="O28" i="12"/>
  <c r="O24" i="1" s="1"/>
  <c r="O27" i="12"/>
  <c r="O23" i="1" s="1"/>
  <c r="O26" i="12"/>
  <c r="O22" i="1" s="1"/>
  <c r="O25" i="12"/>
  <c r="O21" i="1" s="1"/>
  <c r="O24" i="12"/>
  <c r="O20" i="1" s="1"/>
  <c r="O23" i="12"/>
  <c r="O19" i="1" s="1"/>
  <c r="O22" i="12"/>
  <c r="O18" i="1" s="1"/>
  <c r="O21" i="12"/>
  <c r="O17" i="1" s="1"/>
  <c r="O20" i="12"/>
  <c r="O16" i="1" s="1"/>
  <c r="O19" i="12"/>
  <c r="O15" i="1" s="1"/>
  <c r="O18" i="12"/>
  <c r="O14" i="1" s="1"/>
  <c r="O17" i="12"/>
  <c r="O13" i="1" s="1"/>
  <c r="O16" i="12"/>
  <c r="O12" i="1" s="1"/>
  <c r="O15" i="12"/>
  <c r="O11" i="1" s="1"/>
  <c r="O14" i="12"/>
  <c r="O10" i="1" s="1"/>
  <c r="O13" i="12"/>
  <c r="O9" i="1" s="1"/>
  <c r="O12" i="12"/>
  <c r="O8" i="1" s="1"/>
  <c r="O11" i="12"/>
  <c r="O7" i="1" s="1"/>
  <c r="O10" i="12"/>
  <c r="O6" i="1" s="1"/>
  <c r="O9" i="12"/>
  <c r="O5" i="1" s="1"/>
  <c r="O8" i="12"/>
  <c r="O4" i="1" s="1"/>
  <c r="O7" i="12"/>
  <c r="O3" i="1" s="1"/>
  <c r="O6" i="12"/>
  <c r="O2" i="1" s="1"/>
  <c r="F1" i="6" l="1"/>
  <c r="D12" i="11"/>
  <c r="D11" i="11"/>
  <c r="C4" i="2" s="1"/>
  <c r="D10" i="11"/>
  <c r="D9" i="11"/>
  <c r="D8" i="11"/>
  <c r="D7" i="11"/>
  <c r="D6" i="11"/>
  <c r="C3" i="2" s="1"/>
  <c r="D5" i="11"/>
  <c r="D4" i="11"/>
  <c r="D3" i="11"/>
  <c r="D2" i="11"/>
  <c r="C2" i="2" s="1"/>
  <c r="D2" i="7"/>
  <c r="C6" i="2" l="1"/>
  <c r="C5" i="2"/>
  <c r="E2" i="6"/>
  <c r="F2" i="7"/>
  <c r="F2" i="6" s="1"/>
  <c r="D3" i="7"/>
  <c r="E3" i="6" s="1"/>
  <c r="F3" i="7"/>
  <c r="F3" i="6" s="1"/>
  <c r="D4" i="7"/>
  <c r="E4" i="6" s="1"/>
  <c r="F4" i="7"/>
  <c r="F4" i="6" s="1"/>
  <c r="D5" i="7"/>
  <c r="E5" i="6" s="1"/>
  <c r="F5" i="7"/>
  <c r="F5" i="6" s="1"/>
  <c r="D6" i="7"/>
  <c r="E6" i="6" s="1"/>
  <c r="F6" i="7"/>
  <c r="F6" i="6" s="1"/>
  <c r="D8" i="7"/>
  <c r="F8" i="7"/>
  <c r="D9" i="7"/>
  <c r="E9" i="6" s="1"/>
  <c r="F9" i="7"/>
  <c r="F9" i="6" s="1"/>
  <c r="E11" i="6"/>
  <c r="F10" i="7"/>
  <c r="F11" i="6" s="1"/>
  <c r="D11" i="7"/>
  <c r="E10" i="6" s="1"/>
  <c r="F10" i="6"/>
  <c r="D7" i="7" l="1"/>
  <c r="E7" i="6" s="1"/>
  <c r="E8" i="6"/>
  <c r="F7" i="7"/>
  <c r="F7" i="6" s="1"/>
  <c r="F8" i="6"/>
</calcChain>
</file>

<file path=xl/sharedStrings.xml><?xml version="1.0" encoding="utf-8"?>
<sst xmlns="http://schemas.openxmlformats.org/spreadsheetml/2006/main" count="403" uniqueCount="252">
  <si>
    <t>Cereals - Excluding Beer</t>
  </si>
  <si>
    <t>Starchy Roots</t>
  </si>
  <si>
    <t>Sugar Crops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</si>
  <si>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</si>
  <si>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</si>
  <si>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</si>
  <si>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</si>
  <si>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</si>
  <si>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</si>
  <si>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</si>
  <si>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</si>
  <si>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</si>
  <si>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</si>
  <si>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Bovine meat</t>
  </si>
  <si>
    <t>Mutton &amp; Goat meat</t>
  </si>
  <si>
    <t>Pigmeat</t>
  </si>
  <si>
    <t>Poultry meat</t>
  </si>
  <si>
    <t>Meat, other</t>
  </si>
  <si>
    <t>Offals</t>
  </si>
  <si>
    <t>Animal fats</t>
  </si>
  <si>
    <t>Eggs</t>
  </si>
  <si>
    <t>Milk - Excluding Butter</t>
  </si>
  <si>
    <t>Fish, Seafood</t>
  </si>
  <si>
    <t>Aquatic Products, Other</t>
  </si>
  <si>
    <t>Miscellaneous</t>
  </si>
  <si>
    <t>FDKC2017_i</t>
  </si>
  <si>
    <t>FDKG2017_i</t>
  </si>
  <si>
    <t>P</t>
  </si>
  <si>
    <t>FPi</t>
  </si>
  <si>
    <t>NFDi</t>
  </si>
  <si>
    <t>SDi</t>
  </si>
  <si>
    <t>PDi</t>
  </si>
  <si>
    <t>RDi</t>
  </si>
  <si>
    <t>FIi</t>
  </si>
  <si>
    <t>FEi</t>
  </si>
  <si>
    <t>SVi</t>
  </si>
  <si>
    <t>Meat, cattle</t>
  </si>
  <si>
    <t>Meat, pig</t>
  </si>
  <si>
    <t>Meat, Poultry</t>
  </si>
  <si>
    <t>Eggs, hen, in shell</t>
  </si>
  <si>
    <t>Milk, Total</t>
  </si>
  <si>
    <t>Meat, goat</t>
  </si>
  <si>
    <t>Meat, horse</t>
  </si>
  <si>
    <t>Meat, rabbit</t>
  </si>
  <si>
    <t>Meat, sheep</t>
  </si>
  <si>
    <t>Animal</t>
  </si>
  <si>
    <t>FWPPi</t>
  </si>
  <si>
    <t>FWCRi</t>
  </si>
  <si>
    <t>FDi2017</t>
  </si>
  <si>
    <t>Meat, other*</t>
  </si>
  <si>
    <t>ANP2017i_raw</t>
  </si>
  <si>
    <t>AYi_raw</t>
  </si>
  <si>
    <t>Livestock aggregated</t>
  </si>
  <si>
    <t xml:space="preserve">% Edible </t>
  </si>
  <si>
    <t>Beef</t>
  </si>
  <si>
    <t>Pork</t>
  </si>
  <si>
    <t>Poultry</t>
  </si>
  <si>
    <t>Whole Milk</t>
  </si>
  <si>
    <t>FCRi</t>
  </si>
  <si>
    <t>Other meat*</t>
  </si>
  <si>
    <t>ID_NO</t>
  </si>
  <si>
    <t>AFDi2017</t>
  </si>
  <si>
    <t>Cereals, Total</t>
  </si>
  <si>
    <t>Fibre Crops Primary</t>
  </si>
  <si>
    <t>Fruit Primary</t>
  </si>
  <si>
    <t>Pulses, Total</t>
  </si>
  <si>
    <t>Roots and Tubers, Total</t>
  </si>
  <si>
    <t>Sugar Crops Primary</t>
  </si>
  <si>
    <t>Treenuts, Total</t>
  </si>
  <si>
    <t>Vegetables Primary</t>
  </si>
  <si>
    <t>CYi</t>
  </si>
  <si>
    <t>Item</t>
  </si>
  <si>
    <t>TCL2017i</t>
  </si>
  <si>
    <t>Country area</t>
  </si>
  <si>
    <t>Land area</t>
  </si>
  <si>
    <t>Agriculture</t>
  </si>
  <si>
    <t>Agricultural land</t>
  </si>
  <si>
    <t>Cropland</t>
  </si>
  <si>
    <t>Arable land</t>
  </si>
  <si>
    <t>Land under temporary crops</t>
  </si>
  <si>
    <t>Land under temp. meadows and pastures</t>
  </si>
  <si>
    <t>Land with temporary fallow</t>
  </si>
  <si>
    <t>Land under permanent crops</t>
  </si>
  <si>
    <t>Land under perm. meadows and pastures</t>
  </si>
  <si>
    <t>Perm. meadows &amp; pastures - Cultivated</t>
  </si>
  <si>
    <t>Perm. meadows &amp; pastures - Nat. growing</t>
  </si>
  <si>
    <t>Land under protective cover</t>
  </si>
  <si>
    <t>Forest land</t>
  </si>
  <si>
    <t>Naturally regenerating forest</t>
  </si>
  <si>
    <t>Planted Forest</t>
  </si>
  <si>
    <t>Other land</t>
  </si>
  <si>
    <t>Inland waters</t>
  </si>
  <si>
    <t>Coastal waters</t>
  </si>
  <si>
    <t>Exclusive Economic Zone (EEZ)</t>
  </si>
  <si>
    <t>LU2017i</t>
  </si>
  <si>
    <t>NFI</t>
  </si>
  <si>
    <t>CSF</t>
  </si>
  <si>
    <t>HR</t>
  </si>
  <si>
    <t>Cattle</t>
  </si>
  <si>
    <t>Swine</t>
  </si>
  <si>
    <t>Poultry Birds*</t>
  </si>
  <si>
    <t>Sheep and Goats</t>
  </si>
  <si>
    <t>Mules, Horse and Asses***</t>
  </si>
  <si>
    <t>TAHi2017</t>
  </si>
  <si>
    <t>Cattle, Dairy</t>
  </si>
  <si>
    <t>Cattle, Non-Dairy</t>
  </si>
  <si>
    <t>Sheep</t>
  </si>
  <si>
    <t>Goats</t>
  </si>
  <si>
    <t>Pigs</t>
  </si>
  <si>
    <t>Asses</t>
  </si>
  <si>
    <t>Mules</t>
  </si>
  <si>
    <t>Horses</t>
  </si>
  <si>
    <t>Camels</t>
  </si>
  <si>
    <t>Poultry Birds</t>
  </si>
  <si>
    <t>Rabbits and hares</t>
  </si>
  <si>
    <t>ID NO</t>
  </si>
  <si>
    <t>E_Li2017</t>
  </si>
  <si>
    <t>E_ASi2017</t>
  </si>
  <si>
    <t>E_Ti2017</t>
  </si>
  <si>
    <t>E_TCH4i2017</t>
  </si>
  <si>
    <t>TM_LP2017i</t>
  </si>
  <si>
    <t>TM_AS2017i</t>
  </si>
  <si>
    <t>TM_T2017i</t>
  </si>
  <si>
    <t>WC_CH4</t>
  </si>
  <si>
    <t>TMPi2017</t>
  </si>
  <si>
    <t>animal stocks raw</t>
  </si>
  <si>
    <t>ANPi2017</t>
  </si>
  <si>
    <t>TAHi2017_2</t>
  </si>
  <si>
    <t>GWPN2O</t>
  </si>
  <si>
    <t>GWPCH4</t>
  </si>
  <si>
    <t>WC_N2O</t>
  </si>
  <si>
    <t>EECH4</t>
  </si>
  <si>
    <t>FNO2017</t>
  </si>
  <si>
    <t>CNO2017i</t>
  </si>
  <si>
    <t>CO2017i</t>
  </si>
  <si>
    <t>FU2017</t>
  </si>
  <si>
    <t>TCD2017</t>
  </si>
  <si>
    <t>FE_2017</t>
  </si>
  <si>
    <t>IN_O</t>
  </si>
  <si>
    <t>OEi</t>
  </si>
  <si>
    <t>ID</t>
  </si>
  <si>
    <t>OUT_O</t>
  </si>
  <si>
    <t>Link</t>
  </si>
  <si>
    <t>Description</t>
  </si>
  <si>
    <t>http://www.fao.org/faostat/en/#data/FBS</t>
  </si>
  <si>
    <t>FAO Food Balance sheet (2017)</t>
  </si>
  <si>
    <t>waste-policy prod (%)</t>
  </si>
  <si>
    <t>waste reduction policy consumers  (kcal/cap/day)</t>
  </si>
  <si>
    <t>Food supply quantity (kg/capita/yr)</t>
  </si>
  <si>
    <t>Food supply (Kcal/capita/day)</t>
  </si>
  <si>
    <t>Production</t>
  </si>
  <si>
    <t>Food</t>
  </si>
  <si>
    <t>Seed</t>
  </si>
  <si>
    <t>non-food use</t>
  </si>
  <si>
    <t>Feed</t>
  </si>
  <si>
    <t>Processed</t>
  </si>
  <si>
    <t>Residuals</t>
  </si>
  <si>
    <t>Imports</t>
  </si>
  <si>
    <t>Exports</t>
  </si>
  <si>
    <t>Losses</t>
  </si>
  <si>
    <t>Stock variation</t>
  </si>
  <si>
    <t>FLO2017i</t>
  </si>
  <si>
    <t>INPUT: Food balance</t>
  </si>
  <si>
    <t>http://www.fao.org/faostat/en/#data/QL</t>
  </si>
  <si>
    <t>INPUT DATA: Livestock</t>
  </si>
  <si>
    <t xml:space="preserve">Producing Animals/Slaughtered	</t>
  </si>
  <si>
    <t>Yield/Carcass Weight</t>
  </si>
  <si>
    <t>http://www.fao.org/faostat/en/#data/QA</t>
  </si>
  <si>
    <t>http://www.fao.org/faostat/en/#data/GE</t>
  </si>
  <si>
    <t>Stocks</t>
  </si>
  <si>
    <t>Livestock primary (2017)</t>
  </si>
  <si>
    <t>Feed conversion ratio (kg DM feed/ kg EW)</t>
  </si>
  <si>
    <t>https://doi.org/10.1016/j.gloenvcha.2016.09.005</t>
  </si>
  <si>
    <t>Global average feed conversion ratios and efficiencies for animal products.</t>
  </si>
  <si>
    <t>INPUT DATA: Manure</t>
  </si>
  <si>
    <t>http://www.fao.org/faostat/en/?#data/EMN</t>
  </si>
  <si>
    <t>Emissions from manure left on pasture (ggN2O)</t>
  </si>
  <si>
    <t>Emissions from application to soils 2017 (ggN2O)</t>
  </si>
  <si>
    <t>Emissions from manure management (storage) (ggN2O)</t>
  </si>
  <si>
    <t>Emissions from manure management (storage) (ggCH4)</t>
  </si>
  <si>
    <t>Left on pasture 2017 (kg)</t>
  </si>
  <si>
    <t>Applied to soils 2017 (kg)</t>
  </si>
  <si>
    <t>Treated 2017 (kg)</t>
  </si>
  <si>
    <t>Enteric CH4 (ggCH4)</t>
  </si>
  <si>
    <t>Pig</t>
  </si>
  <si>
    <t>Enteric fermentation CH4 emissions</t>
  </si>
  <si>
    <t>Manure production 2017</t>
  </si>
  <si>
    <t>http://www.fao.org/faostat/en/#data/QC</t>
  </si>
  <si>
    <t>INPUT DATA: Crops</t>
  </si>
  <si>
    <t>Crops (2017)</t>
  </si>
  <si>
    <t>Yield</t>
  </si>
  <si>
    <t>Area harvested</t>
  </si>
  <si>
    <t>INPUT DATA: Land Use</t>
  </si>
  <si>
    <t>http://www.fao.org/faostat/en/#data/RL</t>
  </si>
  <si>
    <t>Land Use</t>
  </si>
  <si>
    <t>http://www.fao.org/faostat/en/#data/OA</t>
  </si>
  <si>
    <t>Value</t>
  </si>
  <si>
    <t>Population</t>
  </si>
  <si>
    <t>https://www.foresteurope.org/docs/SoeF2015/OUTPUTTABLES.pdf</t>
  </si>
  <si>
    <t>Net natural forest increment rate*</t>
  </si>
  <si>
    <t>Climate smart forestry practices*</t>
  </si>
  <si>
    <t>Harvest rate*</t>
  </si>
  <si>
    <t>Weight conversion N2O</t>
  </si>
  <si>
    <t>Weight conversion CH4</t>
  </si>
  <si>
    <t>http://fenixservices.fao.org/faostat/static/documents/GE/GE_e.pdf</t>
  </si>
  <si>
    <t>Global warming potential N2O</t>
  </si>
  <si>
    <t>Global warming potential CH4</t>
  </si>
  <si>
    <t>Total fodder nitrogen output 2017</t>
  </si>
  <si>
    <t>https://stats.oecd.org/ -&gt; environmental indicators for agriculture -&gt; agri-environmental indicators: nutrients -&gt; nitrogen balance</t>
  </si>
  <si>
    <t>Total fertilizer use 2017</t>
  </si>
  <si>
    <t>Fertilizer N2O emissions 2017</t>
  </si>
  <si>
    <t>Other N Inputs</t>
  </si>
  <si>
    <t>Other Emissions</t>
  </si>
  <si>
    <t>Other N Outputs</t>
  </si>
  <si>
    <t>http://www.fao.org/faostat/en/#data/GY</t>
  </si>
  <si>
    <t>http://www.fao.org/faostat/en/#data/GT</t>
  </si>
  <si>
    <t>INPUT DATA: Forestry</t>
  </si>
  <si>
    <t>INPUT DATA: Other inputs &amp; parameters</t>
  </si>
  <si>
    <t>INPUT DATA: Nutrient balance</t>
  </si>
  <si>
    <t>Total crop nitrogen output 2017</t>
  </si>
  <si>
    <t>Other crops</t>
  </si>
  <si>
    <t>Total cereal</t>
  </si>
  <si>
    <t>Total Oil Crops</t>
  </si>
  <si>
    <t>Total Dried Pulses and Beans</t>
  </si>
  <si>
    <t>Total Industrial Crops</t>
  </si>
  <si>
    <t>Description:</t>
  </si>
  <si>
    <t>https://stats.oecd.org/</t>
  </si>
  <si>
    <t>Nutrient outputs, total harvested crops:  Environment -&gt; agri-environmental indicators: nutrients -&gt; Nitrogen balance</t>
  </si>
  <si>
    <t>Link2</t>
  </si>
  <si>
    <t>Meat, ass</t>
  </si>
  <si>
    <t>Meat, camel</t>
  </si>
  <si>
    <t>Meat, game</t>
  </si>
  <si>
    <t>Meat, mule</t>
  </si>
  <si>
    <t>Meat, other camelids</t>
  </si>
  <si>
    <t>Meat, other rodents</t>
  </si>
  <si>
    <t xml:space="preserve">Camelids, other	</t>
  </si>
  <si>
    <t>Rodents, other</t>
  </si>
  <si>
    <t>Ayi_raw</t>
  </si>
  <si>
    <t>AYi2017</t>
  </si>
  <si>
    <t>Rice Cultivation</t>
  </si>
  <si>
    <t>Crop Residues</t>
  </si>
  <si>
    <t>Cultivation of Organic Soils</t>
  </si>
  <si>
    <t>Burning - Crop residues</t>
  </si>
  <si>
    <t>Burning - Savanna</t>
  </si>
  <si>
    <t>From GE: asses, camels, cattle dairy, cattle non-dairy, goats, horses, mules and sheep QA: camelids other, pigs, rabbits and hares, rodents other and poultry birds</t>
  </si>
  <si>
    <t>Mules and Asses**</t>
  </si>
  <si>
    <t>Livestock manure (2017)</t>
  </si>
  <si>
    <t>http://www.fao.org/faostat/en/?#data/GM</t>
  </si>
  <si>
    <t>http://www.fao.org/faostat/en/?#data/GU</t>
  </si>
  <si>
    <t>http://www.fao.org/faostat/en/?#data/GP</t>
  </si>
  <si>
    <t>Mules and asses</t>
  </si>
  <si>
    <t>Hier gebleven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</si>
</sst>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A31515"/>
      <name val="Courier New"/>
      <family val="3"/>
    </font>
    <font>
      <sz val="11"/>
      <color rgb="FFFF0000"/>
      <name val="Calibri"/>
      <family val="2"/>
      <scheme val="minor"/>
    </font>
    <font>
      <sz val="8"/>
      <color rgb="FF212121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7"/>
      <color rgb="FF666666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9" fontId="0" fillId="3" borderId="0" xfId="0" applyNumberFormat="1" applyFill="1"/>
    <xf numFmtId="0" fontId="0" fillId="3" borderId="0" xfId="0" applyFill="1"/>
    <xf numFmtId="0" fontId="1" fillId="4" borderId="0" xfId="0" applyFont="1" applyFill="1"/>
    <xf numFmtId="9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applyFont="1" applyFill="1"/>
    <xf numFmtId="0" fontId="0" fillId="0" borderId="1" xfId="0" applyBorder="1"/>
    <xf numFmtId="0" fontId="0" fillId="5" borderId="0" xfId="0" applyFill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3" fillId="4" borderId="0" xfId="0" applyFont="1" applyFill="1"/>
    <xf numFmtId="0" fontId="0" fillId="6" borderId="0" xfId="0" applyFill="1"/>
    <xf numFmtId="0" fontId="0" fillId="7" borderId="0" xfId="0" applyFill="1"/>
    <xf numFmtId="0" fontId="6" fillId="0" borderId="0" xfId="0" applyFont="1"/>
    <xf numFmtId="0" fontId="5" fillId="0" borderId="0" xfId="0" applyFont="1" applyFill="1"/>
    <xf numFmtId="0" fontId="0" fillId="2" borderId="0" xfId="0" applyFill="1"/>
    <xf numFmtId="0" fontId="7" fillId="0" borderId="0" xfId="1"/>
    <xf numFmtId="0" fontId="3" fillId="3" borderId="0" xfId="0" applyFont="1" applyFill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Border="1"/>
    <xf numFmtId="9" fontId="0" fillId="3" borderId="0" xfId="2" applyFont="1" applyFill="1"/>
    <xf numFmtId="0" fontId="0" fillId="0" borderId="0" xfId="0" applyNumberFormat="1"/>
    <xf numFmtId="0" fontId="3" fillId="7" borderId="0" xfId="0" applyFont="1" applyFill="1"/>
    <xf numFmtId="9" fontId="0" fillId="9" borderId="0" xfId="0" applyNumberFormat="1" applyFill="1"/>
    <xf numFmtId="0" fontId="0" fillId="9" borderId="0" xfId="0" applyFill="1" applyAlignment="1">
      <alignment horizontal="left"/>
    </xf>
    <xf numFmtId="0" fontId="3" fillId="8" borderId="2" xfId="0" applyFont="1" applyFill="1" applyBorder="1"/>
    <xf numFmtId="0" fontId="9" fillId="0" borderId="0" xfId="1" applyFont="1" applyFill="1"/>
    <xf numFmtId="0" fontId="0" fillId="6" borderId="2" xfId="0" applyFill="1" applyBorder="1"/>
    <xf numFmtId="0" fontId="1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e/Documents/GGGI/October/LUC_test_Hung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&amp;Feed Demand (kcal)"/>
      <sheetName val="Nutrients"/>
      <sheetName val="Cropland demand"/>
      <sheetName val="LUC"/>
      <sheetName val="Forest Dynamics"/>
      <sheetName val="Manure"/>
      <sheetName val="Livestock Emissions"/>
      <sheetName val="Emissions"/>
      <sheetName val="Change in indica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faostat/en/" TargetMode="External"/><Relationship Id="rId13" Type="http://schemas.openxmlformats.org/officeDocument/2006/relationships/hyperlink" Target="http://www.fao.org/faostat/e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fao.org/faostat/en/" TargetMode="External"/><Relationship Id="rId7" Type="http://schemas.openxmlformats.org/officeDocument/2006/relationships/hyperlink" Target="http://fenixservices.fao.org/faostat/static/documents/GE/GE_e.pdf" TargetMode="External"/><Relationship Id="rId12" Type="http://schemas.openxmlformats.org/officeDocument/2006/relationships/hyperlink" Target="http://www.fao.org/faostat/en/" TargetMode="External"/><Relationship Id="rId17" Type="http://schemas.openxmlformats.org/officeDocument/2006/relationships/hyperlink" Target="http://www.fao.org/faostat/en/" TargetMode="External"/><Relationship Id="rId2" Type="http://schemas.openxmlformats.org/officeDocument/2006/relationships/hyperlink" Target="http://www.fao.org/faostat/en/" TargetMode="External"/><Relationship Id="rId16" Type="http://schemas.openxmlformats.org/officeDocument/2006/relationships/hyperlink" Target="http://www.fao.org/faostat/en/?" TargetMode="External"/><Relationship Id="rId1" Type="http://schemas.openxmlformats.org/officeDocument/2006/relationships/hyperlink" Target="http://www.fao.org/faostat/en/" TargetMode="External"/><Relationship Id="rId6" Type="http://schemas.openxmlformats.org/officeDocument/2006/relationships/hyperlink" Target="http://www.fao.org/faostat/en/" TargetMode="External"/><Relationship Id="rId11" Type="http://schemas.openxmlformats.org/officeDocument/2006/relationships/hyperlink" Target="https://www.foresteurope.org/docs/SoeF2015/OUTPUTTABLES.pdf" TargetMode="External"/><Relationship Id="rId5" Type="http://schemas.openxmlformats.org/officeDocument/2006/relationships/hyperlink" Target="http://www.fao.org/faostat/en/" TargetMode="External"/><Relationship Id="rId15" Type="http://schemas.openxmlformats.org/officeDocument/2006/relationships/hyperlink" Target="http://www.fao.org/faostat/en/" TargetMode="External"/><Relationship Id="rId10" Type="http://schemas.openxmlformats.org/officeDocument/2006/relationships/hyperlink" Target="http://www.fao.org/faostat/en/" TargetMode="External"/><Relationship Id="rId4" Type="http://schemas.openxmlformats.org/officeDocument/2006/relationships/hyperlink" Target="https://doi.org/10.1016/j.gloenvcha.2016.09.005" TargetMode="External"/><Relationship Id="rId9" Type="http://schemas.openxmlformats.org/officeDocument/2006/relationships/hyperlink" Target="https://stats.oecd.org/" TargetMode="External"/><Relationship Id="rId14" Type="http://schemas.openxmlformats.org/officeDocument/2006/relationships/hyperlink" Target="http://www.fao.org/faostat/e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D89-2F1B-493D-9DD5-01C5CAE03400}">
  <sheetPr>
    <tabColor theme="9" tint="0.39997558519241921"/>
  </sheetPr>
  <dimension ref="A1:P164"/>
  <sheetViews>
    <sheetView tabSelected="1" topLeftCell="A145" workbookViewId="0">
      <selection activeCell="E121" sqref="E121:E142"/>
    </sheetView>
  </sheetViews>
  <sheetFormatPr defaultRowHeight="14.4" x14ac:dyDescent="0.3"/>
  <cols>
    <col min="1" max="1" width="35.88671875" bestFit="1" customWidth="1"/>
    <col min="2" max="2" width="42.109375" customWidth="1"/>
    <col min="3" max="3" width="40" customWidth="1"/>
    <col min="4" max="4" width="47" customWidth="1"/>
    <col min="5" max="5" width="45.88671875" customWidth="1"/>
    <col min="6" max="6" width="18.21875" bestFit="1" customWidth="1"/>
    <col min="7" max="7" width="22.33203125" customWidth="1"/>
    <col min="8" max="8" width="37.33203125" customWidth="1"/>
    <col min="9" max="9" width="15.21875" bestFit="1" customWidth="1"/>
    <col min="10" max="10" width="21.44140625" bestFit="1" customWidth="1"/>
    <col min="11" max="11" width="14.6640625" bestFit="1" customWidth="1"/>
    <col min="12" max="12" width="15.21875" bestFit="1" customWidth="1"/>
    <col min="13" max="13" width="14.44140625" bestFit="1" customWidth="1"/>
    <col min="14" max="14" width="20.44140625" bestFit="1" customWidth="1"/>
    <col min="15" max="15" width="18.77734375" bestFit="1" customWidth="1"/>
    <col min="16" max="16" width="42" bestFit="1" customWidth="1"/>
  </cols>
  <sheetData>
    <row r="1" spans="1:16" s="23" customFormat="1" x14ac:dyDescent="0.3">
      <c r="A1" s="1" t="s">
        <v>162</v>
      </c>
    </row>
    <row r="2" spans="1:16" x14ac:dyDescent="0.3">
      <c r="A2" t="s">
        <v>142</v>
      </c>
      <c r="B2" s="24" t="s">
        <v>144</v>
      </c>
    </row>
    <row r="3" spans="1:16" x14ac:dyDescent="0.3">
      <c r="A3" t="s">
        <v>143</v>
      </c>
      <c r="B3" t="s">
        <v>145</v>
      </c>
    </row>
    <row r="5" spans="1:16" x14ac:dyDescent="0.3">
      <c r="A5" s="1" t="s">
        <v>71</v>
      </c>
      <c r="B5" s="1" t="s">
        <v>148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153</v>
      </c>
      <c r="H5" s="1" t="s">
        <v>154</v>
      </c>
      <c r="I5" s="1" t="s">
        <v>155</v>
      </c>
      <c r="J5" s="1" t="s">
        <v>156</v>
      </c>
      <c r="K5" s="1" t="s">
        <v>157</v>
      </c>
      <c r="L5" s="1" t="s">
        <v>158</v>
      </c>
      <c r="M5" s="1" t="s">
        <v>159</v>
      </c>
      <c r="N5" s="1" t="s">
        <v>160</v>
      </c>
      <c r="O5" s="25" t="s">
        <v>146</v>
      </c>
      <c r="P5" s="25" t="s">
        <v>147</v>
      </c>
    </row>
    <row r="6" spans="1:16" x14ac:dyDescent="0.3">
      <c r="A6" s="20" t="s">
        <v>0</v>
      </c>
      <c r="B6">
        <v>170.25</v>
      </c>
      <c r="C6">
        <v>1403</v>
      </c>
      <c r="D6">
        <v>37487</v>
      </c>
      <c r="E6">
        <v>21243</v>
      </c>
      <c r="F6">
        <v>370</v>
      </c>
      <c r="G6">
        <v>2331</v>
      </c>
      <c r="H6">
        <v>23176</v>
      </c>
      <c r="I6">
        <v>2144</v>
      </c>
      <c r="J6">
        <v>-484</v>
      </c>
      <c r="K6">
        <v>23545</v>
      </c>
      <c r="L6">
        <v>3731</v>
      </c>
      <c r="M6">
        <v>4923</v>
      </c>
      <c r="N6">
        <v>3600</v>
      </c>
      <c r="O6" s="5">
        <f>IF('[1]Change in indicators'!$C$4=1,50%,100%)</f>
        <v>1</v>
      </c>
      <c r="P6" s="6">
        <v>0</v>
      </c>
    </row>
    <row r="7" spans="1:16" x14ac:dyDescent="0.3">
      <c r="A7" s="20" t="s">
        <v>1</v>
      </c>
      <c r="B7">
        <v>17.34</v>
      </c>
      <c r="C7">
        <v>33</v>
      </c>
      <c r="D7">
        <v>2063</v>
      </c>
      <c r="E7">
        <v>2164</v>
      </c>
      <c r="F7">
        <v>52</v>
      </c>
      <c r="G7">
        <v>7</v>
      </c>
      <c r="J7">
        <v>0</v>
      </c>
      <c r="K7">
        <v>433</v>
      </c>
      <c r="L7">
        <v>66</v>
      </c>
      <c r="M7">
        <v>154</v>
      </c>
      <c r="N7">
        <v>53</v>
      </c>
      <c r="O7" s="5">
        <f>IF('[1]Change in indicators'!$C$4=1,50%,100%)</f>
        <v>1</v>
      </c>
      <c r="P7" s="6">
        <v>0</v>
      </c>
    </row>
    <row r="8" spans="1:16" x14ac:dyDescent="0.3">
      <c r="A8" s="20" t="s">
        <v>2</v>
      </c>
      <c r="B8">
        <v>0</v>
      </c>
      <c r="D8">
        <v>56956</v>
      </c>
      <c r="E8">
        <v>0</v>
      </c>
      <c r="G8">
        <v>755</v>
      </c>
      <c r="H8">
        <v>3002</v>
      </c>
      <c r="I8">
        <v>52059</v>
      </c>
      <c r="J8">
        <v>0</v>
      </c>
      <c r="K8">
        <v>0</v>
      </c>
      <c r="L8">
        <v>1</v>
      </c>
      <c r="M8">
        <v>1139</v>
      </c>
      <c r="O8" s="5">
        <f>IF('[1]Change in indicators'!$C$4=1,50%,100%)</f>
        <v>1</v>
      </c>
      <c r="P8" s="6">
        <v>0</v>
      </c>
    </row>
    <row r="9" spans="1:16" x14ac:dyDescent="0.3">
      <c r="A9" s="20" t="s">
        <v>3</v>
      </c>
      <c r="B9">
        <v>48.05</v>
      </c>
      <c r="C9">
        <v>456</v>
      </c>
      <c r="D9">
        <v>6876</v>
      </c>
      <c r="E9">
        <v>5995</v>
      </c>
      <c r="G9">
        <v>550</v>
      </c>
      <c r="I9">
        <v>55</v>
      </c>
      <c r="J9">
        <v>0</v>
      </c>
      <c r="K9">
        <v>1975</v>
      </c>
      <c r="L9">
        <v>2097</v>
      </c>
      <c r="M9">
        <v>3</v>
      </c>
      <c r="N9">
        <v>151</v>
      </c>
      <c r="O9" s="5">
        <f>IF('[1]Change in indicators'!$C$4=1,50%,100%)</f>
        <v>1</v>
      </c>
      <c r="P9" s="6">
        <v>0</v>
      </c>
    </row>
    <row r="10" spans="1:16" x14ac:dyDescent="0.3">
      <c r="A10" s="20" t="s">
        <v>4</v>
      </c>
      <c r="B10">
        <v>10.53</v>
      </c>
      <c r="C10">
        <v>101</v>
      </c>
      <c r="D10">
        <v>1516</v>
      </c>
      <c r="E10">
        <v>1314</v>
      </c>
      <c r="F10">
        <v>91</v>
      </c>
      <c r="H10">
        <v>12</v>
      </c>
      <c r="J10">
        <v>0</v>
      </c>
      <c r="K10">
        <v>260</v>
      </c>
      <c r="L10">
        <v>243</v>
      </c>
      <c r="M10">
        <v>76</v>
      </c>
      <c r="N10">
        <v>40</v>
      </c>
      <c r="O10" s="5">
        <f>IF('[1]Change in indicators'!$C$4=1,50%,100%)</f>
        <v>1</v>
      </c>
      <c r="P10" s="6">
        <v>0</v>
      </c>
    </row>
    <row r="11" spans="1:16" x14ac:dyDescent="0.3">
      <c r="A11" s="20" t="s">
        <v>5</v>
      </c>
      <c r="B11">
        <v>1.67</v>
      </c>
      <c r="C11">
        <v>15</v>
      </c>
      <c r="D11">
        <v>280</v>
      </c>
      <c r="E11">
        <v>208</v>
      </c>
      <c r="J11">
        <v>0</v>
      </c>
      <c r="K11">
        <v>57</v>
      </c>
      <c r="L11">
        <v>122</v>
      </c>
      <c r="M11">
        <v>15</v>
      </c>
      <c r="N11">
        <v>-8</v>
      </c>
      <c r="O11" s="5">
        <f>IF('[1]Change in indicators'!$C$4=1,50%,100%)</f>
        <v>1</v>
      </c>
      <c r="P11" s="6">
        <v>0</v>
      </c>
    </row>
    <row r="12" spans="1:16" x14ac:dyDescent="0.3">
      <c r="A12" s="20" t="s">
        <v>6</v>
      </c>
      <c r="B12">
        <v>2.9</v>
      </c>
      <c r="C12">
        <v>29</v>
      </c>
      <c r="D12">
        <v>3258</v>
      </c>
      <c r="E12">
        <v>362</v>
      </c>
      <c r="F12">
        <v>16</v>
      </c>
      <c r="G12">
        <v>882</v>
      </c>
      <c r="H12">
        <v>1232</v>
      </c>
      <c r="I12">
        <v>6546</v>
      </c>
      <c r="J12">
        <v>0</v>
      </c>
      <c r="K12">
        <v>6420</v>
      </c>
      <c r="L12">
        <v>90</v>
      </c>
      <c r="M12">
        <v>249</v>
      </c>
      <c r="N12">
        <v>300</v>
      </c>
      <c r="O12" s="5">
        <f>IF('[1]Change in indicators'!$C$4=1,50%,100%)</f>
        <v>1</v>
      </c>
      <c r="P12" s="6">
        <v>0</v>
      </c>
    </row>
    <row r="13" spans="1:16" x14ac:dyDescent="0.3">
      <c r="A13" s="20" t="s">
        <v>7</v>
      </c>
      <c r="B13">
        <v>10.210000000000001</v>
      </c>
      <c r="C13">
        <v>292</v>
      </c>
      <c r="D13">
        <v>1457</v>
      </c>
      <c r="E13">
        <v>1274</v>
      </c>
      <c r="G13">
        <v>782</v>
      </c>
      <c r="I13">
        <v>241</v>
      </c>
      <c r="J13">
        <v>0</v>
      </c>
      <c r="K13">
        <v>999</v>
      </c>
      <c r="L13">
        <v>93</v>
      </c>
      <c r="N13">
        <v>67</v>
      </c>
      <c r="O13" s="5">
        <f>IF('[1]Change in indicators'!$C$4=1,50%,100%)</f>
        <v>1</v>
      </c>
      <c r="P13" s="6">
        <v>0</v>
      </c>
    </row>
    <row r="14" spans="1:16" x14ac:dyDescent="0.3">
      <c r="A14" s="20" t="s">
        <v>8</v>
      </c>
      <c r="B14">
        <v>75.52</v>
      </c>
      <c r="C14">
        <v>55</v>
      </c>
      <c r="D14">
        <v>17457</v>
      </c>
      <c r="E14">
        <v>9424</v>
      </c>
      <c r="J14">
        <v>-14</v>
      </c>
      <c r="K14">
        <v>492</v>
      </c>
      <c r="L14">
        <v>7530</v>
      </c>
      <c r="M14">
        <v>1008</v>
      </c>
      <c r="N14">
        <v>0</v>
      </c>
      <c r="O14" s="5">
        <f>IF('[1]Change in indicators'!$C$4=1,50%,100%)</f>
        <v>1</v>
      </c>
      <c r="P14" s="6">
        <v>0</v>
      </c>
    </row>
    <row r="15" spans="1:16" x14ac:dyDescent="0.3">
      <c r="A15" s="20" t="s">
        <v>9</v>
      </c>
      <c r="B15">
        <v>114.36</v>
      </c>
      <c r="C15">
        <v>109</v>
      </c>
      <c r="D15">
        <v>19920</v>
      </c>
      <c r="E15">
        <v>14269</v>
      </c>
      <c r="I15">
        <v>174</v>
      </c>
      <c r="J15">
        <v>-696</v>
      </c>
      <c r="K15">
        <v>951</v>
      </c>
      <c r="L15">
        <v>4969</v>
      </c>
      <c r="M15">
        <v>2155</v>
      </c>
      <c r="O15" s="5">
        <f>IF('[1]Change in indicators'!$C$4=1,50%,100%)</f>
        <v>1</v>
      </c>
      <c r="P15" s="6">
        <v>0</v>
      </c>
    </row>
    <row r="16" spans="1:16" x14ac:dyDescent="0.3">
      <c r="A16" s="20" t="s">
        <v>10</v>
      </c>
      <c r="B16">
        <v>0.37</v>
      </c>
      <c r="C16">
        <v>5</v>
      </c>
      <c r="D16">
        <v>181</v>
      </c>
      <c r="E16">
        <v>46</v>
      </c>
      <c r="I16">
        <v>83</v>
      </c>
      <c r="J16">
        <v>-19</v>
      </c>
      <c r="K16">
        <v>118</v>
      </c>
      <c r="L16">
        <v>182</v>
      </c>
      <c r="M16">
        <v>10</v>
      </c>
      <c r="N16">
        <v>-3</v>
      </c>
      <c r="O16" s="5">
        <f>IF('[1]Change in indicators'!$C$4=1,50%,100%)</f>
        <v>1</v>
      </c>
      <c r="P16" s="6">
        <v>0</v>
      </c>
    </row>
    <row r="17" spans="1:16" x14ac:dyDescent="0.3">
      <c r="A17" s="20" t="s">
        <v>11</v>
      </c>
      <c r="B17">
        <v>1.67</v>
      </c>
      <c r="C17">
        <v>15</v>
      </c>
      <c r="D17">
        <v>208</v>
      </c>
      <c r="E17">
        <v>208</v>
      </c>
      <c r="J17">
        <v>0</v>
      </c>
      <c r="K17">
        <v>49</v>
      </c>
      <c r="L17">
        <v>40</v>
      </c>
      <c r="M17">
        <v>11</v>
      </c>
      <c r="N17">
        <v>-1</v>
      </c>
      <c r="O17" s="5">
        <f>IF('[1]Change in indicators'!$C$4=1,50%,100%)</f>
        <v>1</v>
      </c>
      <c r="P17" s="6">
        <v>0</v>
      </c>
    </row>
    <row r="18" spans="1:16" x14ac:dyDescent="0.3">
      <c r="A18" s="20" t="s">
        <v>12</v>
      </c>
      <c r="B18">
        <v>65.680000000000007</v>
      </c>
      <c r="C18">
        <v>78</v>
      </c>
      <c r="D18">
        <v>11506</v>
      </c>
      <c r="E18">
        <v>8196</v>
      </c>
      <c r="G18">
        <v>270</v>
      </c>
      <c r="I18">
        <v>35</v>
      </c>
      <c r="J18">
        <v>0</v>
      </c>
      <c r="K18">
        <v>581</v>
      </c>
      <c r="L18">
        <v>3535</v>
      </c>
      <c r="N18">
        <v>51</v>
      </c>
      <c r="O18" s="5">
        <f>IF('[1]Change in indicators'!$C$4=1,50%,100%)</f>
        <v>1</v>
      </c>
      <c r="P18" s="6">
        <v>0</v>
      </c>
    </row>
    <row r="19" spans="1:16" x14ac:dyDescent="0.3">
      <c r="A19" s="20" t="s">
        <v>13</v>
      </c>
      <c r="B19">
        <v>14.18</v>
      </c>
      <c r="C19">
        <v>47</v>
      </c>
      <c r="D19">
        <v>1927</v>
      </c>
      <c r="E19">
        <v>1769</v>
      </c>
      <c r="J19">
        <v>0</v>
      </c>
      <c r="K19">
        <v>174</v>
      </c>
      <c r="L19">
        <v>232</v>
      </c>
      <c r="M19">
        <v>96</v>
      </c>
      <c r="N19">
        <v>4</v>
      </c>
      <c r="O19" s="5">
        <f>IF('[1]Change in indicators'!$C$4=1,50%,100%)</f>
        <v>1</v>
      </c>
      <c r="P19" s="6">
        <v>0</v>
      </c>
    </row>
    <row r="20" spans="1:16" x14ac:dyDescent="0.3">
      <c r="A20" s="20" t="s">
        <v>14</v>
      </c>
      <c r="B20">
        <v>0.85</v>
      </c>
      <c r="C20">
        <v>5</v>
      </c>
      <c r="D20">
        <v>101</v>
      </c>
      <c r="E20">
        <v>106</v>
      </c>
      <c r="K20">
        <v>10</v>
      </c>
      <c r="L20">
        <v>0</v>
      </c>
      <c r="M20">
        <v>5</v>
      </c>
      <c r="N20">
        <v>0</v>
      </c>
      <c r="O20" s="5">
        <f>IF('[1]Change in indicators'!$C$4=1,50%,100%)</f>
        <v>1</v>
      </c>
      <c r="P20" s="6">
        <v>0</v>
      </c>
    </row>
    <row r="21" spans="1:16" x14ac:dyDescent="0.3">
      <c r="A21" s="20" t="s">
        <v>15</v>
      </c>
      <c r="B21">
        <v>16.670000000000002</v>
      </c>
      <c r="C21">
        <v>153</v>
      </c>
      <c r="D21">
        <v>1442</v>
      </c>
      <c r="E21">
        <v>2080</v>
      </c>
      <c r="K21">
        <v>879</v>
      </c>
      <c r="L21">
        <v>171</v>
      </c>
      <c r="M21">
        <v>72</v>
      </c>
      <c r="N21">
        <v>-2</v>
      </c>
      <c r="O21" s="5">
        <f>IF('[1]Change in indicators'!$C$4=1,50%,100%)</f>
        <v>1</v>
      </c>
      <c r="P21" s="6">
        <v>0</v>
      </c>
    </row>
    <row r="22" spans="1:16" x14ac:dyDescent="0.3">
      <c r="A22" s="20" t="s">
        <v>16</v>
      </c>
      <c r="B22">
        <v>32.520000000000003</v>
      </c>
      <c r="C22">
        <v>123</v>
      </c>
      <c r="D22">
        <v>3249</v>
      </c>
      <c r="E22">
        <v>4058</v>
      </c>
      <c r="K22">
        <v>972</v>
      </c>
      <c r="L22">
        <v>9</v>
      </c>
      <c r="M22">
        <v>161</v>
      </c>
      <c r="N22">
        <v>-6</v>
      </c>
      <c r="O22" s="5">
        <f>IF('[1]Change in indicators'!$C$4=1,50%,100%)</f>
        <v>1</v>
      </c>
      <c r="P22" s="6">
        <v>0</v>
      </c>
    </row>
    <row r="23" spans="1:16" x14ac:dyDescent="0.3">
      <c r="A23" s="20" t="s">
        <v>17</v>
      </c>
      <c r="B23">
        <v>0.65</v>
      </c>
      <c r="C23">
        <v>2</v>
      </c>
      <c r="D23">
        <v>83</v>
      </c>
      <c r="E23">
        <v>81</v>
      </c>
      <c r="K23">
        <v>0</v>
      </c>
      <c r="L23">
        <v>2</v>
      </c>
      <c r="O23" s="5">
        <f>IF('[1]Change in indicators'!$C$4=1,50%,100%)</f>
        <v>1</v>
      </c>
      <c r="P23" s="6">
        <v>0</v>
      </c>
    </row>
    <row r="24" spans="1:16" x14ac:dyDescent="0.3">
      <c r="A24" s="20" t="s">
        <v>18</v>
      </c>
      <c r="B24">
        <v>5.29</v>
      </c>
      <c r="C24">
        <v>16</v>
      </c>
      <c r="D24">
        <v>439</v>
      </c>
      <c r="E24">
        <v>660</v>
      </c>
      <c r="G24">
        <v>16</v>
      </c>
      <c r="J24">
        <v>0</v>
      </c>
      <c r="K24">
        <v>255</v>
      </c>
      <c r="L24">
        <v>18</v>
      </c>
      <c r="O24" s="5">
        <f>IF('[1]Change in indicators'!$C$4=1,50%,100%)</f>
        <v>1</v>
      </c>
      <c r="P24" s="6">
        <v>0</v>
      </c>
    </row>
    <row r="25" spans="1:16" x14ac:dyDescent="0.3">
      <c r="A25" s="20" t="s">
        <v>19</v>
      </c>
      <c r="B25">
        <v>2.4900000000000002</v>
      </c>
      <c r="C25">
        <v>59</v>
      </c>
      <c r="D25">
        <v>200</v>
      </c>
      <c r="E25">
        <v>311</v>
      </c>
      <c r="G25">
        <v>193</v>
      </c>
      <c r="J25">
        <v>4</v>
      </c>
      <c r="K25">
        <v>345</v>
      </c>
      <c r="L25">
        <v>41</v>
      </c>
      <c r="N25">
        <v>17</v>
      </c>
      <c r="O25" s="5">
        <f>IF('[1]Change in indicators'!$C$4=1,50%,100%)</f>
        <v>1</v>
      </c>
      <c r="P25" s="6">
        <v>0</v>
      </c>
    </row>
    <row r="26" spans="1:16" x14ac:dyDescent="0.3">
      <c r="A26" s="20" t="s">
        <v>20</v>
      </c>
      <c r="B26">
        <v>19.309999999999999</v>
      </c>
      <c r="C26">
        <v>70</v>
      </c>
      <c r="D26">
        <v>2772</v>
      </c>
      <c r="E26">
        <v>2409</v>
      </c>
      <c r="F26">
        <v>131</v>
      </c>
      <c r="H26">
        <v>14</v>
      </c>
      <c r="J26">
        <v>0</v>
      </c>
      <c r="K26">
        <v>68</v>
      </c>
      <c r="L26">
        <v>2</v>
      </c>
      <c r="M26">
        <v>283</v>
      </c>
      <c r="O26" s="5">
        <f>IF('[1]Change in indicators'!$C$4=1,50%,100%)</f>
        <v>1</v>
      </c>
      <c r="P26" s="6">
        <v>0</v>
      </c>
    </row>
    <row r="27" spans="1:16" x14ac:dyDescent="0.3">
      <c r="A27" s="20" t="s">
        <v>21</v>
      </c>
      <c r="B27">
        <v>119.01</v>
      </c>
      <c r="C27">
        <v>169</v>
      </c>
      <c r="D27">
        <v>11988</v>
      </c>
      <c r="E27">
        <v>14849</v>
      </c>
      <c r="G27">
        <v>638</v>
      </c>
      <c r="H27">
        <v>95</v>
      </c>
      <c r="J27">
        <v>-14</v>
      </c>
      <c r="K27">
        <v>5181</v>
      </c>
      <c r="L27">
        <v>1000</v>
      </c>
      <c r="M27">
        <v>600</v>
      </c>
      <c r="O27" s="5">
        <f>IF('[1]Change in indicators'!$C$4=1,50%,100%)</f>
        <v>1</v>
      </c>
      <c r="P27" s="6">
        <v>0</v>
      </c>
    </row>
    <row r="28" spans="1:16" x14ac:dyDescent="0.3">
      <c r="A28" s="20" t="s">
        <v>22</v>
      </c>
      <c r="B28">
        <v>14.38</v>
      </c>
      <c r="C28">
        <v>28</v>
      </c>
      <c r="D28">
        <v>1819</v>
      </c>
      <c r="E28">
        <v>1795</v>
      </c>
      <c r="G28">
        <v>0</v>
      </c>
      <c r="H28">
        <v>23</v>
      </c>
      <c r="K28">
        <v>568</v>
      </c>
      <c r="L28">
        <v>733</v>
      </c>
      <c r="N28">
        <v>163</v>
      </c>
      <c r="O28" s="5">
        <f>IF('[1]Change in indicators'!$C$4=1,50%,100%)</f>
        <v>1</v>
      </c>
      <c r="P28" s="6">
        <v>0</v>
      </c>
    </row>
    <row r="29" spans="1:16" x14ac:dyDescent="0.3">
      <c r="A29" s="20" t="s">
        <v>23</v>
      </c>
      <c r="B29">
        <v>0.3</v>
      </c>
      <c r="C29">
        <v>0</v>
      </c>
      <c r="D29">
        <v>62</v>
      </c>
      <c r="E29">
        <v>38</v>
      </c>
      <c r="G29">
        <v>10</v>
      </c>
      <c r="K29">
        <v>2</v>
      </c>
      <c r="L29">
        <v>16</v>
      </c>
      <c r="O29" s="5">
        <f>IF('[1]Change in indicators'!$C$4=1,50%,100%)</f>
        <v>1</v>
      </c>
      <c r="P29" s="6">
        <v>0</v>
      </c>
    </row>
    <row r="30" spans="1:16" x14ac:dyDescent="0.3">
      <c r="A30" s="20" t="s">
        <v>24</v>
      </c>
      <c r="B30">
        <v>0.41</v>
      </c>
      <c r="C30">
        <v>0</v>
      </c>
      <c r="D30">
        <v>33</v>
      </c>
      <c r="E30">
        <v>51</v>
      </c>
      <c r="K30">
        <v>354</v>
      </c>
      <c r="L30">
        <v>337</v>
      </c>
      <c r="O30" s="5">
        <f>IF('[1]Change in indicators'!$C$4=1,50%,100%)</f>
        <v>1</v>
      </c>
      <c r="P30" s="6">
        <v>0</v>
      </c>
    </row>
    <row r="32" spans="1:16" s="23" customFormat="1" x14ac:dyDescent="0.3">
      <c r="A32" s="1" t="s">
        <v>164</v>
      </c>
    </row>
    <row r="33" spans="1:16" x14ac:dyDescent="0.3">
      <c r="A33" t="s">
        <v>142</v>
      </c>
      <c r="B33" s="24" t="s">
        <v>163</v>
      </c>
      <c r="D33" t="s">
        <v>142</v>
      </c>
      <c r="E33" s="24" t="s">
        <v>168</v>
      </c>
      <c r="F33" t="s">
        <v>142</v>
      </c>
      <c r="G33" s="24" t="s">
        <v>172</v>
      </c>
    </row>
    <row r="34" spans="1:16" x14ac:dyDescent="0.3">
      <c r="A34" t="s">
        <v>143</v>
      </c>
      <c r="B34" t="s">
        <v>170</v>
      </c>
      <c r="D34" t="s">
        <v>228</v>
      </c>
      <c r="E34" s="24" t="s">
        <v>167</v>
      </c>
      <c r="F34" t="s">
        <v>143</v>
      </c>
      <c r="G34" t="s">
        <v>173</v>
      </c>
    </row>
    <row r="35" spans="1:16" s="14" customFormat="1" x14ac:dyDescent="0.3">
      <c r="A35" s="11"/>
      <c r="B35" s="11"/>
      <c r="C35" s="11" t="s">
        <v>167</v>
      </c>
      <c r="D35" t="s">
        <v>143</v>
      </c>
      <c r="E35" t="s">
        <v>244</v>
      </c>
      <c r="G35" s="11"/>
      <c r="H35" s="11"/>
      <c r="I35" s="11"/>
      <c r="J35" s="11"/>
      <c r="K35" s="11"/>
      <c r="L35" s="11"/>
      <c r="M35" s="11"/>
      <c r="N35" s="11"/>
      <c r="O35" s="2"/>
      <c r="P35" s="2"/>
    </row>
    <row r="36" spans="1:16" x14ac:dyDescent="0.3">
      <c r="A36" s="1" t="s">
        <v>71</v>
      </c>
      <c r="B36" s="1" t="s">
        <v>166</v>
      </c>
      <c r="C36" s="1" t="s">
        <v>165</v>
      </c>
      <c r="D36" s="1" t="s">
        <v>71</v>
      </c>
      <c r="E36" s="1" t="s">
        <v>169</v>
      </c>
      <c r="F36" s="1" t="s">
        <v>71</v>
      </c>
      <c r="G36" s="1" t="s">
        <v>53</v>
      </c>
      <c r="H36" s="1" t="s">
        <v>171</v>
      </c>
    </row>
    <row r="37" spans="1:16" x14ac:dyDescent="0.3">
      <c r="A37" t="s">
        <v>39</v>
      </c>
      <c r="B37">
        <v>137083</v>
      </c>
      <c r="C37">
        <v>202155</v>
      </c>
      <c r="D37" s="20" t="s">
        <v>104</v>
      </c>
      <c r="E37">
        <v>2506130</v>
      </c>
      <c r="F37" s="20" t="s">
        <v>54</v>
      </c>
      <c r="G37" s="32">
        <v>0.4</v>
      </c>
      <c r="H37" s="33">
        <v>25</v>
      </c>
    </row>
    <row r="38" spans="1:16" x14ac:dyDescent="0.3">
      <c r="A38" t="s">
        <v>229</v>
      </c>
      <c r="D38" s="20" t="s">
        <v>105</v>
      </c>
      <c r="E38">
        <v>31771738</v>
      </c>
      <c r="F38" s="20" t="s">
        <v>55</v>
      </c>
      <c r="G38" s="32">
        <v>0.55000000000000004</v>
      </c>
      <c r="H38" s="33">
        <v>6.4</v>
      </c>
    </row>
    <row r="39" spans="1:16" x14ac:dyDescent="0.3">
      <c r="A39" t="s">
        <v>230</v>
      </c>
      <c r="D39" s="20" t="s">
        <v>106</v>
      </c>
      <c r="E39">
        <v>8902451</v>
      </c>
      <c r="F39" s="20" t="s">
        <v>56</v>
      </c>
      <c r="G39" s="32">
        <v>0.7</v>
      </c>
      <c r="H39" s="33">
        <v>3.3</v>
      </c>
    </row>
    <row r="40" spans="1:16" x14ac:dyDescent="0.3">
      <c r="A40" t="s">
        <v>36</v>
      </c>
      <c r="B40">
        <v>2400</v>
      </c>
      <c r="C40">
        <v>8028967</v>
      </c>
      <c r="D40" s="20" t="s">
        <v>107</v>
      </c>
      <c r="E40">
        <v>8725172</v>
      </c>
      <c r="F40" s="20" t="s">
        <v>20</v>
      </c>
      <c r="G40" s="32">
        <v>1</v>
      </c>
      <c r="H40" s="33">
        <v>2.2999999999999998</v>
      </c>
    </row>
    <row r="41" spans="1:16" x14ac:dyDescent="0.3">
      <c r="A41" t="s">
        <v>231</v>
      </c>
      <c r="D41" s="20" t="s">
        <v>108</v>
      </c>
      <c r="E41">
        <v>17210269</v>
      </c>
      <c r="F41" s="20" t="s">
        <v>57</v>
      </c>
      <c r="G41" s="32">
        <v>1</v>
      </c>
      <c r="H41" s="33">
        <v>0.7</v>
      </c>
    </row>
    <row r="42" spans="1:16" x14ac:dyDescent="0.3">
      <c r="A42" t="s">
        <v>41</v>
      </c>
      <c r="B42">
        <v>174</v>
      </c>
      <c r="C42">
        <v>2280869</v>
      </c>
      <c r="D42" s="20" t="s">
        <v>109</v>
      </c>
      <c r="E42">
        <v>3282872</v>
      </c>
      <c r="F42" s="20" t="s">
        <v>59</v>
      </c>
      <c r="G42" s="32">
        <v>0.55000000000000004</v>
      </c>
      <c r="H42" s="33">
        <v>15</v>
      </c>
    </row>
    <row r="43" spans="1:16" x14ac:dyDescent="0.3">
      <c r="A43" t="s">
        <v>42</v>
      </c>
      <c r="B43">
        <v>1321</v>
      </c>
      <c r="C43">
        <v>634289</v>
      </c>
      <c r="D43" s="20" t="s">
        <v>110</v>
      </c>
      <c r="E43">
        <v>3286838</v>
      </c>
    </row>
    <row r="44" spans="1:16" x14ac:dyDescent="0.3">
      <c r="A44" t="s">
        <v>232</v>
      </c>
      <c r="D44" s="20" t="s">
        <v>111</v>
      </c>
      <c r="E44" s="3">
        <v>6380140</v>
      </c>
    </row>
    <row r="45" spans="1:16" x14ac:dyDescent="0.3">
      <c r="A45" t="s">
        <v>233</v>
      </c>
      <c r="D45" s="20" t="s">
        <v>112</v>
      </c>
      <c r="E45" s="3"/>
    </row>
    <row r="46" spans="1:16" x14ac:dyDescent="0.3">
      <c r="A46" t="s">
        <v>234</v>
      </c>
      <c r="D46" s="20" t="s">
        <v>113</v>
      </c>
      <c r="E46" s="3">
        <v>568284</v>
      </c>
    </row>
    <row r="47" spans="1:16" x14ac:dyDescent="0.3">
      <c r="A47" t="s">
        <v>37</v>
      </c>
      <c r="B47">
        <v>826</v>
      </c>
      <c r="C47">
        <v>17465005</v>
      </c>
      <c r="D47" s="31" t="s">
        <v>114</v>
      </c>
      <c r="E47" s="3">
        <v>1401</v>
      </c>
    </row>
    <row r="48" spans="1:16" x14ac:dyDescent="0.3">
      <c r="A48" t="s">
        <v>43</v>
      </c>
      <c r="B48">
        <v>10000</v>
      </c>
      <c r="C48">
        <v>4464</v>
      </c>
      <c r="D48" s="20" t="s">
        <v>235</v>
      </c>
      <c r="E48" s="3"/>
    </row>
    <row r="49" spans="1:14" x14ac:dyDescent="0.3">
      <c r="A49" t="s">
        <v>44</v>
      </c>
      <c r="B49">
        <v>204</v>
      </c>
      <c r="C49">
        <v>3026005</v>
      </c>
      <c r="D49" s="20" t="s">
        <v>236</v>
      </c>
      <c r="E49" s="3"/>
    </row>
    <row r="50" spans="1:14" x14ac:dyDescent="0.3">
      <c r="A50" t="s">
        <v>38</v>
      </c>
      <c r="B50">
        <v>18616</v>
      </c>
      <c r="C50">
        <v>1745381</v>
      </c>
    </row>
    <row r="51" spans="1:14" x14ac:dyDescent="0.3">
      <c r="A51" t="s">
        <v>40</v>
      </c>
      <c r="B51">
        <v>25056</v>
      </c>
      <c r="C51">
        <v>4784329</v>
      </c>
      <c r="E51" s="3"/>
    </row>
    <row r="52" spans="1:14" x14ac:dyDescent="0.3">
      <c r="A52" s="36" t="s">
        <v>49</v>
      </c>
      <c r="B52" s="36"/>
      <c r="C52" s="36"/>
      <c r="E52" s="3"/>
    </row>
    <row r="54" spans="1:14" x14ac:dyDescent="0.3">
      <c r="A54" s="1" t="s">
        <v>174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3">
      <c r="A55" t="s">
        <v>142</v>
      </c>
      <c r="B55" s="24" t="s">
        <v>175</v>
      </c>
    </row>
    <row r="56" spans="1:14" x14ac:dyDescent="0.3">
      <c r="A56" t="s">
        <v>143</v>
      </c>
      <c r="B56" t="s">
        <v>246</v>
      </c>
    </row>
    <row r="58" spans="1:14" x14ac:dyDescent="0.3">
      <c r="A58" s="1" t="s">
        <v>71</v>
      </c>
      <c r="B58" s="1" t="s">
        <v>180</v>
      </c>
      <c r="C58" s="1" t="s">
        <v>181</v>
      </c>
      <c r="D58" s="1" t="s">
        <v>182</v>
      </c>
      <c r="E58" s="1" t="s">
        <v>186</v>
      </c>
    </row>
    <row r="59" spans="1:14" x14ac:dyDescent="0.3">
      <c r="A59" s="20" t="s">
        <v>98</v>
      </c>
      <c r="B59">
        <v>1323809436.93174</v>
      </c>
      <c r="C59">
        <v>99950613.5405</v>
      </c>
      <c r="D59">
        <v>125136097.29426</v>
      </c>
      <c r="E59">
        <v>1448945534.2260001</v>
      </c>
    </row>
    <row r="60" spans="1:14" x14ac:dyDescent="0.3">
      <c r="A60" s="20" t="s">
        <v>99</v>
      </c>
      <c r="B60">
        <v>0</v>
      </c>
      <c r="C60">
        <v>237769713.28481299</v>
      </c>
      <c r="D60">
        <v>258204976.3538</v>
      </c>
      <c r="E60">
        <v>258204976.3538</v>
      </c>
    </row>
    <row r="61" spans="1:14" x14ac:dyDescent="0.3">
      <c r="A61" s="20" t="s">
        <v>100</v>
      </c>
      <c r="B61">
        <v>105213060.443946</v>
      </c>
      <c r="C61">
        <v>145294226.32735401</v>
      </c>
      <c r="D61">
        <v>145294226.32735401</v>
      </c>
      <c r="E61">
        <v>250507286.77129999</v>
      </c>
    </row>
    <row r="62" spans="1:14" x14ac:dyDescent="0.3">
      <c r="A62" s="20" t="s">
        <v>101</v>
      </c>
      <c r="B62">
        <v>236031928.66782001</v>
      </c>
      <c r="C62">
        <v>1308906.6775799999</v>
      </c>
      <c r="D62">
        <v>1308906.6775799999</v>
      </c>
      <c r="E62">
        <v>237340835.34540001</v>
      </c>
      <c r="F62" s="37"/>
    </row>
    <row r="63" spans="1:14" x14ac:dyDescent="0.3">
      <c r="A63" s="20" t="s">
        <v>245</v>
      </c>
      <c r="B63">
        <v>141963089.56830001</v>
      </c>
      <c r="C63">
        <v>1433970.6017</v>
      </c>
      <c r="D63">
        <v>1433970.6017</v>
      </c>
      <c r="E63">
        <v>143397060.16999999</v>
      </c>
    </row>
    <row r="64" spans="1:14" x14ac:dyDescent="0.3">
      <c r="A64" s="20" t="s">
        <v>111</v>
      </c>
      <c r="B64">
        <v>252402153.72372001</v>
      </c>
      <c r="C64">
        <v>2549516.7042800002</v>
      </c>
      <c r="D64">
        <v>2549516.7042800002</v>
      </c>
      <c r="E64">
        <v>254951670.428</v>
      </c>
    </row>
    <row r="65" spans="1:14" x14ac:dyDescent="0.3">
      <c r="G65" s="24" t="s">
        <v>168</v>
      </c>
    </row>
    <row r="66" spans="1:14" x14ac:dyDescent="0.3">
      <c r="A66" s="14" t="s">
        <v>142</v>
      </c>
      <c r="B66" t="s">
        <v>249</v>
      </c>
      <c r="C66" t="s">
        <v>248</v>
      </c>
      <c r="D66" t="s">
        <v>247</v>
      </c>
      <c r="E66" t="s">
        <v>247</v>
      </c>
      <c r="G66" t="s">
        <v>185</v>
      </c>
    </row>
    <row r="67" spans="1:14" x14ac:dyDescent="0.3">
      <c r="A67" s="1" t="s">
        <v>71</v>
      </c>
      <c r="B67" s="1" t="s">
        <v>176</v>
      </c>
      <c r="C67" s="1" t="s">
        <v>177</v>
      </c>
      <c r="D67" s="1" t="s">
        <v>178</v>
      </c>
      <c r="E67" s="1" t="s">
        <v>179</v>
      </c>
      <c r="F67" s="1" t="s">
        <v>71</v>
      </c>
      <c r="G67" s="1" t="s">
        <v>183</v>
      </c>
    </row>
    <row r="68" spans="1:14" x14ac:dyDescent="0.3">
      <c r="A68" s="20" t="s">
        <v>98</v>
      </c>
      <c r="B68">
        <v>50.446599999999997</v>
      </c>
      <c r="C68">
        <v>2.2382</v>
      </c>
      <c r="D68">
        <v>0.26669999999999999</v>
      </c>
      <c r="E68">
        <v>34.277900000000002</v>
      </c>
      <c r="F68" s="20" t="s">
        <v>98</v>
      </c>
      <c r="G68">
        <v>1959.6587</v>
      </c>
    </row>
    <row r="69" spans="1:14" x14ac:dyDescent="0.3">
      <c r="A69" s="20" t="s">
        <v>99</v>
      </c>
      <c r="B69">
        <v>0</v>
      </c>
      <c r="C69">
        <v>5.3243</v>
      </c>
      <c r="D69">
        <v>4.7942999999999998</v>
      </c>
      <c r="E69">
        <v>17.2103</v>
      </c>
      <c r="F69" s="20" t="s">
        <v>184</v>
      </c>
      <c r="G69">
        <v>17.2103</v>
      </c>
    </row>
    <row r="70" spans="1:14" x14ac:dyDescent="0.3">
      <c r="A70" s="20" t="s">
        <v>100</v>
      </c>
      <c r="B70">
        <v>4.0094000000000003</v>
      </c>
      <c r="C70">
        <v>3.2536</v>
      </c>
      <c r="D70">
        <v>1.1415999999999999</v>
      </c>
      <c r="E70">
        <v>11.3657</v>
      </c>
      <c r="F70" s="20" t="s">
        <v>56</v>
      </c>
      <c r="G70">
        <v>0</v>
      </c>
    </row>
    <row r="71" spans="1:14" x14ac:dyDescent="0.3">
      <c r="A71" s="20" t="s">
        <v>101</v>
      </c>
      <c r="B71">
        <v>5.2854000000000001</v>
      </c>
      <c r="C71">
        <v>2.93E-2</v>
      </c>
      <c r="D71">
        <v>1.03E-2</v>
      </c>
      <c r="E71">
        <v>2.8186</v>
      </c>
      <c r="F71" s="20" t="s">
        <v>101</v>
      </c>
      <c r="G71">
        <v>88.138099999999994</v>
      </c>
    </row>
    <row r="72" spans="1:14" x14ac:dyDescent="0.3">
      <c r="A72" s="20" t="s">
        <v>245</v>
      </c>
      <c r="B72">
        <v>3.1789999999999998</v>
      </c>
      <c r="C72">
        <v>3.2099999999999997E-2</v>
      </c>
      <c r="D72">
        <v>1.1299999999999999E-2</v>
      </c>
      <c r="E72">
        <v>5.9127000000000001</v>
      </c>
      <c r="F72" s="20" t="s">
        <v>250</v>
      </c>
      <c r="G72">
        <v>65.697100000000006</v>
      </c>
    </row>
    <row r="73" spans="1:14" x14ac:dyDescent="0.3">
      <c r="A73" s="20" t="s">
        <v>111</v>
      </c>
      <c r="B73">
        <v>5.6520000000000001</v>
      </c>
      <c r="C73">
        <v>5.7099999999999998E-2</v>
      </c>
      <c r="D73">
        <v>0.02</v>
      </c>
      <c r="E73">
        <v>10.4634</v>
      </c>
      <c r="F73" s="20" t="s">
        <v>111</v>
      </c>
      <c r="G73">
        <v>114.8425</v>
      </c>
    </row>
    <row r="79" spans="1:14" x14ac:dyDescent="0.3">
      <c r="A79" s="1" t="s">
        <v>188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x14ac:dyDescent="0.3">
      <c r="A80" t="s">
        <v>142</v>
      </c>
      <c r="B80" s="24" t="s">
        <v>187</v>
      </c>
    </row>
    <row r="81" spans="1:14" x14ac:dyDescent="0.3">
      <c r="A81" t="s">
        <v>143</v>
      </c>
      <c r="B81" t="s">
        <v>189</v>
      </c>
    </row>
    <row r="83" spans="1:14" x14ac:dyDescent="0.3">
      <c r="A83" s="1" t="s">
        <v>71</v>
      </c>
      <c r="B83" s="1" t="s">
        <v>190</v>
      </c>
      <c r="C83" s="1" t="s">
        <v>191</v>
      </c>
    </row>
    <row r="84" spans="1:14" x14ac:dyDescent="0.3">
      <c r="A84" s="26" t="s">
        <v>62</v>
      </c>
      <c r="B84">
        <v>37997</v>
      </c>
      <c r="C84">
        <v>9865991</v>
      </c>
    </row>
    <row r="85" spans="1:14" x14ac:dyDescent="0.3">
      <c r="A85" s="26" t="s">
        <v>64</v>
      </c>
      <c r="B85">
        <v>153174</v>
      </c>
      <c r="C85">
        <v>1445862</v>
      </c>
    </row>
    <row r="86" spans="1:14" x14ac:dyDescent="0.3">
      <c r="A86" s="26" t="s">
        <v>6</v>
      </c>
      <c r="B86">
        <v>40377</v>
      </c>
      <c r="C86">
        <v>922606</v>
      </c>
    </row>
    <row r="87" spans="1:14" x14ac:dyDescent="0.3">
      <c r="A87" s="26" t="s">
        <v>65</v>
      </c>
      <c r="B87">
        <v>8598</v>
      </c>
      <c r="C87">
        <v>1763465</v>
      </c>
    </row>
    <row r="88" spans="1:14" x14ac:dyDescent="0.3">
      <c r="A88" s="26" t="s">
        <v>66</v>
      </c>
      <c r="B88">
        <v>285105</v>
      </c>
      <c r="C88">
        <v>72372</v>
      </c>
    </row>
    <row r="89" spans="1:14" x14ac:dyDescent="0.3">
      <c r="A89" s="26" t="s">
        <v>67</v>
      </c>
      <c r="B89">
        <v>737725</v>
      </c>
      <c r="C89">
        <v>772048</v>
      </c>
    </row>
    <row r="90" spans="1:14" x14ac:dyDescent="0.3">
      <c r="A90" s="26" t="s">
        <v>68</v>
      </c>
      <c r="B90">
        <v>17997</v>
      </c>
      <c r="C90">
        <v>154741</v>
      </c>
    </row>
    <row r="91" spans="1:14" x14ac:dyDescent="0.3">
      <c r="A91" s="26" t="s">
        <v>69</v>
      </c>
      <c r="B91">
        <v>220107</v>
      </c>
      <c r="C91">
        <v>704758</v>
      </c>
    </row>
    <row r="92" spans="1:14" s="14" customFormat="1" x14ac:dyDescent="0.3">
      <c r="A92" s="26" t="s">
        <v>63</v>
      </c>
      <c r="B92">
        <v>10632</v>
      </c>
      <c r="C92">
        <v>232209</v>
      </c>
      <c r="D92"/>
      <c r="E92"/>
      <c r="F92"/>
      <c r="G92"/>
      <c r="H92"/>
      <c r="I92"/>
      <c r="J92"/>
      <c r="K92"/>
      <c r="L92"/>
      <c r="M92"/>
      <c r="N92"/>
    </row>
    <row r="95" spans="1:14" x14ac:dyDescent="0.3">
      <c r="A95" s="1" t="s">
        <v>192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</row>
    <row r="96" spans="1:14" x14ac:dyDescent="0.3">
      <c r="A96" t="s">
        <v>142</v>
      </c>
      <c r="B96" s="24" t="s">
        <v>193</v>
      </c>
    </row>
    <row r="97" spans="1:14" x14ac:dyDescent="0.3">
      <c r="A97" t="s">
        <v>143</v>
      </c>
      <c r="B97" t="s">
        <v>194</v>
      </c>
    </row>
    <row r="98" spans="1:14" x14ac:dyDescent="0.3">
      <c r="A98" s="1" t="s">
        <v>71</v>
      </c>
      <c r="B98" s="1" t="s">
        <v>94</v>
      </c>
    </row>
    <row r="99" spans="1:14" x14ac:dyDescent="0.3">
      <c r="A99" s="26" t="s">
        <v>73</v>
      </c>
      <c r="B99">
        <v>196437.5</v>
      </c>
    </row>
    <row r="100" spans="1:14" x14ac:dyDescent="0.3">
      <c r="A100" s="26" t="s">
        <v>74</v>
      </c>
      <c r="B100">
        <v>194395</v>
      </c>
    </row>
    <row r="101" spans="1:14" s="14" customFormat="1" x14ac:dyDescent="0.3">
      <c r="A101" s="26" t="s">
        <v>75</v>
      </c>
      <c r="B101">
        <v>106964</v>
      </c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x14ac:dyDescent="0.3">
      <c r="A102" s="26" t="s">
        <v>76</v>
      </c>
      <c r="B102">
        <v>106964</v>
      </c>
    </row>
    <row r="103" spans="1:14" x14ac:dyDescent="0.3">
      <c r="A103" s="26" t="s">
        <v>77</v>
      </c>
      <c r="B103">
        <v>26574</v>
      </c>
    </row>
    <row r="104" spans="1:14" x14ac:dyDescent="0.3">
      <c r="A104" s="26" t="s">
        <v>78</v>
      </c>
      <c r="B104">
        <v>23905</v>
      </c>
    </row>
    <row r="105" spans="1:14" x14ac:dyDescent="0.3">
      <c r="A105" s="26" t="s">
        <v>79</v>
      </c>
    </row>
    <row r="106" spans="1:14" x14ac:dyDescent="0.3">
      <c r="A106" s="26" t="s">
        <v>80</v>
      </c>
    </row>
    <row r="107" spans="1:14" x14ac:dyDescent="0.3">
      <c r="A107" s="26" t="s">
        <v>81</v>
      </c>
      <c r="B107">
        <v>5080</v>
      </c>
    </row>
    <row r="108" spans="1:14" x14ac:dyDescent="0.3">
      <c r="A108" s="26" t="s">
        <v>82</v>
      </c>
      <c r="B108">
        <v>2669</v>
      </c>
    </row>
    <row r="109" spans="1:14" x14ac:dyDescent="0.3">
      <c r="A109" s="26" t="s">
        <v>83</v>
      </c>
      <c r="B109">
        <v>80390</v>
      </c>
    </row>
    <row r="110" spans="1:14" x14ac:dyDescent="0.3">
      <c r="A110" s="26" t="s">
        <v>84</v>
      </c>
      <c r="B110">
        <v>2538</v>
      </c>
    </row>
    <row r="111" spans="1:14" x14ac:dyDescent="0.3">
      <c r="A111" s="26" t="s">
        <v>85</v>
      </c>
      <c r="B111">
        <v>77852</v>
      </c>
    </row>
    <row r="112" spans="1:14" x14ac:dyDescent="0.3">
      <c r="A112" s="26" t="s">
        <v>86</v>
      </c>
    </row>
    <row r="113" spans="1:14" x14ac:dyDescent="0.3">
      <c r="A113" s="26" t="s">
        <v>87</v>
      </c>
      <c r="B113">
        <v>66075.38</v>
      </c>
    </row>
    <row r="114" spans="1:14" x14ac:dyDescent="0.3">
      <c r="A114" s="26" t="s">
        <v>88</v>
      </c>
      <c r="B114">
        <v>65984.91</v>
      </c>
    </row>
    <row r="115" spans="1:14" x14ac:dyDescent="0.3">
      <c r="A115" s="26" t="s">
        <v>89</v>
      </c>
      <c r="B115">
        <v>90.47</v>
      </c>
    </row>
    <row r="116" spans="1:14" x14ac:dyDescent="0.3">
      <c r="A116" s="26" t="s">
        <v>90</v>
      </c>
      <c r="B116">
        <v>21355.62</v>
      </c>
    </row>
    <row r="117" spans="1:14" x14ac:dyDescent="0.3">
      <c r="A117" s="26" t="s">
        <v>91</v>
      </c>
      <c r="B117">
        <v>2043</v>
      </c>
    </row>
    <row r="118" spans="1:14" x14ac:dyDescent="0.3">
      <c r="A118" s="26" t="s">
        <v>92</v>
      </c>
    </row>
    <row r="119" spans="1:14" x14ac:dyDescent="0.3">
      <c r="A119" s="26" t="s">
        <v>93</v>
      </c>
    </row>
    <row r="121" spans="1:14" x14ac:dyDescent="0.3">
      <c r="E121" s="14"/>
    </row>
    <row r="122" spans="1:14" x14ac:dyDescent="0.3">
      <c r="A122" s="11" t="s">
        <v>251</v>
      </c>
      <c r="B122" s="22"/>
      <c r="C122" s="22"/>
      <c r="D122" s="22"/>
      <c r="E122" s="14"/>
      <c r="F122" s="14"/>
    </row>
    <row r="123" spans="1:14" x14ac:dyDescent="0.3">
      <c r="A123" s="1" t="s">
        <v>216</v>
      </c>
      <c r="B123" s="23"/>
      <c r="C123" s="2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 x14ac:dyDescent="0.3">
      <c r="A124" s="1" t="s">
        <v>71</v>
      </c>
      <c r="B124" s="1" t="s">
        <v>196</v>
      </c>
      <c r="C124" s="1" t="s">
        <v>142</v>
      </c>
      <c r="E124" s="14"/>
    </row>
    <row r="125" spans="1:14" x14ac:dyDescent="0.3">
      <c r="A125" s="27" t="s">
        <v>199</v>
      </c>
      <c r="B125" s="3">
        <v>5.7</v>
      </c>
      <c r="C125" s="24" t="s">
        <v>198</v>
      </c>
      <c r="E125" s="14"/>
    </row>
    <row r="126" spans="1:14" x14ac:dyDescent="0.3">
      <c r="A126" s="27" t="s">
        <v>200</v>
      </c>
      <c r="B126" s="25">
        <v>0</v>
      </c>
      <c r="C126" t="s">
        <v>198</v>
      </c>
      <c r="E126" s="14"/>
    </row>
    <row r="127" spans="1:14" x14ac:dyDescent="0.3">
      <c r="A127" s="27" t="s">
        <v>201</v>
      </c>
      <c r="B127" s="3">
        <v>76.2</v>
      </c>
      <c r="C127" t="s">
        <v>198</v>
      </c>
      <c r="E127" s="14"/>
    </row>
    <row r="128" spans="1:14" x14ac:dyDescent="0.3">
      <c r="A128" s="22"/>
      <c r="B128" s="14"/>
      <c r="C128" s="14"/>
      <c r="E128" s="14"/>
    </row>
    <row r="129" spans="1:14" x14ac:dyDescent="0.3">
      <c r="E129" s="14"/>
    </row>
    <row r="130" spans="1:14" x14ac:dyDescent="0.3">
      <c r="E130" s="14"/>
    </row>
    <row r="131" spans="1:14" x14ac:dyDescent="0.3">
      <c r="E131" s="14"/>
    </row>
    <row r="132" spans="1:14" x14ac:dyDescent="0.3">
      <c r="A132" s="1" t="s">
        <v>218</v>
      </c>
      <c r="B132" s="23"/>
      <c r="C132" s="23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x14ac:dyDescent="0.3">
      <c r="A133" t="s">
        <v>142</v>
      </c>
      <c r="B133" s="24" t="s">
        <v>226</v>
      </c>
      <c r="E133" s="14"/>
    </row>
    <row r="134" spans="1:14" x14ac:dyDescent="0.3">
      <c r="A134" t="s">
        <v>225</v>
      </c>
      <c r="B134" t="s">
        <v>227</v>
      </c>
      <c r="E134" s="14"/>
    </row>
    <row r="135" spans="1:14" x14ac:dyDescent="0.3">
      <c r="A135" s="1" t="s">
        <v>71</v>
      </c>
      <c r="B135" s="1" t="s">
        <v>219</v>
      </c>
      <c r="C135" s="11"/>
      <c r="E135" s="14"/>
    </row>
    <row r="136" spans="1:14" x14ac:dyDescent="0.3">
      <c r="A136" s="20" t="s">
        <v>221</v>
      </c>
      <c r="B136">
        <v>217270</v>
      </c>
      <c r="C136" s="14"/>
      <c r="E136" s="14"/>
    </row>
    <row r="137" spans="1:14" x14ac:dyDescent="0.3">
      <c r="A137" s="20" t="s">
        <v>222</v>
      </c>
      <c r="B137">
        <v>0</v>
      </c>
      <c r="C137" s="14"/>
      <c r="E137" s="14"/>
    </row>
    <row r="138" spans="1:14" x14ac:dyDescent="0.3">
      <c r="A138" s="20" t="s">
        <v>223</v>
      </c>
      <c r="B138">
        <v>2289</v>
      </c>
      <c r="C138" s="14"/>
      <c r="E138" s="14"/>
    </row>
    <row r="139" spans="1:14" x14ac:dyDescent="0.3">
      <c r="A139" s="20" t="s">
        <v>224</v>
      </c>
      <c r="B139">
        <v>100723</v>
      </c>
      <c r="C139" s="14"/>
      <c r="E139" s="14"/>
    </row>
    <row r="140" spans="1:14" x14ac:dyDescent="0.3">
      <c r="A140" s="20" t="s">
        <v>220</v>
      </c>
      <c r="B140">
        <v>18653</v>
      </c>
      <c r="C140" s="14"/>
      <c r="E140" s="14"/>
    </row>
    <row r="141" spans="1:14" x14ac:dyDescent="0.3">
      <c r="E141" s="14"/>
    </row>
    <row r="142" spans="1:14" x14ac:dyDescent="0.3">
      <c r="A142" s="14"/>
      <c r="B142" s="14"/>
      <c r="C142" s="14"/>
      <c r="D142" s="14"/>
      <c r="E142" s="14"/>
    </row>
    <row r="143" spans="1:14" x14ac:dyDescent="0.3">
      <c r="A143" s="1" t="s">
        <v>71</v>
      </c>
      <c r="B143" s="1" t="s">
        <v>196</v>
      </c>
      <c r="C143" s="1" t="s">
        <v>142</v>
      </c>
    </row>
    <row r="144" spans="1:14" x14ac:dyDescent="0.3">
      <c r="A144" s="27" t="s">
        <v>209</v>
      </c>
      <c r="B144" s="3">
        <v>392698000</v>
      </c>
      <c r="C144" t="s">
        <v>214</v>
      </c>
    </row>
    <row r="145" spans="1:3" x14ac:dyDescent="0.3">
      <c r="A145" s="27" t="s">
        <v>210</v>
      </c>
      <c r="B145" s="3">
        <v>8.1765000000000008</v>
      </c>
      <c r="C145" s="24" t="s">
        <v>214</v>
      </c>
    </row>
    <row r="146" spans="1:3" x14ac:dyDescent="0.3">
      <c r="A146" s="27" t="s">
        <v>207</v>
      </c>
      <c r="B146">
        <v>54657</v>
      </c>
      <c r="C146" t="s">
        <v>208</v>
      </c>
    </row>
    <row r="147" spans="1:3" x14ac:dyDescent="0.3">
      <c r="A147" s="27" t="s">
        <v>211</v>
      </c>
      <c r="B147" s="3">
        <v>85978000</v>
      </c>
      <c r="C147" t="s">
        <v>208</v>
      </c>
    </row>
    <row r="148" spans="1:3" x14ac:dyDescent="0.3">
      <c r="A148" s="27" t="s">
        <v>213</v>
      </c>
      <c r="B148" s="3">
        <v>8417000</v>
      </c>
      <c r="C148" t="s">
        <v>208</v>
      </c>
    </row>
    <row r="151" spans="1:3" x14ac:dyDescent="0.3">
      <c r="A151" s="1" t="s">
        <v>217</v>
      </c>
      <c r="B151" s="23"/>
      <c r="C151" s="23"/>
    </row>
    <row r="153" spans="1:3" x14ac:dyDescent="0.3">
      <c r="A153" s="1" t="s">
        <v>71</v>
      </c>
      <c r="B153" s="1" t="s">
        <v>196</v>
      </c>
      <c r="C153" s="1" t="s">
        <v>142</v>
      </c>
    </row>
    <row r="154" spans="1:3" x14ac:dyDescent="0.3">
      <c r="A154" s="27" t="s">
        <v>197</v>
      </c>
      <c r="B154" s="2">
        <v>9729822</v>
      </c>
      <c r="C154" t="s">
        <v>195</v>
      </c>
    </row>
    <row r="155" spans="1:3" x14ac:dyDescent="0.3">
      <c r="A155" s="28" t="s">
        <v>202</v>
      </c>
      <c r="B155" s="26">
        <f>44.01/(14.0067*2)</f>
        <v>1.5710338623658677</v>
      </c>
    </row>
    <row r="156" spans="1:3" x14ac:dyDescent="0.3">
      <c r="A156" s="28" t="s">
        <v>203</v>
      </c>
      <c r="B156" s="26">
        <f>16.043/(12.0096)</f>
        <v>1.3358479882760457</v>
      </c>
    </row>
    <row r="157" spans="1:3" x14ac:dyDescent="0.3">
      <c r="A157" s="27" t="s">
        <v>205</v>
      </c>
      <c r="B157" s="26">
        <v>310</v>
      </c>
      <c r="C157" s="24" t="s">
        <v>204</v>
      </c>
    </row>
    <row r="158" spans="1:3" x14ac:dyDescent="0.3">
      <c r="A158" s="27" t="s">
        <v>206</v>
      </c>
      <c r="B158" s="26">
        <v>21</v>
      </c>
      <c r="C158" t="s">
        <v>204</v>
      </c>
    </row>
    <row r="159" spans="1:3" x14ac:dyDescent="0.3">
      <c r="A159" t="s">
        <v>239</v>
      </c>
      <c r="B159">
        <v>16.240600000000001</v>
      </c>
      <c r="C159" t="s">
        <v>215</v>
      </c>
    </row>
    <row r="160" spans="1:3" x14ac:dyDescent="0.3">
      <c r="A160" t="s">
        <v>240</v>
      </c>
      <c r="B160">
        <v>841.75509999999997</v>
      </c>
      <c r="C160" s="35" t="s">
        <v>215</v>
      </c>
    </row>
    <row r="161" spans="1:3" x14ac:dyDescent="0.3">
      <c r="A161" t="s">
        <v>241</v>
      </c>
      <c r="B161">
        <v>743.15009999999995</v>
      </c>
      <c r="C161" s="35" t="s">
        <v>215</v>
      </c>
    </row>
    <row r="162" spans="1:3" x14ac:dyDescent="0.3">
      <c r="A162" t="s">
        <v>242</v>
      </c>
      <c r="B162">
        <v>108.8683</v>
      </c>
      <c r="C162" s="35" t="s">
        <v>215</v>
      </c>
    </row>
    <row r="163" spans="1:3" x14ac:dyDescent="0.3">
      <c r="A163" t="s">
        <v>243</v>
      </c>
      <c r="B163">
        <v>0.1048</v>
      </c>
      <c r="C163" s="35" t="s">
        <v>215</v>
      </c>
    </row>
    <row r="164" spans="1:3" x14ac:dyDescent="0.3">
      <c r="A164" s="34" t="s">
        <v>212</v>
      </c>
      <c r="B164" s="34">
        <f>SUM(B159:B163)</f>
        <v>1710.1188999999999</v>
      </c>
      <c r="C164" s="35"/>
    </row>
  </sheetData>
  <hyperlinks>
    <hyperlink ref="B2" r:id="rId1" location="data/FBS" xr:uid="{DA85BE62-B757-45AE-AD16-1343962AA2C5}"/>
    <hyperlink ref="B33" r:id="rId2" location="data/QL" xr:uid="{28E2B807-28DB-43AA-A09E-E13AF0424E22}"/>
    <hyperlink ref="E33" r:id="rId3" location="data/GE" xr:uid="{DD6ED07E-A06A-4080-A921-5AB098CA78C5}"/>
    <hyperlink ref="G33" r:id="rId4" tooltip="Persistent link using digital object identifier" xr:uid="{C1DBFE75-32C3-4EC2-802F-31C3A672A63B}"/>
    <hyperlink ref="G65" r:id="rId5" location="data/GE" xr:uid="{8B5EA819-AFF6-44F8-823E-84E559DA851A}"/>
    <hyperlink ref="B96" r:id="rId6" location="data/RL" xr:uid="{AA38804A-7F4A-421D-A226-C57873485AFD}"/>
    <hyperlink ref="C157" r:id="rId7" xr:uid="{1BC1D624-53C1-498D-9E2E-7741C40373B6}"/>
    <hyperlink ref="C145" r:id="rId8" location="data/GY" xr:uid="{7A850E0A-042C-41C0-B9AF-15BEB9591D1B}"/>
    <hyperlink ref="B133" r:id="rId9" xr:uid="{143197A5-BC04-4B0C-93B9-5DCA5EE9B76C}"/>
    <hyperlink ref="E34" r:id="rId10" location="data/QA" xr:uid="{2B00D573-108A-4879-8798-B673C336FF92}"/>
    <hyperlink ref="C125" r:id="rId11" xr:uid="{7806DF69-2B6F-483C-A9AC-6DA0EE18478E}"/>
    <hyperlink ref="C160" r:id="rId12" location="data/GT" xr:uid="{13DE8697-660B-49DA-8047-735201EB81E8}"/>
    <hyperlink ref="C161" r:id="rId13" location="data/GT" xr:uid="{4F3862C5-609B-4364-B4F2-D8351CC58E27}"/>
    <hyperlink ref="C162" r:id="rId14" location="data/GT" xr:uid="{4D60FB9C-F5B9-4F20-B97E-8C59D5A36280}"/>
    <hyperlink ref="C163" r:id="rId15" location="data/GT" xr:uid="{E518404C-9D85-4AA3-A325-6F5B1F1089D3}"/>
    <hyperlink ref="B55" r:id="rId16" location="data/EMN" xr:uid="{84C19CE7-AE86-4954-B281-C69FC6C78618}"/>
    <hyperlink ref="B80" r:id="rId17" location="data/QC" xr:uid="{33F522EC-1BA8-4C1B-96DF-11B848FDC956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182C-4736-4A8F-821E-1D0B27B20D87}">
  <sheetPr>
    <tabColor theme="7" tint="0.59999389629810485"/>
  </sheetPr>
  <dimension ref="A1:R28"/>
  <sheetViews>
    <sheetView workbookViewId="0">
      <selection activeCell="D1" sqref="D1"/>
    </sheetView>
  </sheetViews>
  <sheetFormatPr defaultRowHeight="14.4" x14ac:dyDescent="0.3"/>
  <cols>
    <col min="2" max="2" width="21.88671875" bestFit="1" customWidth="1"/>
    <col min="3" max="3" width="12.33203125" bestFit="1" customWidth="1"/>
    <col min="4" max="4" width="13.109375" customWidth="1"/>
    <col min="5" max="5" width="17.6640625" bestFit="1" customWidth="1"/>
    <col min="6" max="6" width="12.44140625" bestFit="1" customWidth="1"/>
    <col min="7" max="7" width="19.6640625" bestFit="1" customWidth="1"/>
    <col min="8" max="8" width="12.44140625" bestFit="1" customWidth="1"/>
    <col min="9" max="9" width="16.88671875" bestFit="1" customWidth="1"/>
    <col min="10" max="10" width="16.21875" bestFit="1" customWidth="1"/>
    <col min="11" max="11" width="15.44140625" bestFit="1" customWidth="1"/>
    <col min="12" max="12" width="15.21875" bestFit="1" customWidth="1"/>
    <col min="13" max="13" width="14.44140625" bestFit="1" customWidth="1"/>
    <col min="14" max="14" width="20.44140625" bestFit="1" customWidth="1"/>
    <col min="15" max="15" width="20.6640625" customWidth="1"/>
    <col min="18" max="18" width="12" bestFit="1" customWidth="1"/>
  </cols>
  <sheetData>
    <row r="1" spans="1:18" x14ac:dyDescent="0.3">
      <c r="A1" s="1" t="s">
        <v>60</v>
      </c>
      <c r="B1" s="1" t="s">
        <v>26</v>
      </c>
      <c r="C1" s="1" t="s">
        <v>25</v>
      </c>
      <c r="D1" s="1" t="s">
        <v>28</v>
      </c>
      <c r="E1" s="1" t="s">
        <v>30</v>
      </c>
      <c r="F1" s="1" t="s">
        <v>29</v>
      </c>
      <c r="G1" s="1" t="s">
        <v>61</v>
      </c>
      <c r="H1" s="1" t="s">
        <v>48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161</v>
      </c>
      <c r="N1" s="1" t="s">
        <v>35</v>
      </c>
      <c r="O1" s="1" t="s">
        <v>46</v>
      </c>
      <c r="P1" s="1" t="s">
        <v>47</v>
      </c>
      <c r="Q1" s="11"/>
      <c r="R1" s="14"/>
    </row>
    <row r="2" spans="1:18" x14ac:dyDescent="0.3">
      <c r="A2">
        <v>0</v>
      </c>
      <c r="B2">
        <f>INPUT_DATA!B6</f>
        <v>170.25</v>
      </c>
      <c r="C2">
        <f>INPUT_DATA!C6</f>
        <v>1403</v>
      </c>
      <c r="D2">
        <f>INPUT_DATA!D6</f>
        <v>37487</v>
      </c>
      <c r="E2">
        <f>INPUT_DATA!E6</f>
        <v>21243</v>
      </c>
      <c r="F2">
        <f>INPUT_DATA!F6</f>
        <v>370</v>
      </c>
      <c r="G2">
        <f>INPUT_DATA!G6</f>
        <v>2331</v>
      </c>
      <c r="H2">
        <f>INPUT_DATA!H6</f>
        <v>23176</v>
      </c>
      <c r="I2">
        <f>INPUT_DATA!I6</f>
        <v>2144</v>
      </c>
      <c r="J2">
        <f>INPUT_DATA!J6</f>
        <v>-484</v>
      </c>
      <c r="K2">
        <f>INPUT_DATA!K6</f>
        <v>23545</v>
      </c>
      <c r="L2">
        <f>INPUT_DATA!L6</f>
        <v>3731</v>
      </c>
      <c r="M2">
        <f>INPUT_DATA!M6</f>
        <v>4923</v>
      </c>
      <c r="N2">
        <f>INPUT_DATA!N6</f>
        <v>3600</v>
      </c>
      <c r="O2" s="29">
        <f>INPUT_DATA!O6</f>
        <v>1</v>
      </c>
      <c r="P2" s="6">
        <f>INPUT_DATA!P6</f>
        <v>0</v>
      </c>
      <c r="Q2" s="14"/>
      <c r="R2" s="14"/>
    </row>
    <row r="3" spans="1:18" x14ac:dyDescent="0.3">
      <c r="A3">
        <v>1</v>
      </c>
      <c r="B3">
        <f>INPUT_DATA!B7</f>
        <v>17.34</v>
      </c>
      <c r="C3">
        <f>INPUT_DATA!C7</f>
        <v>33</v>
      </c>
      <c r="D3">
        <f>INPUT_DATA!D7</f>
        <v>2063</v>
      </c>
      <c r="E3">
        <f>INPUT_DATA!E7</f>
        <v>2164</v>
      </c>
      <c r="F3">
        <f>INPUT_DATA!F7</f>
        <v>52</v>
      </c>
      <c r="G3">
        <f>INPUT_DATA!G7</f>
        <v>7</v>
      </c>
      <c r="H3">
        <f>INPUT_DATA!H7</f>
        <v>0</v>
      </c>
      <c r="I3">
        <f>INPUT_DATA!I7</f>
        <v>0</v>
      </c>
      <c r="J3">
        <f>INPUT_DATA!J7</f>
        <v>0</v>
      </c>
      <c r="K3">
        <f>INPUT_DATA!K7</f>
        <v>433</v>
      </c>
      <c r="L3">
        <f>INPUT_DATA!L7</f>
        <v>66</v>
      </c>
      <c r="M3">
        <f>INPUT_DATA!M7</f>
        <v>154</v>
      </c>
      <c r="N3">
        <f>INPUT_DATA!N7</f>
        <v>53</v>
      </c>
      <c r="O3" s="29">
        <f>INPUT_DATA!O7</f>
        <v>1</v>
      </c>
      <c r="P3" s="6">
        <f>INPUT_DATA!P7</f>
        <v>0</v>
      </c>
      <c r="Q3" s="14"/>
      <c r="R3" s="14"/>
    </row>
    <row r="4" spans="1:18" x14ac:dyDescent="0.3">
      <c r="A4">
        <v>2</v>
      </c>
      <c r="B4">
        <f>INPUT_DATA!B8</f>
        <v>0</v>
      </c>
      <c r="C4">
        <f>INPUT_DATA!C8</f>
        <v>0</v>
      </c>
      <c r="D4">
        <f>INPUT_DATA!D8</f>
        <v>56956</v>
      </c>
      <c r="E4">
        <f>INPUT_DATA!E8</f>
        <v>0</v>
      </c>
      <c r="F4">
        <f>INPUT_DATA!F8</f>
        <v>0</v>
      </c>
      <c r="G4">
        <f>INPUT_DATA!G8</f>
        <v>755</v>
      </c>
      <c r="H4">
        <f>INPUT_DATA!H8</f>
        <v>3002</v>
      </c>
      <c r="I4">
        <f>INPUT_DATA!I8</f>
        <v>52059</v>
      </c>
      <c r="J4">
        <f>INPUT_DATA!J8</f>
        <v>0</v>
      </c>
      <c r="K4">
        <f>INPUT_DATA!K8</f>
        <v>0</v>
      </c>
      <c r="L4">
        <f>INPUT_DATA!L8</f>
        <v>1</v>
      </c>
      <c r="M4">
        <f>INPUT_DATA!M8</f>
        <v>1139</v>
      </c>
      <c r="N4">
        <f>INPUT_DATA!N8</f>
        <v>0</v>
      </c>
      <c r="O4" s="29">
        <f>INPUT_DATA!O8</f>
        <v>1</v>
      </c>
      <c r="P4" s="6">
        <f>INPUT_DATA!P8</f>
        <v>0</v>
      </c>
      <c r="Q4" s="14"/>
      <c r="R4" s="14"/>
    </row>
    <row r="5" spans="1:18" x14ac:dyDescent="0.3">
      <c r="A5">
        <v>3</v>
      </c>
      <c r="B5">
        <f>INPUT_DATA!B9</f>
        <v>48.05</v>
      </c>
      <c r="C5">
        <f>INPUT_DATA!C9</f>
        <v>456</v>
      </c>
      <c r="D5">
        <f>INPUT_DATA!D9</f>
        <v>6876</v>
      </c>
      <c r="E5">
        <f>INPUT_DATA!E9</f>
        <v>5995</v>
      </c>
      <c r="F5">
        <f>INPUT_DATA!F9</f>
        <v>0</v>
      </c>
      <c r="G5">
        <f>INPUT_DATA!G9</f>
        <v>550</v>
      </c>
      <c r="H5">
        <f>INPUT_DATA!H9</f>
        <v>0</v>
      </c>
      <c r="I5">
        <f>INPUT_DATA!I9</f>
        <v>55</v>
      </c>
      <c r="J5">
        <f>INPUT_DATA!J9</f>
        <v>0</v>
      </c>
      <c r="K5">
        <f>INPUT_DATA!K9</f>
        <v>1975</v>
      </c>
      <c r="L5">
        <f>INPUT_DATA!L9</f>
        <v>2097</v>
      </c>
      <c r="M5">
        <f>INPUT_DATA!M9</f>
        <v>3</v>
      </c>
      <c r="N5">
        <f>INPUT_DATA!N9</f>
        <v>151</v>
      </c>
      <c r="O5" s="29">
        <f>INPUT_DATA!O9</f>
        <v>1</v>
      </c>
      <c r="P5" s="6">
        <f>INPUT_DATA!P9</f>
        <v>0</v>
      </c>
      <c r="Q5" s="14"/>
      <c r="R5" s="14"/>
    </row>
    <row r="6" spans="1:18" x14ac:dyDescent="0.3">
      <c r="A6">
        <v>4</v>
      </c>
      <c r="B6">
        <f>INPUT_DATA!B10</f>
        <v>10.53</v>
      </c>
      <c r="C6">
        <f>INPUT_DATA!C10</f>
        <v>101</v>
      </c>
      <c r="D6">
        <f>INPUT_DATA!D10</f>
        <v>1516</v>
      </c>
      <c r="E6">
        <f>INPUT_DATA!E10</f>
        <v>1314</v>
      </c>
      <c r="F6">
        <f>INPUT_DATA!F10</f>
        <v>91</v>
      </c>
      <c r="G6">
        <f>INPUT_DATA!G10</f>
        <v>0</v>
      </c>
      <c r="H6">
        <f>INPUT_DATA!H10</f>
        <v>12</v>
      </c>
      <c r="I6">
        <f>INPUT_DATA!I10</f>
        <v>0</v>
      </c>
      <c r="J6">
        <f>INPUT_DATA!J10</f>
        <v>0</v>
      </c>
      <c r="K6">
        <f>INPUT_DATA!K10</f>
        <v>260</v>
      </c>
      <c r="L6">
        <f>INPUT_DATA!L10</f>
        <v>243</v>
      </c>
      <c r="M6">
        <f>INPUT_DATA!M10</f>
        <v>76</v>
      </c>
      <c r="N6">
        <f>INPUT_DATA!N10</f>
        <v>40</v>
      </c>
      <c r="O6" s="29">
        <f>INPUT_DATA!O10</f>
        <v>1</v>
      </c>
      <c r="P6" s="6">
        <f>INPUT_DATA!P10</f>
        <v>0</v>
      </c>
      <c r="Q6" s="14"/>
      <c r="R6" s="14"/>
    </row>
    <row r="7" spans="1:18" x14ac:dyDescent="0.3">
      <c r="A7">
        <v>5</v>
      </c>
      <c r="B7">
        <f>INPUT_DATA!B11</f>
        <v>1.67</v>
      </c>
      <c r="C7">
        <f>INPUT_DATA!C11</f>
        <v>15</v>
      </c>
      <c r="D7">
        <f>INPUT_DATA!D11</f>
        <v>280</v>
      </c>
      <c r="E7">
        <f>INPUT_DATA!E11</f>
        <v>208</v>
      </c>
      <c r="F7">
        <f>INPUT_DATA!F11</f>
        <v>0</v>
      </c>
      <c r="G7">
        <f>INPUT_DATA!G11</f>
        <v>0</v>
      </c>
      <c r="H7">
        <f>INPUT_DATA!H11</f>
        <v>0</v>
      </c>
      <c r="I7">
        <f>INPUT_DATA!I11</f>
        <v>0</v>
      </c>
      <c r="J7">
        <f>INPUT_DATA!J11</f>
        <v>0</v>
      </c>
      <c r="K7">
        <f>INPUT_DATA!K11</f>
        <v>57</v>
      </c>
      <c r="L7">
        <f>INPUT_DATA!L11</f>
        <v>122</v>
      </c>
      <c r="M7">
        <f>INPUT_DATA!M11</f>
        <v>15</v>
      </c>
      <c r="N7">
        <f>INPUT_DATA!N11</f>
        <v>-8</v>
      </c>
      <c r="O7" s="29">
        <f>INPUT_DATA!O11</f>
        <v>1</v>
      </c>
      <c r="P7" s="6">
        <f>INPUT_DATA!P11</f>
        <v>0</v>
      </c>
      <c r="Q7" s="14"/>
      <c r="R7" s="14"/>
    </row>
    <row r="8" spans="1:18" x14ac:dyDescent="0.3">
      <c r="A8">
        <v>6</v>
      </c>
      <c r="B8">
        <f>INPUT_DATA!B12</f>
        <v>2.9</v>
      </c>
      <c r="C8">
        <f>INPUT_DATA!C12</f>
        <v>29</v>
      </c>
      <c r="D8">
        <f>INPUT_DATA!D12</f>
        <v>3258</v>
      </c>
      <c r="E8">
        <f>INPUT_DATA!E12</f>
        <v>362</v>
      </c>
      <c r="F8">
        <f>INPUT_DATA!F12</f>
        <v>16</v>
      </c>
      <c r="G8">
        <f>INPUT_DATA!G12</f>
        <v>882</v>
      </c>
      <c r="H8">
        <f>INPUT_DATA!H12</f>
        <v>1232</v>
      </c>
      <c r="I8">
        <f>INPUT_DATA!I12</f>
        <v>6546</v>
      </c>
      <c r="J8">
        <f>INPUT_DATA!J12</f>
        <v>0</v>
      </c>
      <c r="K8">
        <f>INPUT_DATA!K12</f>
        <v>6420</v>
      </c>
      <c r="L8">
        <f>INPUT_DATA!L12</f>
        <v>90</v>
      </c>
      <c r="M8">
        <f>INPUT_DATA!M12</f>
        <v>249</v>
      </c>
      <c r="N8">
        <f>INPUT_DATA!N12</f>
        <v>300</v>
      </c>
      <c r="O8" s="29">
        <f>INPUT_DATA!O12</f>
        <v>1</v>
      </c>
      <c r="P8" s="6">
        <f>INPUT_DATA!P12</f>
        <v>0</v>
      </c>
      <c r="Q8" s="14"/>
      <c r="R8" s="14"/>
    </row>
    <row r="9" spans="1:18" x14ac:dyDescent="0.3">
      <c r="A9">
        <v>7</v>
      </c>
      <c r="B9">
        <f>INPUT_DATA!B13</f>
        <v>10.210000000000001</v>
      </c>
      <c r="C9">
        <f>INPUT_DATA!C13</f>
        <v>292</v>
      </c>
      <c r="D9">
        <f>INPUT_DATA!D13</f>
        <v>1457</v>
      </c>
      <c r="E9">
        <f>INPUT_DATA!E13</f>
        <v>1274</v>
      </c>
      <c r="F9">
        <f>INPUT_DATA!F13</f>
        <v>0</v>
      </c>
      <c r="G9">
        <f>INPUT_DATA!G13</f>
        <v>782</v>
      </c>
      <c r="H9">
        <f>INPUT_DATA!H13</f>
        <v>0</v>
      </c>
      <c r="I9">
        <f>INPUT_DATA!I13</f>
        <v>241</v>
      </c>
      <c r="J9">
        <f>INPUT_DATA!J13</f>
        <v>0</v>
      </c>
      <c r="K9">
        <f>INPUT_DATA!K13</f>
        <v>999</v>
      </c>
      <c r="L9">
        <f>INPUT_DATA!L13</f>
        <v>93</v>
      </c>
      <c r="M9">
        <f>INPUT_DATA!M13</f>
        <v>0</v>
      </c>
      <c r="N9">
        <f>INPUT_DATA!N13</f>
        <v>67</v>
      </c>
      <c r="O9" s="29">
        <f>INPUT_DATA!O13</f>
        <v>1</v>
      </c>
      <c r="P9" s="6">
        <f>INPUT_DATA!P13</f>
        <v>0</v>
      </c>
      <c r="Q9" s="14"/>
      <c r="R9" s="14"/>
    </row>
    <row r="10" spans="1:18" x14ac:dyDescent="0.3">
      <c r="A10">
        <v>8</v>
      </c>
      <c r="B10">
        <f>INPUT_DATA!B14</f>
        <v>75.52</v>
      </c>
      <c r="C10">
        <f>INPUT_DATA!C14</f>
        <v>55</v>
      </c>
      <c r="D10">
        <f>INPUT_DATA!D14</f>
        <v>17457</v>
      </c>
      <c r="E10">
        <f>INPUT_DATA!E14</f>
        <v>9424</v>
      </c>
      <c r="F10">
        <f>INPUT_DATA!F14</f>
        <v>0</v>
      </c>
      <c r="G10">
        <f>INPUT_DATA!G14</f>
        <v>0</v>
      </c>
      <c r="H10">
        <f>INPUT_DATA!H14</f>
        <v>0</v>
      </c>
      <c r="I10">
        <f>INPUT_DATA!I14</f>
        <v>0</v>
      </c>
      <c r="J10">
        <f>INPUT_DATA!J14</f>
        <v>-14</v>
      </c>
      <c r="K10">
        <f>INPUT_DATA!K14</f>
        <v>492</v>
      </c>
      <c r="L10">
        <f>INPUT_DATA!L14</f>
        <v>7530</v>
      </c>
      <c r="M10">
        <f>INPUT_DATA!M14</f>
        <v>1008</v>
      </c>
      <c r="N10">
        <f>INPUT_DATA!N14</f>
        <v>0</v>
      </c>
      <c r="O10" s="29">
        <f>INPUT_DATA!O14</f>
        <v>1</v>
      </c>
      <c r="P10" s="6">
        <f>INPUT_DATA!P14</f>
        <v>0</v>
      </c>
      <c r="Q10" s="14"/>
      <c r="R10" s="14"/>
    </row>
    <row r="11" spans="1:18" x14ac:dyDescent="0.3">
      <c r="A11">
        <v>9</v>
      </c>
      <c r="B11">
        <f>INPUT_DATA!B15</f>
        <v>114.36</v>
      </c>
      <c r="C11">
        <f>INPUT_DATA!C15</f>
        <v>109</v>
      </c>
      <c r="D11">
        <f>INPUT_DATA!D15</f>
        <v>19920</v>
      </c>
      <c r="E11">
        <f>INPUT_DATA!E15</f>
        <v>14269</v>
      </c>
      <c r="F11">
        <f>INPUT_DATA!F15</f>
        <v>0</v>
      </c>
      <c r="G11">
        <f>INPUT_DATA!G15</f>
        <v>0</v>
      </c>
      <c r="H11">
        <f>INPUT_DATA!H15</f>
        <v>0</v>
      </c>
      <c r="I11">
        <f>INPUT_DATA!I15</f>
        <v>174</v>
      </c>
      <c r="J11">
        <f>INPUT_DATA!J15</f>
        <v>-696</v>
      </c>
      <c r="K11">
        <f>INPUT_DATA!K15</f>
        <v>951</v>
      </c>
      <c r="L11">
        <f>INPUT_DATA!L15</f>
        <v>4969</v>
      </c>
      <c r="M11">
        <f>INPUT_DATA!M15</f>
        <v>2155</v>
      </c>
      <c r="N11">
        <f>INPUT_DATA!N15</f>
        <v>0</v>
      </c>
      <c r="O11" s="29">
        <f>INPUT_DATA!O15</f>
        <v>1</v>
      </c>
      <c r="P11" s="6">
        <f>INPUT_DATA!P15</f>
        <v>0</v>
      </c>
      <c r="Q11" s="14"/>
      <c r="R11" s="14"/>
    </row>
    <row r="12" spans="1:18" x14ac:dyDescent="0.3">
      <c r="A12">
        <v>10</v>
      </c>
      <c r="B12">
        <f>INPUT_DATA!B16</f>
        <v>0.37</v>
      </c>
      <c r="C12">
        <f>INPUT_DATA!C16</f>
        <v>5</v>
      </c>
      <c r="D12">
        <f>INPUT_DATA!D16</f>
        <v>181</v>
      </c>
      <c r="E12">
        <f>INPUT_DATA!E16</f>
        <v>46</v>
      </c>
      <c r="F12">
        <f>INPUT_DATA!F16</f>
        <v>0</v>
      </c>
      <c r="G12">
        <f>INPUT_DATA!G16</f>
        <v>0</v>
      </c>
      <c r="H12">
        <f>INPUT_DATA!H16</f>
        <v>0</v>
      </c>
      <c r="I12">
        <f>INPUT_DATA!I16</f>
        <v>83</v>
      </c>
      <c r="J12">
        <f>INPUT_DATA!J16</f>
        <v>-19</v>
      </c>
      <c r="K12">
        <f>INPUT_DATA!K16</f>
        <v>118</v>
      </c>
      <c r="L12">
        <f>INPUT_DATA!L16</f>
        <v>182</v>
      </c>
      <c r="M12">
        <f>INPUT_DATA!M16</f>
        <v>10</v>
      </c>
      <c r="N12">
        <f>INPUT_DATA!N16</f>
        <v>-3</v>
      </c>
      <c r="O12" s="29">
        <f>INPUT_DATA!O16</f>
        <v>1</v>
      </c>
      <c r="P12" s="6">
        <f>INPUT_DATA!P16</f>
        <v>0</v>
      </c>
      <c r="Q12" s="14"/>
      <c r="R12" s="14"/>
    </row>
    <row r="13" spans="1:18" x14ac:dyDescent="0.3">
      <c r="A13">
        <v>11</v>
      </c>
      <c r="B13">
        <f>INPUT_DATA!B17</f>
        <v>1.67</v>
      </c>
      <c r="C13">
        <f>INPUT_DATA!C17</f>
        <v>15</v>
      </c>
      <c r="D13">
        <f>INPUT_DATA!D17</f>
        <v>208</v>
      </c>
      <c r="E13">
        <f>INPUT_DATA!E17</f>
        <v>208</v>
      </c>
      <c r="F13">
        <f>INPUT_DATA!F17</f>
        <v>0</v>
      </c>
      <c r="G13">
        <f>INPUT_DATA!G17</f>
        <v>0</v>
      </c>
      <c r="H13">
        <f>INPUT_DATA!H17</f>
        <v>0</v>
      </c>
      <c r="I13">
        <f>INPUT_DATA!I17</f>
        <v>0</v>
      </c>
      <c r="J13">
        <f>INPUT_DATA!J17</f>
        <v>0</v>
      </c>
      <c r="K13">
        <f>INPUT_DATA!K17</f>
        <v>49</v>
      </c>
      <c r="L13">
        <f>INPUT_DATA!L17</f>
        <v>40</v>
      </c>
      <c r="M13">
        <f>INPUT_DATA!M17</f>
        <v>11</v>
      </c>
      <c r="N13">
        <f>INPUT_DATA!N17</f>
        <v>-1</v>
      </c>
      <c r="O13" s="29">
        <f>INPUT_DATA!O17</f>
        <v>1</v>
      </c>
      <c r="P13" s="6">
        <f>INPUT_DATA!P17</f>
        <v>0</v>
      </c>
      <c r="Q13" s="14"/>
      <c r="R13" s="14"/>
    </row>
    <row r="14" spans="1:18" x14ac:dyDescent="0.3">
      <c r="A14">
        <v>12</v>
      </c>
      <c r="B14">
        <f>INPUT_DATA!B18</f>
        <v>65.680000000000007</v>
      </c>
      <c r="C14">
        <f>INPUT_DATA!C18</f>
        <v>78</v>
      </c>
      <c r="D14">
        <f>INPUT_DATA!D18</f>
        <v>11506</v>
      </c>
      <c r="E14">
        <f>INPUT_DATA!E18</f>
        <v>8196</v>
      </c>
      <c r="F14">
        <f>INPUT_DATA!F18</f>
        <v>0</v>
      </c>
      <c r="G14">
        <f>INPUT_DATA!G18</f>
        <v>270</v>
      </c>
      <c r="H14">
        <f>INPUT_DATA!H18</f>
        <v>0</v>
      </c>
      <c r="I14">
        <f>INPUT_DATA!I18</f>
        <v>35</v>
      </c>
      <c r="J14">
        <f>INPUT_DATA!J18</f>
        <v>0</v>
      </c>
      <c r="K14">
        <f>INPUT_DATA!K18</f>
        <v>581</v>
      </c>
      <c r="L14">
        <f>INPUT_DATA!L18</f>
        <v>3535</v>
      </c>
      <c r="M14">
        <f>INPUT_DATA!M18</f>
        <v>0</v>
      </c>
      <c r="N14">
        <f>INPUT_DATA!N18</f>
        <v>51</v>
      </c>
      <c r="O14" s="29">
        <f>INPUT_DATA!O18</f>
        <v>1</v>
      </c>
      <c r="P14" s="6">
        <f>INPUT_DATA!P18</f>
        <v>0</v>
      </c>
      <c r="Q14" s="14"/>
      <c r="R14" s="14"/>
    </row>
    <row r="15" spans="1:18" x14ac:dyDescent="0.3">
      <c r="A15">
        <v>13</v>
      </c>
      <c r="B15">
        <f>INPUT_DATA!B19</f>
        <v>14.18</v>
      </c>
      <c r="C15">
        <f>INPUT_DATA!C19</f>
        <v>47</v>
      </c>
      <c r="D15">
        <f>INPUT_DATA!D19</f>
        <v>1927</v>
      </c>
      <c r="E15">
        <f>INPUT_DATA!E19</f>
        <v>1769</v>
      </c>
      <c r="F15">
        <f>INPUT_DATA!F19</f>
        <v>0</v>
      </c>
      <c r="G15">
        <f>INPUT_DATA!G19</f>
        <v>0</v>
      </c>
      <c r="H15">
        <f>INPUT_DATA!H19</f>
        <v>0</v>
      </c>
      <c r="I15">
        <f>INPUT_DATA!I19</f>
        <v>0</v>
      </c>
      <c r="J15">
        <f>INPUT_DATA!J19</f>
        <v>0</v>
      </c>
      <c r="K15">
        <f>INPUT_DATA!K19</f>
        <v>174</v>
      </c>
      <c r="L15">
        <f>INPUT_DATA!L19</f>
        <v>232</v>
      </c>
      <c r="M15">
        <f>INPUT_DATA!M19</f>
        <v>96</v>
      </c>
      <c r="N15">
        <f>INPUT_DATA!N19</f>
        <v>4</v>
      </c>
      <c r="O15" s="29">
        <f>INPUT_DATA!O19</f>
        <v>1</v>
      </c>
      <c r="P15" s="6">
        <f>INPUT_DATA!P19</f>
        <v>0</v>
      </c>
      <c r="Q15" s="14"/>
      <c r="R15" s="14"/>
    </row>
    <row r="16" spans="1:18" x14ac:dyDescent="0.3">
      <c r="A16">
        <v>14</v>
      </c>
      <c r="B16">
        <f>INPUT_DATA!B20</f>
        <v>0.85</v>
      </c>
      <c r="C16">
        <f>INPUT_DATA!C20</f>
        <v>5</v>
      </c>
      <c r="D16">
        <f>INPUT_DATA!D20</f>
        <v>101</v>
      </c>
      <c r="E16">
        <f>INPUT_DATA!E20</f>
        <v>106</v>
      </c>
      <c r="F16">
        <f>INPUT_DATA!F20</f>
        <v>0</v>
      </c>
      <c r="G16">
        <f>INPUT_DATA!G20</f>
        <v>0</v>
      </c>
      <c r="H16">
        <f>INPUT_DATA!H20</f>
        <v>0</v>
      </c>
      <c r="I16">
        <f>INPUT_DATA!I20</f>
        <v>0</v>
      </c>
      <c r="J16">
        <f>INPUT_DATA!J20</f>
        <v>0</v>
      </c>
      <c r="K16">
        <f>INPUT_DATA!K20</f>
        <v>10</v>
      </c>
      <c r="L16">
        <f>INPUT_DATA!L20</f>
        <v>0</v>
      </c>
      <c r="M16">
        <f>INPUT_DATA!M20</f>
        <v>5</v>
      </c>
      <c r="N16">
        <f>INPUT_DATA!N20</f>
        <v>0</v>
      </c>
      <c r="O16" s="29">
        <f>INPUT_DATA!O20</f>
        <v>1</v>
      </c>
      <c r="P16" s="6">
        <f>INPUT_DATA!P20</f>
        <v>0</v>
      </c>
      <c r="Q16" s="14"/>
      <c r="R16" s="14"/>
    </row>
    <row r="17" spans="1:18" x14ac:dyDescent="0.3">
      <c r="A17">
        <v>15</v>
      </c>
      <c r="B17">
        <f>INPUT_DATA!B21</f>
        <v>16.670000000000002</v>
      </c>
      <c r="C17">
        <f>INPUT_DATA!C21</f>
        <v>153</v>
      </c>
      <c r="D17">
        <f>INPUT_DATA!D21</f>
        <v>1442</v>
      </c>
      <c r="E17">
        <f>INPUT_DATA!E21</f>
        <v>2080</v>
      </c>
      <c r="F17">
        <f>INPUT_DATA!F21</f>
        <v>0</v>
      </c>
      <c r="G17">
        <f>INPUT_DATA!G21</f>
        <v>0</v>
      </c>
      <c r="H17">
        <f>INPUT_DATA!H21</f>
        <v>0</v>
      </c>
      <c r="I17">
        <f>INPUT_DATA!I21</f>
        <v>0</v>
      </c>
      <c r="J17">
        <f>INPUT_DATA!J21</f>
        <v>0</v>
      </c>
      <c r="K17">
        <f>INPUT_DATA!K21</f>
        <v>879</v>
      </c>
      <c r="L17">
        <f>INPUT_DATA!L21</f>
        <v>171</v>
      </c>
      <c r="M17">
        <f>INPUT_DATA!M21</f>
        <v>72</v>
      </c>
      <c r="N17">
        <f>INPUT_DATA!N21</f>
        <v>-2</v>
      </c>
      <c r="O17" s="29">
        <f>INPUT_DATA!O21</f>
        <v>1</v>
      </c>
      <c r="P17" s="6">
        <f>INPUT_DATA!P21</f>
        <v>0</v>
      </c>
      <c r="Q17" s="14"/>
      <c r="R17" s="14"/>
    </row>
    <row r="18" spans="1:18" x14ac:dyDescent="0.3">
      <c r="A18">
        <v>16</v>
      </c>
      <c r="B18">
        <f>INPUT_DATA!B22</f>
        <v>32.520000000000003</v>
      </c>
      <c r="C18">
        <f>INPUT_DATA!C22</f>
        <v>123</v>
      </c>
      <c r="D18">
        <f>INPUT_DATA!D22</f>
        <v>3249</v>
      </c>
      <c r="E18">
        <f>INPUT_DATA!E22</f>
        <v>4058</v>
      </c>
      <c r="F18">
        <f>INPUT_DATA!F22</f>
        <v>0</v>
      </c>
      <c r="G18">
        <f>INPUT_DATA!G22</f>
        <v>0</v>
      </c>
      <c r="H18">
        <f>INPUT_DATA!H22</f>
        <v>0</v>
      </c>
      <c r="I18">
        <f>INPUT_DATA!I22</f>
        <v>0</v>
      </c>
      <c r="J18">
        <f>INPUT_DATA!J22</f>
        <v>0</v>
      </c>
      <c r="K18">
        <f>INPUT_DATA!K22</f>
        <v>972</v>
      </c>
      <c r="L18">
        <f>INPUT_DATA!L22</f>
        <v>9</v>
      </c>
      <c r="M18">
        <f>INPUT_DATA!M22</f>
        <v>161</v>
      </c>
      <c r="N18">
        <f>INPUT_DATA!N22</f>
        <v>-6</v>
      </c>
      <c r="O18" s="29">
        <f>INPUT_DATA!O22</f>
        <v>1</v>
      </c>
      <c r="P18" s="6">
        <f>INPUT_DATA!P22</f>
        <v>0</v>
      </c>
      <c r="Q18" s="14"/>
      <c r="R18" s="14"/>
    </row>
    <row r="19" spans="1:18" x14ac:dyDescent="0.3">
      <c r="A19">
        <v>17</v>
      </c>
      <c r="B19">
        <f>INPUT_DATA!B23</f>
        <v>0.65</v>
      </c>
      <c r="C19">
        <f>INPUT_DATA!C23</f>
        <v>2</v>
      </c>
      <c r="D19">
        <f>INPUT_DATA!D23</f>
        <v>83</v>
      </c>
      <c r="E19">
        <f>INPUT_DATA!E23</f>
        <v>81</v>
      </c>
      <c r="F19">
        <f>INPUT_DATA!F23</f>
        <v>0</v>
      </c>
      <c r="G19">
        <f>INPUT_DATA!G23</f>
        <v>0</v>
      </c>
      <c r="H19">
        <f>INPUT_DATA!H23</f>
        <v>0</v>
      </c>
      <c r="I19">
        <f>INPUT_DATA!I23</f>
        <v>0</v>
      </c>
      <c r="J19">
        <f>INPUT_DATA!J23</f>
        <v>0</v>
      </c>
      <c r="K19">
        <f>INPUT_DATA!K23</f>
        <v>0</v>
      </c>
      <c r="L19">
        <f>INPUT_DATA!L23</f>
        <v>2</v>
      </c>
      <c r="M19">
        <f>INPUT_DATA!M23</f>
        <v>0</v>
      </c>
      <c r="N19">
        <f>INPUT_DATA!N23</f>
        <v>0</v>
      </c>
      <c r="O19" s="29">
        <f>INPUT_DATA!O23</f>
        <v>1</v>
      </c>
      <c r="P19" s="6">
        <f>INPUT_DATA!P23</f>
        <v>0</v>
      </c>
      <c r="Q19" s="14"/>
      <c r="R19" s="14"/>
    </row>
    <row r="20" spans="1:18" x14ac:dyDescent="0.3">
      <c r="A20">
        <v>18</v>
      </c>
      <c r="B20">
        <f>INPUT_DATA!B24</f>
        <v>5.29</v>
      </c>
      <c r="C20">
        <f>INPUT_DATA!C24</f>
        <v>16</v>
      </c>
      <c r="D20">
        <f>INPUT_DATA!D24</f>
        <v>439</v>
      </c>
      <c r="E20">
        <f>INPUT_DATA!E24</f>
        <v>660</v>
      </c>
      <c r="F20">
        <f>INPUT_DATA!F24</f>
        <v>0</v>
      </c>
      <c r="G20">
        <f>INPUT_DATA!G24</f>
        <v>16</v>
      </c>
      <c r="H20">
        <f>INPUT_DATA!H24</f>
        <v>0</v>
      </c>
      <c r="I20">
        <f>INPUT_DATA!I24</f>
        <v>0</v>
      </c>
      <c r="J20">
        <f>INPUT_DATA!J24</f>
        <v>0</v>
      </c>
      <c r="K20">
        <f>INPUT_DATA!K24</f>
        <v>255</v>
      </c>
      <c r="L20">
        <f>INPUT_DATA!L24</f>
        <v>18</v>
      </c>
      <c r="M20">
        <f>INPUT_DATA!M24</f>
        <v>0</v>
      </c>
      <c r="N20">
        <f>INPUT_DATA!N24</f>
        <v>0</v>
      </c>
      <c r="O20" s="29">
        <f>INPUT_DATA!O24</f>
        <v>1</v>
      </c>
      <c r="P20" s="6">
        <f>INPUT_DATA!P24</f>
        <v>0</v>
      </c>
      <c r="Q20" s="14"/>
      <c r="R20" s="14"/>
    </row>
    <row r="21" spans="1:18" x14ac:dyDescent="0.3">
      <c r="A21">
        <v>19</v>
      </c>
      <c r="B21">
        <f>INPUT_DATA!B25</f>
        <v>2.4900000000000002</v>
      </c>
      <c r="C21">
        <f>INPUT_DATA!C25</f>
        <v>59</v>
      </c>
      <c r="D21">
        <f>INPUT_DATA!D25</f>
        <v>200</v>
      </c>
      <c r="E21">
        <f>INPUT_DATA!E25</f>
        <v>311</v>
      </c>
      <c r="F21">
        <f>INPUT_DATA!F25</f>
        <v>0</v>
      </c>
      <c r="G21">
        <f>INPUT_DATA!G25</f>
        <v>193</v>
      </c>
      <c r="H21">
        <f>INPUT_DATA!H25</f>
        <v>0</v>
      </c>
      <c r="I21">
        <f>INPUT_DATA!I25</f>
        <v>0</v>
      </c>
      <c r="J21">
        <f>INPUT_DATA!J25</f>
        <v>4</v>
      </c>
      <c r="K21">
        <f>INPUT_DATA!K25</f>
        <v>345</v>
      </c>
      <c r="L21">
        <f>INPUT_DATA!L25</f>
        <v>41</v>
      </c>
      <c r="M21">
        <f>INPUT_DATA!M25</f>
        <v>0</v>
      </c>
      <c r="N21">
        <f>INPUT_DATA!N25</f>
        <v>17</v>
      </c>
      <c r="O21" s="29">
        <f>INPUT_DATA!O25</f>
        <v>1</v>
      </c>
      <c r="P21" s="6">
        <f>INPUT_DATA!P25</f>
        <v>0</v>
      </c>
      <c r="Q21" s="14"/>
      <c r="R21" s="14"/>
    </row>
    <row r="22" spans="1:18" x14ac:dyDescent="0.3">
      <c r="A22">
        <v>20</v>
      </c>
      <c r="B22">
        <f>INPUT_DATA!B26</f>
        <v>19.309999999999999</v>
      </c>
      <c r="C22">
        <f>INPUT_DATA!C26</f>
        <v>70</v>
      </c>
      <c r="D22">
        <f>INPUT_DATA!D26</f>
        <v>2772</v>
      </c>
      <c r="E22">
        <f>INPUT_DATA!E26</f>
        <v>2409</v>
      </c>
      <c r="F22">
        <f>INPUT_DATA!F26</f>
        <v>131</v>
      </c>
      <c r="G22">
        <f>INPUT_DATA!G26</f>
        <v>0</v>
      </c>
      <c r="H22">
        <f>INPUT_DATA!H26</f>
        <v>14</v>
      </c>
      <c r="I22">
        <f>INPUT_DATA!I26</f>
        <v>0</v>
      </c>
      <c r="J22">
        <f>INPUT_DATA!J26</f>
        <v>0</v>
      </c>
      <c r="K22">
        <f>INPUT_DATA!K26</f>
        <v>68</v>
      </c>
      <c r="L22">
        <f>INPUT_DATA!L26</f>
        <v>2</v>
      </c>
      <c r="M22">
        <f>INPUT_DATA!M26</f>
        <v>283</v>
      </c>
      <c r="N22">
        <f>INPUT_DATA!N26</f>
        <v>0</v>
      </c>
      <c r="O22" s="29">
        <f>INPUT_DATA!O26</f>
        <v>1</v>
      </c>
      <c r="P22" s="6">
        <f>INPUT_DATA!P26</f>
        <v>0</v>
      </c>
      <c r="Q22" s="14"/>
      <c r="R22" s="14"/>
    </row>
    <row r="23" spans="1:18" x14ac:dyDescent="0.3">
      <c r="A23">
        <v>21</v>
      </c>
      <c r="B23">
        <f>INPUT_DATA!B27</f>
        <v>119.01</v>
      </c>
      <c r="C23">
        <f>INPUT_DATA!C27</f>
        <v>169</v>
      </c>
      <c r="D23">
        <f>INPUT_DATA!D27</f>
        <v>11988</v>
      </c>
      <c r="E23">
        <f>INPUT_DATA!E27</f>
        <v>14849</v>
      </c>
      <c r="F23">
        <f>INPUT_DATA!F27</f>
        <v>0</v>
      </c>
      <c r="G23">
        <f>INPUT_DATA!G27</f>
        <v>638</v>
      </c>
      <c r="H23">
        <f>INPUT_DATA!H27</f>
        <v>95</v>
      </c>
      <c r="I23">
        <f>INPUT_DATA!I27</f>
        <v>0</v>
      </c>
      <c r="J23">
        <f>INPUT_DATA!J27</f>
        <v>-14</v>
      </c>
      <c r="K23">
        <f>INPUT_DATA!K27</f>
        <v>5181</v>
      </c>
      <c r="L23">
        <f>INPUT_DATA!L27</f>
        <v>1000</v>
      </c>
      <c r="M23">
        <f>INPUT_DATA!M27</f>
        <v>600</v>
      </c>
      <c r="N23">
        <f>INPUT_DATA!N27</f>
        <v>0</v>
      </c>
      <c r="O23" s="29">
        <f>INPUT_DATA!O27</f>
        <v>1</v>
      </c>
      <c r="P23" s="6">
        <f>INPUT_DATA!P27</f>
        <v>0</v>
      </c>
      <c r="Q23" s="14"/>
      <c r="R23" s="14"/>
    </row>
    <row r="24" spans="1:18" x14ac:dyDescent="0.3">
      <c r="A24">
        <v>22</v>
      </c>
      <c r="B24">
        <f>INPUT_DATA!B28</f>
        <v>14.38</v>
      </c>
      <c r="C24">
        <f>INPUT_DATA!C28</f>
        <v>28</v>
      </c>
      <c r="D24">
        <f>INPUT_DATA!D28</f>
        <v>1819</v>
      </c>
      <c r="E24">
        <f>INPUT_DATA!E28</f>
        <v>1795</v>
      </c>
      <c r="F24">
        <f>INPUT_DATA!F28</f>
        <v>0</v>
      </c>
      <c r="G24">
        <f>INPUT_DATA!G28</f>
        <v>0</v>
      </c>
      <c r="H24">
        <f>INPUT_DATA!H28</f>
        <v>23</v>
      </c>
      <c r="I24">
        <f>INPUT_DATA!I28</f>
        <v>0</v>
      </c>
      <c r="J24">
        <f>INPUT_DATA!J28</f>
        <v>0</v>
      </c>
      <c r="K24">
        <f>INPUT_DATA!K28</f>
        <v>568</v>
      </c>
      <c r="L24">
        <f>INPUT_DATA!L28</f>
        <v>733</v>
      </c>
      <c r="M24">
        <f>INPUT_DATA!M28</f>
        <v>0</v>
      </c>
      <c r="N24">
        <f>INPUT_DATA!N28</f>
        <v>163</v>
      </c>
      <c r="O24" s="29">
        <f>INPUT_DATA!O28</f>
        <v>1</v>
      </c>
      <c r="P24" s="6">
        <f>INPUT_DATA!P28</f>
        <v>0</v>
      </c>
      <c r="Q24" s="14"/>
      <c r="R24" s="14"/>
    </row>
    <row r="25" spans="1:18" x14ac:dyDescent="0.3">
      <c r="A25">
        <v>23</v>
      </c>
      <c r="B25">
        <f>INPUT_DATA!B29</f>
        <v>0.3</v>
      </c>
      <c r="C25">
        <f>INPUT_DATA!C29</f>
        <v>0</v>
      </c>
      <c r="D25">
        <f>INPUT_DATA!D29</f>
        <v>62</v>
      </c>
      <c r="E25">
        <f>INPUT_DATA!E29</f>
        <v>38</v>
      </c>
      <c r="F25">
        <f>INPUT_DATA!F29</f>
        <v>0</v>
      </c>
      <c r="G25">
        <f>INPUT_DATA!G29</f>
        <v>10</v>
      </c>
      <c r="H25">
        <f>INPUT_DATA!H29</f>
        <v>0</v>
      </c>
      <c r="I25">
        <f>INPUT_DATA!I29</f>
        <v>0</v>
      </c>
      <c r="J25">
        <f>INPUT_DATA!J29</f>
        <v>0</v>
      </c>
      <c r="K25">
        <f>INPUT_DATA!K29</f>
        <v>2</v>
      </c>
      <c r="L25">
        <f>INPUT_DATA!L29</f>
        <v>16</v>
      </c>
      <c r="M25">
        <f>INPUT_DATA!M29</f>
        <v>0</v>
      </c>
      <c r="N25">
        <f>INPUT_DATA!N29</f>
        <v>0</v>
      </c>
      <c r="O25" s="29">
        <f>INPUT_DATA!O29</f>
        <v>1</v>
      </c>
      <c r="P25" s="6">
        <f>INPUT_DATA!P29</f>
        <v>0</v>
      </c>
      <c r="Q25" s="14"/>
      <c r="R25" s="14"/>
    </row>
    <row r="26" spans="1:18" x14ac:dyDescent="0.3">
      <c r="A26">
        <v>24</v>
      </c>
      <c r="B26">
        <f>INPUT_DATA!B30</f>
        <v>0.41</v>
      </c>
      <c r="C26">
        <f>INPUT_DATA!C30</f>
        <v>0</v>
      </c>
      <c r="D26">
        <f>INPUT_DATA!D30</f>
        <v>33</v>
      </c>
      <c r="E26">
        <f>INPUT_DATA!E30</f>
        <v>51</v>
      </c>
      <c r="F26">
        <f>INPUT_DATA!F30</f>
        <v>0</v>
      </c>
      <c r="G26">
        <f>INPUT_DATA!G30</f>
        <v>0</v>
      </c>
      <c r="H26">
        <f>INPUT_DATA!H30</f>
        <v>0</v>
      </c>
      <c r="I26">
        <f>INPUT_DATA!I30</f>
        <v>0</v>
      </c>
      <c r="J26">
        <f>INPUT_DATA!J30</f>
        <v>0</v>
      </c>
      <c r="K26">
        <f>INPUT_DATA!K30</f>
        <v>354</v>
      </c>
      <c r="L26">
        <f>INPUT_DATA!L30</f>
        <v>337</v>
      </c>
      <c r="M26">
        <f>INPUT_DATA!M30</f>
        <v>0</v>
      </c>
      <c r="N26">
        <f>INPUT_DATA!N30</f>
        <v>0</v>
      </c>
      <c r="O26" s="29">
        <f>INPUT_DATA!O30</f>
        <v>1</v>
      </c>
      <c r="P26" s="6">
        <f>INPUT_DATA!P30</f>
        <v>0</v>
      </c>
      <c r="Q26" s="14"/>
      <c r="R26" s="14"/>
    </row>
    <row r="27" spans="1:18" x14ac:dyDescent="0.3">
      <c r="Q27" s="14"/>
      <c r="R27" s="14"/>
    </row>
    <row r="28" spans="1:18" x14ac:dyDescent="0.3">
      <c r="Q28" s="14"/>
      <c r="R28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4957-D2F1-4569-A931-C65798C7A215}">
  <sheetPr>
    <tabColor theme="0"/>
  </sheetPr>
  <dimension ref="A1:K17"/>
  <sheetViews>
    <sheetView workbookViewId="0">
      <selection activeCell="E13" sqref="E13"/>
    </sheetView>
  </sheetViews>
  <sheetFormatPr defaultRowHeight="14.4" x14ac:dyDescent="0.3"/>
  <cols>
    <col min="2" max="2" width="18.44140625" bestFit="1" customWidth="1"/>
    <col min="4" max="4" width="12.77734375" customWidth="1"/>
    <col min="5" max="5" width="13.77734375" customWidth="1"/>
    <col min="6" max="6" width="10" bestFit="1" customWidth="1"/>
    <col min="7" max="7" width="18.21875" bestFit="1" customWidth="1"/>
    <col min="8" max="8" width="11.109375" customWidth="1"/>
    <col min="9" max="9" width="36.21875" bestFit="1" customWidth="1"/>
    <col min="10" max="11" width="11" bestFit="1" customWidth="1"/>
  </cols>
  <sheetData>
    <row r="1" spans="1:11" x14ac:dyDescent="0.3">
      <c r="A1" s="1" t="s">
        <v>60</v>
      </c>
      <c r="B1" s="1" t="s">
        <v>45</v>
      </c>
      <c r="C1" s="1" t="s">
        <v>51</v>
      </c>
      <c r="D1" s="7" t="s">
        <v>237</v>
      </c>
      <c r="E1" s="1" t="s">
        <v>50</v>
      </c>
      <c r="F1" s="7" t="s">
        <v>126</v>
      </c>
      <c r="I1" s="11"/>
      <c r="J1" s="14"/>
      <c r="K1" s="14"/>
    </row>
    <row r="2" spans="1:11" x14ac:dyDescent="0.3">
      <c r="A2">
        <v>0</v>
      </c>
      <c r="B2" s="20" t="s">
        <v>36</v>
      </c>
      <c r="C2">
        <f>INPUT_DATA!B40</f>
        <v>2400</v>
      </c>
      <c r="D2">
        <f>C2/10</f>
        <v>240</v>
      </c>
      <c r="E2">
        <f>INPUT_DATA!C40</f>
        <v>8028967</v>
      </c>
      <c r="F2">
        <f>E2</f>
        <v>8028967</v>
      </c>
      <c r="I2" s="9"/>
    </row>
    <row r="3" spans="1:11" x14ac:dyDescent="0.3">
      <c r="A3">
        <v>1</v>
      </c>
      <c r="B3" s="20" t="s">
        <v>37</v>
      </c>
      <c r="C3">
        <f>INPUT_DATA!B47</f>
        <v>826</v>
      </c>
      <c r="D3">
        <f>C3/10</f>
        <v>82.6</v>
      </c>
      <c r="E3">
        <f>INPUT_DATA!C47</f>
        <v>17465005</v>
      </c>
      <c r="F3">
        <f>E3</f>
        <v>17465005</v>
      </c>
      <c r="I3" s="9"/>
    </row>
    <row r="4" spans="1:11" x14ac:dyDescent="0.3">
      <c r="A4">
        <v>2</v>
      </c>
      <c r="B4" s="20" t="s">
        <v>38</v>
      </c>
      <c r="C4">
        <f>INPUT_DATA!B50</f>
        <v>18616</v>
      </c>
      <c r="D4">
        <f>C4/10000</f>
        <v>1.8615999999999999</v>
      </c>
      <c r="E4">
        <f>INPUT_DATA!C50</f>
        <v>1745381</v>
      </c>
      <c r="F4">
        <f>E4*1000</f>
        <v>1745381000</v>
      </c>
      <c r="I4" s="9"/>
    </row>
    <row r="5" spans="1:11" x14ac:dyDescent="0.3">
      <c r="A5">
        <v>3</v>
      </c>
      <c r="B5" s="20" t="s">
        <v>39</v>
      </c>
      <c r="C5">
        <f>INPUT_DATA!B37</f>
        <v>137083</v>
      </c>
      <c r="D5">
        <f>C5/10000</f>
        <v>13.708299999999999</v>
      </c>
      <c r="E5">
        <f>INPUT_DATA!C37</f>
        <v>202155</v>
      </c>
      <c r="F5">
        <f>E5*1000</f>
        <v>202155000</v>
      </c>
      <c r="H5" s="8"/>
      <c r="I5" s="9"/>
    </row>
    <row r="6" spans="1:11" x14ac:dyDescent="0.3">
      <c r="A6">
        <v>4</v>
      </c>
      <c r="B6" s="20" t="s">
        <v>40</v>
      </c>
      <c r="C6">
        <f>INPUT_DATA!B51</f>
        <v>25056</v>
      </c>
      <c r="D6">
        <f>C6/10</f>
        <v>2505.6</v>
      </c>
      <c r="E6">
        <f>INPUT_DATA!C51</f>
        <v>4784329</v>
      </c>
      <c r="F6">
        <f>E6</f>
        <v>4784329</v>
      </c>
      <c r="H6" s="8"/>
      <c r="I6" s="9"/>
    </row>
    <row r="7" spans="1:11" x14ac:dyDescent="0.3">
      <c r="A7">
        <v>5</v>
      </c>
      <c r="B7" s="20" t="s">
        <v>49</v>
      </c>
      <c r="D7" s="13">
        <f>(F8/SUM(F8:F17))*D8+(F9/SUM(F8:F17))*D9+(F10/SUM(F8:F17))*D10+(F11/SUM(F8:F17))*D11+(F12/SUM(F8:F17))*D12+(F13/SUM(F8:F17))*D13+(F14/SUM(F8:F17))*D14+(F15/SUM(F8:F17))*D15+(F16/SUM(F8:F17))*D16+(F17/SUM(F8:F17))*D17</f>
        <v>18.228565905214552</v>
      </c>
      <c r="F7">
        <f>SUM(F8:F17)</f>
        <v>10405163</v>
      </c>
      <c r="H7" s="8"/>
      <c r="I7" s="9"/>
    </row>
    <row r="8" spans="1:11" x14ac:dyDescent="0.3">
      <c r="A8">
        <v>6</v>
      </c>
      <c r="B8" s="20" t="s">
        <v>41</v>
      </c>
      <c r="C8">
        <f>INPUT_DATA!B42</f>
        <v>174</v>
      </c>
      <c r="D8">
        <f>C8/10</f>
        <v>17.399999999999999</v>
      </c>
      <c r="E8">
        <f>INPUT_DATA!C42</f>
        <v>2280869</v>
      </c>
      <c r="F8">
        <f>E8</f>
        <v>2280869</v>
      </c>
    </row>
    <row r="9" spans="1:11" x14ac:dyDescent="0.3">
      <c r="A9">
        <v>7</v>
      </c>
      <c r="B9" s="20" t="s">
        <v>42</v>
      </c>
      <c r="C9">
        <f>INPUT_DATA!B43</f>
        <v>1321</v>
      </c>
      <c r="D9">
        <f>C9/10</f>
        <v>132.1</v>
      </c>
      <c r="E9">
        <f>INPUT_DATA!C43</f>
        <v>634289</v>
      </c>
      <c r="F9">
        <f>E9</f>
        <v>634289</v>
      </c>
    </row>
    <row r="10" spans="1:11" x14ac:dyDescent="0.3">
      <c r="A10">
        <v>8</v>
      </c>
      <c r="B10" s="20" t="s">
        <v>43</v>
      </c>
      <c r="C10">
        <f>INPUT_DATA!B48</f>
        <v>10000</v>
      </c>
      <c r="D10">
        <f>C10/10000</f>
        <v>1</v>
      </c>
      <c r="E10">
        <f>INPUT_DATA!C48</f>
        <v>4464</v>
      </c>
      <c r="F10">
        <f>E10*1000</f>
        <v>4464000</v>
      </c>
    </row>
    <row r="11" spans="1:11" x14ac:dyDescent="0.3">
      <c r="A11">
        <v>9</v>
      </c>
      <c r="B11" s="20" t="s">
        <v>44</v>
      </c>
      <c r="C11">
        <f>INPUT_DATA!B49</f>
        <v>204</v>
      </c>
      <c r="D11">
        <f>C11/10</f>
        <v>20.399999999999999</v>
      </c>
      <c r="E11">
        <f>INPUT_DATA!C49</f>
        <v>3026005</v>
      </c>
      <c r="F11">
        <f>E11</f>
        <v>3026005</v>
      </c>
    </row>
    <row r="12" spans="1:11" x14ac:dyDescent="0.3">
      <c r="A12">
        <v>10</v>
      </c>
      <c r="B12" t="s">
        <v>229</v>
      </c>
      <c r="C12">
        <f>INPUT_DATA!B38</f>
        <v>0</v>
      </c>
      <c r="D12">
        <f>C12*10</f>
        <v>0</v>
      </c>
      <c r="E12">
        <f>INPUT_DATA!C38</f>
        <v>0</v>
      </c>
      <c r="F12">
        <f>E12</f>
        <v>0</v>
      </c>
      <c r="I12" s="4"/>
    </row>
    <row r="13" spans="1:11" x14ac:dyDescent="0.3">
      <c r="A13">
        <v>11</v>
      </c>
      <c r="B13" t="s">
        <v>230</v>
      </c>
      <c r="C13">
        <f>INPUT_DATA!B39</f>
        <v>0</v>
      </c>
      <c r="D13">
        <f t="shared" ref="D13:D15" si="0">C13*10</f>
        <v>0</v>
      </c>
      <c r="E13">
        <f>INPUT_DATA!C39</f>
        <v>0</v>
      </c>
      <c r="F13">
        <f t="shared" ref="F13:F16" si="1">E13</f>
        <v>0</v>
      </c>
    </row>
    <row r="14" spans="1:11" x14ac:dyDescent="0.3">
      <c r="A14">
        <v>12</v>
      </c>
      <c r="B14" t="s">
        <v>231</v>
      </c>
      <c r="C14">
        <f>INPUT_DATA!B41</f>
        <v>0</v>
      </c>
      <c r="D14">
        <f t="shared" si="0"/>
        <v>0</v>
      </c>
      <c r="E14">
        <f>INPUT_DATA!C41</f>
        <v>0</v>
      </c>
      <c r="F14">
        <f t="shared" si="1"/>
        <v>0</v>
      </c>
    </row>
    <row r="15" spans="1:11" x14ac:dyDescent="0.3">
      <c r="A15">
        <v>13</v>
      </c>
      <c r="B15" t="s">
        <v>232</v>
      </c>
      <c r="C15">
        <f>INPUT_DATA!B44</f>
        <v>0</v>
      </c>
      <c r="D15">
        <f t="shared" si="0"/>
        <v>0</v>
      </c>
      <c r="E15">
        <f>INPUT_DATA!C44</f>
        <v>0</v>
      </c>
      <c r="F15">
        <f t="shared" si="1"/>
        <v>0</v>
      </c>
    </row>
    <row r="16" spans="1:11" x14ac:dyDescent="0.3">
      <c r="A16">
        <v>14</v>
      </c>
      <c r="B16" t="s">
        <v>233</v>
      </c>
      <c r="C16">
        <f>INPUT_DATA!B45</f>
        <v>0</v>
      </c>
      <c r="D16">
        <f>C16*10</f>
        <v>0</v>
      </c>
      <c r="E16">
        <f>INPUT_DATA!C45</f>
        <v>0</v>
      </c>
      <c r="F16">
        <f t="shared" si="1"/>
        <v>0</v>
      </c>
    </row>
    <row r="17" spans="1:6" x14ac:dyDescent="0.3">
      <c r="A17">
        <v>15</v>
      </c>
      <c r="B17" t="s">
        <v>234</v>
      </c>
      <c r="C17">
        <f>INPUT_DATA!B46</f>
        <v>0</v>
      </c>
      <c r="D17">
        <f>C17/10000</f>
        <v>0</v>
      </c>
      <c r="E17">
        <f>INPUT_DATA!C46</f>
        <v>0</v>
      </c>
      <c r="F17">
        <f>E17*1000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EFC-D4C0-4077-85DC-743EE0E0A43A}">
  <sheetPr>
    <tabColor theme="7" tint="0.59999389629810485"/>
  </sheetPr>
  <dimension ref="A1:M11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20.5546875" bestFit="1" customWidth="1"/>
    <col min="3" max="3" width="8.21875" bestFit="1" customWidth="1"/>
    <col min="4" max="4" width="6.44140625" bestFit="1" customWidth="1"/>
    <col min="6" max="6" width="10" bestFit="1" customWidth="1"/>
  </cols>
  <sheetData>
    <row r="1" spans="1:13" x14ac:dyDescent="0.3">
      <c r="A1" s="1" t="s">
        <v>60</v>
      </c>
      <c r="B1" s="1" t="s">
        <v>52</v>
      </c>
      <c r="C1" s="1" t="s">
        <v>53</v>
      </c>
      <c r="D1" s="1" t="s">
        <v>58</v>
      </c>
      <c r="E1" s="10" t="s">
        <v>238</v>
      </c>
      <c r="F1" s="10" t="str">
        <f>Animals_raw!F1</f>
        <v>ANPi2017</v>
      </c>
    </row>
    <row r="2" spans="1:13" x14ac:dyDescent="0.3">
      <c r="A2">
        <v>0</v>
      </c>
      <c r="B2" t="s">
        <v>54</v>
      </c>
      <c r="C2" s="8">
        <f>INPUT_DATA!G37</f>
        <v>0.4</v>
      </c>
      <c r="D2" s="30">
        <f>INPUT_DATA!H37</f>
        <v>25</v>
      </c>
      <c r="E2">
        <f>Animals_raw!D2</f>
        <v>240</v>
      </c>
      <c r="F2">
        <f>Animals_raw!F2</f>
        <v>8028967</v>
      </c>
    </row>
    <row r="3" spans="1:13" x14ac:dyDescent="0.3">
      <c r="A3">
        <v>1</v>
      </c>
      <c r="B3" t="s">
        <v>55</v>
      </c>
      <c r="C3" s="8">
        <f>INPUT_DATA!G38</f>
        <v>0.55000000000000004</v>
      </c>
      <c r="D3" s="30">
        <f>INPUT_DATA!H38</f>
        <v>6.4</v>
      </c>
      <c r="E3">
        <f>Animals_raw!D3</f>
        <v>82.6</v>
      </c>
      <c r="F3">
        <f>Animals_raw!F3</f>
        <v>17465005</v>
      </c>
    </row>
    <row r="4" spans="1:13" x14ac:dyDescent="0.3">
      <c r="A4">
        <v>2</v>
      </c>
      <c r="B4" t="s">
        <v>56</v>
      </c>
      <c r="C4" s="8">
        <f>INPUT_DATA!G39</f>
        <v>0.7</v>
      </c>
      <c r="D4" s="30">
        <f>INPUT_DATA!H39</f>
        <v>3.3</v>
      </c>
      <c r="E4">
        <f>Animals_raw!D4</f>
        <v>1.8615999999999999</v>
      </c>
      <c r="F4">
        <f>Animals_raw!F4</f>
        <v>1745381000</v>
      </c>
      <c r="L4" s="14"/>
    </row>
    <row r="5" spans="1:13" x14ac:dyDescent="0.3">
      <c r="A5">
        <v>3</v>
      </c>
      <c r="B5" t="s">
        <v>20</v>
      </c>
      <c r="C5" s="8">
        <f>INPUT_DATA!G40</f>
        <v>1</v>
      </c>
      <c r="D5" s="30">
        <f>INPUT_DATA!H40</f>
        <v>2.2999999999999998</v>
      </c>
      <c r="E5">
        <f>Animals_raw!D5</f>
        <v>13.708299999999999</v>
      </c>
      <c r="F5">
        <f>Animals_raw!F5</f>
        <v>202155000</v>
      </c>
      <c r="L5" s="11"/>
      <c r="M5" s="11"/>
    </row>
    <row r="6" spans="1:13" x14ac:dyDescent="0.3">
      <c r="A6">
        <v>4</v>
      </c>
      <c r="B6" t="s">
        <v>57</v>
      </c>
      <c r="C6" s="8">
        <f>INPUT_DATA!G41</f>
        <v>1</v>
      </c>
      <c r="D6" s="30">
        <f>INPUT_DATA!H41</f>
        <v>0.7</v>
      </c>
      <c r="E6">
        <f>Animals_raw!D6</f>
        <v>2505.6</v>
      </c>
      <c r="F6">
        <f>Animals_raw!F6</f>
        <v>4784329</v>
      </c>
    </row>
    <row r="7" spans="1:13" x14ac:dyDescent="0.3">
      <c r="A7">
        <v>5</v>
      </c>
      <c r="B7" t="s">
        <v>59</v>
      </c>
      <c r="C7" s="8">
        <f>INPUT_DATA!G42</f>
        <v>0.55000000000000004</v>
      </c>
      <c r="D7" s="30">
        <f>INPUT_DATA!H42</f>
        <v>15</v>
      </c>
      <c r="E7" s="13">
        <f>Animals_raw!D7</f>
        <v>18.228565905214552</v>
      </c>
      <c r="F7">
        <f>Animals_raw!F7</f>
        <v>10405163</v>
      </c>
    </row>
    <row r="8" spans="1:13" x14ac:dyDescent="0.3">
      <c r="A8">
        <v>6</v>
      </c>
      <c r="B8" t="s">
        <v>41</v>
      </c>
      <c r="C8" s="19"/>
      <c r="D8" s="19"/>
      <c r="E8">
        <f>Animals_raw!D8</f>
        <v>17.399999999999999</v>
      </c>
      <c r="F8">
        <f>Animals_raw!F8</f>
        <v>2280869</v>
      </c>
    </row>
    <row r="9" spans="1:13" x14ac:dyDescent="0.3">
      <c r="A9">
        <v>7</v>
      </c>
      <c r="B9" t="s">
        <v>42</v>
      </c>
      <c r="C9" s="19"/>
      <c r="D9" s="19"/>
      <c r="E9">
        <f>Animals_raw!D9</f>
        <v>132.1</v>
      </c>
      <c r="F9">
        <f>Animals_raw!F9</f>
        <v>634289</v>
      </c>
    </row>
    <row r="10" spans="1:13" x14ac:dyDescent="0.3">
      <c r="A10">
        <v>8</v>
      </c>
      <c r="B10" t="s">
        <v>44</v>
      </c>
      <c r="C10" s="19"/>
      <c r="D10" s="19"/>
      <c r="E10">
        <f>Animals_raw!D11</f>
        <v>20.399999999999999</v>
      </c>
      <c r="F10">
        <f>Animals_raw!F11</f>
        <v>3026005</v>
      </c>
    </row>
    <row r="11" spans="1:13" x14ac:dyDescent="0.3">
      <c r="A11">
        <v>9</v>
      </c>
      <c r="B11" t="s">
        <v>43</v>
      </c>
      <c r="C11" s="19"/>
      <c r="D11" s="19"/>
      <c r="E11">
        <f>Animals_raw!D10</f>
        <v>1</v>
      </c>
      <c r="F11">
        <f>Animals_raw!F10</f>
        <v>4464000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6434-4B8F-49E6-BD83-C7BECB66C00D}">
  <sheetPr>
    <tabColor theme="7" tint="0.59999389629810485"/>
  </sheetPr>
  <dimension ref="A1:J14"/>
  <sheetViews>
    <sheetView workbookViewId="0">
      <selection activeCell="G12" sqref="G12"/>
    </sheetView>
  </sheetViews>
  <sheetFormatPr defaultRowHeight="14.4" x14ac:dyDescent="0.3"/>
  <cols>
    <col min="2" max="2" width="16.21875" bestFit="1" customWidth="1"/>
    <col min="3" max="4" width="17.77734375" bestFit="1" customWidth="1"/>
    <col min="5" max="5" width="29" bestFit="1" customWidth="1"/>
  </cols>
  <sheetData>
    <row r="1" spans="1:10" x14ac:dyDescent="0.3">
      <c r="A1" s="1" t="s">
        <v>115</v>
      </c>
      <c r="B1" s="1" t="s">
        <v>71</v>
      </c>
      <c r="C1" s="1" t="s">
        <v>125</v>
      </c>
      <c r="D1" s="18" t="s">
        <v>103</v>
      </c>
      <c r="E1" s="18"/>
      <c r="H1" s="14"/>
      <c r="I1" s="14"/>
      <c r="J1" s="14"/>
    </row>
    <row r="2" spans="1:10" x14ac:dyDescent="0.3">
      <c r="A2">
        <v>0</v>
      </c>
      <c r="B2" t="s">
        <v>104</v>
      </c>
      <c r="C2">
        <f>INPUT_DATA!E37</f>
        <v>2506130</v>
      </c>
      <c r="D2">
        <f t="shared" ref="D2:D10" si="0">C2</f>
        <v>2506130</v>
      </c>
      <c r="E2" t="s">
        <v>104</v>
      </c>
      <c r="H2" s="14"/>
      <c r="I2" s="14"/>
      <c r="J2" s="14"/>
    </row>
    <row r="3" spans="1:10" x14ac:dyDescent="0.3">
      <c r="A3">
        <v>1</v>
      </c>
      <c r="B3" t="s">
        <v>105</v>
      </c>
      <c r="C3">
        <f>INPUT_DATA!E38</f>
        <v>31771738</v>
      </c>
      <c r="D3">
        <f t="shared" si="0"/>
        <v>31771738</v>
      </c>
      <c r="E3" t="s">
        <v>105</v>
      </c>
      <c r="H3" s="14"/>
      <c r="I3" s="14"/>
      <c r="J3" s="14"/>
    </row>
    <row r="4" spans="1:10" x14ac:dyDescent="0.3">
      <c r="A4">
        <v>2</v>
      </c>
      <c r="B4" t="s">
        <v>106</v>
      </c>
      <c r="C4">
        <f>INPUT_DATA!E39</f>
        <v>8902451</v>
      </c>
      <c r="D4">
        <f t="shared" si="0"/>
        <v>8902451</v>
      </c>
      <c r="E4" t="s">
        <v>106</v>
      </c>
      <c r="H4" s="14"/>
      <c r="I4" s="14"/>
      <c r="J4" s="14"/>
    </row>
    <row r="5" spans="1:10" x14ac:dyDescent="0.3">
      <c r="A5">
        <v>3</v>
      </c>
      <c r="B5" t="s">
        <v>107</v>
      </c>
      <c r="C5">
        <f>INPUT_DATA!E40</f>
        <v>8725172</v>
      </c>
      <c r="D5">
        <f t="shared" si="0"/>
        <v>8725172</v>
      </c>
      <c r="E5" t="s">
        <v>107</v>
      </c>
      <c r="H5" s="14"/>
      <c r="I5" s="14"/>
      <c r="J5" s="14"/>
    </row>
    <row r="6" spans="1:10" x14ac:dyDescent="0.3">
      <c r="A6">
        <v>4</v>
      </c>
      <c r="B6" t="s">
        <v>108</v>
      </c>
      <c r="C6">
        <f>INPUT_DATA!E41</f>
        <v>17210269</v>
      </c>
      <c r="D6">
        <f>C6</f>
        <v>17210269</v>
      </c>
      <c r="E6" t="s">
        <v>108</v>
      </c>
      <c r="H6" s="14"/>
      <c r="I6" s="14"/>
      <c r="J6" s="14"/>
    </row>
    <row r="7" spans="1:10" x14ac:dyDescent="0.3">
      <c r="A7">
        <v>5</v>
      </c>
      <c r="B7" t="s">
        <v>109</v>
      </c>
      <c r="C7">
        <f>INPUT_DATA!E42</f>
        <v>3282872</v>
      </c>
      <c r="D7">
        <f t="shared" si="0"/>
        <v>3282872</v>
      </c>
      <c r="E7" t="s">
        <v>109</v>
      </c>
      <c r="H7" s="14"/>
      <c r="I7" s="14"/>
      <c r="J7" s="14"/>
    </row>
    <row r="8" spans="1:10" x14ac:dyDescent="0.3">
      <c r="A8">
        <v>6</v>
      </c>
      <c r="B8" t="s">
        <v>110</v>
      </c>
      <c r="C8">
        <f>INPUT_DATA!E43</f>
        <v>3286838</v>
      </c>
      <c r="D8">
        <f t="shared" si="0"/>
        <v>3286838</v>
      </c>
      <c r="E8" t="s">
        <v>110</v>
      </c>
      <c r="H8" s="14"/>
      <c r="I8" s="14"/>
      <c r="J8" s="14"/>
    </row>
    <row r="9" spans="1:10" x14ac:dyDescent="0.3">
      <c r="A9">
        <v>7</v>
      </c>
      <c r="B9" t="s">
        <v>111</v>
      </c>
      <c r="C9">
        <f>INPUT_DATA!E44</f>
        <v>6380140</v>
      </c>
      <c r="D9">
        <f t="shared" si="0"/>
        <v>6380140</v>
      </c>
      <c r="E9" t="s">
        <v>111</v>
      </c>
      <c r="H9" s="14"/>
      <c r="I9" s="14"/>
      <c r="J9" s="14"/>
    </row>
    <row r="10" spans="1:10" x14ac:dyDescent="0.3">
      <c r="A10">
        <v>8</v>
      </c>
      <c r="B10" t="s">
        <v>112</v>
      </c>
      <c r="C10">
        <f>INPUT_DATA!E45</f>
        <v>0</v>
      </c>
      <c r="D10">
        <f t="shared" si="0"/>
        <v>0</v>
      </c>
      <c r="E10" t="s">
        <v>112</v>
      </c>
      <c r="H10" s="14"/>
      <c r="I10" s="14"/>
      <c r="J10" s="14"/>
    </row>
    <row r="11" spans="1:10" x14ac:dyDescent="0.3">
      <c r="A11">
        <v>9</v>
      </c>
      <c r="B11" t="s">
        <v>113</v>
      </c>
      <c r="C11">
        <f>INPUT_DATA!E46</f>
        <v>568284</v>
      </c>
      <c r="D11">
        <f>C11*1000</f>
        <v>568284000</v>
      </c>
      <c r="E11" t="s">
        <v>113</v>
      </c>
    </row>
    <row r="12" spans="1:10" x14ac:dyDescent="0.3">
      <c r="A12">
        <v>10</v>
      </c>
      <c r="B12" s="3" t="s">
        <v>114</v>
      </c>
      <c r="C12" s="3">
        <f>INPUT_DATA!E47</f>
        <v>1401</v>
      </c>
      <c r="D12" s="3">
        <f>C12*1000</f>
        <v>1401000</v>
      </c>
      <c r="E12" s="3" t="s">
        <v>114</v>
      </c>
    </row>
    <row r="13" spans="1:10" x14ac:dyDescent="0.3">
      <c r="A13">
        <v>11</v>
      </c>
      <c r="B13" s="14" t="s">
        <v>235</v>
      </c>
      <c r="C13" s="3">
        <f>INPUT_DATA!E48</f>
        <v>0</v>
      </c>
      <c r="D13">
        <f>C13</f>
        <v>0</v>
      </c>
      <c r="E13" s="14" t="s">
        <v>235</v>
      </c>
    </row>
    <row r="14" spans="1:10" x14ac:dyDescent="0.3">
      <c r="A14">
        <v>12</v>
      </c>
      <c r="B14" s="14" t="s">
        <v>236</v>
      </c>
      <c r="C14" s="3">
        <f>INPUT_DATA!E49</f>
        <v>0</v>
      </c>
      <c r="D14">
        <f>C14*1000</f>
        <v>0</v>
      </c>
      <c r="E14" s="14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952-959D-4262-B809-A553696DE194}">
  <sheetPr>
    <tabColor theme="7" tint="0.59999389629810485"/>
  </sheetPr>
  <dimension ref="A1:R11"/>
  <sheetViews>
    <sheetView workbookViewId="0">
      <selection activeCell="A4" sqref="A4"/>
    </sheetView>
  </sheetViews>
  <sheetFormatPr defaultRowHeight="14.4" x14ac:dyDescent="0.3"/>
  <cols>
    <col min="1" max="1" width="24.44140625" bestFit="1" customWidth="1"/>
    <col min="2" max="2" width="24.44140625" customWidth="1"/>
    <col min="3" max="3" width="15.21875" bestFit="1" customWidth="1"/>
    <col min="4" max="4" width="8.33203125" bestFit="1" customWidth="1"/>
    <col min="5" max="5" width="9.44140625" bestFit="1" customWidth="1"/>
    <col min="7" max="7" width="11.77734375" bestFit="1" customWidth="1"/>
    <col min="8" max="8" width="11" bestFit="1" customWidth="1"/>
    <col min="9" max="9" width="11.109375" bestFit="1" customWidth="1"/>
    <col min="10" max="10" width="10.109375" bestFit="1" customWidth="1"/>
    <col min="11" max="11" width="12" bestFit="1" customWidth="1"/>
    <col min="12" max="12" width="17.33203125" customWidth="1"/>
  </cols>
  <sheetData>
    <row r="1" spans="1:18" x14ac:dyDescent="0.3">
      <c r="A1" s="1" t="s">
        <v>71</v>
      </c>
      <c r="B1" s="1"/>
      <c r="C1" s="1" t="s">
        <v>127</v>
      </c>
      <c r="D1" s="17" t="s">
        <v>116</v>
      </c>
      <c r="E1" s="17" t="s">
        <v>117</v>
      </c>
      <c r="F1" s="17" t="s">
        <v>118</v>
      </c>
      <c r="G1" s="17" t="s">
        <v>119</v>
      </c>
      <c r="H1" s="17" t="s">
        <v>120</v>
      </c>
      <c r="I1" s="17" t="s">
        <v>121</v>
      </c>
      <c r="J1" s="17" t="s">
        <v>122</v>
      </c>
      <c r="K1" s="17" t="s">
        <v>124</v>
      </c>
      <c r="L1" s="1" t="s">
        <v>131</v>
      </c>
      <c r="M1" s="15"/>
      <c r="N1" s="15"/>
      <c r="O1" s="15"/>
      <c r="P1" s="15"/>
      <c r="Q1" s="15"/>
      <c r="R1" s="16"/>
    </row>
    <row r="2" spans="1:18" x14ac:dyDescent="0.3">
      <c r="A2" t="s">
        <v>98</v>
      </c>
      <c r="B2" s="13">
        <v>1.0535391604164186</v>
      </c>
      <c r="C2" s="14">
        <f>AnimalT!D2+AnimalT!D3</f>
        <v>34277868</v>
      </c>
      <c r="D2">
        <f>INPUT_DATA!B68</f>
        <v>50.446599999999997</v>
      </c>
      <c r="E2">
        <f>INPUT_DATA!C68</f>
        <v>2.2382</v>
      </c>
      <c r="F2">
        <f>INPUT_DATA!D68</f>
        <v>0.26669999999999999</v>
      </c>
      <c r="G2">
        <f>INPUT_DATA!E68</f>
        <v>34.277900000000002</v>
      </c>
      <c r="H2">
        <f>INPUT_DATA!B59</f>
        <v>1323809436.93174</v>
      </c>
      <c r="I2">
        <f>INPUT_DATA!C59</f>
        <v>99950613.5405</v>
      </c>
      <c r="J2">
        <f>INPUT_DATA!D59</f>
        <v>125136097.29426</v>
      </c>
      <c r="K2">
        <f>INPUT_DATA!E59</f>
        <v>1448945534.2260001</v>
      </c>
      <c r="L2">
        <f>INPUT_DATA!G68</f>
        <v>1959.6587</v>
      </c>
      <c r="M2" s="15"/>
      <c r="N2" s="15"/>
      <c r="O2" s="15"/>
      <c r="P2" s="15"/>
      <c r="Q2" s="15"/>
      <c r="R2" s="16"/>
    </row>
    <row r="3" spans="1:18" x14ac:dyDescent="0.3">
      <c r="A3" t="s">
        <v>99</v>
      </c>
      <c r="B3" s="13">
        <v>1.0000366455886929</v>
      </c>
      <c r="C3" s="14">
        <f>AnimalT!D6</f>
        <v>17210269</v>
      </c>
      <c r="D3">
        <f>INPUT_DATA!B69</f>
        <v>0</v>
      </c>
      <c r="E3">
        <f>INPUT_DATA!C69</f>
        <v>5.3243</v>
      </c>
      <c r="F3">
        <f>INPUT_DATA!D69</f>
        <v>4.7942999999999998</v>
      </c>
      <c r="G3">
        <f>INPUT_DATA!E69</f>
        <v>17.2103</v>
      </c>
      <c r="H3">
        <f>INPUT_DATA!B60</f>
        <v>0</v>
      </c>
      <c r="I3">
        <f>INPUT_DATA!C60</f>
        <v>237769713.28481299</v>
      </c>
      <c r="J3">
        <f>INPUT_DATA!D60</f>
        <v>258204976.3538</v>
      </c>
      <c r="K3">
        <f>INPUT_DATA!E60</f>
        <v>258204976.3538</v>
      </c>
      <c r="L3">
        <f>INPUT_DATA!G69</f>
        <v>17.2103</v>
      </c>
      <c r="M3" s="15"/>
      <c r="N3" s="15"/>
      <c r="O3" s="15"/>
      <c r="P3" s="15"/>
      <c r="Q3" s="15"/>
      <c r="R3" s="16"/>
    </row>
    <row r="4" spans="1:18" x14ac:dyDescent="0.3">
      <c r="A4" t="s">
        <v>100</v>
      </c>
      <c r="B4" s="13">
        <v>1.0325164026027702</v>
      </c>
      <c r="C4" s="14">
        <f>AnimalT!D11</f>
        <v>568284000</v>
      </c>
      <c r="D4">
        <f>INPUT_DATA!B70</f>
        <v>4.0094000000000003</v>
      </c>
      <c r="E4">
        <f>INPUT_DATA!C70</f>
        <v>3.2536</v>
      </c>
      <c r="F4">
        <f>INPUT_DATA!D70</f>
        <v>1.1415999999999999</v>
      </c>
      <c r="G4">
        <f>INPUT_DATA!E70</f>
        <v>11.3657</v>
      </c>
      <c r="H4">
        <f>INPUT_DATA!B61</f>
        <v>105213060.443946</v>
      </c>
      <c r="I4">
        <f>INPUT_DATA!C61</f>
        <v>145294226.32735401</v>
      </c>
      <c r="J4">
        <f>INPUT_DATA!D61</f>
        <v>145294226.32735401</v>
      </c>
      <c r="K4">
        <f>INPUT_DATA!E61</f>
        <v>250507286.77129999</v>
      </c>
      <c r="L4">
        <f>INPUT_DATA!G70</f>
        <v>0</v>
      </c>
      <c r="M4" s="15"/>
      <c r="N4" s="15"/>
      <c r="O4" s="15"/>
      <c r="P4" s="15"/>
      <c r="Q4" s="15"/>
      <c r="R4" s="16"/>
    </row>
    <row r="5" spans="1:18" x14ac:dyDescent="0.3">
      <c r="A5" t="s">
        <v>101</v>
      </c>
      <c r="B5" s="13">
        <v>0.73871500896611064</v>
      </c>
      <c r="C5" s="14">
        <f>AnimalT!D4+AnimalT!D5</f>
        <v>17627623</v>
      </c>
      <c r="D5">
        <f>INPUT_DATA!B71</f>
        <v>5.2854000000000001</v>
      </c>
      <c r="E5">
        <f>INPUT_DATA!C71</f>
        <v>2.93E-2</v>
      </c>
      <c r="F5">
        <f>INPUT_DATA!D71</f>
        <v>1.03E-2</v>
      </c>
      <c r="G5">
        <f>INPUT_DATA!E71</f>
        <v>2.8186</v>
      </c>
      <c r="H5">
        <f>INPUT_DATA!B62</f>
        <v>236031928.66782001</v>
      </c>
      <c r="I5">
        <f>INPUT_DATA!C62</f>
        <v>1308906.6775799999</v>
      </c>
      <c r="J5">
        <f>INPUT_DATA!D62</f>
        <v>1308906.6775799999</v>
      </c>
      <c r="K5">
        <f>INPUT_DATA!E62</f>
        <v>237340835.34540001</v>
      </c>
      <c r="L5">
        <f>INPUT_DATA!G71</f>
        <v>88.138099999999994</v>
      </c>
      <c r="M5" s="15"/>
      <c r="N5" s="15"/>
      <c r="O5" s="15"/>
      <c r="P5" s="15"/>
      <c r="Q5" s="15"/>
      <c r="R5" s="16"/>
    </row>
    <row r="6" spans="1:18" x14ac:dyDescent="0.3">
      <c r="A6" s="12" t="s">
        <v>102</v>
      </c>
      <c r="B6" s="13">
        <v>1</v>
      </c>
      <c r="C6" s="14">
        <f>AnimalT!D8+AnimalT!D7+AnimalT!D9</f>
        <v>12949850</v>
      </c>
      <c r="D6">
        <f>INPUT_DATA!B72+INPUT_DATA!B73</f>
        <v>8.8309999999999995</v>
      </c>
      <c r="E6">
        <f>INPUT_DATA!C72+INPUT_DATA!C73</f>
        <v>8.9200000000000002E-2</v>
      </c>
      <c r="F6">
        <f>INPUT_DATA!D72+INPUT_DATA!D73</f>
        <v>3.1300000000000001E-2</v>
      </c>
      <c r="G6">
        <f>INPUT_DATA!E72+INPUT_DATA!E73</f>
        <v>16.376100000000001</v>
      </c>
      <c r="H6">
        <f>INPUT_DATA!B63</f>
        <v>141963089.56830001</v>
      </c>
      <c r="I6">
        <f>INPUT_DATA!C63+INPUT_DATA!C64</f>
        <v>3983487.3059800002</v>
      </c>
      <c r="J6">
        <f>INPUT_DATA!D63+INPUT_DATA!D64</f>
        <v>3983487.3059800002</v>
      </c>
      <c r="K6">
        <f>INPUT_DATA!E63+INPUT_DATA!E64</f>
        <v>398348730.59799999</v>
      </c>
      <c r="L6">
        <f>INPUT_DATA!G72+INPUT_DATA!G73</f>
        <v>180.53960000000001</v>
      </c>
      <c r="M6" s="15"/>
      <c r="N6" s="15"/>
      <c r="O6" s="15"/>
      <c r="P6" s="15"/>
      <c r="Q6" s="15"/>
      <c r="R6" s="16"/>
    </row>
    <row r="7" spans="1:18" x14ac:dyDescent="0.3"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3">
      <c r="C8" s="1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x14ac:dyDescent="0.3">
      <c r="C9" s="1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1" spans="1:18" x14ac:dyDescent="0.3">
      <c r="I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454-E0F2-4A1D-B7DB-31BF87212A7D}">
  <sheetPr>
    <tabColor theme="7" tint="0.59999389629810485"/>
  </sheetPr>
  <dimension ref="A1:D10"/>
  <sheetViews>
    <sheetView workbookViewId="0">
      <selection activeCell="H9" sqref="H9"/>
    </sheetView>
  </sheetViews>
  <sheetFormatPr defaultRowHeight="14.4" x14ac:dyDescent="0.3"/>
  <cols>
    <col min="1" max="1" width="21.21875" bestFit="1" customWidth="1"/>
    <col min="2" max="2" width="7" bestFit="1" customWidth="1"/>
  </cols>
  <sheetData>
    <row r="1" spans="1:4" x14ac:dyDescent="0.3">
      <c r="A1" s="1" t="s">
        <v>71</v>
      </c>
      <c r="B1" s="1" t="s">
        <v>70</v>
      </c>
      <c r="C1" s="1" t="s">
        <v>72</v>
      </c>
      <c r="D1" s="1"/>
    </row>
    <row r="2" spans="1:4" x14ac:dyDescent="0.3">
      <c r="A2" t="s">
        <v>62</v>
      </c>
      <c r="B2">
        <f>INPUT_DATA!B84</f>
        <v>37997</v>
      </c>
      <c r="C2">
        <f>INPUT_DATA!C84</f>
        <v>9865991</v>
      </c>
    </row>
    <row r="3" spans="1:4" x14ac:dyDescent="0.3">
      <c r="A3" t="s">
        <v>64</v>
      </c>
      <c r="B3">
        <f>INPUT_DATA!B85</f>
        <v>153174</v>
      </c>
      <c r="C3">
        <f>INPUT_DATA!C85</f>
        <v>1445862</v>
      </c>
    </row>
    <row r="4" spans="1:4" x14ac:dyDescent="0.3">
      <c r="A4" t="s">
        <v>6</v>
      </c>
      <c r="B4">
        <f>INPUT_DATA!B86</f>
        <v>40377</v>
      </c>
      <c r="C4">
        <f>INPUT_DATA!C86</f>
        <v>922606</v>
      </c>
    </row>
    <row r="5" spans="1:4" x14ac:dyDescent="0.3">
      <c r="A5" t="s">
        <v>65</v>
      </c>
      <c r="B5">
        <f>INPUT_DATA!B87</f>
        <v>8598</v>
      </c>
      <c r="C5">
        <f>INPUT_DATA!C87</f>
        <v>1763465</v>
      </c>
    </row>
    <row r="6" spans="1:4" x14ac:dyDescent="0.3">
      <c r="A6" t="s">
        <v>66</v>
      </c>
      <c r="B6">
        <f>INPUT_DATA!B88</f>
        <v>285105</v>
      </c>
      <c r="C6">
        <f>INPUT_DATA!C88</f>
        <v>72372</v>
      </c>
    </row>
    <row r="7" spans="1:4" x14ac:dyDescent="0.3">
      <c r="A7" t="s">
        <v>67</v>
      </c>
      <c r="B7">
        <f>INPUT_DATA!B89</f>
        <v>737725</v>
      </c>
      <c r="C7">
        <f>INPUT_DATA!C89</f>
        <v>772048</v>
      </c>
    </row>
    <row r="8" spans="1:4" x14ac:dyDescent="0.3">
      <c r="A8" t="s">
        <v>68</v>
      </c>
      <c r="B8">
        <f>INPUT_DATA!B90</f>
        <v>17997</v>
      </c>
      <c r="C8">
        <f>INPUT_DATA!C90</f>
        <v>154741</v>
      </c>
    </row>
    <row r="9" spans="1:4" x14ac:dyDescent="0.3">
      <c r="A9" t="s">
        <v>69</v>
      </c>
      <c r="B9">
        <f>INPUT_DATA!B91</f>
        <v>220107</v>
      </c>
      <c r="C9">
        <f>INPUT_DATA!C91</f>
        <v>704758</v>
      </c>
    </row>
    <row r="10" spans="1:4" x14ac:dyDescent="0.3">
      <c r="A10" t="s">
        <v>63</v>
      </c>
      <c r="B10">
        <f>INPUT_DATA!B92</f>
        <v>10632</v>
      </c>
      <c r="C10">
        <f>INPUT_DATA!C92</f>
        <v>232209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46CE-7823-4D03-B3CD-3FFD640D1163}">
  <sheetPr>
    <tabColor theme="7" tint="0.59999389629810485"/>
  </sheetPr>
  <dimension ref="A1:C22"/>
  <sheetViews>
    <sheetView workbookViewId="0">
      <selection activeCell="G9" sqref="G9"/>
    </sheetView>
  </sheetViews>
  <sheetFormatPr defaultRowHeight="14.4" x14ac:dyDescent="0.3"/>
  <cols>
    <col min="1" max="1" width="35.88671875" bestFit="1" customWidth="1"/>
    <col min="2" max="2" width="8" bestFit="1" customWidth="1"/>
  </cols>
  <sheetData>
    <row r="1" spans="1:3" x14ac:dyDescent="0.3">
      <c r="A1" s="1" t="s">
        <v>71</v>
      </c>
      <c r="B1" s="1" t="s">
        <v>94</v>
      </c>
      <c r="C1" t="s">
        <v>140</v>
      </c>
    </row>
    <row r="2" spans="1:3" x14ac:dyDescent="0.3">
      <c r="A2" t="s">
        <v>73</v>
      </c>
      <c r="B2">
        <f>INPUT_DATA!B99</f>
        <v>196437.5</v>
      </c>
      <c r="C2">
        <v>0</v>
      </c>
    </row>
    <row r="3" spans="1:3" x14ac:dyDescent="0.3">
      <c r="A3" t="s">
        <v>74</v>
      </c>
      <c r="B3">
        <f>INPUT_DATA!B100</f>
        <v>194395</v>
      </c>
      <c r="C3">
        <v>1</v>
      </c>
    </row>
    <row r="4" spans="1:3" x14ac:dyDescent="0.3">
      <c r="A4" t="s">
        <v>75</v>
      </c>
      <c r="B4">
        <f>INPUT_DATA!B101</f>
        <v>106964</v>
      </c>
      <c r="C4">
        <v>2</v>
      </c>
    </row>
    <row r="5" spans="1:3" x14ac:dyDescent="0.3">
      <c r="A5" t="s">
        <v>76</v>
      </c>
      <c r="B5">
        <f>INPUT_DATA!B102</f>
        <v>106964</v>
      </c>
      <c r="C5">
        <v>3</v>
      </c>
    </row>
    <row r="6" spans="1:3" x14ac:dyDescent="0.3">
      <c r="A6" t="s">
        <v>77</v>
      </c>
      <c r="B6">
        <f>INPUT_DATA!B103</f>
        <v>26574</v>
      </c>
      <c r="C6">
        <v>4</v>
      </c>
    </row>
    <row r="7" spans="1:3" x14ac:dyDescent="0.3">
      <c r="A7" t="s">
        <v>78</v>
      </c>
      <c r="B7">
        <f>INPUT_DATA!B104</f>
        <v>23905</v>
      </c>
      <c r="C7">
        <v>5</v>
      </c>
    </row>
    <row r="8" spans="1:3" x14ac:dyDescent="0.3">
      <c r="A8" t="s">
        <v>79</v>
      </c>
      <c r="B8">
        <f>INPUT_DATA!B105</f>
        <v>0</v>
      </c>
      <c r="C8">
        <v>6</v>
      </c>
    </row>
    <row r="9" spans="1:3" x14ac:dyDescent="0.3">
      <c r="A9" t="s">
        <v>80</v>
      </c>
      <c r="B9">
        <f>INPUT_DATA!B106</f>
        <v>0</v>
      </c>
      <c r="C9">
        <v>7</v>
      </c>
    </row>
    <row r="10" spans="1:3" x14ac:dyDescent="0.3">
      <c r="A10" t="s">
        <v>81</v>
      </c>
      <c r="B10">
        <f>INPUT_DATA!B107</f>
        <v>5080</v>
      </c>
      <c r="C10">
        <v>8</v>
      </c>
    </row>
    <row r="11" spans="1:3" x14ac:dyDescent="0.3">
      <c r="A11" t="s">
        <v>82</v>
      </c>
      <c r="B11">
        <f>INPUT_DATA!B108</f>
        <v>2669</v>
      </c>
      <c r="C11">
        <v>9</v>
      </c>
    </row>
    <row r="12" spans="1:3" x14ac:dyDescent="0.3">
      <c r="A12" t="s">
        <v>83</v>
      </c>
      <c r="B12">
        <f>INPUT_DATA!B109</f>
        <v>80390</v>
      </c>
      <c r="C12">
        <v>10</v>
      </c>
    </row>
    <row r="13" spans="1:3" x14ac:dyDescent="0.3">
      <c r="A13" t="s">
        <v>84</v>
      </c>
      <c r="B13">
        <f>INPUT_DATA!B110</f>
        <v>2538</v>
      </c>
      <c r="C13">
        <v>11</v>
      </c>
    </row>
    <row r="14" spans="1:3" x14ac:dyDescent="0.3">
      <c r="A14" t="s">
        <v>85</v>
      </c>
      <c r="B14">
        <f>INPUT_DATA!B111</f>
        <v>77852</v>
      </c>
      <c r="C14">
        <v>12</v>
      </c>
    </row>
    <row r="15" spans="1:3" x14ac:dyDescent="0.3">
      <c r="A15" t="s">
        <v>86</v>
      </c>
      <c r="B15">
        <f>INPUT_DATA!B112</f>
        <v>0</v>
      </c>
      <c r="C15">
        <v>13</v>
      </c>
    </row>
    <row r="16" spans="1:3" x14ac:dyDescent="0.3">
      <c r="A16" t="s">
        <v>87</v>
      </c>
      <c r="B16">
        <f>INPUT_DATA!B113</f>
        <v>66075.38</v>
      </c>
      <c r="C16">
        <v>14</v>
      </c>
    </row>
    <row r="17" spans="1:3" x14ac:dyDescent="0.3">
      <c r="A17" t="s">
        <v>88</v>
      </c>
      <c r="B17">
        <f>INPUT_DATA!B114</f>
        <v>65984.91</v>
      </c>
      <c r="C17">
        <v>15</v>
      </c>
    </row>
    <row r="18" spans="1:3" x14ac:dyDescent="0.3">
      <c r="A18" t="s">
        <v>89</v>
      </c>
      <c r="B18">
        <f>INPUT_DATA!B115</f>
        <v>90.47</v>
      </c>
      <c r="C18">
        <v>16</v>
      </c>
    </row>
    <row r="19" spans="1:3" x14ac:dyDescent="0.3">
      <c r="A19" t="s">
        <v>90</v>
      </c>
      <c r="B19">
        <f>INPUT_DATA!B116</f>
        <v>21355.62</v>
      </c>
      <c r="C19">
        <v>17</v>
      </c>
    </row>
    <row r="20" spans="1:3" x14ac:dyDescent="0.3">
      <c r="A20" t="s">
        <v>91</v>
      </c>
      <c r="B20">
        <f>INPUT_DATA!B117</f>
        <v>2043</v>
      </c>
      <c r="C20">
        <v>18</v>
      </c>
    </row>
    <row r="21" spans="1:3" x14ac:dyDescent="0.3">
      <c r="A21" t="s">
        <v>92</v>
      </c>
      <c r="B21">
        <f>INPUT_DATA!B118</f>
        <v>0</v>
      </c>
      <c r="C21">
        <v>19</v>
      </c>
    </row>
    <row r="22" spans="1:3" x14ac:dyDescent="0.3">
      <c r="A22" t="s">
        <v>93</v>
      </c>
      <c r="B22">
        <f>INPUT_DATA!B119</f>
        <v>0</v>
      </c>
      <c r="C2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C918-3DD9-48DD-ADF7-0C5E768EAC68}">
  <sheetPr>
    <tabColor theme="7" tint="0.59999389629810485"/>
  </sheetPr>
  <dimension ref="A1:O7"/>
  <sheetViews>
    <sheetView workbookViewId="0">
      <selection activeCell="E1" sqref="E1:O2"/>
    </sheetView>
  </sheetViews>
  <sheetFormatPr defaultRowHeight="14.4" x14ac:dyDescent="0.3"/>
  <cols>
    <col min="1" max="1" width="11.109375" style="3" customWidth="1"/>
    <col min="2" max="2" width="10.6640625" style="3" customWidth="1"/>
    <col min="3" max="3" width="12" style="3" bestFit="1" customWidth="1"/>
    <col min="4" max="6" width="8.88671875" style="3"/>
    <col min="7" max="7" width="12" style="3" customWidth="1"/>
    <col min="8" max="8" width="9.77734375" style="3" bestFit="1" customWidth="1"/>
    <col min="9" max="13" width="8.88671875" style="3"/>
    <col min="14" max="14" width="10" style="3" bestFit="1" customWidth="1"/>
    <col min="15" max="16384" width="8.88671875" style="3"/>
  </cols>
  <sheetData>
    <row r="1" spans="1:15" x14ac:dyDescent="0.3">
      <c r="A1" s="1" t="s">
        <v>27</v>
      </c>
      <c r="B1" s="1" t="s">
        <v>95</v>
      </c>
      <c r="C1" s="1" t="s">
        <v>96</v>
      </c>
      <c r="D1" s="1" t="s">
        <v>97</v>
      </c>
      <c r="E1" s="17" t="s">
        <v>130</v>
      </c>
      <c r="F1" s="17" t="s">
        <v>123</v>
      </c>
      <c r="G1" s="1" t="s">
        <v>128</v>
      </c>
      <c r="H1" s="1" t="s">
        <v>129</v>
      </c>
      <c r="I1" s="1" t="s">
        <v>132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</row>
    <row r="2" spans="1:15" x14ac:dyDescent="0.3">
      <c r="A2" s="2">
        <f>INPUT_DATA!B154</f>
        <v>9729822</v>
      </c>
      <c r="B2" s="3">
        <f>INPUT_DATA!B125</f>
        <v>5.7</v>
      </c>
      <c r="C2" s="25">
        <f>INPUT_DATA!B126</f>
        <v>0</v>
      </c>
      <c r="D2" s="3">
        <f>INPUT_DATA!B127</f>
        <v>76.2</v>
      </c>
      <c r="E2">
        <f>INPUT_DATA!B155</f>
        <v>1.5710338623658677</v>
      </c>
      <c r="F2">
        <f>INPUT_DATA!B156</f>
        <v>1.3358479882760457</v>
      </c>
      <c r="G2">
        <f>INPUT_DATA!B157</f>
        <v>310</v>
      </c>
      <c r="H2">
        <f>INPUT_DATA!B158</f>
        <v>21</v>
      </c>
      <c r="I2">
        <f>INPUT_DATA!B146</f>
        <v>54657</v>
      </c>
      <c r="J2" s="3">
        <f>INPUT_DATA!B144</f>
        <v>392698000</v>
      </c>
      <c r="K2" s="3">
        <f>INPUT_DATA!B105</f>
        <v>0</v>
      </c>
      <c r="L2" s="3">
        <f>INPUT_DATA!B145</f>
        <v>8.1765000000000008</v>
      </c>
      <c r="M2" s="3">
        <f>INPUT_DATA!B147</f>
        <v>85978000</v>
      </c>
      <c r="N2" s="3">
        <f>INPUT_DATA!B164</f>
        <v>1710.1188999999999</v>
      </c>
      <c r="O2" s="3">
        <f>INPUT_DATA!B148</f>
        <v>8417000</v>
      </c>
    </row>
    <row r="3" spans="1:15" x14ac:dyDescent="0.3">
      <c r="A3" s="2"/>
      <c r="B3" s="2"/>
      <c r="C3" s="2"/>
    </row>
    <row r="4" spans="1:15" x14ac:dyDescent="0.3">
      <c r="A4" s="2"/>
      <c r="B4" s="2"/>
      <c r="C4" s="2"/>
    </row>
    <row r="5" spans="1:15" x14ac:dyDescent="0.3">
      <c r="A5" s="2"/>
      <c r="B5" s="2"/>
      <c r="C5" s="2"/>
    </row>
    <row r="6" spans="1:15" x14ac:dyDescent="0.3">
      <c r="A6" s="2"/>
      <c r="B6" s="2"/>
      <c r="C6" s="2"/>
      <c r="N6" s="21"/>
    </row>
    <row r="7" spans="1:15" x14ac:dyDescent="0.3">
      <c r="A7" s="2"/>
      <c r="B7" s="2"/>
      <c r="C7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2543-DC8B-4371-B8B7-F745D3147F27}">
  <sheetPr>
    <tabColor theme="7" tint="0.59999389629810485"/>
  </sheetPr>
  <dimension ref="A1:B3"/>
  <sheetViews>
    <sheetView workbookViewId="0">
      <selection activeCell="A3" sqref="A3"/>
    </sheetView>
  </sheetViews>
  <sheetFormatPr defaultRowHeight="14.4" x14ac:dyDescent="0.3"/>
  <cols>
    <col min="1" max="2" width="9.21875" bestFit="1" customWidth="1"/>
  </cols>
  <sheetData>
    <row r="1" spans="1:2" x14ac:dyDescent="0.3">
      <c r="A1" t="s">
        <v>133</v>
      </c>
      <c r="B1" t="s">
        <v>134</v>
      </c>
    </row>
    <row r="2" spans="1:2" x14ac:dyDescent="0.3">
      <c r="A2">
        <f>INPUT_DATA!B136</f>
        <v>217270</v>
      </c>
      <c r="B2">
        <f>INPUT_DATA!D6</f>
        <v>37487</v>
      </c>
    </row>
    <row r="3" spans="1:2" x14ac:dyDescent="0.3">
      <c r="A3">
        <f>SUM(INPUT_DATA!B137:B140)</f>
        <v>121665</v>
      </c>
      <c r="B3">
        <f>INPUT_DATA!D7+INPUT_DATA!D8+INPUT_DATA!D9+INPUT_DATA!D10+INPUT_DATA!D11+INPUT_DATA!D12+INPUT_DATA!D13+INPUT_DATA!D14+INPUT_DATA!D15+INPUT_DATA!D16+INPUT_DATA!D17</f>
        <v>110172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E28FDCAC554942AA43E1301783C36F" ma:contentTypeVersion="9" ma:contentTypeDescription="Create a new document." ma:contentTypeScope="" ma:versionID="18d4629a96d4b517d63532903906d20a">
  <xsd:schema xmlns:xsd="http://www.w3.org/2001/XMLSchema" xmlns:xs="http://www.w3.org/2001/XMLSchema" xmlns:p="http://schemas.microsoft.com/office/2006/metadata/properties" xmlns:ns2="8492a4af-03db-4226-b487-08e5e163dc3f" targetNamespace="http://schemas.microsoft.com/office/2006/metadata/properties" ma:root="true" ma:fieldsID="05015400f875dfbce90de6e121e5d5c6" ns2:_="">
    <xsd:import namespace="8492a4af-03db-4226-b487-08e5e163dc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a4af-03db-4226-b487-08e5e163d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0B6C14-2E25-4695-B090-6091787A9B14}"/>
</file>

<file path=customXml/itemProps2.xml><?xml version="1.0" encoding="utf-8"?>
<ds:datastoreItem xmlns:ds="http://schemas.openxmlformats.org/officeDocument/2006/customXml" ds:itemID="{0B3E559F-A35D-4F85-9E45-7AC5818D1A57}"/>
</file>

<file path=customXml/itemProps3.xml><?xml version="1.0" encoding="utf-8"?>
<ds:datastoreItem xmlns:ds="http://schemas.openxmlformats.org/officeDocument/2006/customXml" ds:itemID="{416E4E8A-EE16-4B4D-AE8E-B7AF5F0A9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INPUT_DATA</vt:lpstr>
      <vt:lpstr>Food</vt:lpstr>
      <vt:lpstr>Animals_raw</vt:lpstr>
      <vt:lpstr>Animals</vt:lpstr>
      <vt:lpstr>AnimalT</vt:lpstr>
      <vt:lpstr>Manure</vt:lpstr>
      <vt:lpstr>Crops</vt:lpstr>
      <vt:lpstr>LU</vt:lpstr>
      <vt:lpstr>Other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Hermen Luchtenbelt</dc:creator>
  <cp:lastModifiedBy>Hermen Luchtenbelt</cp:lastModifiedBy>
  <dcterms:created xsi:type="dcterms:W3CDTF">2020-11-05T20:34:24Z</dcterms:created>
  <dcterms:modified xsi:type="dcterms:W3CDTF">2020-12-02T06:32:30Z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0x01010081E28FDCAC554942AA43E1301783C36F</vt:lpwstr>
  </property>
</Properties>
</file>