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G:\My Drive\HECVAT\"/>
    </mc:Choice>
  </mc:AlternateContent>
  <bookViews>
    <workbookView xWindow="0" yWindow="465" windowWidth="38400" windowHeight="23535"/>
  </bookViews>
  <sheets>
    <sheet name="Introduction" sheetId="1" r:id="rId1"/>
    <sheet name="Instructions" sheetId="2" r:id="rId2"/>
    <sheet name="HECVAT - On-Premise" sheetId="3" r:id="rId3"/>
    <sheet name="Standards Crosswalk" sheetId="4" r:id="rId4"/>
    <sheet name="Analyst Report" sheetId="5" r:id="rId5"/>
    <sheet name="Analyst Reference" sheetId="13" r:id="rId6"/>
    <sheet name="Summary Report" sheetId="6" r:id="rId7"/>
    <sheet name="High Risk Non-Compliant" sheetId="7" state="hidden" r:id="rId8"/>
    <sheet name="Questions" sheetId="8" state="hidden" r:id="rId9"/>
    <sheet name="Crosswalk Detail" sheetId="9" state="hidden" r:id="rId10"/>
    <sheet name="Values" sheetId="11" state="hidden" r:id="rId11"/>
    <sheet name="Acknowledgments" sheetId="14" r:id="rId12"/>
    <sheet name="ChangeLog" sheetId="12" r:id="rId13"/>
  </sheets>
  <externalReferences>
    <externalReference r:id="rId14"/>
    <externalReference r:id="rId15"/>
  </externalReferences>
  <definedNames>
    <definedName name="_ftn1" localSheetId="1">Instructions!$A$32</definedName>
    <definedName name="_ftnref1" localSheetId="1">Instructions!$A$4</definedName>
    <definedName name="dr" localSheetId="11">#REF!</definedName>
    <definedName name="drpt" localSheetId="11">#REF!</definedName>
    <definedName name="Lite">Questions!$B$2:$R$50</definedName>
    <definedName name="network" localSheetId="11">V+[1]Values!$A$15:$A$19</definedName>
    <definedName name="network">V+[1]Values!$A$15:$A$19</definedName>
    <definedName name="sharedassessments" localSheetId="11">#REF!</definedName>
    <definedName name="sharedassessmentslisting" localSheetId="11">#REF!</definedName>
    <definedName name="uptime" localSheetId="11">[1]Values!$A$34:$A$38</definedName>
    <definedName name="uptime">[1]Values!$A$34:$A$38</definedName>
    <definedName name="yes" localSheetId="11">[1]Values!$A$4:$A$5</definedName>
    <definedName name="yes">[1]Values!$A$4:$A$5</definedName>
    <definedName name="yesna" localSheetId="11">#REF!</definedName>
    <definedName name="YesNo">[2]Values!$A$4:$A$5</definedName>
  </definedNames>
  <calcPr calcId="162913"/>
  <pivotCaches>
    <pivotCache cacheId="14"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4" l="1"/>
  <c r="A85" i="13" l="1"/>
  <c r="A84" i="13"/>
  <c r="A83" i="13"/>
  <c r="A82" i="13"/>
  <c r="A81" i="13"/>
  <c r="A80" i="13"/>
  <c r="A78" i="13"/>
  <c r="A77" i="13"/>
  <c r="A76" i="13"/>
  <c r="A75" i="13"/>
  <c r="A74" i="13"/>
  <c r="A72" i="13"/>
  <c r="A71" i="13"/>
  <c r="A70" i="13"/>
  <c r="A69" i="13"/>
  <c r="A68" i="13"/>
  <c r="A67" i="13"/>
  <c r="A66" i="13"/>
  <c r="A65" i="13"/>
  <c r="A64" i="13"/>
  <c r="A62" i="13"/>
  <c r="A61" i="13"/>
  <c r="A59" i="13"/>
  <c r="A58" i="13"/>
  <c r="A57" i="13"/>
  <c r="A56" i="13"/>
  <c r="A54" i="13"/>
  <c r="A53" i="13"/>
  <c r="A52" i="13"/>
  <c r="A51" i="13"/>
  <c r="A50" i="13"/>
  <c r="A49" i="13"/>
  <c r="A48" i="13"/>
  <c r="A46" i="13"/>
  <c r="A45" i="13"/>
  <c r="A44" i="13"/>
  <c r="A43" i="13"/>
  <c r="A42" i="13"/>
  <c r="A41" i="13"/>
  <c r="A40" i="13"/>
  <c r="A39" i="13"/>
  <c r="A38" i="13"/>
  <c r="A37" i="13"/>
  <c r="A35" i="13"/>
  <c r="A34" i="13"/>
  <c r="A33" i="13"/>
  <c r="A32" i="13"/>
  <c r="A31" i="13"/>
  <c r="A30" i="13"/>
  <c r="A29" i="13"/>
  <c r="A27" i="13"/>
  <c r="A26" i="13"/>
  <c r="A25" i="13"/>
  <c r="A24" i="13"/>
  <c r="A23" i="13"/>
  <c r="A22" i="13"/>
  <c r="B85" i="13"/>
  <c r="B84" i="13"/>
  <c r="B83" i="13"/>
  <c r="B82" i="13"/>
  <c r="B81" i="13"/>
  <c r="B80" i="13"/>
  <c r="B78" i="13"/>
  <c r="B77" i="13"/>
  <c r="B76" i="13"/>
  <c r="B75" i="13"/>
  <c r="B74" i="13"/>
  <c r="B72" i="13"/>
  <c r="B71" i="13"/>
  <c r="B70" i="13"/>
  <c r="B69" i="13"/>
  <c r="B68" i="13"/>
  <c r="B67" i="13"/>
  <c r="B66" i="13"/>
  <c r="B65" i="13"/>
  <c r="B64" i="13"/>
  <c r="B62" i="13"/>
  <c r="B61" i="13"/>
  <c r="B59" i="13"/>
  <c r="B58" i="13"/>
  <c r="B57" i="13"/>
  <c r="B56" i="13"/>
  <c r="B54" i="13"/>
  <c r="B53" i="13"/>
  <c r="B52" i="13"/>
  <c r="B51" i="13"/>
  <c r="B50" i="13"/>
  <c r="B49" i="13"/>
  <c r="B48" i="13"/>
  <c r="B46" i="13"/>
  <c r="B45" i="13"/>
  <c r="B44" i="13"/>
  <c r="B43" i="13"/>
  <c r="B42" i="13"/>
  <c r="B41" i="13"/>
  <c r="B40" i="13"/>
  <c r="B39" i="13"/>
  <c r="B38" i="13"/>
  <c r="B37" i="13"/>
  <c r="B35" i="13"/>
  <c r="B34" i="13"/>
  <c r="B33" i="13"/>
  <c r="B32" i="13"/>
  <c r="B31" i="13"/>
  <c r="B30" i="13"/>
  <c r="B29" i="13"/>
  <c r="B27" i="13"/>
  <c r="B26" i="13"/>
  <c r="B25" i="13"/>
  <c r="B24" i="13"/>
  <c r="B23" i="13"/>
  <c r="B22" i="13"/>
  <c r="E53" i="3"/>
  <c r="E54" i="3"/>
  <c r="E51" i="3"/>
  <c r="I22" i="8"/>
  <c r="F22" i="8" s="1"/>
  <c r="E44" i="3"/>
  <c r="E43" i="3"/>
  <c r="E42" i="3"/>
  <c r="E40" i="3"/>
  <c r="E39" i="3"/>
  <c r="E72" i="3"/>
  <c r="E71" i="3"/>
  <c r="E70" i="3"/>
  <c r="E69" i="3"/>
  <c r="E68" i="3"/>
  <c r="E66" i="3"/>
  <c r="E64" i="3"/>
  <c r="E65" i="3"/>
  <c r="E78" i="3"/>
  <c r="E77" i="3"/>
  <c r="E85" i="3"/>
  <c r="E84" i="3"/>
  <c r="E83" i="3"/>
  <c r="E82" i="3"/>
  <c r="E80" i="3"/>
  <c r="E81" i="3"/>
  <c r="I39" i="8"/>
  <c r="J39" i="8" s="1"/>
  <c r="L39" i="8" s="1"/>
  <c r="D79" i="13"/>
  <c r="C79" i="13"/>
  <c r="D73" i="13"/>
  <c r="C73" i="13"/>
  <c r="D63" i="13"/>
  <c r="C63" i="13"/>
  <c r="D60" i="13"/>
  <c r="C60" i="13"/>
  <c r="D55" i="13"/>
  <c r="C55" i="13"/>
  <c r="D47" i="13"/>
  <c r="C47" i="13"/>
  <c r="D36" i="13"/>
  <c r="C36" i="13"/>
  <c r="D28" i="13"/>
  <c r="C28" i="13"/>
  <c r="B64" i="4"/>
  <c r="B63" i="4"/>
  <c r="B62" i="4"/>
  <c r="B61" i="4"/>
  <c r="B58" i="4"/>
  <c r="H60" i="4"/>
  <c r="G60" i="4"/>
  <c r="F60" i="4"/>
  <c r="E60" i="4"/>
  <c r="D60" i="4"/>
  <c r="C60" i="4"/>
  <c r="B65" i="4"/>
  <c r="B59" i="4"/>
  <c r="B57" i="4"/>
  <c r="B56" i="4"/>
  <c r="B55" i="4"/>
  <c r="B53" i="4"/>
  <c r="B52" i="4"/>
  <c r="B51" i="4"/>
  <c r="B50" i="4"/>
  <c r="B49" i="4"/>
  <c r="B48" i="4"/>
  <c r="B47" i="4"/>
  <c r="B46" i="4"/>
  <c r="B44" i="4"/>
  <c r="B43" i="4"/>
  <c r="H45" i="4"/>
  <c r="G45" i="4"/>
  <c r="F45" i="4"/>
  <c r="E45" i="4"/>
  <c r="D45" i="4"/>
  <c r="C45" i="4"/>
  <c r="B41" i="4"/>
  <c r="B40" i="4"/>
  <c r="B39" i="4"/>
  <c r="B38" i="4"/>
  <c r="B36" i="4"/>
  <c r="B35" i="4"/>
  <c r="B34" i="4"/>
  <c r="B33" i="4"/>
  <c r="B32" i="4"/>
  <c r="B31" i="4"/>
  <c r="B30" i="4"/>
  <c r="B26" i="4"/>
  <c r="B27" i="4"/>
  <c r="B28" i="4"/>
  <c r="B25" i="4"/>
  <c r="B24" i="4"/>
  <c r="B23" i="4"/>
  <c r="B22" i="4"/>
  <c r="B21" i="4"/>
  <c r="B20" i="4"/>
  <c r="B19" i="4"/>
  <c r="B17" i="4"/>
  <c r="B16" i="4"/>
  <c r="B15" i="4"/>
  <c r="B14" i="4"/>
  <c r="B13" i="4"/>
  <c r="B12" i="4"/>
  <c r="B11" i="4"/>
  <c r="B9" i="4"/>
  <c r="B8" i="4"/>
  <c r="B7" i="4"/>
  <c r="B6" i="4"/>
  <c r="B5" i="4"/>
  <c r="B4" i="4"/>
  <c r="I2" i="8"/>
  <c r="J2" i="8" s="1"/>
  <c r="I3" i="8"/>
  <c r="J3" i="8" s="1"/>
  <c r="L3" i="8" s="1"/>
  <c r="I4" i="8"/>
  <c r="J4" i="8" s="1"/>
  <c r="L4" i="8" s="1"/>
  <c r="I5" i="8"/>
  <c r="J5" i="8" s="1"/>
  <c r="L5" i="8" s="1"/>
  <c r="I6" i="8"/>
  <c r="J6" i="8" s="1"/>
  <c r="L6" i="8" s="1"/>
  <c r="I7" i="8"/>
  <c r="J7" i="8" s="1"/>
  <c r="L7" i="8" s="1"/>
  <c r="I10" i="8"/>
  <c r="J10" i="8" s="1"/>
  <c r="L10" i="8" s="1"/>
  <c r="I11" i="8"/>
  <c r="J11" i="8" s="1"/>
  <c r="L11" i="8" s="1"/>
  <c r="I12" i="8"/>
  <c r="J12" i="8" s="1"/>
  <c r="L12" i="8" s="1"/>
  <c r="I15" i="8"/>
  <c r="J15" i="8" s="1"/>
  <c r="L15" i="8" s="1"/>
  <c r="I16" i="8"/>
  <c r="J16" i="8" s="1"/>
  <c r="I17" i="8"/>
  <c r="J17" i="8" s="1"/>
  <c r="L17" i="8" s="1"/>
  <c r="I18" i="8"/>
  <c r="J18" i="8" s="1"/>
  <c r="L18" i="8" s="1"/>
  <c r="I19" i="8"/>
  <c r="J19" i="8" s="1"/>
  <c r="L19" i="8" s="1"/>
  <c r="I20" i="8"/>
  <c r="J20" i="8" s="1"/>
  <c r="L20" i="8" s="1"/>
  <c r="I23" i="8"/>
  <c r="J23" i="8" s="1"/>
  <c r="L23" i="8" s="1"/>
  <c r="I24" i="8"/>
  <c r="J24" i="8" s="1"/>
  <c r="L24" i="8" s="1"/>
  <c r="I25" i="8"/>
  <c r="J25" i="8" s="1"/>
  <c r="I26" i="8"/>
  <c r="J26" i="8" s="1"/>
  <c r="L26" i="8" s="1"/>
  <c r="I27" i="8"/>
  <c r="J27" i="8" s="1"/>
  <c r="L27" i="8" s="1"/>
  <c r="I28" i="8"/>
  <c r="J28" i="8" s="1"/>
  <c r="L28" i="8" s="1"/>
  <c r="I29" i="8"/>
  <c r="J29" i="8" s="1"/>
  <c r="L29" i="8" s="1"/>
  <c r="I30" i="8"/>
  <c r="J30" i="8" s="1"/>
  <c r="L30" i="8" s="1"/>
  <c r="I31" i="8"/>
  <c r="J31" i="8" s="1"/>
  <c r="L31" i="8" s="1"/>
  <c r="I32" i="8"/>
  <c r="J32" i="8" s="1"/>
  <c r="L32" i="8" s="1"/>
  <c r="I33" i="8"/>
  <c r="J33" i="8" s="1"/>
  <c r="L33" i="8" s="1"/>
  <c r="I34" i="8"/>
  <c r="J34" i="8" s="1"/>
  <c r="L34" i="8" s="1"/>
  <c r="I35" i="8"/>
  <c r="J35" i="8" s="1"/>
  <c r="L35" i="8" s="1"/>
  <c r="I36" i="8"/>
  <c r="J36" i="8" s="1"/>
  <c r="I37" i="8"/>
  <c r="J37" i="8" s="1"/>
  <c r="L37" i="8" s="1"/>
  <c r="I40" i="8"/>
  <c r="J40" i="8" s="1"/>
  <c r="L40" i="8" s="1"/>
  <c r="I41" i="8"/>
  <c r="J41" i="8" s="1"/>
  <c r="L41" i="8" s="1"/>
  <c r="I42" i="8"/>
  <c r="J42" i="8" s="1"/>
  <c r="L42" i="8" s="1"/>
  <c r="I43" i="8"/>
  <c r="J43" i="8" s="1"/>
  <c r="L43" i="8" s="1"/>
  <c r="I44" i="8"/>
  <c r="J44" i="8" s="1"/>
  <c r="L44" i="8" s="1"/>
  <c r="I45" i="8"/>
  <c r="J45" i="8" s="1"/>
  <c r="L45" i="8" s="1"/>
  <c r="I46" i="8"/>
  <c r="J46" i="8" s="1"/>
  <c r="I47" i="8"/>
  <c r="J47" i="8" s="1"/>
  <c r="I48" i="8"/>
  <c r="J48" i="8" s="1"/>
  <c r="L48" i="8" s="1"/>
  <c r="I49" i="8"/>
  <c r="J49" i="8" s="1"/>
  <c r="L49" i="8" s="1"/>
  <c r="I50" i="8"/>
  <c r="J50" i="8" s="1"/>
  <c r="L50" i="8" s="1"/>
  <c r="I51" i="8"/>
  <c r="J51" i="8" s="1"/>
  <c r="I52" i="8"/>
  <c r="J52" i="8" s="1"/>
  <c r="L52" i="8" s="1"/>
  <c r="I53" i="8"/>
  <c r="J53" i="8" s="1"/>
  <c r="L53" i="8" s="1"/>
  <c r="I54" i="8"/>
  <c r="J54" i="8" s="1"/>
  <c r="L54" i="8" s="1"/>
  <c r="I55" i="8"/>
  <c r="J55" i="8" s="1"/>
  <c r="L55" i="8" s="1"/>
  <c r="D30" i="5"/>
  <c r="B30" i="5"/>
  <c r="A24" i="5"/>
  <c r="J14" i="8" s="1"/>
  <c r="L14" i="8" s="1"/>
  <c r="A25" i="5"/>
  <c r="A26" i="5"/>
  <c r="A27" i="5"/>
  <c r="B24" i="5"/>
  <c r="D24" i="5"/>
  <c r="B25" i="5"/>
  <c r="D25" i="5"/>
  <c r="B26" i="5"/>
  <c r="D26" i="5"/>
  <c r="B27" i="5"/>
  <c r="D27" i="5"/>
  <c r="B28" i="5"/>
  <c r="D28" i="5"/>
  <c r="B29" i="5"/>
  <c r="D29" i="5"/>
  <c r="B31" i="5"/>
  <c r="D31" i="5"/>
  <c r="A32" i="5"/>
  <c r="B32" i="5"/>
  <c r="C32" i="5"/>
  <c r="D32" i="5"/>
  <c r="E32" i="5"/>
  <c r="F32" i="5"/>
  <c r="G32" i="5"/>
  <c r="A33" i="5"/>
  <c r="B33" i="5"/>
  <c r="C33" i="5"/>
  <c r="D33" i="5"/>
  <c r="E33" i="5"/>
  <c r="F33" i="5"/>
  <c r="G33" i="5"/>
  <c r="A34" i="5"/>
  <c r="B34" i="5"/>
  <c r="C34" i="5"/>
  <c r="D34" i="5"/>
  <c r="E34" i="5"/>
  <c r="F34" i="5"/>
  <c r="G34" i="5"/>
  <c r="A35" i="5"/>
  <c r="B35" i="5"/>
  <c r="C35" i="5"/>
  <c r="D35" i="5"/>
  <c r="E35" i="5"/>
  <c r="F35" i="5"/>
  <c r="G35" i="5"/>
  <c r="A36" i="5"/>
  <c r="B36" i="5"/>
  <c r="C36" i="5"/>
  <c r="D36" i="5"/>
  <c r="E36" i="5"/>
  <c r="F36" i="5"/>
  <c r="G36" i="5"/>
  <c r="A37" i="5"/>
  <c r="B37" i="5"/>
  <c r="C37" i="5"/>
  <c r="D37" i="5"/>
  <c r="E37" i="5"/>
  <c r="F37" i="5"/>
  <c r="G37" i="5"/>
  <c r="A38" i="5"/>
  <c r="B38" i="5"/>
  <c r="C38" i="5"/>
  <c r="D38" i="5"/>
  <c r="E38" i="5"/>
  <c r="F38" i="5"/>
  <c r="G38" i="5"/>
  <c r="A39" i="5"/>
  <c r="B39" i="5"/>
  <c r="C39" i="5"/>
  <c r="D39" i="5"/>
  <c r="E39" i="5"/>
  <c r="F39" i="5"/>
  <c r="G39" i="5"/>
  <c r="A40" i="5"/>
  <c r="B40" i="5"/>
  <c r="C40" i="5"/>
  <c r="D40" i="5"/>
  <c r="E40" i="5"/>
  <c r="F40" i="5"/>
  <c r="G40" i="5"/>
  <c r="A41" i="5"/>
  <c r="B41" i="5"/>
  <c r="C41" i="5"/>
  <c r="D41" i="5"/>
  <c r="E41" i="5"/>
  <c r="F41" i="5"/>
  <c r="G41" i="5"/>
  <c r="A42" i="5"/>
  <c r="B42" i="5"/>
  <c r="C42" i="5"/>
  <c r="D42" i="5"/>
  <c r="E42" i="5"/>
  <c r="F42" i="5"/>
  <c r="G42" i="5"/>
  <c r="A43" i="5"/>
  <c r="B43" i="5"/>
  <c r="C43" i="5"/>
  <c r="D43" i="5"/>
  <c r="E43" i="5"/>
  <c r="F43" i="5"/>
  <c r="G43" i="5"/>
  <c r="A44" i="5"/>
  <c r="B44" i="5"/>
  <c r="C44" i="5"/>
  <c r="D44" i="5"/>
  <c r="E44" i="5"/>
  <c r="F44" i="5"/>
  <c r="G44" i="5"/>
  <c r="A45" i="5"/>
  <c r="B45" i="5"/>
  <c r="C45" i="5"/>
  <c r="D45" i="5"/>
  <c r="E45" i="5"/>
  <c r="F45" i="5"/>
  <c r="G45" i="5"/>
  <c r="A46" i="5"/>
  <c r="B46" i="5"/>
  <c r="C46" i="5"/>
  <c r="D46" i="5"/>
  <c r="E46" i="5"/>
  <c r="F46" i="5"/>
  <c r="G46" i="5"/>
  <c r="A47" i="5"/>
  <c r="B47" i="5"/>
  <c r="C47" i="5"/>
  <c r="D47" i="5"/>
  <c r="E47" i="5"/>
  <c r="F47" i="5"/>
  <c r="G47" i="5"/>
  <c r="E28" i="6"/>
  <c r="D28" i="6"/>
  <c r="E67" i="3"/>
  <c r="E38" i="3"/>
  <c r="E37" i="3"/>
  <c r="E34" i="3"/>
  <c r="E22" i="3"/>
  <c r="H31" i="5"/>
  <c r="H30" i="5"/>
  <c r="H29" i="5"/>
  <c r="H28" i="5"/>
  <c r="W10" i="8"/>
  <c r="D18" i="5" s="1"/>
  <c r="I21" i="8"/>
  <c r="J21" i="8" s="1"/>
  <c r="I38" i="8"/>
  <c r="W9" i="8"/>
  <c r="D17" i="5" s="1"/>
  <c r="C18" i="5"/>
  <c r="C17" i="5"/>
  <c r="C16" i="5"/>
  <c r="U2" i="8"/>
  <c r="U3" i="8"/>
  <c r="U4" i="8"/>
  <c r="U5" i="8"/>
  <c r="U6" i="8"/>
  <c r="U7" i="8"/>
  <c r="U8" i="8"/>
  <c r="U9" i="8"/>
  <c r="U10" i="8"/>
  <c r="R56" i="8"/>
  <c r="Q56" i="8"/>
  <c r="P56" i="8"/>
  <c r="O56" i="8"/>
  <c r="N56" i="8"/>
  <c r="M56" i="8"/>
  <c r="I56" i="8"/>
  <c r="E56" i="8"/>
  <c r="D56" i="8"/>
  <c r="C56" i="8"/>
  <c r="R55" i="8"/>
  <c r="Q55" i="8"/>
  <c r="P55" i="8"/>
  <c r="O55" i="8"/>
  <c r="N55" i="8"/>
  <c r="M55" i="8"/>
  <c r="E55" i="8"/>
  <c r="D55" i="8"/>
  <c r="C55" i="8"/>
  <c r="R54" i="8"/>
  <c r="Q54" i="8"/>
  <c r="P54" i="8"/>
  <c r="O54" i="8"/>
  <c r="N54" i="8"/>
  <c r="M54" i="8"/>
  <c r="E54" i="8"/>
  <c r="D54" i="8"/>
  <c r="C54" i="8"/>
  <c r="R53" i="8"/>
  <c r="Q53" i="8"/>
  <c r="P53" i="8"/>
  <c r="O53" i="8"/>
  <c r="N53" i="8"/>
  <c r="M53" i="8"/>
  <c r="E53" i="8"/>
  <c r="D53" i="8"/>
  <c r="C53" i="8"/>
  <c r="R52" i="8"/>
  <c r="Q52" i="8"/>
  <c r="P52" i="8"/>
  <c r="O52" i="8"/>
  <c r="N52" i="8"/>
  <c r="M52" i="8"/>
  <c r="E52" i="8"/>
  <c r="D52" i="8"/>
  <c r="C52" i="8"/>
  <c r="R51" i="8"/>
  <c r="Q51" i="8"/>
  <c r="P51" i="8"/>
  <c r="O51" i="8"/>
  <c r="N51" i="8"/>
  <c r="M51" i="8"/>
  <c r="E51" i="8"/>
  <c r="D51" i="8"/>
  <c r="C51" i="8"/>
  <c r="R46" i="8"/>
  <c r="Q46" i="8"/>
  <c r="P46" i="8"/>
  <c r="O46" i="8"/>
  <c r="N46" i="8"/>
  <c r="M46" i="8"/>
  <c r="D46" i="8"/>
  <c r="C46" i="8"/>
  <c r="R45" i="8"/>
  <c r="Q45" i="8"/>
  <c r="P45" i="8"/>
  <c r="O45" i="8"/>
  <c r="N45" i="8"/>
  <c r="M45" i="8"/>
  <c r="E45" i="8"/>
  <c r="D45" i="8"/>
  <c r="C45" i="8"/>
  <c r="R44" i="8"/>
  <c r="Q44" i="8"/>
  <c r="P44" i="8"/>
  <c r="O44" i="8"/>
  <c r="N44" i="8"/>
  <c r="M44" i="8"/>
  <c r="E44" i="8"/>
  <c r="D44" i="8"/>
  <c r="C44" i="8"/>
  <c r="R43" i="8"/>
  <c r="Q43" i="8"/>
  <c r="P43" i="8"/>
  <c r="O43" i="8"/>
  <c r="N43" i="8"/>
  <c r="M43" i="8"/>
  <c r="E43" i="8"/>
  <c r="D43" i="8"/>
  <c r="C43" i="8"/>
  <c r="R42" i="8"/>
  <c r="Q42" i="8"/>
  <c r="P42" i="8"/>
  <c r="O42" i="8"/>
  <c r="N42" i="8"/>
  <c r="M42" i="8"/>
  <c r="E42" i="8"/>
  <c r="D42" i="8"/>
  <c r="C42" i="8"/>
  <c r="R41" i="8"/>
  <c r="Q41" i="8"/>
  <c r="P41" i="8"/>
  <c r="O41" i="8"/>
  <c r="N41" i="8"/>
  <c r="M41" i="8"/>
  <c r="E41" i="8"/>
  <c r="D41" i="8"/>
  <c r="C41" i="8"/>
  <c r="R40" i="8"/>
  <c r="Q40" i="8"/>
  <c r="P40" i="8"/>
  <c r="O40" i="8"/>
  <c r="N40" i="8"/>
  <c r="M40" i="8"/>
  <c r="E40" i="8"/>
  <c r="D40" i="8"/>
  <c r="C40" i="8"/>
  <c r="A3"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R31" i="8"/>
  <c r="Q31" i="8"/>
  <c r="P31" i="8"/>
  <c r="O31" i="8"/>
  <c r="N31" i="8"/>
  <c r="M31" i="8"/>
  <c r="E31" i="8"/>
  <c r="D31" i="8"/>
  <c r="C31" i="8"/>
  <c r="R23" i="8"/>
  <c r="Q23" i="8"/>
  <c r="P23" i="8"/>
  <c r="O23" i="8"/>
  <c r="N23" i="8"/>
  <c r="M23" i="8"/>
  <c r="E23" i="8"/>
  <c r="D23" i="8"/>
  <c r="C23" i="8"/>
  <c r="R22" i="8"/>
  <c r="Q22" i="8"/>
  <c r="P22" i="8"/>
  <c r="O22" i="8"/>
  <c r="N22" i="8"/>
  <c r="M22" i="8"/>
  <c r="D22" i="8"/>
  <c r="C22" i="8"/>
  <c r="R21" i="8"/>
  <c r="Q21" i="8"/>
  <c r="P21" i="8"/>
  <c r="O21" i="8"/>
  <c r="N21" i="8"/>
  <c r="M21" i="8"/>
  <c r="D21" i="8"/>
  <c r="C21" i="8"/>
  <c r="R20" i="8"/>
  <c r="Q20" i="8"/>
  <c r="P20" i="8"/>
  <c r="O20" i="8"/>
  <c r="N20" i="8"/>
  <c r="M20" i="8"/>
  <c r="E20" i="8"/>
  <c r="D20" i="8"/>
  <c r="C20" i="8"/>
  <c r="R19" i="8"/>
  <c r="Q19" i="8"/>
  <c r="P19" i="8"/>
  <c r="O19" i="8"/>
  <c r="N19" i="8"/>
  <c r="M19" i="8"/>
  <c r="E19" i="8"/>
  <c r="D19" i="8"/>
  <c r="C19" i="8"/>
  <c r="R7" i="8"/>
  <c r="Q7" i="8"/>
  <c r="P7" i="8"/>
  <c r="O7" i="8"/>
  <c r="N7" i="8"/>
  <c r="M7" i="8"/>
  <c r="E7" i="8"/>
  <c r="D7" i="8"/>
  <c r="C7" i="8"/>
  <c r="R6" i="8"/>
  <c r="Q6" i="8"/>
  <c r="P6" i="8"/>
  <c r="O6" i="8"/>
  <c r="N6" i="8"/>
  <c r="M6" i="8"/>
  <c r="D6" i="8"/>
  <c r="C6" i="8"/>
  <c r="B657" i="9"/>
  <c r="B656" i="9"/>
  <c r="B655" i="9"/>
  <c r="B654" i="9"/>
  <c r="B653" i="9"/>
  <c r="B652" i="9"/>
  <c r="B651" i="9"/>
  <c r="B650" i="9"/>
  <c r="B649" i="9"/>
  <c r="B648" i="9"/>
  <c r="B647" i="9"/>
  <c r="B646" i="9"/>
  <c r="B645" i="9"/>
  <c r="B644" i="9"/>
  <c r="B643" i="9"/>
  <c r="B642" i="9"/>
  <c r="B641" i="9"/>
  <c r="B640" i="9"/>
  <c r="B639" i="9"/>
  <c r="B638" i="9"/>
  <c r="B637" i="9"/>
  <c r="B636" i="9"/>
  <c r="B635" i="9"/>
  <c r="B370" i="9"/>
  <c r="B369" i="9"/>
  <c r="B368" i="9"/>
  <c r="B367" i="9"/>
  <c r="B366" i="9"/>
  <c r="B365" i="9"/>
  <c r="B364" i="9"/>
  <c r="B363" i="9"/>
  <c r="B362" i="9"/>
  <c r="B361" i="9"/>
  <c r="B360" i="9"/>
  <c r="B359" i="9"/>
  <c r="B358" i="9"/>
  <c r="B357" i="9"/>
  <c r="B356" i="9"/>
  <c r="B245" i="9"/>
  <c r="B244" i="9"/>
  <c r="B243" i="9"/>
  <c r="B242" i="9"/>
  <c r="B241" i="9"/>
  <c r="B240" i="9"/>
  <c r="B239" i="9"/>
  <c r="B238" i="9"/>
  <c r="B237" i="9"/>
  <c r="B118" i="9"/>
  <c r="B117" i="9"/>
  <c r="B116" i="9"/>
  <c r="B115" i="9"/>
  <c r="R50" i="8"/>
  <c r="Q50" i="8"/>
  <c r="P50" i="8"/>
  <c r="O50" i="8"/>
  <c r="N50" i="8"/>
  <c r="M50" i="8"/>
  <c r="E50" i="8"/>
  <c r="D50" i="8"/>
  <c r="C50" i="8"/>
  <c r="R49" i="8"/>
  <c r="Q49" i="8"/>
  <c r="P49" i="8"/>
  <c r="O49" i="8"/>
  <c r="N49" i="8"/>
  <c r="M49" i="8"/>
  <c r="E49" i="8"/>
  <c r="D49" i="8"/>
  <c r="C49" i="8"/>
  <c r="R48" i="8"/>
  <c r="Q48" i="8"/>
  <c r="P48" i="8"/>
  <c r="O48" i="8"/>
  <c r="N48" i="8"/>
  <c r="M48" i="8"/>
  <c r="E48" i="8"/>
  <c r="D48" i="8"/>
  <c r="C48" i="8"/>
  <c r="R47" i="8"/>
  <c r="Q47" i="8"/>
  <c r="P47" i="8"/>
  <c r="O47" i="8"/>
  <c r="N47" i="8"/>
  <c r="M47" i="8"/>
  <c r="E47" i="8"/>
  <c r="D47" i="8"/>
  <c r="C47" i="8"/>
  <c r="R39" i="8"/>
  <c r="Q39" i="8"/>
  <c r="P39" i="8"/>
  <c r="O39" i="8"/>
  <c r="N39" i="8"/>
  <c r="M39" i="8"/>
  <c r="E39" i="8"/>
  <c r="D39" i="8"/>
  <c r="C39" i="8"/>
  <c r="R38" i="8"/>
  <c r="Q38" i="8"/>
  <c r="P38" i="8"/>
  <c r="O38" i="8"/>
  <c r="N38" i="8"/>
  <c r="M38" i="8"/>
  <c r="E38" i="8"/>
  <c r="D38" i="8"/>
  <c r="C38" i="8"/>
  <c r="R37" i="8"/>
  <c r="Q37" i="8"/>
  <c r="P37" i="8"/>
  <c r="O37" i="8"/>
  <c r="N37" i="8"/>
  <c r="M37" i="8"/>
  <c r="E37" i="8"/>
  <c r="D37" i="8"/>
  <c r="C37" i="8"/>
  <c r="R36" i="8"/>
  <c r="Q36" i="8"/>
  <c r="P36" i="8"/>
  <c r="O36" i="8"/>
  <c r="N36" i="8"/>
  <c r="M36" i="8"/>
  <c r="E36" i="8"/>
  <c r="D36" i="8"/>
  <c r="C36" i="8"/>
  <c r="R35" i="8"/>
  <c r="Q35" i="8"/>
  <c r="P35" i="8"/>
  <c r="O35" i="8"/>
  <c r="N35" i="8"/>
  <c r="M35" i="8"/>
  <c r="E35" i="8"/>
  <c r="D35" i="8"/>
  <c r="C35" i="8"/>
  <c r="R34" i="8"/>
  <c r="Q34" i="8"/>
  <c r="P34" i="8"/>
  <c r="O34" i="8"/>
  <c r="N34" i="8"/>
  <c r="M34" i="8"/>
  <c r="E34" i="8"/>
  <c r="D34" i="8"/>
  <c r="C34" i="8"/>
  <c r="R33" i="8"/>
  <c r="Q33" i="8"/>
  <c r="P33" i="8"/>
  <c r="O33" i="8"/>
  <c r="N33" i="8"/>
  <c r="M33" i="8"/>
  <c r="E33" i="8"/>
  <c r="D33" i="8"/>
  <c r="C33" i="8"/>
  <c r="R32" i="8"/>
  <c r="Q32" i="8"/>
  <c r="P32" i="8"/>
  <c r="O32" i="8"/>
  <c r="N32" i="8"/>
  <c r="M32" i="8"/>
  <c r="E32" i="8"/>
  <c r="D32" i="8"/>
  <c r="C32" i="8"/>
  <c r="R30" i="8"/>
  <c r="Q30" i="8"/>
  <c r="P30" i="8"/>
  <c r="O30" i="8"/>
  <c r="N30" i="8"/>
  <c r="M30" i="8"/>
  <c r="E30" i="8"/>
  <c r="D30" i="8"/>
  <c r="C30" i="8"/>
  <c r="R29" i="8"/>
  <c r="Q29" i="8"/>
  <c r="P29" i="8"/>
  <c r="O29" i="8"/>
  <c r="N29" i="8"/>
  <c r="M29" i="8"/>
  <c r="E29" i="8"/>
  <c r="D29" i="8"/>
  <c r="C29" i="8"/>
  <c r="R28" i="8"/>
  <c r="Q28" i="8"/>
  <c r="P28" i="8"/>
  <c r="O28" i="8"/>
  <c r="N28" i="8"/>
  <c r="M28" i="8"/>
  <c r="E28" i="8"/>
  <c r="D28" i="8"/>
  <c r="C28" i="8"/>
  <c r="R27" i="8"/>
  <c r="Q27" i="8"/>
  <c r="P27" i="8"/>
  <c r="O27" i="8"/>
  <c r="N27" i="8"/>
  <c r="M27" i="8"/>
  <c r="E27" i="8"/>
  <c r="D27" i="8"/>
  <c r="C27" i="8"/>
  <c r="R26" i="8"/>
  <c r="Q26" i="8"/>
  <c r="P26" i="8"/>
  <c r="O26" i="8"/>
  <c r="N26" i="8"/>
  <c r="M26" i="8"/>
  <c r="E26" i="8"/>
  <c r="D26" i="8"/>
  <c r="C26" i="8"/>
  <c r="R25" i="8"/>
  <c r="Q25" i="8"/>
  <c r="P25" i="8"/>
  <c r="O25" i="8"/>
  <c r="N25" i="8"/>
  <c r="M25" i="8"/>
  <c r="E25" i="8"/>
  <c r="D25" i="8"/>
  <c r="C25" i="8"/>
  <c r="R24" i="8"/>
  <c r="Q24" i="8"/>
  <c r="P24" i="8"/>
  <c r="O24" i="8"/>
  <c r="N24" i="8"/>
  <c r="M24" i="8"/>
  <c r="E24" i="8"/>
  <c r="D24" i="8"/>
  <c r="C24" i="8"/>
  <c r="R18" i="8"/>
  <c r="Q18" i="8"/>
  <c r="P18" i="8"/>
  <c r="O18" i="8"/>
  <c r="N18" i="8"/>
  <c r="M18" i="8"/>
  <c r="E18" i="8"/>
  <c r="D18" i="8"/>
  <c r="C18" i="8"/>
  <c r="V17" i="8"/>
  <c r="U17" i="8"/>
  <c r="T17" i="8"/>
  <c r="R17" i="8"/>
  <c r="Q17" i="8"/>
  <c r="P17" i="8"/>
  <c r="O17" i="8"/>
  <c r="N17" i="8"/>
  <c r="M17" i="8"/>
  <c r="E17" i="8"/>
  <c r="D17" i="8"/>
  <c r="C17" i="8"/>
  <c r="V16" i="8"/>
  <c r="U16" i="8"/>
  <c r="T16" i="8"/>
  <c r="R16" i="8"/>
  <c r="Q16" i="8"/>
  <c r="P16" i="8"/>
  <c r="O16" i="8"/>
  <c r="N16" i="8"/>
  <c r="M16" i="8"/>
  <c r="D16" i="8"/>
  <c r="C16" i="8"/>
  <c r="V15" i="8"/>
  <c r="U15" i="8"/>
  <c r="T15" i="8"/>
  <c r="R15" i="8"/>
  <c r="Q15" i="8"/>
  <c r="P15" i="8"/>
  <c r="O15" i="8"/>
  <c r="N15" i="8"/>
  <c r="M15" i="8"/>
  <c r="E15" i="8"/>
  <c r="D15" i="8"/>
  <c r="C15" i="8"/>
  <c r="R14" i="8"/>
  <c r="Q14" i="8"/>
  <c r="P14" i="8"/>
  <c r="O14" i="8"/>
  <c r="N14" i="8"/>
  <c r="M14" i="8"/>
  <c r="E14" i="8"/>
  <c r="D14" i="8"/>
  <c r="C14" i="8"/>
  <c r="R13" i="8"/>
  <c r="Q13" i="8"/>
  <c r="P13" i="8"/>
  <c r="O13" i="8"/>
  <c r="N13" i="8"/>
  <c r="M13" i="8"/>
  <c r="E13" i="8"/>
  <c r="D13" i="8"/>
  <c r="C13" i="8"/>
  <c r="R12" i="8"/>
  <c r="Q12" i="8"/>
  <c r="P12" i="8"/>
  <c r="O12" i="8"/>
  <c r="N12" i="8"/>
  <c r="M12" i="8"/>
  <c r="E12" i="8"/>
  <c r="D12" i="8"/>
  <c r="C12" i="8"/>
  <c r="R11" i="8"/>
  <c r="Q11" i="8"/>
  <c r="P11" i="8"/>
  <c r="O11" i="8"/>
  <c r="N11" i="8"/>
  <c r="M11" i="8"/>
  <c r="E11" i="8"/>
  <c r="D11" i="8"/>
  <c r="C11" i="8"/>
  <c r="R10" i="8"/>
  <c r="Q10" i="8"/>
  <c r="P10" i="8"/>
  <c r="O10" i="8"/>
  <c r="N10" i="8"/>
  <c r="M10" i="8"/>
  <c r="E10" i="8"/>
  <c r="D10" i="8"/>
  <c r="C10" i="8"/>
  <c r="R9" i="8"/>
  <c r="Q9" i="8"/>
  <c r="P9" i="8"/>
  <c r="O9" i="8"/>
  <c r="N9" i="8"/>
  <c r="M9" i="8"/>
  <c r="E9" i="8"/>
  <c r="D9" i="8"/>
  <c r="C9" i="8"/>
  <c r="R8" i="8"/>
  <c r="Q8" i="8"/>
  <c r="P8" i="8"/>
  <c r="O8" i="8"/>
  <c r="N8" i="8"/>
  <c r="M8" i="8"/>
  <c r="E8" i="8"/>
  <c r="D8" i="8"/>
  <c r="C8" i="8"/>
  <c r="W7" i="8"/>
  <c r="D15" i="5" s="1"/>
  <c r="W6" i="8"/>
  <c r="D14" i="5" s="1"/>
  <c r="E6" i="8"/>
  <c r="E2" i="8"/>
  <c r="E3" i="8"/>
  <c r="E4" i="8"/>
  <c r="E5" i="8"/>
  <c r="W5" i="8"/>
  <c r="D13" i="5" s="1"/>
  <c r="R5" i="8"/>
  <c r="Q5" i="8"/>
  <c r="P5" i="8"/>
  <c r="O5" i="8"/>
  <c r="N5" i="8"/>
  <c r="M5" i="8"/>
  <c r="D5" i="8"/>
  <c r="C5" i="8"/>
  <c r="R4" i="8"/>
  <c r="Q4" i="8"/>
  <c r="P4" i="8"/>
  <c r="O4" i="8"/>
  <c r="N4" i="8"/>
  <c r="M4" i="8"/>
  <c r="D4" i="8"/>
  <c r="C4" i="8"/>
  <c r="W3" i="8"/>
  <c r="D11" i="5" s="1"/>
  <c r="R3" i="8"/>
  <c r="Q3" i="8"/>
  <c r="P3" i="8"/>
  <c r="O3" i="8"/>
  <c r="N3" i="8"/>
  <c r="M3" i="8"/>
  <c r="D3" i="8"/>
  <c r="C3" i="8"/>
  <c r="W2" i="8"/>
  <c r="D10" i="5" s="1"/>
  <c r="R2" i="8"/>
  <c r="Q2" i="8"/>
  <c r="P2" i="8"/>
  <c r="O2" i="8"/>
  <c r="N2" i="8"/>
  <c r="M2" i="8"/>
  <c r="D2" i="8"/>
  <c r="C2" i="8"/>
  <c r="A52" i="6"/>
  <c r="D52" i="6" s="1"/>
  <c r="E52" i="6" s="1"/>
  <c r="C52" i="6"/>
  <c r="B52" i="6"/>
  <c r="A51" i="6"/>
  <c r="D51" i="6" s="1"/>
  <c r="E51" i="6" s="1"/>
  <c r="C51" i="6"/>
  <c r="B51" i="6"/>
  <c r="A50" i="6"/>
  <c r="D50" i="6" s="1"/>
  <c r="E50" i="6" s="1"/>
  <c r="C50" i="6"/>
  <c r="B50" i="6"/>
  <c r="A49" i="6"/>
  <c r="D49" i="6" s="1"/>
  <c r="E49" i="6" s="1"/>
  <c r="C49" i="6"/>
  <c r="B49" i="6"/>
  <c r="A48" i="6"/>
  <c r="D48" i="6" s="1"/>
  <c r="E48" i="6" s="1"/>
  <c r="C48" i="6"/>
  <c r="B48" i="6"/>
  <c r="A47" i="6"/>
  <c r="D47" i="6" s="1"/>
  <c r="E47" i="6" s="1"/>
  <c r="C47" i="6"/>
  <c r="B47" i="6"/>
  <c r="A46" i="6"/>
  <c r="D46" i="6" s="1"/>
  <c r="E46" i="6" s="1"/>
  <c r="C46" i="6"/>
  <c r="B46" i="6"/>
  <c r="A45" i="6"/>
  <c r="D45" i="6" s="1"/>
  <c r="E45" i="6" s="1"/>
  <c r="C45" i="6"/>
  <c r="B45" i="6"/>
  <c r="A44" i="6"/>
  <c r="D44" i="6" s="1"/>
  <c r="E44" i="6" s="1"/>
  <c r="C44" i="6"/>
  <c r="B44" i="6"/>
  <c r="A43" i="6"/>
  <c r="D43" i="6" s="1"/>
  <c r="E43" i="6" s="1"/>
  <c r="C43" i="6"/>
  <c r="B43" i="6"/>
  <c r="A42" i="6"/>
  <c r="D42" i="6" s="1"/>
  <c r="E42" i="6" s="1"/>
  <c r="C42" i="6"/>
  <c r="B42" i="6"/>
  <c r="A41" i="6"/>
  <c r="D41" i="6" s="1"/>
  <c r="E41" i="6" s="1"/>
  <c r="C41" i="6"/>
  <c r="B41" i="6"/>
  <c r="A40" i="6"/>
  <c r="D40" i="6" s="1"/>
  <c r="E40" i="6" s="1"/>
  <c r="C40" i="6"/>
  <c r="B40" i="6"/>
  <c r="A39" i="6"/>
  <c r="D39" i="6" s="1"/>
  <c r="E39" i="6" s="1"/>
  <c r="C39" i="6"/>
  <c r="B39" i="6"/>
  <c r="A38" i="6"/>
  <c r="D38" i="6" s="1"/>
  <c r="E38" i="6" s="1"/>
  <c r="C38" i="6"/>
  <c r="B38" i="6"/>
  <c r="A37" i="6"/>
  <c r="D37" i="6" s="1"/>
  <c r="E37" i="6" s="1"/>
  <c r="C37" i="6"/>
  <c r="B37" i="6"/>
  <c r="A36" i="6"/>
  <c r="D36" i="6" s="1"/>
  <c r="E36" i="6" s="1"/>
  <c r="C36" i="6"/>
  <c r="B36" i="6"/>
  <c r="A35" i="6"/>
  <c r="D35" i="6" s="1"/>
  <c r="E35" i="6" s="1"/>
  <c r="C35" i="6"/>
  <c r="B35" i="6"/>
  <c r="A34" i="6"/>
  <c r="D34" i="6" s="1"/>
  <c r="E34" i="6" s="1"/>
  <c r="C34" i="6"/>
  <c r="B34" i="6"/>
  <c r="A33" i="6"/>
  <c r="D33" i="6" s="1"/>
  <c r="E33" i="6" s="1"/>
  <c r="C33" i="6"/>
  <c r="B33" i="6"/>
  <c r="A32" i="6"/>
  <c r="D32" i="6" s="1"/>
  <c r="E32" i="6" s="1"/>
  <c r="C32" i="6"/>
  <c r="B32" i="6"/>
  <c r="A31" i="6"/>
  <c r="D31" i="6" s="1"/>
  <c r="E31" i="6" s="1"/>
  <c r="C31" i="6"/>
  <c r="B31" i="6"/>
  <c r="A30" i="6"/>
  <c r="D30" i="6" s="1"/>
  <c r="E30" i="6" s="1"/>
  <c r="C30" i="6"/>
  <c r="B30" i="6"/>
  <c r="A29" i="6"/>
  <c r="D29" i="6" s="1"/>
  <c r="E29" i="6" s="1"/>
  <c r="C29" i="6"/>
  <c r="B29" i="6"/>
  <c r="C28" i="6"/>
  <c r="B28" i="6"/>
  <c r="A28" i="6"/>
  <c r="G23" i="6"/>
  <c r="F23" i="6"/>
  <c r="E23" i="6"/>
  <c r="D23" i="6"/>
  <c r="C23" i="6"/>
  <c r="G22" i="6"/>
  <c r="F22" i="6"/>
  <c r="E22" i="6"/>
  <c r="D22" i="6"/>
  <c r="C22" i="6"/>
  <c r="G21" i="6"/>
  <c r="F21" i="6"/>
  <c r="E21" i="6"/>
  <c r="D21" i="6"/>
  <c r="C21" i="6"/>
  <c r="G20" i="6"/>
  <c r="F20" i="6"/>
  <c r="E20" i="6"/>
  <c r="D20" i="6"/>
  <c r="C20" i="6"/>
  <c r="G19" i="6"/>
  <c r="F19" i="6"/>
  <c r="E19" i="6"/>
  <c r="D19" i="6"/>
  <c r="C19" i="6"/>
  <c r="B18" i="6"/>
  <c r="G18" i="6" s="1"/>
  <c r="D18" i="6"/>
  <c r="A18" i="6"/>
  <c r="A17" i="6"/>
  <c r="A16" i="6"/>
  <c r="A15" i="6"/>
  <c r="A14" i="6"/>
  <c r="A13" i="6"/>
  <c r="A12" i="6"/>
  <c r="A11" i="6"/>
  <c r="B4" i="6"/>
  <c r="E3" i="6"/>
  <c r="B3" i="6"/>
  <c r="G1" i="6"/>
  <c r="I49" i="5"/>
  <c r="H49" i="5"/>
  <c r="G49" i="5"/>
  <c r="F49" i="5"/>
  <c r="E49" i="5"/>
  <c r="D49" i="5"/>
  <c r="C49" i="5"/>
  <c r="B49" i="5"/>
  <c r="A49" i="5"/>
  <c r="I48" i="5"/>
  <c r="H48" i="5"/>
  <c r="G48" i="5"/>
  <c r="F48" i="5"/>
  <c r="E48" i="5"/>
  <c r="D48" i="5"/>
  <c r="C48" i="5"/>
  <c r="B48" i="5"/>
  <c r="A48" i="5"/>
  <c r="I47" i="5"/>
  <c r="H47" i="5"/>
  <c r="I46" i="5"/>
  <c r="H46" i="5"/>
  <c r="I45" i="5"/>
  <c r="H45" i="5"/>
  <c r="I44" i="5"/>
  <c r="H44" i="5"/>
  <c r="I43" i="5"/>
  <c r="H43" i="5"/>
  <c r="I42" i="5"/>
  <c r="H42" i="5"/>
  <c r="I41" i="5"/>
  <c r="H41" i="5"/>
  <c r="I40" i="5"/>
  <c r="H40" i="5"/>
  <c r="I39" i="5"/>
  <c r="H39" i="5"/>
  <c r="I38" i="5"/>
  <c r="H38" i="5"/>
  <c r="I37" i="5"/>
  <c r="H37" i="5"/>
  <c r="I36" i="5"/>
  <c r="H36" i="5"/>
  <c r="I35" i="5"/>
  <c r="H35" i="5"/>
  <c r="I34" i="5"/>
  <c r="H34" i="5"/>
  <c r="I33" i="5"/>
  <c r="H33" i="5"/>
  <c r="I32" i="5"/>
  <c r="H32" i="5"/>
  <c r="I31" i="5"/>
  <c r="I27" i="5"/>
  <c r="H27" i="5"/>
  <c r="H26" i="5"/>
  <c r="H25" i="5"/>
  <c r="H24" i="5"/>
  <c r="D19" i="5"/>
  <c r="C19" i="5"/>
  <c r="C15" i="5"/>
  <c r="C14" i="5"/>
  <c r="C13" i="5"/>
  <c r="C12" i="5"/>
  <c r="C11" i="5"/>
  <c r="C10" i="5"/>
  <c r="C7" i="5"/>
  <c r="F6" i="5"/>
  <c r="B6" i="5"/>
  <c r="B5" i="5"/>
  <c r="F4" i="5"/>
  <c r="B4" i="5"/>
  <c r="F3" i="5"/>
  <c r="B3" i="5"/>
  <c r="H1" i="5"/>
  <c r="H54" i="4"/>
  <c r="G54" i="4"/>
  <c r="F54" i="4"/>
  <c r="E54" i="4"/>
  <c r="D54" i="4"/>
  <c r="C54" i="4"/>
  <c r="H42" i="4"/>
  <c r="G42" i="4"/>
  <c r="F42" i="4"/>
  <c r="E42" i="4"/>
  <c r="D42" i="4"/>
  <c r="C42" i="4"/>
  <c r="H37" i="4"/>
  <c r="G37" i="4"/>
  <c r="F37" i="4"/>
  <c r="E37" i="4"/>
  <c r="D37" i="4"/>
  <c r="C37" i="4"/>
  <c r="H29" i="4"/>
  <c r="G29" i="4"/>
  <c r="F29" i="4"/>
  <c r="E29" i="4"/>
  <c r="D29" i="4"/>
  <c r="C29" i="4"/>
  <c r="H18" i="4"/>
  <c r="G18" i="4"/>
  <c r="F18" i="4"/>
  <c r="E18" i="4"/>
  <c r="D18" i="4"/>
  <c r="C18" i="4"/>
  <c r="H10" i="4"/>
  <c r="G10" i="4"/>
  <c r="F10" i="4"/>
  <c r="E10" i="4"/>
  <c r="D10" i="4"/>
  <c r="C10" i="4"/>
  <c r="E76" i="3"/>
  <c r="E75" i="3"/>
  <c r="E74" i="3"/>
  <c r="E62" i="3"/>
  <c r="E61" i="3"/>
  <c r="E59" i="3"/>
  <c r="E58" i="3"/>
  <c r="E57" i="3"/>
  <c r="E56" i="3"/>
  <c r="E52" i="3"/>
  <c r="E50" i="3"/>
  <c r="E49" i="3"/>
  <c r="E48" i="3"/>
  <c r="E41" i="3"/>
  <c r="E33" i="3"/>
  <c r="E32" i="3"/>
  <c r="E31" i="3"/>
  <c r="E25" i="3"/>
  <c r="E24" i="3"/>
  <c r="E23" i="3"/>
  <c r="K16" i="8" l="1"/>
  <c r="E16" i="8" s="1"/>
  <c r="E18" i="6"/>
  <c r="J22" i="8"/>
  <c r="T4" i="8" s="1"/>
  <c r="F18" i="6"/>
  <c r="F21" i="8"/>
  <c r="K21" i="8" s="1"/>
  <c r="E21" i="8" s="1"/>
  <c r="C18" i="6"/>
  <c r="U11" i="8"/>
  <c r="K46" i="8"/>
  <c r="L51" i="8"/>
  <c r="L25" i="8"/>
  <c r="V5" i="8" s="1"/>
  <c r="T5" i="8"/>
  <c r="L36" i="8"/>
  <c r="V7" i="8" s="1"/>
  <c r="T7" i="8"/>
  <c r="L2" i="8"/>
  <c r="V2" i="8" s="1"/>
  <c r="T2" i="8"/>
  <c r="K22" i="8"/>
  <c r="E22" i="8" s="1"/>
  <c r="L47" i="8"/>
  <c r="V9" i="8" s="1"/>
  <c r="T9" i="8"/>
  <c r="L16" i="8"/>
  <c r="V6" i="8"/>
  <c r="T6" i="8"/>
  <c r="J38" i="8"/>
  <c r="L21" i="8"/>
  <c r="J13" i="8"/>
  <c r="L13" i="8" s="1"/>
  <c r="J9" i="8"/>
  <c r="L9" i="8" s="1"/>
  <c r="J56" i="8"/>
  <c r="L56" i="8" s="1"/>
  <c r="J8" i="8"/>
  <c r="W4" i="8" l="1"/>
  <c r="D12" i="5" s="1"/>
  <c r="E46" i="8"/>
  <c r="W8" i="8"/>
  <c r="D16" i="5" s="1"/>
  <c r="L46" i="8"/>
  <c r="T8" i="8"/>
  <c r="L38" i="8"/>
  <c r="X9" i="8"/>
  <c r="E17" i="5"/>
  <c r="E19" i="5"/>
  <c r="E14" i="5"/>
  <c r="X6" i="8"/>
  <c r="E15" i="5"/>
  <c r="X7" i="8"/>
  <c r="E10" i="5"/>
  <c r="X2" i="8"/>
  <c r="L8" i="8"/>
  <c r="V3" i="8" s="1"/>
  <c r="T3" i="8"/>
  <c r="X5" i="8"/>
  <c r="E13" i="5"/>
  <c r="L22" i="8"/>
  <c r="V4" i="8" s="1"/>
  <c r="V10" i="8"/>
  <c r="Z3" i="8"/>
  <c r="T10" i="8"/>
  <c r="T11" i="8" l="1"/>
  <c r="V11" i="8" s="1"/>
  <c r="V8" i="8"/>
  <c r="E16" i="5" s="1"/>
  <c r="Z2" i="8"/>
  <c r="AB2" i="8" s="1"/>
  <c r="Z4" i="8"/>
  <c r="Z5" i="8"/>
  <c r="AB3" i="8" s="1"/>
  <c r="W11" i="8"/>
  <c r="E6" i="6" s="1"/>
  <c r="D6" i="6"/>
  <c r="X4" i="8"/>
  <c r="E12" i="5"/>
  <c r="B15" i="6"/>
  <c r="F14" i="5"/>
  <c r="F13" i="5"/>
  <c r="B14" i="6"/>
  <c r="B11" i="6"/>
  <c r="F10" i="5"/>
  <c r="F17" i="5"/>
  <c r="F19" i="5"/>
  <c r="X3" i="8"/>
  <c r="E11" i="5"/>
  <c r="X10" i="8"/>
  <c r="F18" i="5" s="1"/>
  <c r="E18" i="5"/>
  <c r="F15" i="5"/>
  <c r="B16" i="6"/>
  <c r="X8" i="8" l="1"/>
  <c r="B17" i="6" s="1"/>
  <c r="G14" i="6"/>
  <c r="F14" i="6"/>
  <c r="E14" i="6"/>
  <c r="D14" i="6"/>
  <c r="C14" i="6"/>
  <c r="G15" i="6"/>
  <c r="F15" i="6"/>
  <c r="E15" i="6"/>
  <c r="D15" i="6"/>
  <c r="C15" i="6"/>
  <c r="G16" i="6"/>
  <c r="F16" i="6"/>
  <c r="E16" i="6"/>
  <c r="D16" i="6"/>
  <c r="C16" i="6"/>
  <c r="F11" i="5"/>
  <c r="B12" i="6"/>
  <c r="F12" i="5"/>
  <c r="B13" i="6"/>
  <c r="D11" i="6"/>
  <c r="C11" i="6"/>
  <c r="G11" i="6"/>
  <c r="F11" i="6"/>
  <c r="E11" i="6"/>
  <c r="F16" i="5" l="1"/>
  <c r="F13" i="6"/>
  <c r="E13" i="6"/>
  <c r="D13" i="6"/>
  <c r="C13" i="6"/>
  <c r="G13" i="6"/>
  <c r="G17" i="6"/>
  <c r="F17" i="6"/>
  <c r="E17" i="6"/>
  <c r="D17" i="6"/>
  <c r="C17" i="6"/>
  <c r="E12" i="6"/>
  <c r="D12" i="6"/>
  <c r="C12" i="6"/>
  <c r="G12" i="6"/>
  <c r="F12" i="6"/>
</calcChain>
</file>

<file path=xl/comments1.xml><?xml version="1.0" encoding="utf-8"?>
<comments xmlns="http://schemas.openxmlformats.org/spreadsheetml/2006/main">
  <authors>
    <author/>
  </authors>
  <commentList>
    <comment ref="A1" authorId="0" shapeId="0">
      <text>
        <r>
          <rPr>
            <sz val="12"/>
            <color rgb="FF000000"/>
            <rFont val="Verdana"/>
            <family val="2"/>
          </rPr>
          <t xml:space="preserve">Should remove the red text (I made it red) for this to read right
</t>
        </r>
        <r>
          <rPr>
            <sz val="12"/>
            <color rgb="FF000000"/>
            <rFont val="Verdana"/>
            <family val="2"/>
          </rPr>
          <t xml:space="preserve">	-Laura Raderman</t>
        </r>
      </text>
    </comment>
  </commentList>
</comments>
</file>

<file path=xl/comments2.xml><?xml version="1.0" encoding="utf-8"?>
<comments xmlns="http://schemas.openxmlformats.org/spreadsheetml/2006/main">
  <authors>
    <author/>
  </authors>
  <commentList>
    <comment ref="B22" authorId="0" shapeId="0">
      <text>
        <r>
          <rPr>
            <sz val="12"/>
            <color rgb="FF000000"/>
            <rFont val="Verdana"/>
            <family val="2"/>
          </rPr>
          <t xml:space="preserve">In 2011, Statement on Standards for Attestation Engagements (SSAE) No. 16 took effect and replaced SAS 70 as the authoritative guidance for performing a service auditor's examination.  SSAE 16 established a new attestation standard (AT 801) to contain the professional guidance. 
</t>
        </r>
        <r>
          <rPr>
            <sz val="12"/>
            <color rgb="FF000000"/>
            <rFont val="Verdana"/>
            <family val="2"/>
          </rPr>
          <t xml:space="preserve">You can learn more about SSAE 16 at www.ssae16.com.
</t>
        </r>
        <r>
          <rPr>
            <sz val="12"/>
            <color rgb="FF000000"/>
            <rFont val="Verdana"/>
            <family val="2"/>
          </rPr>
          <t xml:space="preserve">----
</t>
        </r>
        <r>
          <rPr>
            <sz val="12"/>
            <color rgb="FF000000"/>
            <rFont val="Verdana"/>
            <family val="2"/>
          </rPr>
          <t xml:space="preserve">Drop completely or replace?
</t>
        </r>
        <r>
          <rPr>
            <sz val="12"/>
            <color rgb="FF000000"/>
            <rFont val="Verdana"/>
            <family val="2"/>
          </rPr>
          <t xml:space="preserve">	-Josh Callahan</t>
        </r>
      </text>
    </comment>
  </commentList>
</comments>
</file>

<file path=xl/comments3.xml><?xml version="1.0" encoding="utf-8"?>
<comments xmlns="http://schemas.openxmlformats.org/spreadsheetml/2006/main">
  <authors>
    <author/>
  </authors>
  <commentList>
    <comment ref="A21" authorId="0" shapeId="0">
      <text>
        <r>
          <rPr>
            <sz val="12"/>
            <color rgb="FF000000"/>
            <rFont val="Verdana"/>
            <family val="2"/>
          </rPr>
          <t>======
ID#AAAADrj9sJY
jc115    (2019-09-18 16:37:22)
Bring in qualifiers from full</t>
        </r>
      </text>
    </comment>
  </commentList>
</comments>
</file>

<file path=xl/sharedStrings.xml><?xml version="1.0" encoding="utf-8"?>
<sst xmlns="http://schemas.openxmlformats.org/spreadsheetml/2006/main" count="2615" uniqueCount="1841">
  <si>
    <t>HEISC Shared Assessments Working Group</t>
  </si>
  <si>
    <t>Target Audience</t>
  </si>
  <si>
    <t>DATE-01</t>
  </si>
  <si>
    <t>Date</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</si>
  <si>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</si>
  <si>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mm/dd/yyyy</t>
  </si>
  <si>
    <t>Document Layout</t>
  </si>
  <si>
    <t>General Information</t>
  </si>
  <si>
    <r>
      <t xml:space="preserve">This section is self-explanatory; product specifics and contact information. </t>
    </r>
    <r>
      <rPr>
        <b/>
        <sz val="11"/>
        <color rgb="FF000000"/>
        <rFont val="Verdana"/>
        <family val="2"/>
      </rPr>
      <t>GNRL-01 through GNRL-10 should be populated by the Vendor</t>
    </r>
    <r>
      <rPr>
        <sz val="11"/>
        <color rgb="FF000000"/>
        <rFont val="Verdana"/>
        <family val="2"/>
      </rPr>
      <t>. GNRL-11 and GNRL-12 are for Institution use only.</t>
    </r>
  </si>
  <si>
    <t>Qualifiers</t>
  </si>
  <si>
    <r>
      <t xml:space="preserve">Populate this section </t>
    </r>
    <r>
      <rPr>
        <b/>
        <sz val="11"/>
        <color rgb="FF000000"/>
        <rFont val="Verdana"/>
        <family val="2"/>
      </rPr>
      <t>completely</t>
    </r>
    <r>
      <rPr>
        <sz val="11"/>
        <color rgb="FF000000"/>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</si>
  <si>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</si>
  <si>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</si>
  <si>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</si>
  <si>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</si>
  <si>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GNRL-01 through GNRL-15; populated by Vendor</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</si>
  <si>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</si>
  <si>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</si>
  <si>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</si>
  <si>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GNRL-01</t>
  </si>
  <si>
    <t xml:space="preserve">Figure 1: </t>
  </si>
  <si>
    <t>Vendor Name</t>
  </si>
  <si>
    <t>GNRL-02</t>
  </si>
  <si>
    <t>Product Name</t>
  </si>
  <si>
    <t>Product Name and Version Information</t>
  </si>
  <si>
    <t>Definitions and Data Zones</t>
  </si>
  <si>
    <t>GNRL-03</t>
  </si>
  <si>
    <t>Product Description</t>
  </si>
  <si>
    <t>Brief Description of the Product</t>
  </si>
  <si>
    <t>Institution</t>
  </si>
  <si>
    <t>GNRL-04</t>
  </si>
  <si>
    <t>Web Link to Product Privacy Notice</t>
  </si>
  <si>
    <t>http://www.vendor.domain/privacynotice</t>
  </si>
  <si>
    <t>Institution Data Zone</t>
  </si>
  <si>
    <t>The country/region in which an Institution is located, including all laws and regulations in-scope within that country/region.</t>
  </si>
  <si>
    <t>Vendor Data Zone</t>
  </si>
  <si>
    <t>The country/region in which a vendor is headquartered and/or serves its products/services, including all laws and regulations in-scope within that country/region.</t>
  </si>
  <si>
    <t>GNRL-05</t>
  </si>
  <si>
    <t>Vendor Contact Name</t>
  </si>
  <si>
    <r>
      <t xml:space="preserve">Customers from different regions may expect vary protections of data (e.g. GDPR), this is the Institution Data Zone. Vendors may handle data differently depending on the country or region where data is stored, this is the Vendor Data Zone.
As a vendor, if your security practices vary based on your region of operation, </t>
    </r>
    <r>
      <rPr>
        <u/>
        <sz val="11"/>
        <color rgb="FF000000"/>
        <rFont val="Verdana"/>
        <family val="2"/>
      </rPr>
      <t>you may want to populate a HECVAT in the context for each security zone</t>
    </r>
    <r>
      <rPr>
        <sz val="11"/>
        <color rgb="FF000000"/>
        <rFont val="Verdana"/>
        <family val="2"/>
      </rPr>
      <t xml:space="preserve"> (strategy). That said, Institutions from different data zones may still use vendor responses from other state Data Zones. If your security practices are the same across all regions of operations, indicate "All" in your Vendor Data Zone.</t>
    </r>
  </si>
  <si>
    <t>GNRL-06</t>
  </si>
  <si>
    <t>Vendor Contact Title</t>
  </si>
  <si>
    <r>
      <rPr>
        <b/>
        <sz val="11"/>
        <color rgb="FF000000"/>
        <rFont val="Verdana"/>
        <family val="2"/>
      </rPr>
      <t>Example A</t>
    </r>
    <r>
      <rPr>
        <sz val="11"/>
        <color rgb="FF000000"/>
        <rFont val="Verdana"/>
        <family val="2"/>
      </rPr>
      <t xml:space="preserve">: If vendor ABC is headquartered and stores data in Canada, and provides services to only customers in Canada, ABC should state "Canada" in both Data Zone fields.
</t>
    </r>
    <r>
      <rPr>
        <b/>
        <sz val="11"/>
        <color rgb="FF000000"/>
        <rFont val="Verdana"/>
        <family val="2"/>
      </rPr>
      <t>Example B</t>
    </r>
    <r>
      <rPr>
        <sz val="11"/>
        <color rgb="FF000000"/>
        <rFont val="Verdana"/>
        <family val="2"/>
      </rPr>
      <t xml:space="preserve">: If vendor ABC is headquartered and stores data in Canada, and additionally provides services to customers in the United Kingdom, ABC may want to assure customers in the United Kingdom that their data is handled properly for their region. In that case, ABC should state "Canada" in the Vendor Data Zone and "United Kingdom" in the Institution Data Zone.
</t>
    </r>
    <r>
      <rPr>
        <b/>
        <sz val="11"/>
        <color rgb="FF000000"/>
        <rFont val="Verdana"/>
        <family val="2"/>
      </rPr>
      <t>Example C</t>
    </r>
    <r>
      <rPr>
        <sz val="11"/>
        <color rgb="FF000000"/>
        <rFont val="Verdana"/>
        <family val="2"/>
      </rPr>
      <t>: If your security strategy is broad and doesn't fit this statement model, provide a brief summary in each field and the Institution's Security Analyst can assess your response.</t>
    </r>
  </si>
  <si>
    <t>GNRL-07</t>
  </si>
  <si>
    <t>Vendor Contact Email</t>
  </si>
  <si>
    <t>Vendor Contact E-mail Address</t>
  </si>
  <si>
    <t>GNRL-08</t>
  </si>
  <si>
    <t>Vendor Contact Phone Number</t>
  </si>
  <si>
    <t>555-555-5555</t>
  </si>
  <si>
    <t>Data Reporting</t>
  </si>
  <si>
    <t>GNRL-09</t>
  </si>
  <si>
    <t>See Instructions tab for guidance</t>
  </si>
  <si>
    <t>Proceed to the next tab, Instructions.</t>
  </si>
  <si>
    <t>To update data in the Report tabs, click Refresh All in the Menu tab. Input provided in the HECVAT tab is assessed a preliminary score pending Institution's Security Analyst review.</t>
  </si>
  <si>
    <t>For Institution's Security Analysts</t>
  </si>
  <si>
    <t>GNRL-11 and GNRL-12; populated by Institution's Security Office</t>
  </si>
  <si>
    <t>GNRL-11</t>
  </si>
  <si>
    <t>Campus Security Analyst/Engineer</t>
  </si>
  <si>
    <t>Institution's Security Analyst/Engineer Name</t>
  </si>
  <si>
    <t>GNRL-12</t>
  </si>
  <si>
    <t>Assessment Contact</t>
  </si>
  <si>
    <t>ticket#@yourdomain.edu</t>
  </si>
  <si>
    <t>Instructions</t>
  </si>
  <si>
    <t>Vendor Answers</t>
  </si>
  <si>
    <t>Additional Information</t>
  </si>
  <si>
    <t>Guidance</t>
  </si>
  <si>
    <t>DOCU-01</t>
  </si>
  <si>
    <t>Have you undergone a SSAE 18 audit?</t>
  </si>
  <si>
    <t>Yes</t>
  </si>
  <si>
    <t>DOCU-02</t>
  </si>
  <si>
    <t>Do you conform with a specific industry standard security framework? (e.g. NIST Cybersecurity Framework, ISO 27001, etc.)</t>
  </si>
  <si>
    <t>DOCU-03</t>
  </si>
  <si>
    <t>Are you compliant with FISMA standards?</t>
  </si>
  <si>
    <t>DOCU-04</t>
  </si>
  <si>
    <t>Does your organization have a data privacy policy?</t>
  </si>
  <si>
    <t>DOCU-05</t>
  </si>
  <si>
    <t>Describe or provide a reference to your Business Continuity Plan (BCP).</t>
  </si>
  <si>
    <t>Describe or provide a reference to your Disaster Recovery Plan (DRP).</t>
  </si>
  <si>
    <t>COMP-01</t>
  </si>
  <si>
    <t>Describe your organization’s business background and ownership structure, including all parent and subsidiary relationships.</t>
  </si>
  <si>
    <t>Include circumstances that may involve off-shoring or multi-national agreements.</t>
  </si>
  <si>
    <t>COMP-02</t>
  </si>
  <si>
    <t>Describe how long your organization has conducted business in this product area.</t>
  </si>
  <si>
    <t>Include the number of years and in what capacity.</t>
  </si>
  <si>
    <t>COMP-03</t>
  </si>
  <si>
    <t>Do you have existing higher education customers?</t>
  </si>
  <si>
    <t>COMP-04</t>
  </si>
  <si>
    <t>Have you had a significant breach in the last 5 years?</t>
  </si>
  <si>
    <t>COMP-05</t>
  </si>
  <si>
    <t>Do you have a dedicated Information Security staff or office?</t>
  </si>
  <si>
    <t>COMP-06</t>
  </si>
  <si>
    <t>Do you have a dedicated Software and System Development team(s)? (e.g. Customer Support, Implementation, Product Management, etc.)</t>
  </si>
  <si>
    <t>APPL-04</t>
  </si>
  <si>
    <t>COMP-07</t>
  </si>
  <si>
    <t>Application/Service Security</t>
  </si>
  <si>
    <t>OPAP-01</t>
  </si>
  <si>
    <t>Do you support role-based access control (RBAC) for end-users?</t>
  </si>
  <si>
    <t>OPAP-02</t>
  </si>
  <si>
    <t>Do you support role-based access control (RBAC) for system administrators?</t>
  </si>
  <si>
    <t>OPAP-03</t>
  </si>
  <si>
    <t>Can your employees access customer systems remotely?</t>
  </si>
  <si>
    <t>APPL-03</t>
  </si>
  <si>
    <t>OPAP-04</t>
  </si>
  <si>
    <t>Can you provide overall system and/or application architecture diagrams including a full description of the data communications architecture for all components of the system?</t>
  </si>
  <si>
    <t>OPAP-05</t>
  </si>
  <si>
    <t xml:space="preserve">Does the system provide data input validation and error messages? </t>
  </si>
  <si>
    <t>OPAP-06</t>
  </si>
  <si>
    <t>Do you require remote management of the system?</t>
  </si>
  <si>
    <t>OPAP-07</t>
  </si>
  <si>
    <t>Are your remote actions and changes logged or otherwise visible to the campus? (IF YES to OPAP-06)</t>
  </si>
  <si>
    <t>OPAP-08</t>
  </si>
  <si>
    <t>If you maintain remote access to the system, Will you handle data in a FERPA compliant manner?</t>
  </si>
  <si>
    <t>OPAP-09</t>
  </si>
  <si>
    <t>Describe or provide a reference to how you monitor for and protect against common web application security vulnerabilities (e.g. SQL injection, XSS, XSRF, etc.).</t>
  </si>
  <si>
    <t>OPAP-10</t>
  </si>
  <si>
    <t>Authentication, Authorization, and Accounting</t>
  </si>
  <si>
    <t>OPAA-01</t>
  </si>
  <si>
    <t>Can you enforce password/passphrase aging requirements for administrative and/or system accounts?</t>
  </si>
  <si>
    <t>OPAA-02</t>
  </si>
  <si>
    <t>Does your web-based interface support authentication, including standards-based single-sign-on? (e.g. InCommon)</t>
  </si>
  <si>
    <t>AAAI-05</t>
  </si>
  <si>
    <t>OPAA-03</t>
  </si>
  <si>
    <r>
      <t xml:space="preserve">Does your </t>
    </r>
    <r>
      <rPr>
        <i/>
        <sz val="11"/>
        <color rgb="FF000000"/>
        <rFont val="Verdana"/>
        <family val="2"/>
      </rPr>
      <t xml:space="preserve">application </t>
    </r>
    <r>
      <rPr>
        <sz val="11"/>
        <color rgb="FF000000"/>
        <rFont val="Verdana"/>
        <family val="2"/>
      </rPr>
      <t>support integration with other authentication and authorization systems?  List which ones (such as Active Directory, Kerberos and what version) in Additional Info?</t>
    </r>
  </si>
  <si>
    <t>OPAA-04</t>
  </si>
  <si>
    <r>
      <t xml:space="preserve">Does the </t>
    </r>
    <r>
      <rPr>
        <i/>
        <sz val="11"/>
        <color rgb="FF000000"/>
        <rFont val="Verdana"/>
        <family val="2"/>
      </rPr>
      <t>system</t>
    </r>
    <r>
      <rPr>
        <sz val="11"/>
        <color rgb="FF000000"/>
        <rFont val="Verdana"/>
        <family val="2"/>
      </rPr>
      <t xml:space="preserve"> support role based access control?</t>
    </r>
  </si>
  <si>
    <t>AAAI-12</t>
  </si>
  <si>
    <t>OPAA-05</t>
  </si>
  <si>
    <t>Are audit logs available that include AT LEAST all of the following; login, logout, actions performed, and source IP address?</t>
  </si>
  <si>
    <t>OPAA-06</t>
  </si>
  <si>
    <t>Are these logs exportable (to SIEM or other contemporary log ingestion systems)</t>
  </si>
  <si>
    <t>OPAA-07</t>
  </si>
  <si>
    <t>Does your application and/or user-frontend/portal support multi-factor authentication? (e.g. Duo, Google Authenticator, OTP, etc.)</t>
  </si>
  <si>
    <t>Change Management</t>
  </si>
  <si>
    <t>OPCH-01</t>
  </si>
  <si>
    <t xml:space="preserve">Do you have a documented and currently followed change management process (CMP)? </t>
  </si>
  <si>
    <t>CHNG-01</t>
  </si>
  <si>
    <t>OPCH-02</t>
  </si>
  <si>
    <t>Will the institution be notified of major changes to your environment that could impact the institution's security posture?</t>
  </si>
  <si>
    <t>CHNG-03</t>
  </si>
  <si>
    <t>OPCH-03</t>
  </si>
  <si>
    <t>CHNG-13</t>
  </si>
  <si>
    <t>OPCH-04</t>
  </si>
  <si>
    <t>Do procedures exist to provide that emergency changes are documented and authorized (including after the fact approval)?</t>
  </si>
  <si>
    <t>CHNG-15</t>
  </si>
  <si>
    <t>Database</t>
  </si>
  <si>
    <t>OPDB-01</t>
  </si>
  <si>
    <t>Does the database support encryption of specified data elements in storage?</t>
  </si>
  <si>
    <t>DBAS-01</t>
  </si>
  <si>
    <t>OPDB-02</t>
  </si>
  <si>
    <t>Do you currently use encryption in your database(s)?</t>
  </si>
  <si>
    <t>DBAS-02</t>
  </si>
  <si>
    <t>Datacenter</t>
  </si>
  <si>
    <t>OPDC-01</t>
  </si>
  <si>
    <t>Do you provide your product as a virtual appliance?</t>
  </si>
  <si>
    <t>OPDC-02</t>
  </si>
  <si>
    <t>OPDC-03</t>
  </si>
  <si>
    <t>OPDC-04</t>
  </si>
  <si>
    <t>OPDC-05</t>
  </si>
  <si>
    <t>For installable packages, do you perform regression testing against supported host OS systems?</t>
  </si>
  <si>
    <t>OPDC-06</t>
  </si>
  <si>
    <t>Is sensitive data encrypted in transport? (e.g. system-to-client)</t>
  </si>
  <si>
    <t>OPDC-07</t>
  </si>
  <si>
    <t>Is sensitive data encrypted in storage (e.g. disk encryption, at-rest)?</t>
  </si>
  <si>
    <t>OPDC-08</t>
  </si>
  <si>
    <t>Do you employ or allow any cryptographic modules that do not conform to the Federal Information Processing Standards (FIPS PUB 140-2)?</t>
  </si>
  <si>
    <t>OPDC-09</t>
  </si>
  <si>
    <t>Does your system employ encryption technologies when transmitting sensitive information over TCP/IP networks (e.g., SSH, SSL/TLS, VPN)? (e.g. system-to-system and system-to-client)</t>
  </si>
  <si>
    <t>If your system is delivered as a physical appliance, do you provide a mechanism for Institution to export and backup configurations and data automatically?</t>
  </si>
  <si>
    <t>Policies, Procedures, and Processes</t>
  </si>
  <si>
    <t>PPPR-11</t>
  </si>
  <si>
    <t>OPPP-01</t>
  </si>
  <si>
    <t>Can you share the organization chart, mission statement, and policies for your information security unit?</t>
  </si>
  <si>
    <t>PPPR-18</t>
  </si>
  <si>
    <t>OPPP-02</t>
  </si>
  <si>
    <t>Are information security principles designed into the product lifecycle?</t>
  </si>
  <si>
    <t>PPPR-08</t>
  </si>
  <si>
    <t>OPPP-03</t>
  </si>
  <si>
    <t>Do you have a formal incident response plan?</t>
  </si>
  <si>
    <t>OPPP-04</t>
  </si>
  <si>
    <t>Do you have a documented information security policy?</t>
  </si>
  <si>
    <t>OPPP-05</t>
  </si>
  <si>
    <t>Will you comply with the Institution's IT policies with regards to user privacy and data protection?</t>
  </si>
  <si>
    <t>Firewalls, IDS, IPS, and Networking</t>
  </si>
  <si>
    <t>OFID-01</t>
  </si>
  <si>
    <t>Do you employ host-based intrusion detection?</t>
  </si>
  <si>
    <t>OFID-02</t>
  </si>
  <si>
    <t>Are you utilizing a host-based stateful packet inspection (SPI) firewall?</t>
  </si>
  <si>
    <t>Do you employ host-based intrusion prevention?</t>
  </si>
  <si>
    <t>OFID-03</t>
  </si>
  <si>
    <t>Are you employing any next-generation persistent threat (NGPT) monitoring?</t>
  </si>
  <si>
    <t>OFID-04</t>
  </si>
  <si>
    <t>Do you support campus status monitoring through SNMPv3 or other means?</t>
  </si>
  <si>
    <t>OFID-05</t>
  </si>
  <si>
    <t>CIS Critical Security Controls v6.1</t>
  </si>
  <si>
    <t>HIPAA</t>
  </si>
  <si>
    <t>ISO 27002:2013</t>
  </si>
  <si>
    <t>NIST Cybersecurity Framework</t>
  </si>
  <si>
    <t>NIST SP 800-171r1</t>
  </si>
  <si>
    <t>NIST SP 800-53r4</t>
  </si>
  <si>
    <t>15.2.1</t>
  </si>
  <si>
    <t>SA-9</t>
  </si>
  <si>
    <t>PE-2, PE-3, PE-5, PE-11, PE-13, PE-14, SA-9</t>
  </si>
  <si>
    <t>18.1.1</t>
  </si>
  <si>
    <t>DOCU-06</t>
  </si>
  <si>
    <t>§164.308(a)(1)(i)</t>
  </si>
  <si>
    <t>18.1.4</t>
  </si>
  <si>
    <t>ID.GV-3</t>
  </si>
  <si>
    <t>15.2.2</t>
  </si>
  <si>
    <t>14.2.1</t>
  </si>
  <si>
    <t xml:space="preserve">SA-3, SA-15, SC-2, PM-2, PM-10, SI-5,PM-3 </t>
  </si>
  <si>
    <t>CSC 14</t>
  </si>
  <si>
    <t>9.2.2</t>
  </si>
  <si>
    <t>PR.AC-4</t>
  </si>
  <si>
    <t>3.1.1, 3.1.2, 3.1.7</t>
  </si>
  <si>
    <t>AC-2, AC-3, AC-6</t>
  </si>
  <si>
    <t>9.1.1</t>
  </si>
  <si>
    <t>HECVAT Version</t>
  </si>
  <si>
    <t>PR.AC-4, PR.PT-3</t>
  </si>
  <si>
    <t>3.4.9</t>
  </si>
  <si>
    <t>CM-11</t>
  </si>
  <si>
    <t>CSC 12</t>
  </si>
  <si>
    <t>PR.PT-3</t>
  </si>
  <si>
    <t>AC-3, CM-7; NIST SP 800-46</t>
  </si>
  <si>
    <t>APPL-07</t>
  </si>
  <si>
    <t>Vendor Email Address</t>
  </si>
  <si>
    <t>CSC 2</t>
  </si>
  <si>
    <t>12.1.1</t>
  </si>
  <si>
    <t>ID.AM-1, ID.AM-2, ID.AM-4</t>
  </si>
  <si>
    <t>CA-9, SC-4</t>
  </si>
  <si>
    <t>APPL-11</t>
  </si>
  <si>
    <t>CSC 16</t>
  </si>
  <si>
    <t>14.2.5</t>
  </si>
  <si>
    <t>PR.DS-6</t>
  </si>
  <si>
    <t>APPL-18</t>
  </si>
  <si>
    <t>Date Prepared</t>
  </si>
  <si>
    <t>RA-2</t>
  </si>
  <si>
    <t>APPL-19</t>
  </si>
  <si>
    <t>Institution's Security Framework</t>
  </si>
  <si>
    <t>9.2.3, 9.3.1, 9.4.3</t>
  </si>
  <si>
    <t>PR.AC-1</t>
  </si>
  <si>
    <t>3.5.7</t>
  </si>
  <si>
    <t>IA-5(1)</t>
  </si>
  <si>
    <t>AAAI-02</t>
  </si>
  <si>
    <t>9.1.1, 9.2.3, 9.3.1, 9.4.3</t>
  </si>
  <si>
    <t>3.5.1</t>
  </si>
  <si>
    <t>IA-2, IA-5</t>
  </si>
  <si>
    <t>9.4.3</t>
  </si>
  <si>
    <t>PR.AC-1, PR.AC-4</t>
  </si>
  <si>
    <t>Report Sections</t>
  </si>
  <si>
    <t>AAAI-14</t>
  </si>
  <si>
    <t>Max_Score</t>
  </si>
  <si>
    <t>Score</t>
  </si>
  <si>
    <t>Score %</t>
  </si>
  <si>
    <t>CSC 6</t>
  </si>
  <si>
    <t>12.4</t>
  </si>
  <si>
    <t>PR.PT-1</t>
  </si>
  <si>
    <t>3.1.7, 3.3.2, 3.3.3, 3.3.4, 3.3.5, 3.4.3, 3.7.1, 3.7.6, 3.10.4, 3.10.5</t>
  </si>
  <si>
    <t>AU-2(3), AU-6, AU-12, AC-6(9), CM-3, MA-2, MA-5, PE-3</t>
  </si>
  <si>
    <t>AAAI-18</t>
  </si>
  <si>
    <t>CSC 10</t>
  </si>
  <si>
    <t>12.1.2</t>
  </si>
  <si>
    <t>PR.IP-3</t>
  </si>
  <si>
    <t>3.4.3, 3.4.4</t>
  </si>
  <si>
    <t>CM-3, CM-4, CM-5</t>
  </si>
  <si>
    <t>CSC 13</t>
  </si>
  <si>
    <t>§164.308(a)(1)(ii)(B)</t>
  </si>
  <si>
    <t>12.6.1</t>
  </si>
  <si>
    <t>10.1.1</t>
  </si>
  <si>
    <t>PR.DS-1</t>
  </si>
  <si>
    <t>PR.DS-1, PR.DS-2</t>
  </si>
  <si>
    <t>5.1.1</t>
  </si>
  <si>
    <t>ID.GV-2</t>
  </si>
  <si>
    <t>3.9.1, 3.9.2</t>
  </si>
  <si>
    <t>PM-2, PM-10, SI-5, CA-5, PM-1</t>
  </si>
  <si>
    <t>PPPR-01</t>
  </si>
  <si>
    <t>CSC 4</t>
  </si>
  <si>
    <t>PR.IP-2</t>
  </si>
  <si>
    <t>3.13.2</t>
  </si>
  <si>
    <t>CA-5, CM-3, PM-1, SA-15, SA-3, SA-8, SC-2</t>
  </si>
  <si>
    <t>CSC 19</t>
  </si>
  <si>
    <t>16.1.5</t>
  </si>
  <si>
    <t>PR.IP-9</t>
  </si>
  <si>
    <t>3.6.1, 3.12.2</t>
  </si>
  <si>
    <t>CA-5, PM-1, IR-4, IR-5, IR-7, IR-8</t>
  </si>
  <si>
    <t>CSC 17</t>
  </si>
  <si>
    <t>CA-5, PM-1</t>
  </si>
  <si>
    <t>Qualitative Questions</t>
  </si>
  <si>
    <t>ID</t>
  </si>
  <si>
    <t>Question</t>
  </si>
  <si>
    <t>Vendor Answer</t>
  </si>
  <si>
    <t>Compliant?</t>
  </si>
  <si>
    <t>Vendor</t>
  </si>
  <si>
    <t>Product</t>
  </si>
  <si>
    <t>Description</t>
  </si>
  <si>
    <t>Overall Score:</t>
  </si>
  <si>
    <t>F</t>
  </si>
  <si>
    <t>D</t>
  </si>
  <si>
    <t>C</t>
  </si>
  <si>
    <t>B</t>
  </si>
  <si>
    <t>A</t>
  </si>
  <si>
    <t>Non-Compliant Responses</t>
  </si>
  <si>
    <t>Order</t>
  </si>
  <si>
    <t>Additional Info</t>
  </si>
  <si>
    <t>CIS</t>
  </si>
  <si>
    <t>ISO 27002:27013</t>
  </si>
  <si>
    <t>Does your application support integration with other authentication and authorization systems?  List which ones (such as Active Directory, Kerberos and what version) in Additional Info?</t>
  </si>
  <si>
    <t>Does the system support role based access control?</t>
  </si>
  <si>
    <t>High Risk</t>
  </si>
  <si>
    <t>Required</t>
  </si>
  <si>
    <t>Category</t>
  </si>
  <si>
    <t>Compliant Answer</t>
  </si>
  <si>
    <t>Compliant</t>
  </si>
  <si>
    <t>Weight</t>
  </si>
  <si>
    <t>Category_Total</t>
  </si>
  <si>
    <t>Category_divisor</t>
  </si>
  <si>
    <t>High Risk Non-Compliant</t>
  </si>
  <si>
    <t>% High Risk non-compliant</t>
  </si>
  <si>
    <t>Company</t>
  </si>
  <si>
    <t>Low Risk Non-Compliant</t>
  </si>
  <si>
    <t>% Low Risk non-compliant</t>
  </si>
  <si>
    <t>Application Security</t>
  </si>
  <si>
    <t>High Risk Total</t>
  </si>
  <si>
    <t>Low Risk Total</t>
  </si>
  <si>
    <t>No</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</si>
  <si>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</si>
  <si>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</si>
  <si>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</si>
  <si>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</si>
  <si>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</si>
  <si>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</si>
  <si>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</si>
  <si>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</si>
  <si>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</si>
  <si>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</si>
  <si>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</si>
  <si>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</si>
  <si>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</si>
  <si>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</si>
  <si>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</si>
  <si>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</si>
  <si>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</si>
  <si>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</si>
  <si>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</si>
  <si>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</si>
  <si>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</si>
  <si>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</si>
  <si>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</si>
  <si>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</si>
  <si>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</si>
  <si>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</si>
  <si>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</si>
  <si>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</si>
  <si>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</si>
  <si>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</si>
  <si>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</si>
  <si>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</si>
  <si>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</si>
  <si>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</si>
  <si>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</si>
  <si>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</si>
  <si>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</si>
  <si>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</si>
  <si>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</si>
  <si>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</si>
  <si>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</si>
  <si>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</si>
  <si>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</si>
  <si>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</si>
  <si>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</si>
  <si>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</si>
  <si>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</si>
  <si>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</si>
  <si>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</si>
  <si>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</si>
  <si>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</si>
  <si>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</si>
  <si>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</si>
  <si>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</si>
  <si>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</si>
  <si>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</si>
  <si>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</si>
  <si>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</si>
  <si>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</si>
  <si>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</si>
  <si>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</si>
  <si>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</si>
  <si>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</si>
  <si>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</si>
  <si>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</si>
  <si>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</si>
  <si>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</si>
  <si>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</si>
  <si>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</si>
  <si>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</si>
  <si>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</si>
  <si>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</si>
  <si>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</si>
  <si>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</si>
  <si>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</si>
  <si>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</si>
  <si>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</si>
  <si>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</si>
  <si>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</si>
  <si>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</si>
  <si>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</si>
  <si>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</si>
  <si>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</si>
  <si>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</si>
  <si>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</si>
  <si>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</si>
  <si>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</si>
  <si>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</si>
  <si>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</si>
  <si>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</si>
  <si>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</si>
  <si>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</si>
  <si>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</si>
  <si>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</si>
  <si>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</si>
  <si>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</si>
  <si>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</si>
  <si>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</si>
  <si>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</si>
  <si>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</si>
  <si>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</si>
  <si>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</si>
  <si>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</si>
  <si>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</si>
  <si>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</si>
  <si>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</si>
  <si>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</si>
  <si>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</si>
  <si>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</si>
  <si>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</si>
  <si>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</si>
  <si>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</si>
  <si>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</si>
  <si>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</si>
  <si>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</si>
  <si>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</si>
  <si>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</si>
  <si>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</si>
  <si>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</si>
  <si>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</si>
  <si>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</si>
  <si>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</si>
  <si>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</si>
  <si>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</si>
  <si>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</si>
  <si>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</si>
  <si>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</si>
  <si>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</si>
  <si>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</si>
  <si>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</si>
  <si>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</si>
  <si>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</si>
  <si>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</si>
  <si>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</si>
  <si>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</si>
  <si>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</si>
  <si>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</si>
  <si>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</si>
  <si>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</si>
  <si>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</si>
  <si>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</si>
  <si>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</si>
  <si>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</si>
  <si>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</si>
  <si>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</si>
  <si>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</si>
  <si>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</si>
  <si>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</si>
  <si>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</si>
  <si>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</si>
  <si>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</si>
  <si>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</si>
  <si>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</si>
  <si>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</si>
  <si>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</si>
  <si>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</si>
  <si>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</si>
  <si>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</si>
  <si>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</si>
  <si>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</si>
  <si>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</si>
  <si>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</si>
  <si>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</si>
  <si>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</si>
  <si>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</si>
  <si>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</si>
  <si>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</si>
  <si>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</si>
  <si>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</si>
  <si>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</si>
  <si>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</si>
  <si>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</si>
  <si>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</si>
  <si>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</si>
  <si>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</si>
  <si>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</si>
  <si>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</si>
  <si>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</si>
  <si>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</si>
  <si>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</si>
  <si>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</si>
  <si>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</si>
  <si>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</si>
  <si>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</si>
  <si>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</si>
  <si>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</si>
  <si>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</si>
  <si>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</si>
  <si>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</si>
  <si>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</si>
  <si>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</si>
  <si>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</si>
  <si>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</si>
  <si>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</si>
  <si>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</si>
  <si>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</si>
  <si>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</si>
  <si>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</si>
  <si>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</si>
  <si>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</si>
  <si>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</si>
  <si>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</si>
  <si>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</si>
  <si>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</si>
  <si>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</si>
  <si>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</si>
  <si>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</si>
  <si>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</si>
  <si>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</si>
  <si>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</si>
  <si>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</si>
  <si>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</si>
  <si>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</si>
  <si>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</si>
  <si>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11.1.1,11.1.2</t>
  </si>
  <si>
    <t>CSC 1</t>
  </si>
  <si>
    <t>Inventory of Authorized and Unauthorized Devices</t>
  </si>
  <si>
    <t>Inventory of Authorized and Unauthorized Software</t>
  </si>
  <si>
    <t>CSC 3</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</si>
  <si>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</si>
  <si>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</si>
  <si>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</si>
  <si>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</si>
  <si>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</si>
  <si>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</si>
  <si>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</si>
  <si>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</si>
  <si>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</si>
  <si>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CSC 9</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</si>
  <si>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</si>
  <si>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</si>
  <si>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</si>
  <si>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</si>
  <si>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</si>
  <si>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</si>
  <si>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</si>
  <si>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</si>
  <si>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</si>
  <si>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</si>
  <si>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</si>
  <si>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</si>
  <si>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</si>
  <si>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</si>
  <si>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</si>
  <si>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</si>
  <si>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</si>
  <si>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</si>
  <si>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</si>
  <si>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</si>
  <si>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</si>
  <si>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</si>
  <si>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</si>
  <si>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</si>
  <si>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</si>
  <si>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</si>
  <si>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</si>
  <si>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</si>
  <si>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</si>
  <si>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</si>
  <si>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</si>
  <si>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</si>
  <si>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</si>
  <si>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</si>
  <si>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</si>
  <si>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</si>
  <si>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</si>
  <si>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</si>
  <si>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</si>
  <si>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</si>
  <si>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</si>
  <si>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</si>
  <si>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</si>
  <si>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</si>
  <si>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</si>
  <si>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</si>
  <si>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</si>
  <si>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</si>
  <si>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</si>
  <si>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</si>
  <si>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</si>
  <si>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</si>
  <si>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</si>
  <si>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</si>
  <si>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</si>
  <si>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</si>
  <si>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</si>
  <si>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</si>
  <si>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</si>
  <si>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</si>
  <si>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</si>
  <si>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</si>
  <si>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</si>
  <si>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PR.AC-2</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</si>
  <si>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</si>
  <si>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</si>
  <si>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</si>
  <si>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</si>
  <si>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</si>
  <si>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</si>
  <si>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</si>
  <si>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</si>
  <si>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</si>
  <si>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</si>
  <si>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</si>
  <si>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</si>
  <si>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</si>
  <si>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</si>
  <si>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</si>
  <si>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</si>
  <si>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</si>
  <si>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</si>
  <si>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</si>
  <si>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</si>
  <si>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</si>
  <si>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</si>
  <si>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</si>
  <si>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</si>
  <si>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</si>
  <si>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</si>
  <si>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</si>
  <si>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</si>
  <si>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</si>
  <si>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</si>
  <si>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</si>
  <si>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</si>
  <si>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</si>
  <si>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</si>
  <si>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</si>
  <si>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</si>
  <si>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</si>
  <si>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</si>
  <si>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</si>
  <si>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</si>
  <si>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</si>
  <si>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</si>
  <si>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</si>
  <si>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</si>
  <si>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</si>
  <si>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</si>
  <si>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</si>
  <si>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</si>
  <si>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</si>
  <si>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</si>
  <si>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</si>
  <si>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</si>
  <si>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</si>
  <si>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</si>
  <si>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</si>
  <si>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</si>
  <si>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</si>
  <si>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</si>
  <si>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</si>
  <si>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</si>
  <si>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</si>
  <si>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</si>
  <si>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</si>
  <si>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</si>
  <si>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</si>
  <si>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</si>
  <si>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</si>
  <si>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</si>
  <si>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</si>
  <si>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</si>
  <si>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</si>
  <si>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</si>
  <si>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</si>
  <si>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</si>
  <si>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</si>
  <si>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</si>
  <si>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</si>
  <si>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</si>
  <si>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</si>
  <si>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</si>
  <si>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</si>
  <si>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</si>
  <si>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</si>
  <si>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</si>
  <si>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</si>
  <si>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</si>
  <si>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</si>
  <si>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</si>
  <si>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</si>
  <si>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</si>
  <si>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</si>
  <si>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</si>
  <si>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</si>
  <si>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</si>
  <si>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</si>
  <si>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</si>
  <si>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</si>
  <si>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</si>
  <si>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</si>
  <si>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</si>
  <si>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</si>
  <si>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</si>
  <si>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</si>
  <si>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</si>
  <si>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</si>
  <si>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</si>
  <si>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</si>
  <si>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</si>
  <si>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</si>
  <si>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</si>
  <si>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</si>
  <si>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</si>
  <si>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</si>
  <si>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</si>
  <si>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</si>
  <si>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</si>
  <si>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</si>
  <si>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</si>
  <si>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</si>
  <si>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</si>
  <si>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</si>
  <si>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</si>
  <si>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</si>
  <si>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</si>
  <si>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</si>
  <si>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</si>
  <si>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</si>
  <si>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</si>
  <si>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</si>
  <si>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</si>
  <si>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</si>
  <si>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</si>
  <si>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</si>
  <si>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</si>
  <si>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</si>
  <si>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</si>
  <si>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</si>
  <si>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PR.AC-2, PR.IP-5</t>
  </si>
  <si>
    <t>DE.CM-1, DE.CM-2, DE.CM-7</t>
  </si>
  <si>
    <t>PR.AC-2, PR.AT-5, PR.IP-5, DE.CM-2</t>
  </si>
  <si>
    <t>PR.AC-2, PR.AC-4, PR.DS-1, PR.DS-3, PR.DS-5</t>
  </si>
  <si>
    <t>PR.IP-1, PR.IP-2</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</si>
  <si>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</si>
  <si>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</si>
  <si>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</si>
  <si>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</si>
  <si>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</si>
  <si>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</si>
  <si>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</si>
  <si>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</si>
  <si>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</si>
  <si>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</si>
  <si>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</si>
  <si>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</si>
  <si>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</si>
  <si>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</si>
  <si>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</si>
  <si>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</si>
  <si>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</si>
  <si>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</si>
  <si>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</si>
  <si>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</si>
  <si>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</si>
  <si>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</si>
  <si>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</si>
  <si>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</si>
  <si>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</si>
  <si>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</si>
  <si>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</si>
  <si>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</si>
  <si>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</si>
  <si>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</si>
  <si>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</si>
  <si>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</si>
  <si>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</si>
  <si>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</si>
  <si>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</si>
  <si>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</si>
  <si>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</si>
  <si>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</si>
  <si>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</si>
  <si>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</si>
  <si>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</si>
  <si>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</si>
  <si>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</si>
  <si>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</si>
  <si>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</si>
  <si>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</si>
  <si>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</si>
  <si>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</si>
  <si>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</si>
  <si>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</si>
  <si>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</si>
  <si>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</si>
  <si>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</si>
  <si>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</si>
  <si>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</si>
  <si>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</si>
  <si>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</si>
  <si>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</si>
  <si>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</si>
  <si>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</si>
  <si>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</si>
  <si>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</si>
  <si>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</si>
  <si>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</si>
  <si>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</si>
  <si>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</si>
  <si>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</si>
  <si>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</si>
  <si>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</si>
  <si>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</si>
  <si>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</si>
  <si>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</si>
  <si>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</si>
  <si>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</si>
  <si>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</si>
  <si>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</si>
  <si>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</si>
  <si>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</si>
  <si>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</si>
  <si>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</si>
  <si>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</si>
  <si>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</si>
  <si>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</si>
  <si>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</si>
  <si>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</si>
  <si>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</si>
  <si>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</si>
  <si>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</si>
  <si>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</si>
  <si>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</si>
  <si>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</si>
  <si>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</si>
  <si>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</si>
  <si>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</si>
  <si>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</si>
  <si>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</si>
  <si>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</si>
  <si>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</si>
  <si>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</si>
  <si>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</si>
  <si>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</si>
  <si>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</si>
  <si>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</si>
  <si>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</si>
  <si>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</si>
  <si>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</si>
  <si>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</si>
  <si>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</si>
  <si>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</si>
  <si>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</si>
  <si>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</si>
  <si>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</si>
  <si>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</si>
  <si>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</si>
  <si>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</si>
  <si>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</si>
  <si>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</si>
  <si>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</si>
  <si>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</si>
  <si>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</si>
  <si>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</si>
  <si>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</si>
  <si>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</si>
  <si>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</si>
  <si>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</si>
  <si>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</si>
  <si>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</si>
  <si>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</si>
  <si>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</si>
  <si>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</si>
  <si>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</si>
  <si>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</si>
  <si>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</si>
  <si>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</si>
  <si>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</si>
  <si>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</si>
  <si>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</si>
  <si>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</si>
  <si>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</si>
  <si>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</si>
  <si>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</si>
  <si>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</si>
  <si>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</si>
  <si>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</si>
  <si>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</si>
  <si>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</si>
  <si>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</si>
  <si>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</si>
  <si>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</si>
  <si>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</si>
  <si>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</si>
  <si>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</si>
  <si>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</si>
  <si>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</si>
  <si>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</si>
  <si>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</si>
  <si>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</si>
  <si>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</si>
  <si>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</si>
  <si>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</si>
  <si>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</si>
  <si>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</si>
  <si>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</si>
  <si>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</si>
  <si>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</si>
  <si>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</si>
  <si>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</si>
  <si>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</si>
  <si>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</si>
  <si>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</si>
  <si>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</si>
  <si>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</si>
  <si>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</si>
  <si>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</si>
  <si>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</si>
  <si>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</si>
  <si>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</si>
  <si>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</si>
  <si>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</si>
  <si>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</si>
  <si>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</si>
  <si>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</si>
  <si>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</si>
  <si>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</si>
  <si>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</si>
  <si>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</si>
  <si>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</si>
  <si>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</si>
  <si>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</si>
  <si>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</si>
  <si>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</si>
  <si>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</si>
  <si>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</si>
  <si>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</si>
  <si>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</si>
  <si>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</si>
  <si>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</si>
  <si>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</si>
  <si>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</si>
  <si>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</si>
  <si>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</si>
  <si>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</si>
  <si>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</si>
  <si>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</si>
  <si>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</si>
  <si>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</si>
  <si>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</si>
  <si>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</si>
  <si>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</si>
  <si>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</si>
  <si>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</si>
  <si>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</si>
  <si>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</si>
  <si>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</si>
  <si>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</si>
  <si>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</si>
  <si>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</si>
  <si>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t>3.1.3, 3.8.1</t>
  </si>
  <si>
    <t>3.1.19, 3.8.1</t>
  </si>
  <si>
    <t>3.7.1, 3.7.2, 3.8.3</t>
  </si>
  <si>
    <t>3.8.1, 3.8.2</t>
  </si>
  <si>
    <t>3.6.1, 3.14.6, 3.14.7</t>
  </si>
  <si>
    <t>3.8.2, 3.10.1, 3.10.2, 3.10.5, 3.10.6, 3.12.1</t>
  </si>
  <si>
    <t>3.8.1, 3.8.5, 3.8.7</t>
  </si>
  <si>
    <t>3.1.18, 3.7.1, 3.13.13</t>
  </si>
  <si>
    <t>3.11.1, 3.11.2, 3.11.3</t>
  </si>
  <si>
    <r>
      <rPr>
        <sz val="10"/>
        <color rgb="FF231F20"/>
        <rFont val="Calibri"/>
        <family val="2"/>
      </rPr>
      <t>AC-1</t>
    </r>
  </si>
  <si>
    <r>
      <rPr>
        <sz val="10"/>
        <color rgb="FF231F20"/>
        <rFont val="Calibri"/>
        <family val="2"/>
      </rPr>
      <t>Access Control Policy and Procedures</t>
    </r>
  </si>
  <si>
    <r>
      <rPr>
        <sz val="10"/>
        <color rgb="FF231F20"/>
        <rFont val="Calibri"/>
        <family val="2"/>
      </rPr>
      <t>AC-2</t>
    </r>
  </si>
  <si>
    <r>
      <rPr>
        <sz val="10"/>
        <color rgb="FF231F20"/>
        <rFont val="Calibri"/>
        <family val="2"/>
      </rPr>
      <t>Account Management</t>
    </r>
  </si>
  <si>
    <r>
      <rPr>
        <sz val="10"/>
        <color rgb="FF231F20"/>
        <rFont val="Calibri"/>
        <family val="2"/>
      </rPr>
      <t>AC-3</t>
    </r>
  </si>
  <si>
    <r>
      <rPr>
        <sz val="10"/>
        <color rgb="FF231F20"/>
        <rFont val="Calibri"/>
        <family val="2"/>
      </rPr>
      <t>Access Enforcement</t>
    </r>
  </si>
  <si>
    <r>
      <rPr>
        <sz val="10"/>
        <color rgb="FF231F20"/>
        <rFont val="Calibri"/>
        <family val="2"/>
      </rPr>
      <t>AC-4</t>
    </r>
  </si>
  <si>
    <r>
      <rPr>
        <sz val="10"/>
        <color rgb="FF231F20"/>
        <rFont val="Calibri"/>
        <family val="2"/>
      </rPr>
      <t>Information Flow Enforcement</t>
    </r>
  </si>
  <si>
    <r>
      <rPr>
        <sz val="10"/>
        <color rgb="FF231F20"/>
        <rFont val="Calibri"/>
        <family val="2"/>
      </rPr>
      <t>AC-5</t>
    </r>
  </si>
  <si>
    <r>
      <rPr>
        <sz val="10"/>
        <color rgb="FF231F20"/>
        <rFont val="Calibri"/>
        <family val="2"/>
      </rPr>
      <t>Separation of Duties</t>
    </r>
  </si>
  <si>
    <r>
      <rPr>
        <sz val="10"/>
        <color rgb="FF231F20"/>
        <rFont val="Calibri"/>
        <family val="2"/>
      </rPr>
      <t>AC-6</t>
    </r>
  </si>
  <si>
    <r>
      <rPr>
        <sz val="10"/>
        <color rgb="FF231F20"/>
        <rFont val="Calibri"/>
        <family val="2"/>
      </rPr>
      <t>Least Privilege</t>
    </r>
  </si>
  <si>
    <t>AC-6(9)</t>
  </si>
  <si>
    <t>Access Control: Auditing use of privileged functions</t>
  </si>
  <si>
    <r>
      <rPr>
        <sz val="10"/>
        <color rgb="FF231F20"/>
        <rFont val="Calibri"/>
        <family val="2"/>
      </rPr>
      <t>AC-7</t>
    </r>
  </si>
  <si>
    <r>
      <rPr>
        <sz val="10"/>
        <color rgb="FF231F20"/>
        <rFont val="Calibri"/>
        <family val="2"/>
      </rPr>
      <t>Unsuccessful Logon Attempts</t>
    </r>
  </si>
  <si>
    <r>
      <rPr>
        <sz val="10"/>
        <color rgb="FF231F20"/>
        <rFont val="Calibri"/>
        <family val="2"/>
      </rPr>
      <t>AC-8</t>
    </r>
  </si>
  <si>
    <r>
      <rPr>
        <sz val="10"/>
        <color rgb="FF231F20"/>
        <rFont val="Calibri"/>
        <family val="2"/>
      </rPr>
      <t>System Use Notification</t>
    </r>
  </si>
  <si>
    <r>
      <rPr>
        <sz val="10"/>
        <color rgb="FF231F20"/>
        <rFont val="Calibri"/>
        <family val="2"/>
      </rPr>
      <t>AC-9</t>
    </r>
  </si>
  <si>
    <r>
      <rPr>
        <sz val="10"/>
        <color rgb="FF231F20"/>
        <rFont val="Calibri"/>
        <family val="2"/>
      </rPr>
      <t>Previous Logon (Access) Notification</t>
    </r>
  </si>
  <si>
    <r>
      <rPr>
        <sz val="10"/>
        <color rgb="FF231F20"/>
        <rFont val="Calibri"/>
        <family val="2"/>
      </rPr>
      <t>AC-10</t>
    </r>
  </si>
  <si>
    <r>
      <rPr>
        <sz val="10"/>
        <color rgb="FF231F20"/>
        <rFont val="Calibri"/>
        <family val="2"/>
      </rPr>
      <t>Concurrent Session Control</t>
    </r>
  </si>
  <si>
    <r>
      <rPr>
        <sz val="10"/>
        <color rgb="FF231F20"/>
        <rFont val="Calibri"/>
        <family val="2"/>
      </rPr>
      <t>AC-11</t>
    </r>
  </si>
  <si>
    <r>
      <rPr>
        <sz val="10"/>
        <color rgb="FF231F20"/>
        <rFont val="Calibri"/>
        <family val="2"/>
      </rPr>
      <t>Session Lock</t>
    </r>
  </si>
  <si>
    <r>
      <rPr>
        <sz val="10"/>
        <color rgb="FF231F20"/>
        <rFont val="Calibri"/>
        <family val="2"/>
      </rPr>
      <t>AC-12</t>
    </r>
  </si>
  <si>
    <r>
      <rPr>
        <sz val="10"/>
        <color rgb="FF231F20"/>
        <rFont val="Calibri"/>
        <family val="2"/>
      </rPr>
      <t>Session Termination</t>
    </r>
  </si>
  <si>
    <r>
      <rPr>
        <sz val="10"/>
        <color rgb="FF231F20"/>
        <rFont val="Calibri"/>
        <family val="2"/>
      </rPr>
      <t>AC-13</t>
    </r>
  </si>
  <si>
    <r>
      <rPr>
        <b/>
        <sz val="10"/>
        <color rgb="FF231F20"/>
        <rFont val="Calibri"/>
        <family val="2"/>
      </rPr>
      <t>Withdrawn</t>
    </r>
  </si>
  <si>
    <r>
      <rPr>
        <sz val="10"/>
        <color rgb="FF231F20"/>
        <rFont val="Calibri"/>
        <family val="2"/>
      </rPr>
      <t>AC-14</t>
    </r>
  </si>
  <si>
    <t>Permitted Actions without Identification or Authentication</t>
  </si>
  <si>
    <r>
      <rPr>
        <sz val="10"/>
        <color rgb="FF231F20"/>
        <rFont val="Calibri"/>
        <family val="2"/>
      </rPr>
      <t>AC-15</t>
    </r>
  </si>
  <si>
    <r>
      <rPr>
        <b/>
        <sz val="10"/>
        <color rgb="FF231F20"/>
        <rFont val="Calibri"/>
        <family val="2"/>
      </rPr>
      <t>Withdrawn</t>
    </r>
  </si>
  <si>
    <r>
      <rPr>
        <sz val="10"/>
        <color rgb="FF231F20"/>
        <rFont val="Calibri"/>
        <family val="2"/>
      </rPr>
      <t>AC-16</t>
    </r>
  </si>
  <si>
    <r>
      <rPr>
        <sz val="10"/>
        <color rgb="FF231F20"/>
        <rFont val="Calibri"/>
        <family val="2"/>
      </rPr>
      <t>Security Attributes</t>
    </r>
  </si>
  <si>
    <r>
      <rPr>
        <sz val="10"/>
        <color rgb="FF231F20"/>
        <rFont val="Calibri"/>
        <family val="2"/>
      </rPr>
      <t>AC-17</t>
    </r>
  </si>
  <si>
    <r>
      <rPr>
        <sz val="10"/>
        <color rgb="FF231F20"/>
        <rFont val="Calibri"/>
        <family val="2"/>
      </rPr>
      <t>Remote Access</t>
    </r>
  </si>
  <si>
    <r>
      <rPr>
        <sz val="10"/>
        <color rgb="FF231F20"/>
        <rFont val="Calibri"/>
        <family val="2"/>
      </rPr>
      <t>AC-18</t>
    </r>
  </si>
  <si>
    <r>
      <rPr>
        <sz val="10"/>
        <color rgb="FF231F20"/>
        <rFont val="Calibri"/>
        <family val="2"/>
      </rPr>
      <t>Wireless Access</t>
    </r>
  </si>
  <si>
    <r>
      <rPr>
        <sz val="10"/>
        <color rgb="FF231F20"/>
        <rFont val="Calibri"/>
        <family val="2"/>
      </rPr>
      <t>AC-19</t>
    </r>
  </si>
  <si>
    <r>
      <rPr>
        <sz val="10"/>
        <color rgb="FF231F20"/>
        <rFont val="Calibri"/>
        <family val="2"/>
      </rPr>
      <t>Access Control for Mobile Devices</t>
    </r>
  </si>
  <si>
    <t>AC-19(5)</t>
  </si>
  <si>
    <t>Access Control: Full device / container based encryption</t>
  </si>
  <si>
    <r>
      <rPr>
        <sz val="10"/>
        <color rgb="FF231F20"/>
        <rFont val="Calibri"/>
        <family val="2"/>
      </rPr>
      <t>AC-20</t>
    </r>
  </si>
  <si>
    <r>
      <rPr>
        <sz val="10"/>
        <color rgb="FF231F20"/>
        <rFont val="Calibri"/>
        <family val="2"/>
      </rPr>
      <t>Use of External Information Systems</t>
    </r>
  </si>
  <si>
    <r>
      <rPr>
        <sz val="10"/>
        <color rgb="FF231F20"/>
        <rFont val="Calibri"/>
        <family val="2"/>
      </rPr>
      <t>AC-21</t>
    </r>
  </si>
  <si>
    <r>
      <rPr>
        <sz val="10"/>
        <color rgb="FF231F20"/>
        <rFont val="Calibri"/>
        <family val="2"/>
      </rPr>
      <t>Information Sharing</t>
    </r>
  </si>
  <si>
    <r>
      <rPr>
        <sz val="10"/>
        <color rgb="FF231F20"/>
        <rFont val="Calibri"/>
        <family val="2"/>
      </rPr>
      <t>AC-22</t>
    </r>
  </si>
  <si>
    <r>
      <rPr>
        <sz val="10"/>
        <color rgb="FF231F20"/>
        <rFont val="Calibri"/>
        <family val="2"/>
      </rPr>
      <t>Publicly Accessible Content</t>
    </r>
  </si>
  <si>
    <r>
      <rPr>
        <sz val="10"/>
        <color rgb="FF231F20"/>
        <rFont val="Calibri"/>
        <family val="2"/>
      </rPr>
      <t>AC-23</t>
    </r>
  </si>
  <si>
    <r>
      <rPr>
        <sz val="10"/>
        <color rgb="FF231F20"/>
        <rFont val="Calibri"/>
        <family val="2"/>
      </rPr>
      <t>Data Mining Protection</t>
    </r>
  </si>
  <si>
    <r>
      <rPr>
        <sz val="10"/>
        <color rgb="FF231F20"/>
        <rFont val="Calibri"/>
        <family val="2"/>
      </rPr>
      <t>AC-24</t>
    </r>
  </si>
  <si>
    <r>
      <rPr>
        <sz val="10"/>
        <color rgb="FF231F20"/>
        <rFont val="Calibri"/>
        <family val="2"/>
      </rPr>
      <t>Access Control Decisions</t>
    </r>
  </si>
  <si>
    <r>
      <rPr>
        <sz val="10"/>
        <color rgb="FF231F20"/>
        <rFont val="Calibri"/>
        <family val="2"/>
      </rPr>
      <t>AC-25</t>
    </r>
  </si>
  <si>
    <r>
      <rPr>
        <sz val="10"/>
        <color rgb="FF231F20"/>
        <rFont val="Calibri"/>
        <family val="2"/>
      </rPr>
      <t>Reference Monitor</t>
    </r>
  </si>
  <si>
    <r>
      <rPr>
        <sz val="10"/>
        <color rgb="FF231F20"/>
        <rFont val="Calibri"/>
        <family val="2"/>
      </rPr>
      <t>AT-1</t>
    </r>
  </si>
  <si>
    <t>Security Awareness and Training Policy and Procedures</t>
  </si>
  <si>
    <r>
      <rPr>
        <sz val="10"/>
        <color rgb="FF231F20"/>
        <rFont val="Calibri"/>
        <family val="2"/>
      </rPr>
      <t>AT-2</t>
    </r>
  </si>
  <si>
    <r>
      <rPr>
        <sz val="10"/>
        <color rgb="FF231F20"/>
        <rFont val="Calibri"/>
        <family val="2"/>
      </rPr>
      <t>Security Awareness Training</t>
    </r>
  </si>
  <si>
    <r>
      <rPr>
        <sz val="10"/>
        <color rgb="FF231F20"/>
        <rFont val="Calibri"/>
        <family val="2"/>
      </rPr>
      <t>AT-3</t>
    </r>
  </si>
  <si>
    <r>
      <rPr>
        <sz val="10"/>
        <color rgb="FF231F20"/>
        <rFont val="Calibri"/>
        <family val="2"/>
      </rPr>
      <t>Role-Based Security Training</t>
    </r>
  </si>
  <si>
    <r>
      <rPr>
        <sz val="10"/>
        <color rgb="FF231F20"/>
        <rFont val="Calibri"/>
        <family val="2"/>
      </rPr>
      <t>AT-4</t>
    </r>
  </si>
  <si>
    <r>
      <rPr>
        <sz val="10"/>
        <color rgb="FF231F20"/>
        <rFont val="Calibri"/>
        <family val="2"/>
      </rPr>
      <t>Security Training Records</t>
    </r>
  </si>
  <si>
    <r>
      <rPr>
        <sz val="10"/>
        <color rgb="FF231F20"/>
        <rFont val="Calibri"/>
        <family val="2"/>
      </rPr>
      <t>AT-5</t>
    </r>
  </si>
  <si>
    <r>
      <rPr>
        <b/>
        <sz val="10"/>
        <color rgb="FF231F20"/>
        <rFont val="Calibri"/>
        <family val="2"/>
      </rPr>
      <t>Withdrawn</t>
    </r>
  </si>
  <si>
    <r>
      <rPr>
        <sz val="10"/>
        <color rgb="FF231F20"/>
        <rFont val="Calibri"/>
        <family val="2"/>
      </rPr>
      <t>AU-1</t>
    </r>
  </si>
  <si>
    <t>Audit and Accountability Policy and Procedures</t>
  </si>
  <si>
    <r>
      <rPr>
        <sz val="10"/>
        <color rgb="FF231F20"/>
        <rFont val="Calibri"/>
        <family val="2"/>
      </rPr>
      <t>AU-2</t>
    </r>
  </si>
  <si>
    <r>
      <rPr>
        <sz val="10"/>
        <color rgb="FF231F20"/>
        <rFont val="Calibri"/>
        <family val="2"/>
      </rPr>
      <t>Audit Events</t>
    </r>
  </si>
  <si>
    <t>AU-2(3)</t>
  </si>
  <si>
    <t>Audit and Accountability: reviews and updates</t>
  </si>
  <si>
    <r>
      <rPr>
        <sz val="10"/>
        <color rgb="FF231F20"/>
        <rFont val="Calibri"/>
        <family val="2"/>
      </rPr>
      <t>AU-3</t>
    </r>
  </si>
  <si>
    <r>
      <rPr>
        <sz val="10"/>
        <color rgb="FF231F20"/>
        <rFont val="Calibri"/>
        <family val="2"/>
      </rPr>
      <t>Content of Audit Records</t>
    </r>
  </si>
  <si>
    <r>
      <rPr>
        <sz val="10"/>
        <color rgb="FF231F20"/>
        <rFont val="Calibri"/>
        <family val="2"/>
      </rPr>
      <t>AU-4</t>
    </r>
  </si>
  <si>
    <r>
      <rPr>
        <sz val="10"/>
        <color rgb="FF231F20"/>
        <rFont val="Calibri"/>
        <family val="2"/>
      </rPr>
      <t>Audit Storage Capacity</t>
    </r>
  </si>
  <si>
    <r>
      <rPr>
        <sz val="10"/>
        <color rgb="FF231F20"/>
        <rFont val="Calibri"/>
        <family val="2"/>
      </rPr>
      <t>AU-5</t>
    </r>
  </si>
  <si>
    <r>
      <rPr>
        <sz val="10"/>
        <color rgb="FF231F20"/>
        <rFont val="Calibri"/>
        <family val="2"/>
      </rPr>
      <t>Response to Audit Processing Failures</t>
    </r>
  </si>
  <si>
    <r>
      <rPr>
        <sz val="10"/>
        <color rgb="FF231F20"/>
        <rFont val="Calibri"/>
        <family val="2"/>
      </rPr>
      <t>AU-6</t>
    </r>
  </si>
  <si>
    <r>
      <rPr>
        <sz val="10"/>
        <color rgb="FF231F20"/>
        <rFont val="Calibri"/>
        <family val="2"/>
      </rPr>
      <t>Audit Review, Analysis, and Reporting</t>
    </r>
  </si>
  <si>
    <r>
      <rPr>
        <sz val="10"/>
        <color rgb="FF231F20"/>
        <rFont val="Calibri"/>
        <family val="2"/>
      </rPr>
      <t>AU-7</t>
    </r>
  </si>
  <si>
    <r>
      <rPr>
        <sz val="10"/>
        <color rgb="FF231F20"/>
        <rFont val="Calibri"/>
        <family val="2"/>
      </rPr>
      <t>Audit Reduction and Report Generation</t>
    </r>
  </si>
  <si>
    <r>
      <rPr>
        <sz val="10"/>
        <color rgb="FF231F20"/>
        <rFont val="Calibri"/>
        <family val="2"/>
      </rPr>
      <t>AU-8</t>
    </r>
  </si>
  <si>
    <r>
      <rPr>
        <sz val="10"/>
        <color rgb="FF231F20"/>
        <rFont val="Calibri"/>
        <family val="2"/>
      </rPr>
      <t>Time Stamps</t>
    </r>
  </si>
  <si>
    <r>
      <rPr>
        <sz val="10"/>
        <color rgb="FF231F20"/>
        <rFont val="Calibri"/>
        <family val="2"/>
      </rPr>
      <t>AU-9</t>
    </r>
  </si>
  <si>
    <r>
      <rPr>
        <sz val="10"/>
        <color rgb="FF231F20"/>
        <rFont val="Calibri"/>
        <family val="2"/>
      </rPr>
      <t>Protection of Audit Information</t>
    </r>
  </si>
  <si>
    <r>
      <rPr>
        <sz val="10"/>
        <color rgb="FF231F20"/>
        <rFont val="Calibri"/>
        <family val="2"/>
      </rPr>
      <t>AU-10</t>
    </r>
  </si>
  <si>
    <r>
      <rPr>
        <sz val="10"/>
        <color rgb="FF231F20"/>
        <rFont val="Calibri"/>
        <family val="2"/>
      </rPr>
      <t>Non-repudiation</t>
    </r>
  </si>
  <si>
    <r>
      <rPr>
        <sz val="10"/>
        <color rgb="FF231F20"/>
        <rFont val="Calibri"/>
        <family val="2"/>
      </rPr>
      <t>AU-11</t>
    </r>
  </si>
  <si>
    <r>
      <rPr>
        <sz val="10"/>
        <color rgb="FF231F20"/>
        <rFont val="Calibri"/>
        <family val="2"/>
      </rPr>
      <t>Audit Record Retention</t>
    </r>
  </si>
  <si>
    <r>
      <rPr>
        <sz val="10"/>
        <color rgb="FF231F20"/>
        <rFont val="Calibri"/>
        <family val="2"/>
      </rPr>
      <t>AU-12</t>
    </r>
  </si>
  <si>
    <r>
      <rPr>
        <sz val="10"/>
        <color rgb="FF231F20"/>
        <rFont val="Calibri"/>
        <family val="2"/>
      </rPr>
      <t>Audit Generation</t>
    </r>
  </si>
  <si>
    <r>
      <rPr>
        <sz val="10"/>
        <color rgb="FF231F20"/>
        <rFont val="Calibri"/>
        <family val="2"/>
      </rPr>
      <t>AU-13</t>
    </r>
  </si>
  <si>
    <r>
      <rPr>
        <sz val="10"/>
        <color rgb="FF231F20"/>
        <rFont val="Calibri"/>
        <family val="2"/>
      </rPr>
      <t>Monitoring for Information Disclosure</t>
    </r>
  </si>
  <si>
    <r>
      <rPr>
        <sz val="10"/>
        <color rgb="FF231F20"/>
        <rFont val="Calibri"/>
        <family val="2"/>
      </rPr>
      <t>AU-14</t>
    </r>
  </si>
  <si>
    <r>
      <rPr>
        <sz val="10"/>
        <color rgb="FF231F20"/>
        <rFont val="Calibri"/>
        <family val="2"/>
      </rPr>
      <t>Session Audit</t>
    </r>
  </si>
  <si>
    <r>
      <rPr>
        <sz val="10"/>
        <color rgb="FF231F20"/>
        <rFont val="Calibri"/>
        <family val="2"/>
      </rPr>
      <t>AU-15</t>
    </r>
  </si>
  <si>
    <r>
      <rPr>
        <sz val="10"/>
        <color rgb="FF231F20"/>
        <rFont val="Calibri"/>
        <family val="2"/>
      </rPr>
      <t>Alternate Audit Capability</t>
    </r>
  </si>
  <si>
    <r>
      <rPr>
        <sz val="10"/>
        <color rgb="FF231F20"/>
        <rFont val="Calibri"/>
        <family val="2"/>
      </rPr>
      <t>AU-16</t>
    </r>
  </si>
  <si>
    <r>
      <rPr>
        <sz val="10"/>
        <color rgb="FF231F20"/>
        <rFont val="Calibri"/>
        <family val="2"/>
      </rPr>
      <t>Cross-Organizational Auditing</t>
    </r>
  </si>
  <si>
    <r>
      <rPr>
        <sz val="10"/>
        <color rgb="FF231F20"/>
        <rFont val="Calibri"/>
        <family val="2"/>
      </rPr>
      <t>CA-1</t>
    </r>
  </si>
  <si>
    <t>Security Assessment and Authorization Policies and Procedures</t>
  </si>
  <si>
    <r>
      <rPr>
        <sz val="10"/>
        <color rgb="FF231F20"/>
        <rFont val="Calibri"/>
        <family val="2"/>
      </rPr>
      <t>CA-2</t>
    </r>
  </si>
  <si>
    <r>
      <rPr>
        <sz val="10"/>
        <color rgb="FF231F20"/>
        <rFont val="Calibri"/>
        <family val="2"/>
      </rPr>
      <t>Security Assessments</t>
    </r>
  </si>
  <si>
    <r>
      <rPr>
        <sz val="10"/>
        <color rgb="FF231F20"/>
        <rFont val="Calibri"/>
        <family val="2"/>
      </rPr>
      <t>CA-3</t>
    </r>
  </si>
  <si>
    <r>
      <rPr>
        <sz val="10"/>
        <color rgb="FF231F20"/>
        <rFont val="Calibri"/>
        <family val="2"/>
      </rPr>
      <t>System Interconnections</t>
    </r>
  </si>
  <si>
    <r>
      <rPr>
        <sz val="10"/>
        <color rgb="FF231F20"/>
        <rFont val="Calibri"/>
        <family val="2"/>
      </rPr>
      <t>CA-4</t>
    </r>
  </si>
  <si>
    <r>
      <rPr>
        <b/>
        <sz val="10"/>
        <color rgb="FF231F20"/>
        <rFont val="Calibri"/>
        <family val="2"/>
      </rPr>
      <t>Withdrawn</t>
    </r>
  </si>
  <si>
    <r>
      <rPr>
        <sz val="10"/>
        <color rgb="FF231F20"/>
        <rFont val="Calibri"/>
        <family val="2"/>
      </rPr>
      <t>CA-5</t>
    </r>
  </si>
  <si>
    <r>
      <rPr>
        <sz val="10"/>
        <color rgb="FF231F20"/>
        <rFont val="Calibri"/>
        <family val="2"/>
      </rPr>
      <t>Plan of Action and Milestones</t>
    </r>
  </si>
  <si>
    <r>
      <rPr>
        <sz val="10"/>
        <color rgb="FF231F20"/>
        <rFont val="Calibri"/>
        <family val="2"/>
      </rPr>
      <t>CA-6</t>
    </r>
  </si>
  <si>
    <r>
      <rPr>
        <sz val="10"/>
        <color rgb="FF231F20"/>
        <rFont val="Calibri"/>
        <family val="2"/>
      </rPr>
      <t>Security Authorization</t>
    </r>
  </si>
  <si>
    <r>
      <rPr>
        <sz val="10"/>
        <color rgb="FF231F20"/>
        <rFont val="Calibri"/>
        <family val="2"/>
      </rPr>
      <t>CA-7</t>
    </r>
  </si>
  <si>
    <r>
      <rPr>
        <sz val="10"/>
        <color rgb="FF231F20"/>
        <rFont val="Calibri"/>
        <family val="2"/>
      </rPr>
      <t>Continuous Monitoring</t>
    </r>
  </si>
  <si>
    <r>
      <rPr>
        <sz val="10"/>
        <color rgb="FF231F20"/>
        <rFont val="Calibri"/>
        <family val="2"/>
      </rPr>
      <t>CA-8</t>
    </r>
  </si>
  <si>
    <r>
      <rPr>
        <sz val="10"/>
        <color rgb="FF231F20"/>
        <rFont val="Calibri"/>
        <family val="2"/>
      </rPr>
      <t>Penetration Testing</t>
    </r>
  </si>
  <si>
    <r>
      <rPr>
        <sz val="10"/>
        <color rgb="FF231F20"/>
        <rFont val="Calibri"/>
        <family val="2"/>
      </rPr>
      <t>CA-9</t>
    </r>
  </si>
  <si>
    <r>
      <rPr>
        <sz val="10"/>
        <color rgb="FF231F20"/>
        <rFont val="Calibri"/>
        <family val="2"/>
      </rPr>
      <t>Internal System Connections</t>
    </r>
  </si>
  <si>
    <r>
      <rPr>
        <sz val="10"/>
        <color rgb="FF231F20"/>
        <rFont val="Calibri"/>
        <family val="2"/>
      </rPr>
      <t>CM-1</t>
    </r>
  </si>
  <si>
    <t>Configuration Management Policy and Procedures</t>
  </si>
  <si>
    <r>
      <rPr>
        <sz val="10"/>
        <color rgb="FF231F20"/>
        <rFont val="Calibri"/>
        <family val="2"/>
      </rPr>
      <t>CM-2</t>
    </r>
  </si>
  <si>
    <r>
      <rPr>
        <sz val="10"/>
        <color rgb="FF231F20"/>
        <rFont val="Calibri"/>
        <family val="2"/>
      </rPr>
      <t>Baseline Configuration</t>
    </r>
  </si>
  <si>
    <r>
      <rPr>
        <sz val="10"/>
        <color rgb="FF231F20"/>
        <rFont val="Calibri"/>
        <family val="2"/>
      </rPr>
      <t>CM-3</t>
    </r>
  </si>
  <si>
    <r>
      <rPr>
        <sz val="10"/>
        <color rgb="FF231F20"/>
        <rFont val="Calibri"/>
        <family val="2"/>
      </rPr>
      <t>Configuration Change Control</t>
    </r>
  </si>
  <si>
    <r>
      <rPr>
        <sz val="10"/>
        <color rgb="FF231F20"/>
        <rFont val="Calibri"/>
        <family val="2"/>
      </rPr>
      <t>CM-4</t>
    </r>
  </si>
  <si>
    <r>
      <rPr>
        <sz val="10"/>
        <color rgb="FF231F20"/>
        <rFont val="Calibri"/>
        <family val="2"/>
      </rPr>
      <t>Security Impact Analysis</t>
    </r>
  </si>
  <si>
    <r>
      <rPr>
        <sz val="10"/>
        <color rgb="FF231F20"/>
        <rFont val="Calibri"/>
        <family val="2"/>
      </rPr>
      <t>CM-5</t>
    </r>
  </si>
  <si>
    <r>
      <rPr>
        <sz val="10"/>
        <color rgb="FF231F20"/>
        <rFont val="Calibri"/>
        <family val="2"/>
      </rPr>
      <t>Access Restrictions for Change</t>
    </r>
  </si>
  <si>
    <r>
      <rPr>
        <sz val="10"/>
        <color rgb="FF231F20"/>
        <rFont val="Calibri"/>
        <family val="2"/>
      </rPr>
      <t>CM-6</t>
    </r>
  </si>
  <si>
    <r>
      <rPr>
        <sz val="10"/>
        <color rgb="FF231F20"/>
        <rFont val="Calibri"/>
        <family val="2"/>
      </rPr>
      <t>Configuration Settings</t>
    </r>
  </si>
  <si>
    <r>
      <rPr>
        <sz val="10"/>
        <color rgb="FF231F20"/>
        <rFont val="Calibri"/>
        <family val="2"/>
      </rPr>
      <t>CM-7</t>
    </r>
  </si>
  <si>
    <r>
      <rPr>
        <sz val="10"/>
        <color rgb="FF231F20"/>
        <rFont val="Calibri"/>
        <family val="2"/>
      </rPr>
      <t>Least Functionality</t>
    </r>
  </si>
  <si>
    <r>
      <rPr>
        <sz val="10"/>
        <color rgb="FF231F20"/>
        <rFont val="Calibri"/>
        <family val="2"/>
      </rPr>
      <t>CM-8</t>
    </r>
  </si>
  <si>
    <r>
      <rPr>
        <sz val="10"/>
        <color rgb="FF231F20"/>
        <rFont val="Calibri"/>
        <family val="2"/>
      </rPr>
      <t>Information System Component Inventory</t>
    </r>
  </si>
  <si>
    <r>
      <rPr>
        <sz val="10"/>
        <color rgb="FF231F20"/>
        <rFont val="Calibri"/>
        <family val="2"/>
      </rPr>
      <t>CM-9</t>
    </r>
  </si>
  <si>
    <r>
      <rPr>
        <sz val="10"/>
        <color rgb="FF231F20"/>
        <rFont val="Calibri"/>
        <family val="2"/>
      </rPr>
      <t>Configuration Management Plan</t>
    </r>
  </si>
  <si>
    <r>
      <rPr>
        <sz val="10"/>
        <color rgb="FF231F20"/>
        <rFont val="Calibri"/>
        <family val="2"/>
      </rPr>
      <t>CM-10</t>
    </r>
  </si>
  <si>
    <r>
      <rPr>
        <sz val="10"/>
        <color rgb="FF231F20"/>
        <rFont val="Calibri"/>
        <family val="2"/>
      </rPr>
      <t>Software Usage Restrictions</t>
    </r>
  </si>
  <si>
    <r>
      <rPr>
        <sz val="10"/>
        <color rgb="FF231F20"/>
        <rFont val="Calibri"/>
        <family val="2"/>
      </rPr>
      <t>CM-11</t>
    </r>
  </si>
  <si>
    <r>
      <rPr>
        <sz val="10"/>
        <color rgb="FF231F20"/>
        <rFont val="Calibri"/>
        <family val="2"/>
      </rPr>
      <t>User-Installed Software</t>
    </r>
  </si>
  <si>
    <r>
      <rPr>
        <sz val="10"/>
        <color rgb="FF231F20"/>
        <rFont val="Calibri"/>
        <family val="2"/>
      </rPr>
      <t>CP-1</t>
    </r>
  </si>
  <si>
    <t>Contingency Planning Policy and Procedures</t>
  </si>
  <si>
    <r>
      <rPr>
        <sz val="10"/>
        <color rgb="FF231F20"/>
        <rFont val="Calibri"/>
        <family val="2"/>
      </rPr>
      <t>CP-2</t>
    </r>
  </si>
  <si>
    <r>
      <rPr>
        <sz val="10"/>
        <color rgb="FF231F20"/>
        <rFont val="Calibri"/>
        <family val="2"/>
      </rPr>
      <t>Contingency Plan</t>
    </r>
  </si>
  <si>
    <r>
      <rPr>
        <sz val="10"/>
        <color rgb="FF231F20"/>
        <rFont val="Calibri"/>
        <family val="2"/>
      </rPr>
      <t>CP-3</t>
    </r>
  </si>
  <si>
    <r>
      <rPr>
        <sz val="10"/>
        <color rgb="FF231F20"/>
        <rFont val="Calibri"/>
        <family val="2"/>
      </rPr>
      <t>Contingency Training</t>
    </r>
  </si>
  <si>
    <r>
      <rPr>
        <sz val="10"/>
        <color rgb="FF231F20"/>
        <rFont val="Calibri"/>
        <family val="2"/>
      </rPr>
      <t>CP-4</t>
    </r>
  </si>
  <si>
    <r>
      <rPr>
        <sz val="10"/>
        <color rgb="FF231F20"/>
        <rFont val="Calibri"/>
        <family val="2"/>
      </rPr>
      <t>Contingency Plan Testing</t>
    </r>
  </si>
  <si>
    <r>
      <rPr>
        <sz val="10"/>
        <color rgb="FF231F20"/>
        <rFont val="Calibri"/>
        <family val="2"/>
      </rPr>
      <t>CP-5</t>
    </r>
  </si>
  <si>
    <r>
      <rPr>
        <b/>
        <sz val="10"/>
        <color rgb="FF231F20"/>
        <rFont val="Calibri"/>
        <family val="2"/>
      </rPr>
      <t>Withdrawn</t>
    </r>
  </si>
  <si>
    <r>
      <rPr>
        <sz val="10"/>
        <color rgb="FF231F20"/>
        <rFont val="Calibri"/>
        <family val="2"/>
      </rPr>
      <t>CP-6</t>
    </r>
  </si>
  <si>
    <r>
      <rPr>
        <sz val="10"/>
        <color rgb="FF231F20"/>
        <rFont val="Calibri"/>
        <family val="2"/>
      </rPr>
      <t>Alternate Storage Site</t>
    </r>
  </si>
  <si>
    <r>
      <rPr>
        <sz val="10"/>
        <color rgb="FF231F20"/>
        <rFont val="Calibri"/>
        <family val="2"/>
      </rPr>
      <t>CP-7</t>
    </r>
  </si>
  <si>
    <r>
      <rPr>
        <sz val="10"/>
        <color rgb="FF231F20"/>
        <rFont val="Calibri"/>
        <family val="2"/>
      </rPr>
      <t>Alternate Processing Site</t>
    </r>
  </si>
  <si>
    <r>
      <rPr>
        <sz val="10"/>
        <color rgb="FF231F20"/>
        <rFont val="Calibri"/>
        <family val="2"/>
      </rPr>
      <t>CP-8</t>
    </r>
  </si>
  <si>
    <r>
      <rPr>
        <sz val="10"/>
        <color rgb="FF231F20"/>
        <rFont val="Calibri"/>
        <family val="2"/>
      </rPr>
      <t>Telecommunications Services</t>
    </r>
  </si>
  <si>
    <r>
      <rPr>
        <sz val="10"/>
        <color rgb="FF231F20"/>
        <rFont val="Calibri"/>
        <family val="2"/>
      </rPr>
      <t>CP-9</t>
    </r>
  </si>
  <si>
    <r>
      <rPr>
        <sz val="10"/>
        <color rgb="FF231F20"/>
        <rFont val="Calibri"/>
        <family val="2"/>
      </rPr>
      <t>Information System Backup</t>
    </r>
  </si>
  <si>
    <r>
      <rPr>
        <sz val="10"/>
        <color rgb="FF231F20"/>
        <rFont val="Calibri"/>
        <family val="2"/>
      </rPr>
      <t>CP-10</t>
    </r>
  </si>
  <si>
    <t>Information System Recovery and Reconstitution</t>
  </si>
  <si>
    <r>
      <rPr>
        <sz val="10"/>
        <color rgb="FF231F20"/>
        <rFont val="Calibri"/>
        <family val="2"/>
      </rPr>
      <t>CP-11</t>
    </r>
  </si>
  <si>
    <r>
      <rPr>
        <sz val="10"/>
        <color rgb="FF231F20"/>
        <rFont val="Calibri"/>
        <family val="2"/>
      </rPr>
      <t>Alternate Communications Protocols</t>
    </r>
  </si>
  <si>
    <r>
      <rPr>
        <sz val="10"/>
        <color rgb="FF231F20"/>
        <rFont val="Calibri"/>
        <family val="2"/>
      </rPr>
      <t>CP-12</t>
    </r>
  </si>
  <si>
    <r>
      <rPr>
        <sz val="10"/>
        <color rgb="FF231F20"/>
        <rFont val="Calibri"/>
        <family val="2"/>
      </rPr>
      <t>Safe Mode</t>
    </r>
  </si>
  <si>
    <r>
      <rPr>
        <sz val="10"/>
        <color rgb="FF231F20"/>
        <rFont val="Calibri"/>
        <family val="2"/>
      </rPr>
      <t>CP-13</t>
    </r>
  </si>
  <si>
    <r>
      <rPr>
        <sz val="10"/>
        <color rgb="FF231F20"/>
        <rFont val="Calibri"/>
        <family val="2"/>
      </rPr>
      <t>Alternative Security Mechanisms</t>
    </r>
  </si>
  <si>
    <r>
      <rPr>
        <sz val="10"/>
        <color rgb="FF231F20"/>
        <rFont val="Calibri"/>
        <family val="2"/>
      </rPr>
      <t>IA-1</t>
    </r>
  </si>
  <si>
    <t>Identification and Authentication Policy and Procedures</t>
  </si>
  <si>
    <r>
      <rPr>
        <sz val="10"/>
        <color rgb="FF231F20"/>
        <rFont val="Calibri"/>
        <family val="2"/>
      </rPr>
      <t>IA-2</t>
    </r>
  </si>
  <si>
    <t>Identification and Authentication (Organizational Users)</t>
  </si>
  <si>
    <r>
      <rPr>
        <sz val="10"/>
        <color rgb="FF231F20"/>
        <rFont val="Calibri"/>
        <family val="2"/>
      </rPr>
      <t>IA-3</t>
    </r>
  </si>
  <si>
    <r>
      <rPr>
        <sz val="10"/>
        <color rgb="FF231F20"/>
        <rFont val="Calibri"/>
        <family val="2"/>
      </rPr>
      <t>Device Identification and Authentication</t>
    </r>
  </si>
  <si>
    <r>
      <rPr>
        <sz val="10"/>
        <color rgb="FF231F20"/>
        <rFont val="Calibri"/>
        <family val="2"/>
      </rPr>
      <t>IA-4</t>
    </r>
  </si>
  <si>
    <r>
      <rPr>
        <sz val="10"/>
        <color rgb="FF231F20"/>
        <rFont val="Calibri"/>
        <family val="2"/>
      </rPr>
      <t>Identifier Management</t>
    </r>
  </si>
  <si>
    <r>
      <rPr>
        <sz val="10"/>
        <color rgb="FF231F20"/>
        <rFont val="Calibri"/>
        <family val="2"/>
      </rPr>
      <t>IA-5</t>
    </r>
  </si>
  <si>
    <r>
      <rPr>
        <sz val="10"/>
        <color rgb="FF231F20"/>
        <rFont val="Calibri"/>
        <family val="2"/>
      </rPr>
      <t>Authenticator Management</t>
    </r>
  </si>
  <si>
    <t>Password -Based Authentication: Enforces minimum complexity</t>
  </si>
  <si>
    <r>
      <rPr>
        <sz val="10"/>
        <color rgb="FF231F20"/>
        <rFont val="Calibri"/>
        <family val="2"/>
      </rPr>
      <t>IA-6</t>
    </r>
  </si>
  <si>
    <r>
      <rPr>
        <sz val="10"/>
        <color rgb="FF231F20"/>
        <rFont val="Calibri"/>
        <family val="2"/>
      </rPr>
      <t>Authenticator Feedback</t>
    </r>
  </si>
  <si>
    <r>
      <rPr>
        <sz val="10"/>
        <color rgb="FF231F20"/>
        <rFont val="Calibri"/>
        <family val="2"/>
      </rPr>
      <t>IA-7</t>
    </r>
  </si>
  <si>
    <r>
      <rPr>
        <sz val="10"/>
        <color rgb="FF231F20"/>
        <rFont val="Calibri"/>
        <family val="2"/>
      </rPr>
      <t>Cryptographic Module Authentication</t>
    </r>
  </si>
  <si>
    <r>
      <rPr>
        <sz val="10"/>
        <color rgb="FF231F20"/>
        <rFont val="Calibri"/>
        <family val="2"/>
      </rPr>
      <t>IA-8</t>
    </r>
  </si>
  <si>
    <r>
      <rPr>
        <sz val="10"/>
        <color rgb="FF231F20"/>
        <rFont val="Calibri"/>
        <family val="2"/>
      </rPr>
      <t>Identification and Authentication (Non- Organizational Users)</t>
    </r>
  </si>
  <si>
    <r>
      <rPr>
        <sz val="10"/>
        <color rgb="FF231F20"/>
        <rFont val="Calibri"/>
        <family val="2"/>
      </rPr>
      <t>IA-9</t>
    </r>
  </si>
  <si>
    <r>
      <rPr>
        <sz val="10"/>
        <color rgb="FF231F20"/>
        <rFont val="Calibri"/>
        <family val="2"/>
      </rPr>
      <t>Service Identification and Authentication</t>
    </r>
  </si>
  <si>
    <r>
      <rPr>
        <sz val="10"/>
        <color rgb="FF231F20"/>
        <rFont val="Calibri"/>
        <family val="2"/>
      </rPr>
      <t>IA-10</t>
    </r>
  </si>
  <si>
    <r>
      <rPr>
        <sz val="10"/>
        <color rgb="FF231F20"/>
        <rFont val="Calibri"/>
        <family val="2"/>
      </rPr>
      <t>Adaptive Identification and Authentication</t>
    </r>
  </si>
  <si>
    <r>
      <rPr>
        <sz val="10"/>
        <color rgb="FF231F20"/>
        <rFont val="Calibri"/>
        <family val="2"/>
      </rPr>
      <t>IA-11</t>
    </r>
  </si>
  <si>
    <r>
      <rPr>
        <sz val="10"/>
        <color rgb="FF231F20"/>
        <rFont val="Calibri"/>
        <family val="2"/>
      </rPr>
      <t>Re-authentication</t>
    </r>
  </si>
  <si>
    <r>
      <rPr>
        <sz val="10"/>
        <color rgb="FF231F20"/>
        <rFont val="Calibri"/>
        <family val="2"/>
      </rPr>
      <t>IR-1</t>
    </r>
  </si>
  <si>
    <r>
      <rPr>
        <sz val="10"/>
        <color rgb="FF231F20"/>
        <rFont val="Calibri"/>
        <family val="2"/>
      </rPr>
      <t>Incident Response Policy and Procedures</t>
    </r>
  </si>
  <si>
    <r>
      <rPr>
        <sz val="10"/>
        <color rgb="FF231F20"/>
        <rFont val="Calibri"/>
        <family val="2"/>
      </rPr>
      <t>IR-2</t>
    </r>
  </si>
  <si>
    <r>
      <rPr>
        <sz val="10"/>
        <color rgb="FF231F20"/>
        <rFont val="Calibri"/>
        <family val="2"/>
      </rPr>
      <t>Incident Response Training</t>
    </r>
  </si>
  <si>
    <r>
      <rPr>
        <sz val="10"/>
        <color rgb="FF231F20"/>
        <rFont val="Calibri"/>
        <family val="2"/>
      </rPr>
      <t>IR-3</t>
    </r>
  </si>
  <si>
    <r>
      <rPr>
        <sz val="10"/>
        <color rgb="FF231F20"/>
        <rFont val="Calibri"/>
        <family val="2"/>
      </rPr>
      <t>Incident Response Testing</t>
    </r>
  </si>
  <si>
    <r>
      <rPr>
        <sz val="10"/>
        <color rgb="FF231F20"/>
        <rFont val="Calibri"/>
        <family val="2"/>
      </rPr>
      <t>IR-4</t>
    </r>
  </si>
  <si>
    <r>
      <rPr>
        <sz val="10"/>
        <color rgb="FF231F20"/>
        <rFont val="Calibri"/>
        <family val="2"/>
      </rPr>
      <t>Incident Handling</t>
    </r>
  </si>
  <si>
    <r>
      <rPr>
        <sz val="10"/>
        <color rgb="FF231F20"/>
        <rFont val="Calibri"/>
        <family val="2"/>
      </rPr>
      <t>IR-5</t>
    </r>
  </si>
  <si>
    <r>
      <rPr>
        <sz val="10"/>
        <color rgb="FF231F20"/>
        <rFont val="Calibri"/>
        <family val="2"/>
      </rPr>
      <t>Incident Monitoring</t>
    </r>
  </si>
  <si>
    <r>
      <rPr>
        <sz val="10"/>
        <color rgb="FF231F20"/>
        <rFont val="Calibri"/>
        <family val="2"/>
      </rPr>
      <t>IR-6</t>
    </r>
  </si>
  <si>
    <r>
      <rPr>
        <sz val="10"/>
        <color rgb="FF231F20"/>
        <rFont val="Calibri"/>
        <family val="2"/>
      </rPr>
      <t>Incident Reporting</t>
    </r>
  </si>
  <si>
    <r>
      <rPr>
        <sz val="10"/>
        <color rgb="FF231F20"/>
        <rFont val="Calibri"/>
        <family val="2"/>
      </rPr>
      <t>IR-7</t>
    </r>
  </si>
  <si>
    <r>
      <rPr>
        <sz val="10"/>
        <color rgb="FF231F20"/>
        <rFont val="Calibri"/>
        <family val="2"/>
      </rPr>
      <t>Incident Response Assistance</t>
    </r>
  </si>
  <si>
    <r>
      <rPr>
        <sz val="10"/>
        <color rgb="FF231F20"/>
        <rFont val="Calibri"/>
        <family val="2"/>
      </rPr>
      <t>IR-8</t>
    </r>
  </si>
  <si>
    <r>
      <rPr>
        <sz val="10"/>
        <color rgb="FF231F20"/>
        <rFont val="Calibri"/>
        <family val="2"/>
      </rPr>
      <t>Incident Response Plan</t>
    </r>
  </si>
  <si>
    <r>
      <rPr>
        <sz val="10"/>
        <color rgb="FF231F20"/>
        <rFont val="Calibri"/>
        <family val="2"/>
      </rPr>
      <t>IR-9</t>
    </r>
  </si>
  <si>
    <r>
      <rPr>
        <sz val="10"/>
        <color rgb="FF231F20"/>
        <rFont val="Calibri"/>
        <family val="2"/>
      </rPr>
      <t>Information Spillage Response</t>
    </r>
  </si>
  <si>
    <r>
      <rPr>
        <sz val="10"/>
        <color rgb="FF231F20"/>
        <rFont val="Calibri"/>
        <family val="2"/>
      </rPr>
      <t>IR-10</t>
    </r>
  </si>
  <si>
    <t>Integrated Information Security Analysis Team</t>
  </si>
  <si>
    <r>
      <rPr>
        <sz val="10"/>
        <color rgb="FF231F20"/>
        <rFont val="Calibri"/>
        <family val="2"/>
      </rPr>
      <t>MA-1</t>
    </r>
  </si>
  <si>
    <r>
      <rPr>
        <sz val="10"/>
        <color rgb="FF231F20"/>
        <rFont val="Calibri"/>
        <family val="2"/>
      </rPr>
      <t>System Maintenance Policy and Procedures</t>
    </r>
  </si>
  <si>
    <r>
      <rPr>
        <sz val="10"/>
        <color rgb="FF231F20"/>
        <rFont val="Calibri"/>
        <family val="2"/>
      </rPr>
      <t>MA-2</t>
    </r>
  </si>
  <si>
    <r>
      <rPr>
        <sz val="10"/>
        <color rgb="FF231F20"/>
        <rFont val="Calibri"/>
        <family val="2"/>
      </rPr>
      <t>Controlled Maintenance</t>
    </r>
  </si>
  <si>
    <r>
      <rPr>
        <sz val="10"/>
        <color rgb="FF231F20"/>
        <rFont val="Calibri"/>
        <family val="2"/>
      </rPr>
      <t>MA-3</t>
    </r>
  </si>
  <si>
    <r>
      <rPr>
        <sz val="10"/>
        <color rgb="FF231F20"/>
        <rFont val="Calibri"/>
        <family val="2"/>
      </rPr>
      <t>Maintenance Tools</t>
    </r>
  </si>
  <si>
    <r>
      <rPr>
        <sz val="10"/>
        <color rgb="FF231F20"/>
        <rFont val="Calibri"/>
        <family val="2"/>
      </rPr>
      <t>MA-4</t>
    </r>
  </si>
  <si>
    <r>
      <rPr>
        <sz val="10"/>
        <color rgb="FF231F20"/>
        <rFont val="Calibri"/>
        <family val="2"/>
      </rPr>
      <t>Nonlocal Maintenance</t>
    </r>
  </si>
  <si>
    <r>
      <rPr>
        <sz val="10"/>
        <color rgb="FF231F20"/>
        <rFont val="Calibri"/>
        <family val="2"/>
      </rPr>
      <t>MA-5</t>
    </r>
  </si>
  <si>
    <r>
      <rPr>
        <sz val="10"/>
        <color rgb="FF231F20"/>
        <rFont val="Calibri"/>
        <family val="2"/>
      </rPr>
      <t>Maintenance Personnel</t>
    </r>
  </si>
  <si>
    <r>
      <rPr>
        <sz val="10"/>
        <color rgb="FF231F20"/>
        <rFont val="Calibri"/>
        <family val="2"/>
      </rPr>
      <t>MA-6</t>
    </r>
  </si>
  <si>
    <r>
      <rPr>
        <sz val="10"/>
        <color rgb="FF231F20"/>
        <rFont val="Calibri"/>
        <family val="2"/>
      </rPr>
      <t>Timely Maintenance</t>
    </r>
  </si>
  <si>
    <r>
      <rPr>
        <sz val="10"/>
        <color rgb="FF231F20"/>
        <rFont val="Calibri"/>
        <family val="2"/>
      </rPr>
      <t>MP-1</t>
    </r>
  </si>
  <si>
    <r>
      <rPr>
        <sz val="10"/>
        <color rgb="FF231F20"/>
        <rFont val="Calibri"/>
        <family val="2"/>
      </rPr>
      <t>Media Protection Policy and Procedures</t>
    </r>
  </si>
  <si>
    <r>
      <rPr>
        <sz val="10"/>
        <color rgb="FF231F20"/>
        <rFont val="Calibri"/>
        <family val="2"/>
      </rPr>
      <t>MP-2</t>
    </r>
  </si>
  <si>
    <r>
      <rPr>
        <sz val="10"/>
        <color rgb="FF231F20"/>
        <rFont val="Calibri"/>
        <family val="2"/>
      </rPr>
      <t>Media Access</t>
    </r>
  </si>
  <si>
    <r>
      <rPr>
        <sz val="10"/>
        <color rgb="FF231F20"/>
        <rFont val="Calibri"/>
        <family val="2"/>
      </rPr>
      <t>MP-3</t>
    </r>
  </si>
  <si>
    <r>
      <rPr>
        <sz val="10"/>
        <color rgb="FF231F20"/>
        <rFont val="Calibri"/>
        <family val="2"/>
      </rPr>
      <t>Media Marking</t>
    </r>
  </si>
  <si>
    <r>
      <rPr>
        <sz val="10"/>
        <color rgb="FF231F20"/>
        <rFont val="Calibri"/>
        <family val="2"/>
      </rPr>
      <t>MP-4</t>
    </r>
  </si>
  <si>
    <r>
      <rPr>
        <sz val="10"/>
        <color rgb="FF231F20"/>
        <rFont val="Calibri"/>
        <family val="2"/>
      </rPr>
      <t>Media Storage</t>
    </r>
  </si>
  <si>
    <r>
      <rPr>
        <sz val="10"/>
        <color rgb="FF231F20"/>
        <rFont val="Calibri"/>
        <family val="2"/>
      </rPr>
      <t>MP-5</t>
    </r>
  </si>
  <si>
    <r>
      <rPr>
        <sz val="10"/>
        <color rgb="FF231F20"/>
        <rFont val="Calibri"/>
        <family val="2"/>
      </rPr>
      <t>Media Transport</t>
    </r>
  </si>
  <si>
    <r>
      <rPr>
        <sz val="10"/>
        <color rgb="FF231F20"/>
        <rFont val="Calibri"/>
        <family val="2"/>
      </rPr>
      <t>MP-6</t>
    </r>
  </si>
  <si>
    <r>
      <rPr>
        <sz val="10"/>
        <color rgb="FF231F20"/>
        <rFont val="Calibri"/>
        <family val="2"/>
      </rPr>
      <t>Media Sanitization</t>
    </r>
  </si>
  <si>
    <r>
      <rPr>
        <sz val="10"/>
        <color rgb="FF231F20"/>
        <rFont val="Calibri"/>
        <family val="2"/>
      </rPr>
      <t>MP-7</t>
    </r>
  </si>
  <si>
    <r>
      <rPr>
        <sz val="10"/>
        <color rgb="FF231F20"/>
        <rFont val="Calibri"/>
        <family val="2"/>
      </rPr>
      <t>Media Use</t>
    </r>
  </si>
  <si>
    <r>
      <rPr>
        <sz val="10"/>
        <color rgb="FF231F20"/>
        <rFont val="Calibri"/>
        <family val="2"/>
      </rPr>
      <t>MP-8</t>
    </r>
  </si>
  <si>
    <r>
      <rPr>
        <sz val="10"/>
        <color rgb="FF231F20"/>
        <rFont val="Calibri"/>
        <family val="2"/>
      </rPr>
      <t>Media Downgrading</t>
    </r>
  </si>
  <si>
    <r>
      <rPr>
        <sz val="10"/>
        <color rgb="FF231F20"/>
        <rFont val="Calibri"/>
        <family val="2"/>
      </rPr>
      <t>PE-1</t>
    </r>
  </si>
  <si>
    <t>Physical and Environmental Protection Policy and Procedures</t>
  </si>
  <si>
    <r>
      <rPr>
        <sz val="10"/>
        <color rgb="FF231F20"/>
        <rFont val="Calibri"/>
        <family val="2"/>
      </rPr>
      <t>PE-2</t>
    </r>
  </si>
  <si>
    <r>
      <rPr>
        <sz val="10"/>
        <color rgb="FF231F20"/>
        <rFont val="Calibri"/>
        <family val="2"/>
      </rPr>
      <t>Physical Access Authorizations</t>
    </r>
  </si>
  <si>
    <r>
      <rPr>
        <sz val="10"/>
        <color rgb="FF231F20"/>
        <rFont val="Calibri"/>
        <family val="2"/>
      </rPr>
      <t>PE-3</t>
    </r>
  </si>
  <si>
    <r>
      <rPr>
        <sz val="10"/>
        <color rgb="FF231F20"/>
        <rFont val="Calibri"/>
        <family val="2"/>
      </rPr>
      <t>Physical Access Control</t>
    </r>
  </si>
  <si>
    <r>
      <rPr>
        <sz val="10"/>
        <color rgb="FF231F20"/>
        <rFont val="Calibri"/>
        <family val="2"/>
      </rPr>
      <t>PE-4</t>
    </r>
  </si>
  <si>
    <r>
      <rPr>
        <sz val="10"/>
        <color rgb="FF231F20"/>
        <rFont val="Calibri"/>
        <family val="2"/>
      </rPr>
      <t>Access Control for Transmission Medium</t>
    </r>
  </si>
  <si>
    <r>
      <rPr>
        <sz val="10"/>
        <color rgb="FF231F20"/>
        <rFont val="Calibri"/>
        <family val="2"/>
      </rPr>
      <t>PE-5</t>
    </r>
  </si>
  <si>
    <r>
      <rPr>
        <sz val="10"/>
        <color rgb="FF231F20"/>
        <rFont val="Calibri"/>
        <family val="2"/>
      </rPr>
      <t>Access Control for Output Devices</t>
    </r>
  </si>
  <si>
    <r>
      <rPr>
        <sz val="10"/>
        <color rgb="FF231F20"/>
        <rFont val="Calibri"/>
        <family val="2"/>
      </rPr>
      <t>PE-6</t>
    </r>
  </si>
  <si>
    <r>
      <rPr>
        <sz val="10"/>
        <color rgb="FF231F20"/>
        <rFont val="Calibri"/>
        <family val="2"/>
      </rPr>
      <t>Monitoring Physical Access</t>
    </r>
  </si>
  <si>
    <r>
      <rPr>
        <sz val="10"/>
        <color rgb="FF231F20"/>
        <rFont val="Calibri"/>
        <family val="2"/>
      </rPr>
      <t>PE-7</t>
    </r>
  </si>
  <si>
    <r>
      <rPr>
        <b/>
        <sz val="10"/>
        <color rgb="FF231F20"/>
        <rFont val="Calibri"/>
        <family val="2"/>
      </rPr>
      <t>Withdrawn</t>
    </r>
  </si>
  <si>
    <r>
      <rPr>
        <sz val="10"/>
        <color rgb="FF231F20"/>
        <rFont val="Calibri"/>
        <family val="2"/>
      </rPr>
      <t>PE-8</t>
    </r>
  </si>
  <si>
    <r>
      <rPr>
        <sz val="10"/>
        <color rgb="FF231F20"/>
        <rFont val="Calibri"/>
        <family val="2"/>
      </rPr>
      <t>Visitor Access Records</t>
    </r>
  </si>
  <si>
    <r>
      <rPr>
        <sz val="10"/>
        <color rgb="FF231F20"/>
        <rFont val="Calibri"/>
        <family val="2"/>
      </rPr>
      <t>PE-9</t>
    </r>
  </si>
  <si>
    <r>
      <rPr>
        <sz val="10"/>
        <color rgb="FF231F20"/>
        <rFont val="Calibri"/>
        <family val="2"/>
      </rPr>
      <t>Power Equipment and Cabling</t>
    </r>
  </si>
  <si>
    <r>
      <rPr>
        <sz val="10"/>
        <color rgb="FF231F20"/>
        <rFont val="Calibri"/>
        <family val="2"/>
      </rPr>
      <t>PE-10</t>
    </r>
  </si>
  <si>
    <r>
      <rPr>
        <sz val="10"/>
        <color rgb="FF231F20"/>
        <rFont val="Calibri"/>
        <family val="2"/>
      </rPr>
      <t>Emergency Shutoff</t>
    </r>
  </si>
  <si>
    <r>
      <rPr>
        <sz val="10"/>
        <color rgb="FF231F20"/>
        <rFont val="Calibri"/>
        <family val="2"/>
      </rPr>
      <t>PE-11</t>
    </r>
  </si>
  <si>
    <r>
      <rPr>
        <sz val="10"/>
        <color rgb="FF231F20"/>
        <rFont val="Calibri"/>
        <family val="2"/>
      </rPr>
      <t>Emergency Power</t>
    </r>
  </si>
  <si>
    <r>
      <rPr>
        <sz val="10"/>
        <color rgb="FF231F20"/>
        <rFont val="Calibri"/>
        <family val="2"/>
      </rPr>
      <t>PE-12</t>
    </r>
  </si>
  <si>
    <r>
      <rPr>
        <sz val="10"/>
        <color rgb="FF231F20"/>
        <rFont val="Calibri"/>
        <family val="2"/>
      </rPr>
      <t>Emergency Lighting</t>
    </r>
  </si>
  <si>
    <r>
      <rPr>
        <sz val="10"/>
        <color rgb="FF231F20"/>
        <rFont val="Calibri"/>
        <family val="2"/>
      </rPr>
      <t>PE-13</t>
    </r>
  </si>
  <si>
    <r>
      <rPr>
        <sz val="10"/>
        <color rgb="FF231F20"/>
        <rFont val="Calibri"/>
        <family val="2"/>
      </rPr>
      <t>Fire Protection</t>
    </r>
  </si>
  <si>
    <r>
      <rPr>
        <sz val="10"/>
        <color rgb="FF231F20"/>
        <rFont val="Calibri"/>
        <family val="2"/>
      </rPr>
      <t>PE-14</t>
    </r>
  </si>
  <si>
    <r>
      <rPr>
        <sz val="10"/>
        <color rgb="FF231F20"/>
        <rFont val="Calibri"/>
        <family val="2"/>
      </rPr>
      <t>Temperature and Humidity Controls</t>
    </r>
  </si>
  <si>
    <r>
      <rPr>
        <sz val="10"/>
        <color rgb="FF231F20"/>
        <rFont val="Calibri"/>
        <family val="2"/>
      </rPr>
      <t>PE-15</t>
    </r>
  </si>
  <si>
    <r>
      <rPr>
        <sz val="10"/>
        <color rgb="FF231F20"/>
        <rFont val="Calibri"/>
        <family val="2"/>
      </rPr>
      <t>Water Damage Protection</t>
    </r>
  </si>
  <si>
    <r>
      <rPr>
        <sz val="10"/>
        <color rgb="FF231F20"/>
        <rFont val="Calibri"/>
        <family val="2"/>
      </rPr>
      <t>PE-16</t>
    </r>
  </si>
  <si>
    <r>
      <rPr>
        <sz val="10"/>
        <color rgb="FF231F20"/>
        <rFont val="Calibri"/>
        <family val="2"/>
      </rPr>
      <t>Delivery and Removal</t>
    </r>
  </si>
  <si>
    <r>
      <rPr>
        <sz val="10"/>
        <color rgb="FF231F20"/>
        <rFont val="Calibri"/>
        <family val="2"/>
      </rPr>
      <t>PE-17</t>
    </r>
  </si>
  <si>
    <r>
      <rPr>
        <sz val="10"/>
        <color rgb="FF231F20"/>
        <rFont val="Calibri"/>
        <family val="2"/>
      </rPr>
      <t>Alternate Work Site</t>
    </r>
  </si>
  <si>
    <r>
      <rPr>
        <sz val="10"/>
        <color rgb="FF231F20"/>
        <rFont val="Calibri"/>
        <family val="2"/>
      </rPr>
      <t>PE-18</t>
    </r>
  </si>
  <si>
    <r>
      <rPr>
        <sz val="10"/>
        <color rgb="FF231F20"/>
        <rFont val="Calibri"/>
        <family val="2"/>
      </rPr>
      <t>Location of Information System Components</t>
    </r>
  </si>
  <si>
    <r>
      <rPr>
        <sz val="10"/>
        <color rgb="FF231F20"/>
        <rFont val="Calibri"/>
        <family val="2"/>
      </rPr>
      <t>PE-19</t>
    </r>
  </si>
  <si>
    <r>
      <rPr>
        <sz val="10"/>
        <color rgb="FF231F20"/>
        <rFont val="Calibri"/>
        <family val="2"/>
      </rPr>
      <t>Information Leakage</t>
    </r>
  </si>
  <si>
    <r>
      <rPr>
        <sz val="10"/>
        <color rgb="FF231F20"/>
        <rFont val="Calibri"/>
        <family val="2"/>
      </rPr>
      <t>PE-20</t>
    </r>
  </si>
  <si>
    <r>
      <rPr>
        <sz val="10"/>
        <color rgb="FF231F20"/>
        <rFont val="Calibri"/>
        <family val="2"/>
      </rPr>
      <t>Asset Monitoring and Tracking</t>
    </r>
  </si>
  <si>
    <r>
      <rPr>
        <sz val="10"/>
        <color rgb="FF231F20"/>
        <rFont val="Calibri"/>
        <family val="2"/>
      </rPr>
      <t>PL-1</t>
    </r>
  </si>
  <si>
    <r>
      <rPr>
        <sz val="10"/>
        <color rgb="FF231F20"/>
        <rFont val="Calibri"/>
        <family val="2"/>
      </rPr>
      <t>Security Planning Policy and Procedures</t>
    </r>
  </si>
  <si>
    <r>
      <rPr>
        <sz val="10"/>
        <color rgb="FF231F20"/>
        <rFont val="Calibri"/>
        <family val="2"/>
      </rPr>
      <t>PL-2</t>
    </r>
  </si>
  <si>
    <r>
      <rPr>
        <sz val="10"/>
        <color rgb="FF231F20"/>
        <rFont val="Calibri"/>
        <family val="2"/>
      </rPr>
      <t>System Security Plan</t>
    </r>
  </si>
  <si>
    <r>
      <rPr>
        <sz val="10"/>
        <color rgb="FF231F20"/>
        <rFont val="Calibri"/>
        <family val="2"/>
      </rPr>
      <t>PL-3</t>
    </r>
  </si>
  <si>
    <r>
      <rPr>
        <b/>
        <sz val="10"/>
        <color rgb="FF231F20"/>
        <rFont val="Calibri"/>
        <family val="2"/>
      </rPr>
      <t>Withdrawn</t>
    </r>
  </si>
  <si>
    <r>
      <rPr>
        <sz val="10"/>
        <color rgb="FF231F20"/>
        <rFont val="Calibri"/>
        <family val="2"/>
      </rPr>
      <t>PL-4</t>
    </r>
  </si>
  <si>
    <r>
      <rPr>
        <sz val="10"/>
        <color rgb="FF231F20"/>
        <rFont val="Calibri"/>
        <family val="2"/>
      </rPr>
      <t>Rules of Behavior</t>
    </r>
  </si>
  <si>
    <r>
      <rPr>
        <sz val="10"/>
        <color rgb="FF231F20"/>
        <rFont val="Calibri"/>
        <family val="2"/>
      </rPr>
      <t>PL-5</t>
    </r>
  </si>
  <si>
    <r>
      <rPr>
        <b/>
        <sz val="10"/>
        <color rgb="FF231F20"/>
        <rFont val="Calibri"/>
        <family val="2"/>
      </rPr>
      <t>Withdrawn</t>
    </r>
  </si>
  <si>
    <r>
      <rPr>
        <sz val="10"/>
        <color rgb="FF231F20"/>
        <rFont val="Calibri"/>
        <family val="2"/>
      </rPr>
      <t>PL-6</t>
    </r>
  </si>
  <si>
    <r>
      <rPr>
        <b/>
        <sz val="10"/>
        <color rgb="FF231F20"/>
        <rFont val="Calibri"/>
        <family val="2"/>
      </rPr>
      <t>Withdrawn</t>
    </r>
  </si>
  <si>
    <r>
      <rPr>
        <sz val="10"/>
        <color rgb="FF231F20"/>
        <rFont val="Calibri"/>
        <family val="2"/>
      </rPr>
      <t>PL-7</t>
    </r>
  </si>
  <si>
    <r>
      <rPr>
        <sz val="10"/>
        <color rgb="FF231F20"/>
        <rFont val="Calibri"/>
        <family val="2"/>
      </rPr>
      <t>Security Concept of Operations</t>
    </r>
  </si>
  <si>
    <r>
      <rPr>
        <sz val="10"/>
        <color rgb="FF231F20"/>
        <rFont val="Calibri"/>
        <family val="2"/>
      </rPr>
      <t>PL-8</t>
    </r>
  </si>
  <si>
    <r>
      <rPr>
        <sz val="10"/>
        <color rgb="FF231F20"/>
        <rFont val="Calibri"/>
        <family val="2"/>
      </rPr>
      <t>Information Security Architecture</t>
    </r>
  </si>
  <si>
    <r>
      <rPr>
        <sz val="10"/>
        <color rgb="FF231F20"/>
        <rFont val="Calibri"/>
        <family val="2"/>
      </rPr>
      <t>PL-9</t>
    </r>
  </si>
  <si>
    <r>
      <rPr>
        <sz val="10"/>
        <color rgb="FF231F20"/>
        <rFont val="Calibri"/>
        <family val="2"/>
      </rPr>
      <t>Central Management</t>
    </r>
  </si>
  <si>
    <r>
      <rPr>
        <sz val="10"/>
        <color rgb="FF231F20"/>
        <rFont val="Calibri"/>
        <family val="2"/>
      </rPr>
      <t>PS-1</t>
    </r>
  </si>
  <si>
    <r>
      <rPr>
        <sz val="10"/>
        <color rgb="FF231F20"/>
        <rFont val="Calibri"/>
        <family val="2"/>
      </rPr>
      <t>Personnel Security Policy and Procedures</t>
    </r>
  </si>
  <si>
    <r>
      <rPr>
        <sz val="10"/>
        <color rgb="FF231F20"/>
        <rFont val="Calibri"/>
        <family val="2"/>
      </rPr>
      <t>PS-2</t>
    </r>
  </si>
  <si>
    <r>
      <rPr>
        <sz val="10"/>
        <color rgb="FF231F20"/>
        <rFont val="Calibri"/>
        <family val="2"/>
      </rPr>
      <t>Position Risk Designation</t>
    </r>
  </si>
  <si>
    <r>
      <rPr>
        <sz val="10"/>
        <color rgb="FF231F20"/>
        <rFont val="Calibri"/>
        <family val="2"/>
      </rPr>
      <t>PS-3</t>
    </r>
  </si>
  <si>
    <r>
      <rPr>
        <sz val="10"/>
        <color rgb="FF231F20"/>
        <rFont val="Calibri"/>
        <family val="2"/>
      </rPr>
      <t>Personnel Screening</t>
    </r>
  </si>
  <si>
    <r>
      <rPr>
        <sz val="10"/>
        <color rgb="FF231F20"/>
        <rFont val="Calibri"/>
        <family val="2"/>
      </rPr>
      <t>PS-4</t>
    </r>
  </si>
  <si>
    <r>
      <rPr>
        <sz val="10"/>
        <color rgb="FF231F20"/>
        <rFont val="Calibri"/>
        <family val="2"/>
      </rPr>
      <t>Personnel Termination</t>
    </r>
  </si>
  <si>
    <r>
      <rPr>
        <sz val="10"/>
        <color rgb="FF231F20"/>
        <rFont val="Calibri"/>
        <family val="2"/>
      </rPr>
      <t>PS-5</t>
    </r>
  </si>
  <si>
    <r>
      <rPr>
        <sz val="10"/>
        <color rgb="FF231F20"/>
        <rFont val="Calibri"/>
        <family val="2"/>
      </rPr>
      <t>Personnel Transfer</t>
    </r>
  </si>
  <si>
    <r>
      <rPr>
        <sz val="10"/>
        <color rgb="FF231F20"/>
        <rFont val="Calibri"/>
        <family val="2"/>
      </rPr>
      <t>PS-6</t>
    </r>
  </si>
  <si>
    <r>
      <rPr>
        <sz val="10"/>
        <color rgb="FF231F20"/>
        <rFont val="Calibri"/>
        <family val="2"/>
      </rPr>
      <t>Access Agreements</t>
    </r>
  </si>
  <si>
    <r>
      <rPr>
        <sz val="10"/>
        <color rgb="FF231F20"/>
        <rFont val="Calibri"/>
        <family val="2"/>
      </rPr>
      <t>PS-7</t>
    </r>
  </si>
  <si>
    <r>
      <rPr>
        <sz val="10"/>
        <color rgb="FF231F20"/>
        <rFont val="Calibri"/>
        <family val="2"/>
      </rPr>
      <t>Third-Party Personnel Security</t>
    </r>
  </si>
  <si>
    <r>
      <rPr>
        <sz val="10"/>
        <color rgb="FF231F20"/>
        <rFont val="Calibri"/>
        <family val="2"/>
      </rPr>
      <t>PS-8</t>
    </r>
  </si>
  <si>
    <r>
      <rPr>
        <sz val="10"/>
        <color rgb="FF231F20"/>
        <rFont val="Calibri"/>
        <family val="2"/>
      </rPr>
      <t>Personnel Sanctions</t>
    </r>
  </si>
  <si>
    <r>
      <rPr>
        <sz val="10"/>
        <color rgb="FF231F20"/>
        <rFont val="Calibri"/>
        <family val="2"/>
      </rPr>
      <t>RA-1</t>
    </r>
  </si>
  <si>
    <r>
      <rPr>
        <sz val="10"/>
        <color rgb="FF231F20"/>
        <rFont val="Calibri"/>
        <family val="2"/>
      </rPr>
      <t>Risk Assessment Policy and Procedures</t>
    </r>
  </si>
  <si>
    <r>
      <rPr>
        <sz val="10"/>
        <color rgb="FF231F20"/>
        <rFont val="Calibri"/>
        <family val="2"/>
      </rPr>
      <t>RA-2</t>
    </r>
  </si>
  <si>
    <r>
      <rPr>
        <sz val="10"/>
        <color rgb="FF231F20"/>
        <rFont val="Calibri"/>
        <family val="2"/>
      </rPr>
      <t>Security Categorization</t>
    </r>
  </si>
  <si>
    <r>
      <rPr>
        <sz val="10"/>
        <color rgb="FF231F20"/>
        <rFont val="Calibri"/>
        <family val="2"/>
      </rPr>
      <t>RA-3</t>
    </r>
  </si>
  <si>
    <r>
      <rPr>
        <sz val="10"/>
        <color rgb="FF231F20"/>
        <rFont val="Calibri"/>
        <family val="2"/>
      </rPr>
      <t>Risk Assessment</t>
    </r>
  </si>
  <si>
    <r>
      <rPr>
        <sz val="10"/>
        <color rgb="FF231F20"/>
        <rFont val="Calibri"/>
        <family val="2"/>
      </rPr>
      <t>RA-4</t>
    </r>
  </si>
  <si>
    <r>
      <rPr>
        <b/>
        <sz val="10"/>
        <color rgb="FF231F20"/>
        <rFont val="Calibri"/>
        <family val="2"/>
      </rPr>
      <t>Withdrawn</t>
    </r>
  </si>
  <si>
    <r>
      <rPr>
        <sz val="10"/>
        <color rgb="FF231F20"/>
        <rFont val="Calibri"/>
        <family val="2"/>
      </rPr>
      <t>RA-5</t>
    </r>
  </si>
  <si>
    <r>
      <rPr>
        <sz val="10"/>
        <color rgb="FF231F20"/>
        <rFont val="Calibri"/>
        <family val="2"/>
      </rPr>
      <t>Vulnerability Scanning</t>
    </r>
  </si>
  <si>
    <r>
      <rPr>
        <sz val="10"/>
        <color rgb="FF231F20"/>
        <rFont val="Calibri"/>
        <family val="2"/>
      </rPr>
      <t>RA-6</t>
    </r>
  </si>
  <si>
    <t>Technical Surveillance Countermeasures Survey</t>
  </si>
  <si>
    <r>
      <rPr>
        <sz val="10"/>
        <color rgb="FF231F20"/>
        <rFont val="Calibri"/>
        <family val="2"/>
      </rPr>
      <t>SA-1</t>
    </r>
  </si>
  <si>
    <t>System and Services Acquisition Policy and Procedures</t>
  </si>
  <si>
    <r>
      <rPr>
        <sz val="10"/>
        <color rgb="FF231F20"/>
        <rFont val="Calibri"/>
        <family val="2"/>
      </rPr>
      <t>SA-2</t>
    </r>
  </si>
  <si>
    <r>
      <rPr>
        <sz val="10"/>
        <color rgb="FF231F20"/>
        <rFont val="Calibri"/>
        <family val="2"/>
      </rPr>
      <t>Allocation of Resources</t>
    </r>
  </si>
  <si>
    <r>
      <rPr>
        <sz val="10"/>
        <color rgb="FF231F20"/>
        <rFont val="Calibri"/>
        <family val="2"/>
      </rPr>
      <t>SA-3</t>
    </r>
  </si>
  <si>
    <r>
      <rPr>
        <sz val="10"/>
        <color rgb="FF231F20"/>
        <rFont val="Calibri"/>
        <family val="2"/>
      </rPr>
      <t>System Development Life Cycle</t>
    </r>
  </si>
  <si>
    <r>
      <rPr>
        <sz val="10"/>
        <color rgb="FF231F20"/>
        <rFont val="Calibri"/>
        <family val="2"/>
      </rPr>
      <t>SA-4</t>
    </r>
  </si>
  <si>
    <r>
      <rPr>
        <sz val="10"/>
        <color rgb="FF231F20"/>
        <rFont val="Calibri"/>
        <family val="2"/>
      </rPr>
      <t>Acquisition Process</t>
    </r>
  </si>
  <si>
    <r>
      <rPr>
        <sz val="10"/>
        <color rgb="FF231F20"/>
        <rFont val="Calibri"/>
        <family val="2"/>
      </rPr>
      <t>SA-5</t>
    </r>
  </si>
  <si>
    <r>
      <rPr>
        <sz val="10"/>
        <color rgb="FF231F20"/>
        <rFont val="Calibri"/>
        <family val="2"/>
      </rPr>
      <t>Information System Documentation</t>
    </r>
  </si>
  <si>
    <r>
      <rPr>
        <sz val="10"/>
        <color rgb="FF231F20"/>
        <rFont val="Calibri"/>
        <family val="2"/>
      </rPr>
      <t>SA-6</t>
    </r>
  </si>
  <si>
    <r>
      <rPr>
        <b/>
        <sz val="10"/>
        <color rgb="FF231F20"/>
        <rFont val="Calibri"/>
        <family val="2"/>
      </rPr>
      <t>Withdrawn</t>
    </r>
  </si>
  <si>
    <r>
      <rPr>
        <sz val="10"/>
        <color rgb="FF231F20"/>
        <rFont val="Calibri"/>
        <family val="2"/>
      </rPr>
      <t>SA-7</t>
    </r>
  </si>
  <si>
    <r>
      <rPr>
        <b/>
        <sz val="10"/>
        <color rgb="FF231F20"/>
        <rFont val="Calibri"/>
        <family val="2"/>
      </rPr>
      <t>Withdrawn</t>
    </r>
  </si>
  <si>
    <r>
      <rPr>
        <sz val="10"/>
        <color rgb="FF231F20"/>
        <rFont val="Calibri"/>
        <family val="2"/>
      </rPr>
      <t>SA-8</t>
    </r>
  </si>
  <si>
    <r>
      <rPr>
        <sz val="10"/>
        <color rgb="FF231F20"/>
        <rFont val="Calibri"/>
        <family val="2"/>
      </rPr>
      <t>Security Engineering Principles</t>
    </r>
  </si>
  <si>
    <r>
      <rPr>
        <sz val="10"/>
        <color rgb="FF231F20"/>
        <rFont val="Calibri"/>
        <family val="2"/>
      </rPr>
      <t>SA-9</t>
    </r>
  </si>
  <si>
    <r>
      <rPr>
        <sz val="10"/>
        <color rgb="FF231F20"/>
        <rFont val="Calibri"/>
        <family val="2"/>
      </rPr>
      <t>External Information System Services</t>
    </r>
  </si>
  <si>
    <r>
      <rPr>
        <sz val="10"/>
        <color rgb="FF231F20"/>
        <rFont val="Calibri"/>
        <family val="2"/>
      </rPr>
      <t>SA-10</t>
    </r>
  </si>
  <si>
    <r>
      <rPr>
        <sz val="10"/>
        <color rgb="FF231F20"/>
        <rFont val="Calibri"/>
        <family val="2"/>
      </rPr>
      <t>Developer Configuration Management</t>
    </r>
  </si>
  <si>
    <r>
      <rPr>
        <sz val="10"/>
        <color rgb="FF231F20"/>
        <rFont val="Calibri"/>
        <family val="2"/>
      </rPr>
      <t>SA-11</t>
    </r>
  </si>
  <si>
    <r>
      <rPr>
        <sz val="10"/>
        <color rgb="FF231F20"/>
        <rFont val="Calibri"/>
        <family val="2"/>
      </rPr>
      <t>Developer Security Testing and Evaluation</t>
    </r>
  </si>
  <si>
    <r>
      <rPr>
        <sz val="10"/>
        <color rgb="FF231F20"/>
        <rFont val="Calibri"/>
        <family val="2"/>
      </rPr>
      <t>SA-12</t>
    </r>
  </si>
  <si>
    <r>
      <rPr>
        <sz val="10"/>
        <color rgb="FF231F20"/>
        <rFont val="Calibri"/>
        <family val="2"/>
      </rPr>
      <t>Supply Chain Protection</t>
    </r>
  </si>
  <si>
    <r>
      <rPr>
        <sz val="10"/>
        <color rgb="FF231F20"/>
        <rFont val="Calibri"/>
        <family val="2"/>
      </rPr>
      <t>SA-13</t>
    </r>
  </si>
  <si>
    <r>
      <rPr>
        <sz val="10"/>
        <color rgb="FF231F20"/>
        <rFont val="Calibri"/>
        <family val="2"/>
      </rPr>
      <t>Trustworthiness</t>
    </r>
  </si>
  <si>
    <r>
      <rPr>
        <sz val="10"/>
        <color rgb="FF231F20"/>
        <rFont val="Calibri"/>
        <family val="2"/>
      </rPr>
      <t>SA-14</t>
    </r>
  </si>
  <si>
    <r>
      <rPr>
        <sz val="10"/>
        <color rgb="FF231F20"/>
        <rFont val="Calibri"/>
        <family val="2"/>
      </rPr>
      <t>Criticality Analysis</t>
    </r>
  </si>
  <si>
    <r>
      <rPr>
        <sz val="10"/>
        <color rgb="FF231F20"/>
        <rFont val="Calibri"/>
        <family val="2"/>
      </rPr>
      <t>SA-15</t>
    </r>
  </si>
  <si>
    <t>Development Process, Standards, and Tools</t>
  </si>
  <si>
    <r>
      <rPr>
        <sz val="10"/>
        <color rgb="FF231F20"/>
        <rFont val="Calibri"/>
        <family val="2"/>
      </rPr>
      <t>SA-16</t>
    </r>
  </si>
  <si>
    <r>
      <rPr>
        <sz val="10"/>
        <color rgb="FF231F20"/>
        <rFont val="Calibri"/>
        <family val="2"/>
      </rPr>
      <t>Developer-Provided Training</t>
    </r>
  </si>
  <si>
    <r>
      <rPr>
        <sz val="10"/>
        <color rgb="FF231F20"/>
        <rFont val="Calibri"/>
        <family val="2"/>
      </rPr>
      <t>SA-17</t>
    </r>
  </si>
  <si>
    <r>
      <rPr>
        <sz val="10"/>
        <color rgb="FF231F20"/>
        <rFont val="Calibri"/>
        <family val="2"/>
      </rPr>
      <t>Developer Security Architecture and Design</t>
    </r>
  </si>
  <si>
    <r>
      <rPr>
        <sz val="10"/>
        <color rgb="FF231F20"/>
        <rFont val="Calibri"/>
        <family val="2"/>
      </rPr>
      <t>SA-18</t>
    </r>
  </si>
  <si>
    <r>
      <rPr>
        <sz val="10"/>
        <color rgb="FF231F20"/>
        <rFont val="Calibri"/>
        <family val="2"/>
      </rPr>
      <t>Tamper Resistance and Detection</t>
    </r>
  </si>
  <si>
    <r>
      <rPr>
        <sz val="10"/>
        <color rgb="FF231F20"/>
        <rFont val="Calibri"/>
        <family val="2"/>
      </rPr>
      <t>SA-19</t>
    </r>
  </si>
  <si>
    <r>
      <rPr>
        <sz val="10"/>
        <color rgb="FF231F20"/>
        <rFont val="Calibri"/>
        <family val="2"/>
      </rPr>
      <t>Component Authenticity</t>
    </r>
  </si>
  <si>
    <r>
      <rPr>
        <sz val="10"/>
        <color rgb="FF231F20"/>
        <rFont val="Calibri"/>
        <family val="2"/>
      </rPr>
      <t>SA-20</t>
    </r>
  </si>
  <si>
    <t>Customized Development of Critical Components</t>
  </si>
  <si>
    <r>
      <rPr>
        <sz val="10"/>
        <color rgb="FF231F20"/>
        <rFont val="Calibri"/>
        <family val="2"/>
      </rPr>
      <t>SA-21</t>
    </r>
  </si>
  <si>
    <r>
      <rPr>
        <sz val="10"/>
        <color rgb="FF231F20"/>
        <rFont val="Calibri"/>
        <family val="2"/>
      </rPr>
      <t>Developer Screening</t>
    </r>
  </si>
  <si>
    <r>
      <rPr>
        <sz val="10"/>
        <color rgb="FF231F20"/>
        <rFont val="Calibri"/>
        <family val="2"/>
      </rPr>
      <t>SA-22</t>
    </r>
  </si>
  <si>
    <r>
      <rPr>
        <sz val="10"/>
        <color rgb="FF231F20"/>
        <rFont val="Calibri"/>
        <family val="2"/>
      </rPr>
      <t>Unsupported System Components</t>
    </r>
  </si>
  <si>
    <r>
      <rPr>
        <sz val="10"/>
        <color rgb="FF231F20"/>
        <rFont val="Calibri"/>
        <family val="2"/>
      </rPr>
      <t>SC-1</t>
    </r>
  </si>
  <si>
    <t>System and Communications Protection Policy and Procedures</t>
  </si>
  <si>
    <r>
      <rPr>
        <sz val="10"/>
        <color rgb="FF231F20"/>
        <rFont val="Calibri"/>
        <family val="2"/>
      </rPr>
      <t>SC-2</t>
    </r>
  </si>
  <si>
    <r>
      <rPr>
        <sz val="10"/>
        <color rgb="FF231F20"/>
        <rFont val="Calibri"/>
        <family val="2"/>
      </rPr>
      <t>Application Partitioning</t>
    </r>
  </si>
  <si>
    <r>
      <rPr>
        <sz val="10"/>
        <color rgb="FF231F20"/>
        <rFont val="Calibri"/>
        <family val="2"/>
      </rPr>
      <t>SC-3</t>
    </r>
  </si>
  <si>
    <r>
      <rPr>
        <sz val="10"/>
        <color rgb="FF231F20"/>
        <rFont val="Calibri"/>
        <family val="2"/>
      </rPr>
      <t>Security Function Isolation</t>
    </r>
  </si>
  <si>
    <r>
      <rPr>
        <sz val="10"/>
        <color rgb="FF231F20"/>
        <rFont val="Calibri"/>
        <family val="2"/>
      </rPr>
      <t>SC-4</t>
    </r>
  </si>
  <si>
    <r>
      <rPr>
        <sz val="10"/>
        <color rgb="FF231F20"/>
        <rFont val="Calibri"/>
        <family val="2"/>
      </rPr>
      <t>Information in Shared Resources</t>
    </r>
  </si>
  <si>
    <r>
      <rPr>
        <sz val="10"/>
        <color rgb="FF231F20"/>
        <rFont val="Calibri"/>
        <family val="2"/>
      </rPr>
      <t>SC-5</t>
    </r>
  </si>
  <si>
    <r>
      <rPr>
        <sz val="10"/>
        <color rgb="FF231F20"/>
        <rFont val="Calibri"/>
        <family val="2"/>
      </rPr>
      <t>Denial of Service Protection</t>
    </r>
  </si>
  <si>
    <r>
      <rPr>
        <sz val="10"/>
        <color rgb="FF231F20"/>
        <rFont val="Calibri"/>
        <family val="2"/>
      </rPr>
      <t>SC-6</t>
    </r>
  </si>
  <si>
    <r>
      <rPr>
        <sz val="10"/>
        <color rgb="FF231F20"/>
        <rFont val="Calibri"/>
        <family val="2"/>
      </rPr>
      <t>Resource Availability</t>
    </r>
  </si>
  <si>
    <r>
      <rPr>
        <sz val="10"/>
        <color rgb="FF231F20"/>
        <rFont val="Calibri"/>
        <family val="2"/>
      </rPr>
      <t>SC-7</t>
    </r>
  </si>
  <si>
    <r>
      <rPr>
        <sz val="10"/>
        <color rgb="FF231F20"/>
        <rFont val="Calibri"/>
        <family val="2"/>
      </rPr>
      <t>Boundary Protection</t>
    </r>
  </si>
  <si>
    <r>
      <rPr>
        <sz val="10"/>
        <color rgb="FF231F20"/>
        <rFont val="Calibri"/>
        <family val="2"/>
      </rPr>
      <t>SC-8</t>
    </r>
  </si>
  <si>
    <r>
      <rPr>
        <sz val="10"/>
        <color rgb="FF231F20"/>
        <rFont val="Calibri"/>
        <family val="2"/>
      </rPr>
      <t>Transmission Confidentiality and Integrity</t>
    </r>
  </si>
  <si>
    <r>
      <rPr>
        <sz val="10"/>
        <color rgb="FF231F20"/>
        <rFont val="Calibri"/>
        <family val="2"/>
      </rPr>
      <t>SC-9</t>
    </r>
  </si>
  <si>
    <r>
      <rPr>
        <b/>
        <sz val="10"/>
        <color rgb="FF231F20"/>
        <rFont val="Calibri"/>
        <family val="2"/>
      </rPr>
      <t>Withdrawn</t>
    </r>
  </si>
  <si>
    <r>
      <rPr>
        <sz val="10"/>
        <color rgb="FF231F20"/>
        <rFont val="Calibri"/>
        <family val="2"/>
      </rPr>
      <t>SC-10</t>
    </r>
  </si>
  <si>
    <r>
      <rPr>
        <sz val="10"/>
        <color rgb="FF231F20"/>
        <rFont val="Calibri"/>
        <family val="2"/>
      </rPr>
      <t>Network Disconnect</t>
    </r>
  </si>
  <si>
    <r>
      <rPr>
        <sz val="10"/>
        <color rgb="FF231F20"/>
        <rFont val="Calibri"/>
        <family val="2"/>
      </rPr>
      <t>SC-11</t>
    </r>
  </si>
  <si>
    <r>
      <rPr>
        <sz val="10"/>
        <color rgb="FF231F20"/>
        <rFont val="Calibri"/>
        <family val="2"/>
      </rPr>
      <t>Trusted Path</t>
    </r>
  </si>
  <si>
    <r>
      <rPr>
        <sz val="10"/>
        <color rgb="FF231F20"/>
        <rFont val="Calibri"/>
        <family val="2"/>
      </rPr>
      <t>SC-12</t>
    </r>
  </si>
  <si>
    <t>Cryptographic Key Establishment and Management</t>
  </si>
  <si>
    <r>
      <rPr>
        <sz val="10"/>
        <color rgb="FF231F20"/>
        <rFont val="Calibri"/>
        <family val="2"/>
      </rPr>
      <t>SC-13</t>
    </r>
  </si>
  <si>
    <r>
      <rPr>
        <sz val="10"/>
        <color rgb="FF231F20"/>
        <rFont val="Calibri"/>
        <family val="2"/>
      </rPr>
      <t>Cryptographic Protection</t>
    </r>
  </si>
  <si>
    <r>
      <rPr>
        <sz val="10"/>
        <color rgb="FF231F20"/>
        <rFont val="Calibri"/>
        <family val="2"/>
      </rPr>
      <t>SC-14</t>
    </r>
  </si>
  <si>
    <r>
      <rPr>
        <b/>
        <sz val="10"/>
        <color rgb="FF231F20"/>
        <rFont val="Calibri"/>
        <family val="2"/>
      </rPr>
      <t>Withdrawn</t>
    </r>
  </si>
  <si>
    <r>
      <rPr>
        <sz val="10"/>
        <color rgb="FF231F20"/>
        <rFont val="Calibri"/>
        <family val="2"/>
      </rPr>
      <t>SC-15</t>
    </r>
  </si>
  <si>
    <r>
      <rPr>
        <sz val="10"/>
        <color rgb="FF231F20"/>
        <rFont val="Calibri"/>
        <family val="2"/>
      </rPr>
      <t>Collaborative Computing Devices</t>
    </r>
  </si>
  <si>
    <r>
      <rPr>
        <sz val="10"/>
        <color rgb="FF231F20"/>
        <rFont val="Calibri"/>
        <family val="2"/>
      </rPr>
      <t>SC-16</t>
    </r>
  </si>
  <si>
    <r>
      <rPr>
        <sz val="10"/>
        <color rgb="FF231F20"/>
        <rFont val="Calibri"/>
        <family val="2"/>
      </rPr>
      <t>Transmission of Security Attributes</t>
    </r>
  </si>
  <si>
    <r>
      <rPr>
        <sz val="10"/>
        <color rgb="FF231F20"/>
        <rFont val="Calibri"/>
        <family val="2"/>
      </rPr>
      <t>SC-17</t>
    </r>
  </si>
  <si>
    <r>
      <rPr>
        <sz val="10"/>
        <color rgb="FF231F20"/>
        <rFont val="Calibri"/>
        <family val="2"/>
      </rPr>
      <t>Public Key Infrastructure Certificates</t>
    </r>
  </si>
  <si>
    <r>
      <rPr>
        <sz val="10"/>
        <color rgb="FF231F20"/>
        <rFont val="Calibri"/>
        <family val="2"/>
      </rPr>
      <t>SC-18</t>
    </r>
  </si>
  <si>
    <r>
      <rPr>
        <sz val="10"/>
        <color rgb="FF231F20"/>
        <rFont val="Calibri"/>
        <family val="2"/>
      </rPr>
      <t>Mobile Code</t>
    </r>
  </si>
  <si>
    <r>
      <rPr>
        <sz val="10"/>
        <color rgb="FF231F20"/>
        <rFont val="Calibri"/>
        <family val="2"/>
      </rPr>
      <t>SC-19</t>
    </r>
  </si>
  <si>
    <r>
      <rPr>
        <sz val="10"/>
        <color rgb="FF231F20"/>
        <rFont val="Calibri"/>
        <family val="2"/>
      </rPr>
      <t>Voice Over Internet Protocol</t>
    </r>
  </si>
  <si>
    <r>
      <rPr>
        <sz val="10"/>
        <color rgb="FF231F20"/>
        <rFont val="Calibri"/>
        <family val="2"/>
      </rPr>
      <t>SC-20</t>
    </r>
  </si>
  <si>
    <t>Secure Name /Address Resolution Service (Authoritative Source)</t>
  </si>
  <si>
    <r>
      <rPr>
        <sz val="10"/>
        <color rgb="FF231F20"/>
        <rFont val="Calibri"/>
        <family val="2"/>
      </rPr>
      <t>SC-21</t>
    </r>
  </si>
  <si>
    <t>Secure Name /Address Resolution Service (Recursive or Caching Resolver)</t>
  </si>
  <si>
    <r>
      <rPr>
        <sz val="10"/>
        <color rgb="FF231F20"/>
        <rFont val="Calibri"/>
        <family val="2"/>
      </rPr>
      <t>SC-22</t>
    </r>
  </si>
  <si>
    <t>Architecture and Provisioning for Name/Address Resolution Service</t>
  </si>
  <si>
    <r>
      <rPr>
        <sz val="10"/>
        <color rgb="FF231F20"/>
        <rFont val="Calibri"/>
        <family val="2"/>
      </rPr>
      <t>SC-23</t>
    </r>
  </si>
  <si>
    <r>
      <rPr>
        <sz val="10"/>
        <color rgb="FF231F20"/>
        <rFont val="Calibri"/>
        <family val="2"/>
      </rPr>
      <t>Session Authenticity</t>
    </r>
  </si>
  <si>
    <r>
      <rPr>
        <sz val="10"/>
        <color rgb="FF231F20"/>
        <rFont val="Calibri"/>
        <family val="2"/>
      </rPr>
      <t>SC-24</t>
    </r>
  </si>
  <si>
    <r>
      <rPr>
        <sz val="10"/>
        <color rgb="FF231F20"/>
        <rFont val="Calibri"/>
        <family val="2"/>
      </rPr>
      <t>Fail in Known State</t>
    </r>
  </si>
  <si>
    <r>
      <rPr>
        <sz val="10"/>
        <color rgb="FF231F20"/>
        <rFont val="Calibri"/>
        <family val="2"/>
      </rPr>
      <t>SC-25</t>
    </r>
  </si>
  <si>
    <r>
      <rPr>
        <sz val="10"/>
        <color rgb="FF231F20"/>
        <rFont val="Calibri"/>
        <family val="2"/>
      </rPr>
      <t>Thin Nodes</t>
    </r>
  </si>
  <si>
    <r>
      <rPr>
        <sz val="10"/>
        <color rgb="FF231F20"/>
        <rFont val="Calibri"/>
        <family val="2"/>
      </rPr>
      <t>SC-26</t>
    </r>
  </si>
  <si>
    <r>
      <rPr>
        <sz val="10"/>
        <color rgb="FF231F20"/>
        <rFont val="Calibri"/>
        <family val="2"/>
      </rPr>
      <t>Honeypots</t>
    </r>
  </si>
  <si>
    <r>
      <rPr>
        <sz val="10"/>
        <color rgb="FF231F20"/>
        <rFont val="Calibri"/>
        <family val="2"/>
      </rPr>
      <t>SC-27</t>
    </r>
  </si>
  <si>
    <r>
      <rPr>
        <sz val="10"/>
        <color rgb="FF231F20"/>
        <rFont val="Calibri"/>
        <family val="2"/>
      </rPr>
      <t>Platform-Independent Applications</t>
    </r>
  </si>
  <si>
    <r>
      <rPr>
        <sz val="10"/>
        <color rgb="FF231F20"/>
        <rFont val="Calibri"/>
        <family val="2"/>
      </rPr>
      <t>SC-28</t>
    </r>
  </si>
  <si>
    <r>
      <rPr>
        <sz val="10"/>
        <color rgb="FF231F20"/>
        <rFont val="Calibri"/>
        <family val="2"/>
      </rPr>
      <t>Protection of Information at Rest</t>
    </r>
  </si>
  <si>
    <r>
      <rPr>
        <sz val="10"/>
        <color rgb="FF231F20"/>
        <rFont val="Calibri"/>
        <family val="2"/>
      </rPr>
      <t>SC-29</t>
    </r>
  </si>
  <si>
    <r>
      <rPr>
        <sz val="10"/>
        <color rgb="FF231F20"/>
        <rFont val="Calibri"/>
        <family val="2"/>
      </rPr>
      <t>Heterogeneity</t>
    </r>
  </si>
  <si>
    <r>
      <rPr>
        <sz val="10"/>
        <color rgb="FF231F20"/>
        <rFont val="Calibri"/>
        <family val="2"/>
      </rPr>
      <t>SC-30</t>
    </r>
  </si>
  <si>
    <r>
      <rPr>
        <sz val="10"/>
        <color rgb="FF231F20"/>
        <rFont val="Calibri"/>
        <family val="2"/>
      </rPr>
      <t>Concealment and Misdirection</t>
    </r>
  </si>
  <si>
    <r>
      <rPr>
        <sz val="10"/>
        <color rgb="FF231F20"/>
        <rFont val="Calibri"/>
        <family val="2"/>
      </rPr>
      <t>SC-31</t>
    </r>
  </si>
  <si>
    <r>
      <rPr>
        <sz val="10"/>
        <color rgb="FF231F20"/>
        <rFont val="Calibri"/>
        <family val="2"/>
      </rPr>
      <t>Covert Channel Analysis</t>
    </r>
  </si>
  <si>
    <r>
      <rPr>
        <sz val="10"/>
        <color rgb="FF231F20"/>
        <rFont val="Calibri"/>
        <family val="2"/>
      </rPr>
      <t>SC-32</t>
    </r>
  </si>
  <si>
    <r>
      <rPr>
        <sz val="10"/>
        <color rgb="FF231F20"/>
        <rFont val="Calibri"/>
        <family val="2"/>
      </rPr>
      <t>Information System Partitioning</t>
    </r>
  </si>
  <si>
    <r>
      <rPr>
        <sz val="10"/>
        <color rgb="FF231F20"/>
        <rFont val="Calibri"/>
        <family val="2"/>
      </rPr>
      <t>SC-33</t>
    </r>
  </si>
  <si>
    <r>
      <rPr>
        <b/>
        <sz val="10"/>
        <color rgb="FF231F20"/>
        <rFont val="Calibri"/>
        <family val="2"/>
      </rPr>
      <t>Withdrawn</t>
    </r>
  </si>
  <si>
    <r>
      <rPr>
        <sz val="10"/>
        <color rgb="FF231F20"/>
        <rFont val="Calibri"/>
        <family val="2"/>
      </rPr>
      <t>SC-34</t>
    </r>
  </si>
  <si>
    <r>
      <rPr>
        <sz val="10"/>
        <color rgb="FF231F20"/>
        <rFont val="Calibri"/>
        <family val="2"/>
      </rPr>
      <t>Non-Modifiable Executable Programs</t>
    </r>
  </si>
  <si>
    <r>
      <rPr>
        <sz val="10"/>
        <color rgb="FF231F20"/>
        <rFont val="Calibri"/>
        <family val="2"/>
      </rPr>
      <t>SC-35</t>
    </r>
  </si>
  <si>
    <r>
      <rPr>
        <sz val="10"/>
        <color rgb="FF231F20"/>
        <rFont val="Calibri"/>
        <family val="2"/>
      </rPr>
      <t>Honeyclients</t>
    </r>
  </si>
  <si>
    <r>
      <rPr>
        <sz val="10"/>
        <color rgb="FF231F20"/>
        <rFont val="Calibri"/>
        <family val="2"/>
      </rPr>
      <t>SC-36</t>
    </r>
  </si>
  <si>
    <r>
      <rPr>
        <sz val="10"/>
        <color rgb="FF231F20"/>
        <rFont val="Calibri"/>
        <family val="2"/>
      </rPr>
      <t>Distributed Processing and Storage</t>
    </r>
  </si>
  <si>
    <r>
      <rPr>
        <sz val="10"/>
        <color rgb="FF231F20"/>
        <rFont val="Calibri"/>
        <family val="2"/>
      </rPr>
      <t>SC-37</t>
    </r>
  </si>
  <si>
    <r>
      <rPr>
        <sz val="10"/>
        <color rgb="FF231F20"/>
        <rFont val="Calibri"/>
        <family val="2"/>
      </rPr>
      <t>Out-of-Band Channels</t>
    </r>
  </si>
  <si>
    <r>
      <rPr>
        <sz val="10"/>
        <color rgb="FF231F20"/>
        <rFont val="Calibri"/>
        <family val="2"/>
      </rPr>
      <t>SC-38</t>
    </r>
  </si>
  <si>
    <r>
      <rPr>
        <sz val="10"/>
        <color rgb="FF231F20"/>
        <rFont val="Calibri"/>
        <family val="2"/>
      </rPr>
      <t>Operations Security</t>
    </r>
  </si>
  <si>
    <r>
      <rPr>
        <sz val="10"/>
        <color rgb="FF231F20"/>
        <rFont val="Calibri"/>
        <family val="2"/>
      </rPr>
      <t>SC-39</t>
    </r>
  </si>
  <si>
    <r>
      <rPr>
        <sz val="10"/>
        <color rgb="FF231F20"/>
        <rFont val="Calibri"/>
        <family val="2"/>
      </rPr>
      <t>Process Isolation</t>
    </r>
  </si>
  <si>
    <r>
      <rPr>
        <sz val="10"/>
        <color rgb="FF231F20"/>
        <rFont val="Calibri"/>
        <family val="2"/>
      </rPr>
      <t>SC-40</t>
    </r>
  </si>
  <si>
    <r>
      <rPr>
        <sz val="10"/>
        <color rgb="FF231F20"/>
        <rFont val="Calibri"/>
        <family val="2"/>
      </rPr>
      <t>Wireless Link Protection</t>
    </r>
  </si>
  <si>
    <r>
      <rPr>
        <sz val="10"/>
        <color rgb="FF231F20"/>
        <rFont val="Calibri"/>
        <family val="2"/>
      </rPr>
      <t>SC-41</t>
    </r>
  </si>
  <si>
    <r>
      <rPr>
        <sz val="10"/>
        <color rgb="FF231F20"/>
        <rFont val="Calibri"/>
        <family val="2"/>
      </rPr>
      <t>Port and I/O Device Access</t>
    </r>
  </si>
  <si>
    <r>
      <rPr>
        <sz val="10"/>
        <color rgb="FF231F20"/>
        <rFont val="Calibri"/>
        <family val="2"/>
      </rPr>
      <t>SC-42</t>
    </r>
  </si>
  <si>
    <r>
      <rPr>
        <sz val="10"/>
        <color rgb="FF231F20"/>
        <rFont val="Calibri"/>
        <family val="2"/>
      </rPr>
      <t>Sensor Capability and Data</t>
    </r>
  </si>
  <si>
    <r>
      <rPr>
        <sz val="10"/>
        <color rgb="FF231F20"/>
        <rFont val="Calibri"/>
        <family val="2"/>
      </rPr>
      <t>SC-43</t>
    </r>
  </si>
  <si>
    <r>
      <rPr>
        <sz val="10"/>
        <color rgb="FF231F20"/>
        <rFont val="Calibri"/>
        <family val="2"/>
      </rPr>
      <t>Usage Restrictions</t>
    </r>
  </si>
  <si>
    <r>
      <rPr>
        <sz val="10"/>
        <color rgb="FF231F20"/>
        <rFont val="Calibri"/>
        <family val="2"/>
      </rPr>
      <t>SC-44</t>
    </r>
  </si>
  <si>
    <r>
      <rPr>
        <sz val="10"/>
        <color rgb="FF231F20"/>
        <rFont val="Calibri"/>
        <family val="2"/>
      </rPr>
      <t>Detonation Chambers</t>
    </r>
  </si>
  <si>
    <r>
      <rPr>
        <sz val="10"/>
        <color rgb="FF231F20"/>
        <rFont val="Calibri"/>
        <family val="2"/>
      </rPr>
      <t>SI-1</t>
    </r>
  </si>
  <si>
    <t>System and Information Integrity Policy and Procedures</t>
  </si>
  <si>
    <r>
      <rPr>
        <sz val="10"/>
        <color rgb="FF231F20"/>
        <rFont val="Calibri"/>
        <family val="2"/>
      </rPr>
      <t>SI-2</t>
    </r>
  </si>
  <si>
    <r>
      <rPr>
        <sz val="10"/>
        <color rgb="FF231F20"/>
        <rFont val="Calibri"/>
        <family val="2"/>
      </rPr>
      <t>Flaw Remediation</t>
    </r>
  </si>
  <si>
    <r>
      <rPr>
        <sz val="10"/>
        <color rgb="FF231F20"/>
        <rFont val="Calibri"/>
        <family val="2"/>
      </rPr>
      <t>SI-3</t>
    </r>
  </si>
  <si>
    <r>
      <rPr>
        <sz val="10"/>
        <color rgb="FF231F20"/>
        <rFont val="Calibri"/>
        <family val="2"/>
      </rPr>
      <t>Malicious Code Protection</t>
    </r>
  </si>
  <si>
    <r>
      <rPr>
        <sz val="10"/>
        <color rgb="FF231F20"/>
        <rFont val="Calibri"/>
        <family val="2"/>
      </rPr>
      <t>SI-4</t>
    </r>
  </si>
  <si>
    <r>
      <rPr>
        <sz val="10"/>
        <color rgb="FF231F20"/>
        <rFont val="Calibri"/>
        <family val="2"/>
      </rPr>
      <t>Information System Monitoring</t>
    </r>
  </si>
  <si>
    <r>
      <rPr>
        <sz val="10"/>
        <color rgb="FF231F20"/>
        <rFont val="Calibri"/>
        <family val="2"/>
      </rPr>
      <t>SI-5</t>
    </r>
  </si>
  <si>
    <r>
      <rPr>
        <sz val="10"/>
        <color rgb="FF231F20"/>
        <rFont val="Calibri"/>
        <family val="2"/>
      </rPr>
      <t>Security Alerts, Advisories, and Directives</t>
    </r>
  </si>
  <si>
    <r>
      <rPr>
        <sz val="10"/>
        <color rgb="FF231F20"/>
        <rFont val="Calibri"/>
        <family val="2"/>
      </rPr>
      <t>SI-6</t>
    </r>
  </si>
  <si>
    <r>
      <rPr>
        <sz val="10"/>
        <color rgb="FF231F20"/>
        <rFont val="Calibri"/>
        <family val="2"/>
      </rPr>
      <t>Security Function Verification</t>
    </r>
  </si>
  <si>
    <r>
      <rPr>
        <sz val="10"/>
        <color rgb="FF231F20"/>
        <rFont val="Calibri"/>
        <family val="2"/>
      </rPr>
      <t>SI-7</t>
    </r>
  </si>
  <si>
    <t>Software, Firmware, and Information Integrity</t>
  </si>
  <si>
    <r>
      <rPr>
        <sz val="10"/>
        <color rgb="FF231F20"/>
        <rFont val="Calibri"/>
        <family val="2"/>
      </rPr>
      <t>SI-8</t>
    </r>
  </si>
  <si>
    <r>
      <rPr>
        <sz val="10"/>
        <color rgb="FF231F20"/>
        <rFont val="Calibri"/>
        <family val="2"/>
      </rPr>
      <t>Spam Protection</t>
    </r>
  </si>
  <si>
    <r>
      <rPr>
        <sz val="10"/>
        <color rgb="FF231F20"/>
        <rFont val="Calibri"/>
        <family val="2"/>
      </rPr>
      <t>SI-9</t>
    </r>
  </si>
  <si>
    <r>
      <rPr>
        <b/>
        <sz val="10"/>
        <color rgb="FF231F20"/>
        <rFont val="Calibri"/>
        <family val="2"/>
      </rPr>
      <t>Withdrawn</t>
    </r>
  </si>
  <si>
    <r>
      <rPr>
        <sz val="10"/>
        <color rgb="FF231F20"/>
        <rFont val="Calibri"/>
        <family val="2"/>
      </rPr>
      <t>SI-10</t>
    </r>
  </si>
  <si>
    <r>
      <rPr>
        <sz val="10"/>
        <color rgb="FF231F20"/>
        <rFont val="Calibri"/>
        <family val="2"/>
      </rPr>
      <t>Information Input Validation</t>
    </r>
  </si>
  <si>
    <r>
      <rPr>
        <sz val="10"/>
        <color rgb="FF231F20"/>
        <rFont val="Calibri"/>
        <family val="2"/>
      </rPr>
      <t>SI-11</t>
    </r>
  </si>
  <si>
    <r>
      <rPr>
        <sz val="10"/>
        <color rgb="FF231F20"/>
        <rFont val="Calibri"/>
        <family val="2"/>
      </rPr>
      <t>Error Handling</t>
    </r>
  </si>
  <si>
    <r>
      <rPr>
        <sz val="10"/>
        <color rgb="FF231F20"/>
        <rFont val="Calibri"/>
        <family val="2"/>
      </rPr>
      <t>SI-12</t>
    </r>
  </si>
  <si>
    <r>
      <rPr>
        <sz val="10"/>
        <color rgb="FF231F20"/>
        <rFont val="Calibri"/>
        <family val="2"/>
      </rPr>
      <t>Information Handling and Retention</t>
    </r>
  </si>
  <si>
    <r>
      <rPr>
        <sz val="10"/>
        <color rgb="FF231F20"/>
        <rFont val="Calibri"/>
        <family val="2"/>
      </rPr>
      <t>SI-13</t>
    </r>
  </si>
  <si>
    <r>
      <rPr>
        <sz val="10"/>
        <color rgb="FF231F20"/>
        <rFont val="Calibri"/>
        <family val="2"/>
      </rPr>
      <t>Predictable Failure Prevention</t>
    </r>
  </si>
  <si>
    <r>
      <rPr>
        <sz val="10"/>
        <color rgb="FF231F20"/>
        <rFont val="Calibri"/>
        <family val="2"/>
      </rPr>
      <t>SI-14</t>
    </r>
  </si>
  <si>
    <r>
      <rPr>
        <sz val="10"/>
        <color rgb="FF231F20"/>
        <rFont val="Calibri"/>
        <family val="2"/>
      </rPr>
      <t>Non-Persistence</t>
    </r>
  </si>
  <si>
    <r>
      <rPr>
        <sz val="10"/>
        <color rgb="FF231F20"/>
        <rFont val="Calibri"/>
        <family val="2"/>
      </rPr>
      <t>SI-15</t>
    </r>
  </si>
  <si>
    <r>
      <rPr>
        <sz val="10"/>
        <color rgb="FF231F20"/>
        <rFont val="Calibri"/>
        <family val="2"/>
      </rPr>
      <t>Information Output Filtering</t>
    </r>
  </si>
  <si>
    <r>
      <rPr>
        <sz val="10"/>
        <color rgb="FF231F20"/>
        <rFont val="Calibri"/>
        <family val="2"/>
      </rPr>
      <t>SI-16</t>
    </r>
  </si>
  <si>
    <r>
      <rPr>
        <sz val="10"/>
        <color rgb="FF231F20"/>
        <rFont val="Calibri"/>
        <family val="2"/>
      </rPr>
      <t>Memory Protection</t>
    </r>
  </si>
  <si>
    <r>
      <rPr>
        <sz val="10"/>
        <color rgb="FF231F20"/>
        <rFont val="Calibri"/>
        <family val="2"/>
      </rPr>
      <t>SI-17</t>
    </r>
  </si>
  <si>
    <r>
      <rPr>
        <sz val="10"/>
        <color rgb="FF231F20"/>
        <rFont val="Calibri"/>
        <family val="2"/>
      </rPr>
      <t>Fail-Safe Procedures</t>
    </r>
  </si>
  <si>
    <r>
      <rPr>
        <sz val="10"/>
        <color rgb="FF231F20"/>
        <rFont val="Calibri"/>
        <family val="2"/>
      </rPr>
      <t>PM-1</t>
    </r>
  </si>
  <si>
    <r>
      <rPr>
        <sz val="10"/>
        <color rgb="FF231F20"/>
        <rFont val="Calibri"/>
        <family val="2"/>
      </rPr>
      <t>Information Security Program Plan</t>
    </r>
  </si>
  <si>
    <r>
      <rPr>
        <sz val="10"/>
        <color rgb="FF231F20"/>
        <rFont val="Calibri"/>
        <family val="2"/>
      </rPr>
      <t>PM-2</t>
    </r>
  </si>
  <si>
    <r>
      <rPr>
        <sz val="10"/>
        <color rgb="FF231F20"/>
        <rFont val="Calibri"/>
        <family val="2"/>
      </rPr>
      <t>Senior Information Security Officer</t>
    </r>
  </si>
  <si>
    <r>
      <rPr>
        <sz val="10"/>
        <color rgb="FF231F20"/>
        <rFont val="Calibri"/>
        <family val="2"/>
      </rPr>
      <t>PM-3</t>
    </r>
  </si>
  <si>
    <r>
      <rPr>
        <sz val="10"/>
        <color rgb="FF231F20"/>
        <rFont val="Calibri"/>
        <family val="2"/>
      </rPr>
      <t>Information Security Resources</t>
    </r>
  </si>
  <si>
    <r>
      <rPr>
        <sz val="10"/>
        <color rgb="FF231F20"/>
        <rFont val="Calibri"/>
        <family val="2"/>
      </rPr>
      <t>PM-4</t>
    </r>
  </si>
  <si>
    <r>
      <rPr>
        <sz val="10"/>
        <color rgb="FF231F20"/>
        <rFont val="Calibri"/>
        <family val="2"/>
      </rPr>
      <t>Plan of Action and Milestones Process</t>
    </r>
  </si>
  <si>
    <r>
      <rPr>
        <sz val="10"/>
        <color rgb="FF231F20"/>
        <rFont val="Calibri"/>
        <family val="2"/>
      </rPr>
      <t>PM-5</t>
    </r>
  </si>
  <si>
    <r>
      <rPr>
        <sz val="10"/>
        <color rgb="FF231F20"/>
        <rFont val="Calibri"/>
        <family val="2"/>
      </rPr>
      <t>Information System Inventory</t>
    </r>
  </si>
  <si>
    <r>
      <rPr>
        <sz val="10"/>
        <color rgb="FF231F20"/>
        <rFont val="Calibri"/>
        <family val="2"/>
      </rPr>
      <t>PM-6</t>
    </r>
  </si>
  <si>
    <t>Information Security Measures of Performance</t>
  </si>
  <si>
    <r>
      <rPr>
        <sz val="10"/>
        <color rgb="FF231F20"/>
        <rFont val="Calibri"/>
        <family val="2"/>
      </rPr>
      <t>PM-7</t>
    </r>
  </si>
  <si>
    <t>Enterprise Architecture</t>
  </si>
  <si>
    <r>
      <rPr>
        <sz val="10"/>
        <color rgb="FF231F20"/>
        <rFont val="Calibri"/>
        <family val="2"/>
      </rPr>
      <t>PM-8</t>
    </r>
  </si>
  <si>
    <t>Critical Infrastructure Plan</t>
  </si>
  <si>
    <r>
      <rPr>
        <sz val="10"/>
        <color rgb="FF231F20"/>
        <rFont val="Calibri"/>
        <family val="2"/>
      </rPr>
      <t>PM-9</t>
    </r>
  </si>
  <si>
    <t>Risk Management Strategy</t>
  </si>
  <si>
    <r>
      <rPr>
        <sz val="10"/>
        <color rgb="FF231F20"/>
        <rFont val="Calibri"/>
        <family val="2"/>
      </rPr>
      <t>PM-10</t>
    </r>
  </si>
  <si>
    <t>Security Authorization Process</t>
  </si>
  <si>
    <r>
      <rPr>
        <sz val="10"/>
        <color rgb="FF231F20"/>
        <rFont val="Calibri"/>
        <family val="2"/>
      </rPr>
      <t>PM-11</t>
    </r>
  </si>
  <si>
    <t>Mission/Business Process Definition</t>
  </si>
  <si>
    <r>
      <rPr>
        <sz val="10"/>
        <color rgb="FF231F20"/>
        <rFont val="Calibri"/>
        <family val="2"/>
      </rPr>
      <t>PM-12</t>
    </r>
  </si>
  <si>
    <t>Isider Threat Program</t>
  </si>
  <si>
    <r>
      <rPr>
        <sz val="10"/>
        <color rgb="FF231F20"/>
        <rFont val="Calibri"/>
        <family val="2"/>
      </rPr>
      <t>PM-13</t>
    </r>
  </si>
  <si>
    <t>Information Security Workforce</t>
  </si>
  <si>
    <r>
      <rPr>
        <sz val="10"/>
        <color rgb="FF231F20"/>
        <rFont val="Calibri"/>
        <family val="2"/>
      </rPr>
      <t>PM-14</t>
    </r>
  </si>
  <si>
    <t>Testing, Training, &amp; Monitoring</t>
  </si>
  <si>
    <r>
      <rPr>
        <sz val="10"/>
        <color rgb="FF231F20"/>
        <rFont val="Calibri"/>
        <family val="2"/>
      </rPr>
      <t>PM-15</t>
    </r>
  </si>
  <si>
    <t>Contacts with Security Groups and Associations</t>
  </si>
  <si>
    <r>
      <rPr>
        <sz val="10"/>
        <color rgb="FF231F20"/>
        <rFont val="Calibri"/>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</si>
  <si>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</si>
  <si>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</si>
  <si>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</si>
  <si>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</si>
  <si>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</si>
  <si>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</si>
  <si>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</si>
  <si>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</si>
  <si>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</si>
  <si>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AU-7, AU-9, IR-4, AC-5, CP-4, CP-10; NIST SP 800-34</t>
  </si>
  <si>
    <t>AC-5, CP-4, CP-10; NIST SP 800-34</t>
  </si>
  <si>
    <t>AC-4, MP-2, MP-4</t>
  </si>
  <si>
    <t>MP-2, AC-19(5)</t>
  </si>
  <si>
    <t>CP-9, MP-5</t>
  </si>
  <si>
    <t>CP-9 MP-6, NIST SP 800-60, NIST SP 800-88, AC-2, AC-6, IA-4, PM-2, PM-10, SI-5, MA-2, MA-3, MP-6</t>
  </si>
  <si>
    <t>IR-2, IR-4, IR-9</t>
  </si>
  <si>
    <t>IR-2, IR-4, IR-10</t>
  </si>
  <si>
    <t>MP-4, PE-2, PE-5, PE-6, PE-17</t>
  </si>
  <si>
    <t>MP-2, MP-5, MP-7</t>
  </si>
  <si>
    <t>CM-2, CM-6, CM-3, AC-19, MA-2</t>
  </si>
  <si>
    <t>Security management process: Implement policies and procedures to prevent, detect, contain, and correct security violations.</t>
  </si>
  <si>
    <t>Has the risk management process been completed using IAW NIST Guidelines?</t>
  </si>
  <si>
    <t>Campus</t>
  </si>
  <si>
    <t>Answers</t>
  </si>
  <si>
    <t>N/A</t>
  </si>
  <si>
    <t>DRPTestingSchedule</t>
  </si>
  <si>
    <t>Quarterly</t>
  </si>
  <si>
    <t>Semi-annually</t>
  </si>
  <si>
    <t>Annually</t>
  </si>
  <si>
    <t>Other</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</si>
  <si>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</si>
  <si>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</si>
  <si>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</si>
  <si>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</si>
  <si>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</si>
  <si>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</si>
  <si>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</si>
  <si>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</si>
  <si>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</si>
  <si>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</si>
  <si>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</si>
  <si>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</si>
  <si>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</si>
  <si>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</si>
  <si>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</si>
  <si>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</si>
  <si>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</si>
  <si>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</si>
  <si>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</si>
  <si>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</si>
  <si>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</si>
  <si>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</si>
  <si>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</si>
  <si>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</si>
  <si>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</si>
  <si>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</si>
  <si>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</si>
  <si>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</si>
  <si>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</si>
  <si>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</si>
  <si>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</si>
  <si>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</si>
  <si>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</si>
  <si>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</si>
  <si>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Version</t>
  </si>
  <si>
    <t>Description of Change</t>
  </si>
  <si>
    <t>v0.6</t>
  </si>
  <si>
    <t xml:space="preserve">Merged initial comments and suggestions of sub-group members. </t>
  </si>
  <si>
    <t>v0.7</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</si>
  <si>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</si>
  <si>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</si>
  <si>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</si>
  <si>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</si>
  <si>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</si>
  <si>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</si>
  <si>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</si>
  <si>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</si>
  <si>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</si>
  <si>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</si>
  <si>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</si>
  <si>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</si>
  <si>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</si>
  <si>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</si>
  <si>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</si>
  <si>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</si>
  <si>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</si>
  <si>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</si>
  <si>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</si>
  <si>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</si>
  <si>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</si>
  <si>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</si>
  <si>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</si>
  <si>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</si>
  <si>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</si>
  <si>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</si>
  <si>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</si>
  <si>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</si>
  <si>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</si>
  <si>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</si>
  <si>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</si>
  <si>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</si>
  <si>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</si>
  <si>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</si>
  <si>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</si>
  <si>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(All)</t>
  </si>
  <si>
    <t>Do you publish workarounds for how security risks can be mitigated until patches can be applied?</t>
  </si>
  <si>
    <t>Use this area to share information about your architecture that will assist those who are assessing your company data security program.</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</si>
  <si>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</si>
  <si>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</si>
  <si>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</si>
  <si>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Standard documentation, relevant to institutions requiring a vendor to undergo SSAE 16 audits.</t>
  </si>
  <si>
    <t xml:space="preserve">Follow-up inquiries for SSAE 16 content will be institution/implementation specific. </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</si>
  <si>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</si>
  <si>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</si>
  <si>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</si>
  <si>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</si>
  <si>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</si>
  <si>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 xml:space="preserve">For institutions that collaborate with the United States government, FISMA compliance may be required. </t>
  </si>
  <si>
    <t xml:space="preserve">Follow-up inquiries for FISMA compliance will be institution/implementation specific. </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</si>
  <si>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</si>
  <si>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</si>
  <si>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</si>
  <si>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We want to establish longevity of a solution and whether or not a vendor is new to the HE space.</t>
  </si>
  <si>
    <t>Higher Ed is a unique vertical. A vendor's response to this question can help an analyst set the context for all vendor responses. Established and/or mature software/product/services are more likely to have current Higher Ed customers, and therefore understand the environment that we operate in.</t>
  </si>
  <si>
    <t>A simple "Yes" without any references or supporting information should be questioned. Question the size of institutions that are using the software/product/service and the scope of their implementations.</t>
  </si>
  <si>
    <t xml:space="preserve">We want transparency from the vendor and an honest answer to this question, regardless of the response, is a good step in building trust. </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</si>
  <si>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</si>
  <si>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</si>
  <si>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</si>
  <si>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</si>
  <si>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</si>
  <si>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</si>
  <si>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Ask the vendor to summarize the best practices to restrict/control the access given to the institution's end-users without the use of RBAC. Make sure to understand the administrative requirements/overhead introduced in the vendor's environment.</t>
  </si>
  <si>
    <t>Managing a software/product/service may rely on various professionals to administrate a system. This question is focused on how administration, and the segregation of functions, can be implemented within the system. Securing the administration portion of a system has additional implications (e.g. logging, administration, etc.) beyond that of end-users.</t>
  </si>
  <si>
    <t>Ask the vendor to summarize the best practices for securing their system(s) administratively without the use of RBAC. Make sure to understand the administrative requirements/overhead introduced in the vendor's environment.</t>
  </si>
  <si>
    <t>Telecommuting in the IT world is common - an institution should know that proper safeguards are in place, if remote access is allowed. Vendor responses vary greatly on this so confirm the context of the response if it is not clear. Many cloud services can only be managed remotely so there is often a gray area to interpret for this response.</t>
  </si>
  <si>
    <t>Ask the vendor to summarize the reasoning behind this business process and request additional documentation that outlines the security controls implemented to safeguard institutional data.</t>
  </si>
  <si>
    <t>Many systems can be used a variety of ways. We want these implementation type diagrams so that we can understand the "real" use of the product.</t>
  </si>
  <si>
    <t xml:space="preserve">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t>
  </si>
  <si>
    <t>Inquire about any planned improvements to these capabilities. Ask about their product(s) roadmap and try to understand how they prioritize security concerns in their environment.</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</si>
  <si>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remote access logging.</t>
  </si>
  <si>
    <t>If a weak response is given to this answer, it is appropriate to ask directed answers to get specific information. Ensure that questions are targeted to ensure responses will come from the appropriate party within the vendor.</t>
  </si>
  <si>
    <t>Standard documentation, relevant to institution implementations requiring FERPA compliance.</t>
  </si>
  <si>
    <t>Follow-up inquiries for FERPA compliance details will be institution/implementation specific.</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</si>
  <si>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</si>
  <si>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Answers to this question will reveal the vendor’s knowledge of their IT assets and their ability to respond to notifications about their systems and software.</t>
  </si>
  <si>
    <t>Follow-up inquiries for the vendor’s patching practices will be institution/implementation specific.</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</si>
  <si>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</si>
  <si>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</si>
  <si>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If a vendor indicates that a system is standalone and cannot integrate with community standards, follow-up with maturity questions and ask about other commodity type functions or other system requirements your institution may have.</t>
  </si>
  <si>
    <t>If a vendor indicates that a system is standalone and cannot integrate with the institution's infrastructure, follow-up with maturity questions and ask about other commodity type functions or other system requirements your institution may have.</t>
  </si>
  <si>
    <t>*</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</si>
  <si>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</si>
  <si>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</si>
  <si>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</si>
  <si>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The lack of a Change Management program is indicative of immature program processes -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</si>
  <si>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</si>
  <si>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</si>
  <si>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</si>
  <si>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Follow-up inquiries for the vendors patching practices will be institution/implementation specific.</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</si>
  <si>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</si>
  <si>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</si>
  <si>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Follow-up inquiries for database field encryption will be institution/implementation specific. Questions may include a timeline for this capability, performance metrics, and/or architectures that compensate for this level of encryption granularity.</t>
  </si>
  <si>
    <t>Confidentiality is the focus of this question. Vendor responses to this question should be well-supported. Ensure that the vendor provides sufficient supporting documentation, as needed, to ensure that the vendor properly implements encryption in their database(s).</t>
  </si>
  <si>
    <t>Dismissive or vague responses should be met with concern. Follow-up questions can include the reasoning behind not using encryption, recommendations for best-practice implementation (i.e. think diagrams), and/or any timeline for implementing this capability in the software/product/service.</t>
  </si>
  <si>
    <t>If available as a VA, deployment on- and off-premise should be possible. Ask the vendor is there are any restrictions or architecture requirements. Ask about the VA format, integrity, deployment strategies, etc.</t>
  </si>
  <si>
    <t>Follow-up inquiries concerning high availability capabilities will be institution/implementation specific.</t>
  </si>
  <si>
    <t>Follow-up inquiries for regression testing will be institution/implementation specific.</t>
  </si>
  <si>
    <t>The need for encryption in transport is unique to your institution's implementation of a system. In particular, system components, architectures, and data flows, all factor into the need for this control.</t>
  </si>
  <si>
    <t>Follow-up inquiries for data encryption in transport will be institution/implementation specific.</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</si>
  <si>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</si>
  <si>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</si>
  <si>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</si>
  <si>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</si>
  <si>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 xml:space="preserve">The need for encryption in transport is unique to your institution's implementation of a system. In particular, system components, architectures, and data flows, all factor into the need for this control. Ensure that vendor responses cover encryption between the hosts within their system - this is the important piece that follows-up on OPDC-05.	</t>
  </si>
  <si>
    <t>Follow-up inquiries for data encryption within the system components (and end-users) will be institution/implementation specific.</t>
  </si>
  <si>
    <t xml:space="preserve">Because the software/product/service is on-premise, institution responsibilities for data/system management must be clear. The institution is its own best advocate, and thus, may want more control over data location, intervals, etc. </t>
  </si>
  <si>
    <t>Follow-up inquiries for institution responsibility details will be institution/implementation specific.</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</si>
  <si>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</si>
  <si>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 xml:space="preserve">Vague responses to this question should be investigated further. Vendors unwilling to share additional supporting documentation decrease the trust established with other responses. </t>
  </si>
  <si>
    <t>If information security principles are not designed into the product lifecycle, point the vendor to OWASP's Secure Coding Practices - Quick Reference Guide at https://www.owasp.org/index.php/OWASP_Secure_Coding_Practices_-_Quick_Reference_Guide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</si>
  <si>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</si>
  <si>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</si>
  <si>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A shared security [responsibility] environment is expected of vendors in today's world. Security office's cannot solely protect an institution's data. Information security, engrained in an organization, is the best case scenario for the protection of institutional data. Security awareness and practice start in a vendor's policies.</t>
  </si>
  <si>
    <t>If the vendor does not have document information security policy, follow-up questions about training, company practices, awareness efforts, auditing, and system protection practices are appropriate.</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</si>
  <si>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</si>
  <si>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</si>
  <si>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</si>
  <si>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Ask the vendor to summarize why host-based intrusion detection tools are not implemented in their environment. What compensating controls are in place to detect configuration changes and/or failures of integrity?</t>
  </si>
  <si>
    <t>The use case, vendor infrastructure, and types of services offered will greatly affect the need for various firewalling devices. The focus of this question is integrity, ensuring that the systems hosting institutional data are limited in need-only communications.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</si>
  <si>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</si>
  <si>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Ask the vendor to summarize why host-based intrusion prevention tools are not implemented in their environment. What compensating controls are in place to detect malicious activity and to actively prevent its function.</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</si>
  <si>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and what capabilities may be available in the software/product/service.</t>
  </si>
  <si>
    <t>Follow-up inquiries for NGPT monitoring will be institution/implementation specific.</t>
  </si>
  <si>
    <t>Standard documentation question. With an on-premise device, the possibility to tie-in with existing monitoring/management systems is beneficial. The vendor's response should be clear and concise.</t>
  </si>
  <si>
    <t xml:space="preserve">Follow-up inquiries for monitoring via SNMPv3 will be institution/implementation specific. </t>
  </si>
  <si>
    <t>This question is primarily focused on system(s) integrity and confidentiality. The vendor's response should clearly state the system(s) capabilities to properly monitor for (and alert for) malicious activity.</t>
  </si>
  <si>
    <t>Follow-up inquiries for system monitoring will be institution/implementation specific.</t>
  </si>
  <si>
    <t>CSC10</t>
  </si>
  <si>
    <t xml:space="preserve">AU-7, AU-9, IR-4, AC-5, CP-4, CP-10; NIST SP 800-34 
</t>
  </si>
  <si>
    <t xml:space="preserve">CSC 2, CSC 3 
</t>
  </si>
  <si>
    <t>PR.AC-3, PR.MA-2</t>
  </si>
  <si>
    <t xml:space="preserve">3.1.2 
</t>
  </si>
  <si>
    <t>AC-17; NIST SP 800-46</t>
  </si>
  <si>
    <t xml:space="preserve">CSC16 
</t>
  </si>
  <si>
    <t xml:space="preserve">PR.AC-4, PR.PT-3 
</t>
  </si>
  <si>
    <t xml:space="preserve">18.1.1 
</t>
  </si>
  <si>
    <t xml:space="preserve">AU-2, AU-6, AU-12 
</t>
  </si>
  <si>
    <t>CSC20</t>
  </si>
  <si>
    <t xml:space="preserve">18.2.1 
</t>
  </si>
  <si>
    <t xml:space="preserve">DE.CM-8 
</t>
  </si>
  <si>
    <t xml:space="preserve">3.11.1, 3.11.2, 3.11.3 
</t>
  </si>
  <si>
    <t xml:space="preserve">SI-2 
</t>
  </si>
  <si>
    <t>12.1, Scope</t>
  </si>
  <si>
    <t>Implement an incident response plan. Be prepared to respond immediately to a system breach.; All system components included in or connected to the cardholder data environment (CDE)</t>
  </si>
  <si>
    <t>12.8, 12.5</t>
  </si>
  <si>
    <t>Maintain and implement policies and procedures to manage service providers, with whom cardholder data is shared, or that could affect the security of cardholder data, as follows; Assign to an individual or team the following information security management responsibilities:</t>
  </si>
  <si>
    <t>12.7, 4.2</t>
  </si>
  <si>
    <t>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t>
  </si>
  <si>
    <t>7.x, 8.x</t>
  </si>
  <si>
    <t>Restrict access to cardholder data by business need to know; Assign a unique ID to each person with computer access</t>
  </si>
  <si>
    <t>2.1, 8.x</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</si>
  <si>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t>
  </si>
  <si>
    <t>8.x, 4.2</t>
  </si>
  <si>
    <t>Assign a unique ID to each person with computer access; Never send unprotected PANs by end-user messaging technologies (for example, e-mail, instant messaging, SMS, chat, etc.).</t>
  </si>
  <si>
    <t>10.1, 10.2, 10.3, 10.5, 10.6, 10.7</t>
  </si>
  <si>
    <t>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t>
  </si>
  <si>
    <t>6.4, 6.4.5, 6.4.5.1, 6.4.5.2</t>
  </si>
  <si>
    <t>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t>
  </si>
  <si>
    <t>6.4, 12.8, 12.9</t>
  </si>
  <si>
    <t>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</si>
  <si>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12.1, 12.8</t>
  </si>
  <si>
    <t>Establish, publish, maintain, and disseminate a security policy.; Maintain and implement policies and procedures to manage service providers, with whom cardholder data is shared, or that could affect the security of cardholder data, as follows</t>
  </si>
  <si>
    <t>12.1, 12.8, 6.2</t>
  </si>
  <si>
    <t>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</si>
  <si>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12.2, 12.8</t>
  </si>
  <si>
    <t>Review the security policy at least annually and update the policy when the environment changes.; Maintain and implement policies and procedures to manage service providers, with whom cardholder data is shared, or that could affect the security of cardholder data, as follows</t>
  </si>
  <si>
    <t>12.1, 12.2, 12.8</t>
  </si>
  <si>
    <t>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t>
  </si>
  <si>
    <t>12.10, 12.8, 6.4</t>
  </si>
  <si>
    <t>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t>
  </si>
  <si>
    <t>12.8, 9.x</t>
  </si>
  <si>
    <t>Ensure there is an established process for engaging service providers including proper due diligence prior to engagement.; Restrict physical access to cardholder data</t>
  </si>
  <si>
    <t>12.8, 4.1</t>
  </si>
  <si>
    <t>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</si>
  <si>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11.4, 12.8</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</si>
  <si>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t>
  </si>
  <si>
    <t>1.1, 10.8, 10.6, 10.3, 10.2, 11.4</t>
  </si>
  <si>
    <t>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</si>
  <si>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12.1, 9.x</t>
  </si>
  <si>
    <t>Establish, publish, maintain, and disseminate a security policy.; Restrict physical access to cardholder data</t>
  </si>
  <si>
    <t>12.4, 12.5</t>
  </si>
  <si>
    <t>Ensure that the security policy and procedures clearly define information security responsibilities for all personnel.; Assign to an individual or team the following information security management responsibilities:</t>
  </si>
  <si>
    <t>12.6, 6.5</t>
  </si>
  <si>
    <t>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</si>
  <si>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6.3.2, 6.4.5.3</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</si>
  <si>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t>
  </si>
  <si>
    <t>6.3, 6.3.1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</si>
  <si>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t>
  </si>
  <si>
    <t>12.10, 12.8, 12.9</t>
  </si>
  <si>
    <t>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</si>
  <si>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12.6, 7.x, 8.x, 9.x</t>
  </si>
  <si>
    <t>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t>
  </si>
  <si>
    <t>7.x, 8.x, 9.x</t>
  </si>
  <si>
    <t>Restrict access to cardholder data by business need to know; Assign a unique ID to each person with computer access; Restrict physical access to cardholder data</t>
  </si>
  <si>
    <t>12.1, 5.4</t>
  </si>
  <si>
    <t>Establish, publish, maintain, and disseminate a security policy.; Ensure that security policies and operational procedures for protecting systems against malware are documented, in use, and known to all affected parties.</t>
  </si>
  <si>
    <t>12.1, 12.5, 12.6</t>
  </si>
  <si>
    <t>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t>
  </si>
  <si>
    <t>11.2, 11.3</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</si>
  <si>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</si>
  <si>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11.2, 12.8</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</si>
  <si>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t>
  </si>
  <si>
    <t>12.10, 10.10</t>
  </si>
  <si>
    <t>Implement an incident response plan. Be prepared to respond immediately to a system breach.; Track and monitor all access to network resources and cardholder data</t>
  </si>
  <si>
    <t>IR-2, IR-4, IR-5</t>
  </si>
  <si>
    <t xml:space="preserve">Describe or provide a reference to any other safeguards used to monitor for malicious activity. </t>
  </si>
  <si>
    <t>CA-2, SA-15, CA-5, PM-1, IR-4, IR-5, IR-6, R-7, IR-8</t>
  </si>
  <si>
    <t>3.8.6, 3.13.11</t>
  </si>
  <si>
    <t>13.2</t>
  </si>
  <si>
    <t>PE-2, PE-3, PE-5, MP-5</t>
  </si>
  <si>
    <t>CP-9</t>
  </si>
  <si>
    <t>Do you support High Availability/ Redundancy for your Appliances, Virtual Machines or Containers?</t>
  </si>
  <si>
    <t>IA-4</t>
  </si>
  <si>
    <t>3.1.7, 3.3.1</t>
  </si>
  <si>
    <t>AC-6(1,3,9), AU-2, AU-2(3), AU-3, AU-7, AU-9(4), AU-12, NIST 800-92</t>
  </si>
  <si>
    <t>9</t>
  </si>
  <si>
    <t>3.5.2, 3.5.3</t>
  </si>
  <si>
    <t>IA-5</t>
  </si>
  <si>
    <t>CSC 2, CSC 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</si>
  <si>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</si>
  <si>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Step 1: Complete each section answering each set of questions in order from top to bottom; the built-in formatting logic relies on this order. Step 2: Submit the completed Higher Education Community Vendor Assessment Tool - OnPrem to the institution according to institutional procedures.</t>
  </si>
  <si>
    <t>Provide a valid URL to your current DRP or submit it along with this fully-populated HECVAT.</t>
  </si>
  <si>
    <t>Provide a valid URL to your current BCP or submit it along with this fully-populated HECVAT.</t>
  </si>
  <si>
    <t>Ensure that all elements of OPAP-09 are clearly stated in your response.</t>
  </si>
  <si>
    <t>Ensure that all elements of OPAP-10 are clearly stated in your response.</t>
  </si>
  <si>
    <t>Any school, college, or university using the Higher Education Community Vendor Assessment Toolkit</t>
  </si>
  <si>
    <t>#N/A</t>
  </si>
  <si>
    <t>HECVAT OnPrem Fork</t>
  </si>
  <si>
    <t>Initial release of on-prem version</t>
  </si>
  <si>
    <t>Higher Education Community Vendor Assessment Toolkit - OnPrem - Change Log</t>
  </si>
  <si>
    <r>
      <t xml:space="preserve">There are five main sections of the Higher Education Community Vendor Assessment Tool - On-Premise,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On-Premise tab</t>
    </r>
    <r>
      <rPr>
        <sz val="11"/>
        <color rgb="FF000000"/>
        <rFont val="Verdana"/>
        <family val="2"/>
      </rPr>
      <t>.</t>
    </r>
  </si>
  <si>
    <t>Proceed to the next tab, HECVAT - On-Premise</t>
  </si>
  <si>
    <t>Higher Education Community Vendor Assessment Tool - On-Premise - Instructions</t>
  </si>
  <si>
    <t>Higher Education Community Vendor Assessment Tool (HECVAT) - On-Premise</t>
  </si>
  <si>
    <t>Higher Education Community Vendor Assessment Tool (HECVAT) - OnPrem - Standards Crosswalk</t>
  </si>
  <si>
    <t>Higher Education Community Vendor Assessment Tool (HECVAT) - On-Premise - Analyst Reference</t>
  </si>
  <si>
    <t>HECVAT - On-Premise - Analyst Report</t>
  </si>
  <si>
    <t>HECVAT - On-Premise - Summary Report</t>
  </si>
  <si>
    <t>v2.10</t>
  </si>
  <si>
    <t>On-Premise</t>
  </si>
  <si>
    <r>
      <t xml:space="preserve">1. Raw vendor answers can be viewed on the </t>
    </r>
    <r>
      <rPr>
        <b/>
        <sz val="11"/>
        <color rgb="FF000000"/>
        <rFont val="Verdana"/>
        <family val="2"/>
      </rPr>
      <t>HECVAT - On-Premise</t>
    </r>
    <r>
      <rPr>
        <sz val="11"/>
        <color indexed="8"/>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</si>
  <si>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Share any details that would help information security analysts assess your product. Give examples of "suggested or required implementation architecture", or perhaps how all the moving pieces work together (i.e., database, middleware, etc.)</t>
  </si>
  <si>
    <t>Describe or provide a reference to how you monitor for and provide patches to protect against application vulnerabilities (privilege escalation, exfiltration, etc.).</t>
  </si>
  <si>
    <t>Do you support VA in campus-managed cloud environment (e.g., AWS)?  (IF YES on OPDC-01)</t>
  </si>
  <si>
    <t>If STAR certification is important to your institution you may have specific follow-up details for documentation purposes.</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</si>
  <si>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</si>
  <si>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Normally a vendor will state their overall longevity but not talk about the software/service/product under evaluation. Follow-up's includes specific questions about the origins of the software/service/product and references will be requested.</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</si>
  <si>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</si>
  <si>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</si>
  <si>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</si>
  <si>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</si>
  <si>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</si>
  <si>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</si>
  <si>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</si>
  <si>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Depending on the use case, full database encryption may not always be required, or ideal. The ability to encrypt specific fields (data elements) can be advantageous to a system. Performance is sometimes an issue, based on the use case, and this granular approach to encryption provides an institution more options.</t>
  </si>
  <si>
    <t xml:space="preserve">Standard architecture questions to better understand the requirements of the institution's on-premise infrastructure. </t>
  </si>
  <si>
    <t>If available as a VA, deployment on- and off-premise (i.e., institution-manage IaaS) should be possible. Ask the vendor is there are any restrictions or architecture requirements. Ask about the VA format, integrity, deployment strategies, etc.</t>
  </si>
  <si>
    <t>The focus of this question is availability. Institutions that have invested in their technology infrastructure may want to leverage it instead of commercial cloud resources. Understanding a systems high availability capabilities and the form in which is deploy on-premise in important in assessment system feasibility in the institution's environment.</t>
  </si>
  <si>
    <t>Vendors will provide software packages/services (at times "blackbox") that are hosted on-premise. With limited access to patching, compensating controls, and/or the underlying operating system, a vendor must be clear on their coding, testing, and deployment strategies, as this strategy can introduce unforeseen risk with the institution.</t>
  </si>
  <si>
    <t>The adherence to secure coding best practices better positions a vendor to maintain the CIA triad. Use the knowledge of this response when evaluating other vendor statements, particularly those focused on development and the protection of communications.</t>
  </si>
  <si>
    <t>Ask the vendor about available controls to compensate for the lack of a SPI firewall. Ask the vendor for their recommended best practice(s).</t>
  </si>
  <si>
    <t>Completed base formulas for all Guidance fields. Changed Qualifier formatting to make questions readable (and optional).</t>
  </si>
  <si>
    <t>Added tertiary services narrative question (DNS, ISP, etc.).</t>
  </si>
  <si>
    <t>Version 2.11</t>
  </si>
  <si>
    <t>OFID-06</t>
  </si>
  <si>
    <t>v2.11</t>
  </si>
  <si>
    <t>Cleaned up Question ID numbering problem where OFID-02 appeared twice, repaired OFID crosswalks, normalized fonts in Additional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</si>
</sst>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49">
    <font>
      <sz val="12"/>
      <color rgb="FF000000"/>
      <name val="Verdana"/>
    </font>
    <font>
      <b/>
      <sz val="20"/>
      <color rgb="FFFFFFFF"/>
      <name val="Verdana"/>
      <family val="2"/>
    </font>
    <font>
      <sz val="12"/>
      <name val="Verdana"/>
      <family val="2"/>
    </font>
    <font>
      <b/>
      <sz val="12"/>
      <color rgb="FFFFFFFF"/>
      <name val="Verdana"/>
      <family val="2"/>
    </font>
    <font>
      <sz val="11"/>
      <color rgb="FF000000"/>
      <name val="Verdana"/>
      <family val="2"/>
    </font>
    <font>
      <sz val="10"/>
      <color rgb="FF000000"/>
      <name val="Arial"/>
      <family val="2"/>
    </font>
    <font>
      <sz val="11"/>
      <color rgb="FFFF0000"/>
      <name val="Verdana"/>
      <family val="2"/>
    </font>
    <font>
      <b/>
      <sz val="14"/>
      <color rgb="FF000000"/>
      <name val="Verdana"/>
      <family val="2"/>
    </font>
    <font>
      <b/>
      <sz val="14"/>
      <name val="Verdana"/>
      <family val="2"/>
    </font>
    <font>
      <b/>
      <sz val="12"/>
      <color rgb="FF000000"/>
      <name val="Verdana"/>
      <family val="2"/>
    </font>
    <font>
      <i/>
      <sz val="12"/>
      <color rgb="FF000000"/>
      <name val="Verdana"/>
      <family val="2"/>
    </font>
    <font>
      <b/>
      <sz val="14"/>
      <color rgb="FFFFFFFF"/>
      <name val="Verdana"/>
      <family val="2"/>
    </font>
    <font>
      <b/>
      <sz val="11"/>
      <color rgb="FF000000"/>
      <name val="Verdana"/>
      <family val="2"/>
    </font>
    <font>
      <sz val="12"/>
      <color rgb="FFFFFFFF"/>
      <name val="Verdana"/>
      <family val="2"/>
    </font>
    <font>
      <b/>
      <sz val="11"/>
      <color rgb="FFFF0000"/>
      <name val="Verdana"/>
      <family val="2"/>
    </font>
    <font>
      <i/>
      <sz val="11"/>
      <color rgb="FF000000"/>
      <name val="Verdana"/>
      <family val="2"/>
    </font>
    <font>
      <b/>
      <sz val="11"/>
      <color rgb="FFC00000"/>
      <name val="Verdana"/>
      <family val="2"/>
    </font>
    <font>
      <b/>
      <sz val="14"/>
      <color rgb="FFBFBFBF"/>
      <name val="Verdana"/>
      <family val="2"/>
    </font>
    <font>
      <sz val="12"/>
      <name val="Verdana"/>
      <family val="2"/>
    </font>
    <font>
      <sz val="11"/>
      <color rgb="FFFFFFFF"/>
      <name val="Verdana"/>
      <family val="2"/>
    </font>
    <font>
      <sz val="10"/>
      <color rgb="FF000000"/>
      <name val="Verdana"/>
      <family val="2"/>
    </font>
    <font>
      <sz val="11"/>
      <color rgb="FF000000"/>
      <name val="Calibri"/>
      <family val="2"/>
    </font>
    <font>
      <b/>
      <sz val="11"/>
      <color rgb="FF000000"/>
      <name val="Calibri"/>
      <family val="2"/>
    </font>
    <font>
      <b/>
      <sz val="10"/>
      <color rgb="FF000000"/>
      <name val="Arial"/>
      <family val="2"/>
    </font>
    <font>
      <b/>
      <sz val="10"/>
      <color rgb="FFFFFFFF"/>
      <name val="Arial"/>
      <family val="2"/>
    </font>
    <font>
      <sz val="11"/>
      <color rgb="FFFFFFFF"/>
      <name val="Calibri"/>
      <family val="2"/>
    </font>
    <font>
      <sz val="12"/>
      <color rgb="FF0A0101"/>
      <name val="Arial"/>
      <family val="2"/>
    </font>
    <font>
      <b/>
      <sz val="16"/>
      <color rgb="FF000000"/>
      <name val="Verdana"/>
      <family val="2"/>
    </font>
    <font>
      <i/>
      <sz val="11"/>
      <color rgb="FF000000"/>
      <name val="Calibri"/>
      <family val="2"/>
    </font>
    <font>
      <sz val="11"/>
      <name val="Calibri"/>
      <family val="2"/>
    </font>
    <font>
      <sz val="11"/>
      <color rgb="FF000000"/>
      <name val="Inconsolata"/>
    </font>
    <font>
      <sz val="12"/>
      <color rgb="FF000000"/>
      <name val="Calibri"/>
      <family val="2"/>
    </font>
    <font>
      <sz val="10"/>
      <color rgb="FF000000"/>
      <name val="Calibri"/>
      <family val="2"/>
    </font>
    <font>
      <sz val="10"/>
      <color rgb="FF231F20"/>
      <name val="Calibri"/>
      <family val="2"/>
    </font>
    <font>
      <u/>
      <sz val="11"/>
      <color rgb="FF000000"/>
      <name val="Verdana"/>
      <family val="2"/>
    </font>
    <font>
      <b/>
      <sz val="10"/>
      <color rgb="FF231F20"/>
      <name val="Calibri"/>
      <family val="2"/>
    </font>
    <font>
      <sz val="11"/>
      <color rgb="FF000000"/>
      <name val="Verdana"/>
      <family val="2"/>
    </font>
    <font>
      <sz val="11"/>
      <color indexed="8"/>
      <name val="Verdana"/>
      <family val="2"/>
    </font>
    <font>
      <sz val="12"/>
      <color rgb="FF000000"/>
      <name val="Verdana"/>
      <family val="2"/>
    </font>
    <font>
      <sz val="12"/>
      <name val="Verdana"/>
      <family val="2"/>
    </font>
    <font>
      <sz val="11"/>
      <color rgb="FF000000"/>
      <name val="Verdana"/>
      <family val="2"/>
    </font>
    <font>
      <b/>
      <sz val="14"/>
      <color rgb="FF000000"/>
      <name val="Verdana"/>
      <family val="2"/>
    </font>
    <font>
      <b/>
      <sz val="14"/>
      <color rgb="FFFFFFFF"/>
      <name val="Verdana"/>
      <family val="2"/>
    </font>
    <font>
      <sz val="11"/>
      <name val="Verdana"/>
      <family val="2"/>
    </font>
    <font>
      <sz val="11"/>
      <name val="Verdana"/>
      <family val="2"/>
    </font>
    <font>
      <sz val="11"/>
      <color indexed="8"/>
      <name val="Verdana"/>
      <family val="2"/>
    </font>
    <font>
      <sz val="11"/>
      <color theme="1"/>
      <name val="Verdana"/>
      <family val="2"/>
    </font>
    <font>
      <sz val="11"/>
      <color theme="1"/>
      <name val="Verdana"/>
      <family val="2"/>
    </font>
    <font>
      <b/>
      <sz val="16"/>
      <color theme="0"/>
      <name val="Verdana"/>
      <family val="2"/>
    </font>
  </fonts>
  <fills count="21">
    <fill>
      <patternFill patternType="none"/>
    </fill>
    <fill>
      <patternFill patternType="gray125"/>
    </fill>
    <fill>
      <patternFill patternType="solid">
        <fgColor rgb="FFC00000"/>
        <bgColor rgb="FFC00000"/>
      </patternFill>
    </fill>
    <fill>
      <patternFill patternType="solid">
        <fgColor rgb="FF000000"/>
        <bgColor rgb="FF000000"/>
      </patternFill>
    </fill>
    <fill>
      <patternFill patternType="solid">
        <fgColor rgb="FFF2F2F2"/>
        <bgColor rgb="FFF2F2F2"/>
      </patternFill>
    </fill>
    <fill>
      <patternFill patternType="solid">
        <fgColor rgb="FFFFFFFF"/>
        <bgColor rgb="FFFFFFFF"/>
      </patternFill>
    </fill>
    <fill>
      <patternFill patternType="solid">
        <fgColor rgb="FFD8D8D8"/>
        <bgColor rgb="FFD8D8D8"/>
      </patternFill>
    </fill>
    <fill>
      <patternFill patternType="solid">
        <fgColor rgb="FF3F3F3F"/>
        <bgColor rgb="FF3F3F3F"/>
      </patternFill>
    </fill>
    <fill>
      <patternFill patternType="solid">
        <fgColor rgb="FFFBE4D5"/>
        <bgColor rgb="FFFBE4D5"/>
      </patternFill>
    </fill>
    <fill>
      <patternFill patternType="solid">
        <fgColor rgb="FF7030A0"/>
        <bgColor rgb="FF7030A0"/>
      </patternFill>
    </fill>
    <fill>
      <patternFill patternType="solid">
        <fgColor rgb="FF00B050"/>
        <bgColor rgb="FF00B050"/>
      </patternFill>
    </fill>
    <fill>
      <patternFill patternType="solid">
        <fgColor rgb="FFF3F1FF"/>
        <bgColor rgb="FFF3F1FF"/>
      </patternFill>
    </fill>
    <fill>
      <patternFill patternType="solid">
        <fgColor rgb="FF0070C0"/>
        <bgColor rgb="FF0070C0"/>
      </patternFill>
    </fill>
    <fill>
      <patternFill patternType="solid">
        <fgColor rgb="FFD9D9D9"/>
        <bgColor rgb="FFD9D9D9"/>
      </patternFill>
    </fill>
    <fill>
      <patternFill patternType="solid">
        <fgColor rgb="FFF3F4F4"/>
        <bgColor rgb="FFF3F4F4"/>
      </patternFill>
    </fill>
    <fill>
      <patternFill patternType="solid">
        <fgColor theme="0"/>
        <bgColor indexed="64"/>
      </patternFill>
    </fill>
    <fill>
      <patternFill patternType="solid">
        <fgColor rgb="FFD8D8D8"/>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3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style="thin">
        <color rgb="FF7F7F7F"/>
      </bottom>
      <diagonal/>
    </border>
    <border>
      <left style="thin">
        <color rgb="FF231F20"/>
      </left>
      <right style="thin">
        <color rgb="FF231F20"/>
      </right>
      <top style="thin">
        <color rgb="FF231F20"/>
      </top>
      <bottom style="thin">
        <color rgb="FF231F2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 fillId="0" borderId="28"/>
  </cellStyleXfs>
  <cellXfs count="274">
    <xf numFmtId="0" fontId="0" fillId="0" borderId="0" xfId="0" applyFont="1" applyAlignment="1">
      <alignment vertical="top" wrapText="1"/>
    </xf>
    <xf numFmtId="0" fontId="0" fillId="0" borderId="0" xfId="0" applyFont="1" applyAlignment="1">
      <alignment vertical="top" wrapText="1"/>
    </xf>
    <xf numFmtId="0" fontId="4" fillId="0" borderId="0" xfId="0" applyFont="1" applyAlignment="1"/>
    <xf numFmtId="0" fontId="6" fillId="0" borderId="0" xfId="0" applyFont="1" applyAlignment="1">
      <alignment wrapText="1"/>
    </xf>
    <xf numFmtId="0" fontId="5" fillId="0" borderId="0" xfId="0" applyFont="1" applyAlignment="1"/>
    <xf numFmtId="0" fontId="8" fillId="0" borderId="0" xfId="0" applyFont="1" applyAlignment="1">
      <alignment vertical="center" wrapText="1"/>
    </xf>
    <xf numFmtId="0" fontId="5" fillId="0" borderId="8" xfId="0" applyFont="1" applyBorder="1" applyAlignment="1"/>
    <xf numFmtId="0" fontId="5" fillId="0" borderId="9" xfId="0" applyFont="1" applyBorder="1" applyAlignment="1"/>
    <xf numFmtId="0" fontId="4" fillId="0" borderId="10" xfId="0" applyFont="1" applyBorder="1" applyAlignment="1">
      <alignment vertical="center" wrapText="1"/>
    </xf>
    <xf numFmtId="0" fontId="0" fillId="0" borderId="0" xfId="0" applyFont="1" applyAlignment="1">
      <alignment vertical="center" wrapText="1"/>
    </xf>
    <xf numFmtId="0" fontId="9" fillId="4" borderId="10" xfId="0" applyFont="1" applyFill="1" applyBorder="1" applyAlignment="1">
      <alignment vertical="center" wrapText="1"/>
    </xf>
    <xf numFmtId="0" fontId="12" fillId="0" borderId="10" xfId="0" applyFont="1" applyBorder="1" applyAlignment="1">
      <alignment horizontal="left" vertical="center" wrapText="1"/>
    </xf>
    <xf numFmtId="0" fontId="4" fillId="4" borderId="10" xfId="0" applyFont="1" applyFill="1" applyBorder="1" applyAlignment="1">
      <alignment vertical="center" wrapText="1"/>
    </xf>
    <xf numFmtId="0" fontId="4" fillId="4" borderId="10" xfId="0" applyFont="1" applyFill="1" applyBorder="1" applyAlignment="1">
      <alignment horizontal="left" vertical="center" wrapText="1"/>
    </xf>
    <xf numFmtId="0" fontId="16" fillId="0" borderId="10" xfId="0" applyFont="1" applyBorder="1" applyAlignment="1">
      <alignment vertical="center" wrapText="1"/>
    </xf>
    <xf numFmtId="0" fontId="5" fillId="0" borderId="11" xfId="0" applyFont="1" applyBorder="1" applyAlignment="1"/>
    <xf numFmtId="0" fontId="4" fillId="0" borderId="10" xfId="0" applyFont="1" applyBorder="1" applyAlignment="1">
      <alignment horizontal="left" vertical="center" wrapText="1"/>
    </xf>
    <xf numFmtId="0" fontId="5" fillId="0" borderId="12" xfId="0" applyFont="1" applyBorder="1" applyAlignment="1"/>
    <xf numFmtId="0" fontId="0" fillId="0" borderId="0" xfId="0" applyFont="1" applyAlignment="1">
      <alignment horizontal="center" vertical="center" wrapText="1"/>
    </xf>
    <xf numFmtId="0" fontId="4" fillId="0" borderId="0" xfId="0" applyFont="1" applyAlignment="1">
      <alignment vertical="center" wrapText="1"/>
    </xf>
    <xf numFmtId="0" fontId="11" fillId="3" borderId="10"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4" fillId="4" borderId="10" xfId="0" applyFont="1" applyFill="1" applyBorder="1" applyAlignment="1">
      <alignment vertical="center" wrapText="1"/>
    </xf>
    <xf numFmtId="0" fontId="4" fillId="5" borderId="10" xfId="0" applyFont="1" applyFill="1" applyBorder="1" applyAlignment="1">
      <alignment horizontal="center" vertical="center" wrapText="1"/>
    </xf>
    <xf numFmtId="0" fontId="4" fillId="0" borderId="10" xfId="0" applyFont="1" applyBorder="1" applyAlignment="1">
      <alignment vertical="top" wrapText="1"/>
    </xf>
    <xf numFmtId="0" fontId="6" fillId="4" borderId="10" xfId="0" applyFont="1" applyFill="1" applyBorder="1" applyAlignment="1">
      <alignment vertical="center" wrapText="1"/>
    </xf>
    <xf numFmtId="0" fontId="4" fillId="5" borderId="10" xfId="0" applyFont="1" applyFill="1" applyBorder="1" applyAlignment="1">
      <alignment horizontal="center" vertical="center" wrapText="1"/>
    </xf>
    <xf numFmtId="1" fontId="4" fillId="5" borderId="10" xfId="0" applyNumberFormat="1" applyFont="1" applyFill="1" applyBorder="1" applyAlignment="1">
      <alignment vertical="center" wrapText="1"/>
    </xf>
    <xf numFmtId="1" fontId="6" fillId="4" borderId="10" xfId="0" applyNumberFormat="1" applyFont="1" applyFill="1" applyBorder="1" applyAlignment="1">
      <alignment vertical="center" wrapText="1"/>
    </xf>
    <xf numFmtId="0" fontId="18" fillId="0" borderId="10" xfId="0" applyFont="1" applyBorder="1" applyAlignment="1">
      <alignment vertical="top" wrapText="1"/>
    </xf>
    <xf numFmtId="0" fontId="4" fillId="0" borderId="0" xfId="0" applyFont="1" applyAlignment="1">
      <alignment horizontal="left" vertical="center"/>
    </xf>
    <xf numFmtId="0" fontId="0" fillId="0" borderId="0" xfId="0" applyFont="1" applyAlignment="1">
      <alignment horizontal="left" vertical="center" wrapText="1"/>
    </xf>
    <xf numFmtId="0" fontId="4" fillId="5" borderId="10" xfId="0" applyFont="1" applyFill="1" applyBorder="1" applyAlignment="1">
      <alignment horizontal="left" vertical="center" wrapText="1"/>
    </xf>
    <xf numFmtId="0" fontId="0" fillId="0" borderId="0" xfId="0" applyFont="1" applyAlignment="1">
      <alignment vertical="top" wrapText="1"/>
    </xf>
    <xf numFmtId="0" fontId="4" fillId="0" borderId="0" xfId="0" applyFont="1" applyAlignment="1">
      <alignment wrapText="1"/>
    </xf>
    <xf numFmtId="0" fontId="14" fillId="0" borderId="0" xfId="0" applyFont="1" applyAlignment="1">
      <alignment wrapText="1"/>
    </xf>
    <xf numFmtId="0" fontId="0" fillId="0" borderId="10" xfId="0" applyFont="1" applyBorder="1" applyAlignment="1">
      <alignment vertical="top" wrapText="1"/>
    </xf>
    <xf numFmtId="0" fontId="19" fillId="0" borderId="0" xfId="0" applyFont="1" applyAlignment="1"/>
    <xf numFmtId="49" fontId="4" fillId="0" borderId="10"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3" fillId="10" borderId="5" xfId="0" applyFont="1" applyFill="1" applyBorder="1" applyAlignment="1">
      <alignment horizontal="center" vertical="center" wrapText="1"/>
    </xf>
    <xf numFmtId="0" fontId="12" fillId="0" borderId="10" xfId="0" applyFont="1" applyBorder="1" applyAlignment="1">
      <alignment vertical="center" wrapText="1"/>
    </xf>
    <xf numFmtId="0" fontId="12" fillId="0" borderId="13" xfId="0" applyFont="1" applyBorder="1" applyAlignment="1">
      <alignment vertical="center" wrapText="1"/>
    </xf>
    <xf numFmtId="0" fontId="12" fillId="0" borderId="14" xfId="0" applyFont="1" applyBorder="1" applyAlignment="1">
      <alignment vertical="center" wrapText="1"/>
    </xf>
    <xf numFmtId="0" fontId="4" fillId="0" borderId="14" xfId="0" applyFont="1" applyBorder="1" applyAlignment="1">
      <alignment vertical="center" wrapText="1"/>
    </xf>
    <xf numFmtId="0" fontId="12" fillId="0" borderId="15" xfId="0" applyFont="1" applyBorder="1" applyAlignment="1">
      <alignment vertical="center" wrapText="1"/>
    </xf>
    <xf numFmtId="0" fontId="19" fillId="0" borderId="0" xfId="0" applyFont="1" applyAlignment="1">
      <alignment horizontal="left" vertical="center"/>
    </xf>
    <xf numFmtId="0" fontId="12" fillId="0" borderId="0" xfId="0" applyFont="1" applyAlignment="1">
      <alignment wrapText="1"/>
    </xf>
    <xf numFmtId="0" fontId="20" fillId="0" borderId="0" xfId="0" applyFont="1" applyAlignment="1">
      <alignment wrapText="1"/>
    </xf>
    <xf numFmtId="0" fontId="12" fillId="4" borderId="16" xfId="0" applyFont="1" applyFill="1" applyBorder="1" applyAlignment="1">
      <alignment wrapText="1"/>
    </xf>
    <xf numFmtId="0" fontId="12" fillId="4" borderId="17" xfId="0" applyFont="1" applyFill="1" applyBorder="1" applyAlignment="1">
      <alignment horizontal="center" wrapText="1"/>
    </xf>
    <xf numFmtId="0" fontId="12" fillId="4" borderId="18" xfId="0" applyFont="1" applyFill="1" applyBorder="1" applyAlignment="1">
      <alignment horizontal="center" wrapText="1"/>
    </xf>
    <xf numFmtId="0" fontId="4" fillId="0" borderId="0" xfId="0" applyFont="1" applyAlignment="1">
      <alignment horizontal="right" wrapText="1"/>
    </xf>
    <xf numFmtId="0" fontId="4" fillId="0" borderId="19" xfId="0" applyFont="1" applyBorder="1" applyAlignment="1">
      <alignment wrapText="1"/>
    </xf>
    <xf numFmtId="0" fontId="4" fillId="0" borderId="0" xfId="0" applyFont="1" applyAlignment="1">
      <alignment horizontal="center" wrapText="1"/>
    </xf>
    <xf numFmtId="9" fontId="4" fillId="0" borderId="20" xfId="0" applyNumberFormat="1" applyFont="1" applyBorder="1" applyAlignment="1">
      <alignment horizontal="center" wrapText="1"/>
    </xf>
    <xf numFmtId="9" fontId="4" fillId="0" borderId="0" xfId="0" applyNumberFormat="1" applyFont="1" applyAlignment="1">
      <alignment horizontal="right" wrapText="1"/>
    </xf>
    <xf numFmtId="0" fontId="4" fillId="0" borderId="21" xfId="0" applyFont="1" applyBorder="1" applyAlignment="1">
      <alignment wrapText="1"/>
    </xf>
    <xf numFmtId="0" fontId="4" fillId="0" borderId="0" xfId="0" applyFont="1" applyAlignment="1">
      <alignment horizontal="center" vertical="center"/>
    </xf>
    <xf numFmtId="0" fontId="14" fillId="0" borderId="0" xfId="0" applyFont="1" applyAlignment="1">
      <alignment horizontal="center" wrapText="1"/>
    </xf>
    <xf numFmtId="0" fontId="4" fillId="0" borderId="22" xfId="0" applyFont="1" applyBorder="1" applyAlignment="1">
      <alignment wrapText="1"/>
    </xf>
    <xf numFmtId="0" fontId="4" fillId="0" borderId="23" xfId="0" applyFont="1" applyBorder="1" applyAlignment="1">
      <alignment horizontal="center" wrapText="1"/>
    </xf>
    <xf numFmtId="9" fontId="4" fillId="0" borderId="24" xfId="0" applyNumberFormat="1" applyFont="1" applyBorder="1" applyAlignment="1">
      <alignment horizontal="center" wrapText="1"/>
    </xf>
    <xf numFmtId="0" fontId="9" fillId="0" borderId="0" xfId="0" applyFont="1" applyAlignment="1">
      <alignment vertical="center" wrapText="1"/>
    </xf>
    <xf numFmtId="0" fontId="9" fillId="0" borderId="10" xfId="0" applyFont="1" applyBorder="1" applyAlignment="1">
      <alignment horizontal="center" vertical="center" wrapText="1"/>
    </xf>
    <xf numFmtId="0" fontId="9" fillId="0" borderId="0" xfId="0" applyFont="1" applyAlignment="1">
      <alignment horizontal="center" vertical="center" wrapText="1"/>
    </xf>
    <xf numFmtId="0" fontId="6" fillId="0" borderId="0" xfId="0" applyFont="1" applyAlignment="1">
      <alignment vertical="center" wrapText="1"/>
    </xf>
    <xf numFmtId="0" fontId="20" fillId="0" borderId="0" xfId="0" applyFont="1" applyAlignment="1">
      <alignment vertical="center" wrapText="1"/>
    </xf>
    <xf numFmtId="164" fontId="4" fillId="0" borderId="0" xfId="0" applyNumberFormat="1" applyFont="1" applyAlignment="1">
      <alignment vertical="center" wrapText="1"/>
    </xf>
    <xf numFmtId="0" fontId="0" fillId="0" borderId="0" xfId="0" applyFont="1" applyAlignment="1">
      <alignment horizontal="center" vertical="top" wrapText="1"/>
    </xf>
    <xf numFmtId="164" fontId="4" fillId="0" borderId="0" xfId="0" applyNumberFormat="1" applyFont="1" applyAlignment="1">
      <alignment wrapText="1"/>
    </xf>
    <xf numFmtId="0" fontId="21" fillId="0" borderId="0" xfId="0" applyFont="1" applyAlignment="1">
      <alignment vertical="top" wrapText="1"/>
    </xf>
    <xf numFmtId="9" fontId="21" fillId="0" borderId="10" xfId="0" applyNumberFormat="1" applyFont="1" applyBorder="1" applyAlignment="1">
      <alignment horizontal="center" vertical="center"/>
    </xf>
    <xf numFmtId="0" fontId="22" fillId="5" borderId="26" xfId="0" applyFont="1" applyFill="1" applyBorder="1" applyAlignment="1">
      <alignment wrapText="1"/>
    </xf>
    <xf numFmtId="0" fontId="21" fillId="0" borderId="25" xfId="0" applyFont="1" applyBorder="1" applyAlignment="1">
      <alignment wrapText="1"/>
    </xf>
    <xf numFmtId="0" fontId="23" fillId="0" borderId="25" xfId="0" applyFont="1" applyBorder="1" applyAlignment="1">
      <alignment wrapText="1"/>
    </xf>
    <xf numFmtId="0" fontId="0" fillId="0" borderId="25" xfId="0" applyFont="1" applyBorder="1" applyAlignment="1">
      <alignment vertical="top" wrapText="1"/>
    </xf>
    <xf numFmtId="164" fontId="21" fillId="0" borderId="25" xfId="0" applyNumberFormat="1" applyFont="1" applyBorder="1" applyAlignment="1"/>
    <xf numFmtId="0" fontId="0" fillId="0" borderId="7" xfId="0" applyFont="1" applyBorder="1" applyAlignment="1">
      <alignment vertical="top" wrapText="1"/>
    </xf>
    <xf numFmtId="0" fontId="22" fillId="5" borderId="27" xfId="0" applyFont="1" applyFill="1" applyBorder="1" applyAlignment="1">
      <alignment wrapText="1"/>
    </xf>
    <xf numFmtId="0" fontId="21" fillId="0" borderId="0" xfId="0" applyFont="1" applyAlignment="1">
      <alignment wrapText="1"/>
    </xf>
    <xf numFmtId="0" fontId="24" fillId="0" borderId="0" xfId="0" applyFont="1" applyAlignment="1">
      <alignment wrapText="1"/>
    </xf>
    <xf numFmtId="0" fontId="13" fillId="0" borderId="0" xfId="0" applyFont="1" applyAlignment="1">
      <alignment vertical="top" wrapText="1"/>
    </xf>
    <xf numFmtId="164" fontId="25" fillId="0" borderId="0" xfId="0" applyNumberFormat="1" applyFont="1" applyAlignment="1"/>
    <xf numFmtId="0" fontId="0" fillId="0" borderId="9" xfId="0" applyFont="1" applyBorder="1" applyAlignment="1">
      <alignment vertical="top" wrapText="1"/>
    </xf>
    <xf numFmtId="0" fontId="21" fillId="0" borderId="8" xfId="0" applyFont="1" applyBorder="1" applyAlignment="1">
      <alignment wrapText="1"/>
    </xf>
    <xf numFmtId="10" fontId="0" fillId="0" borderId="0" xfId="0" applyNumberFormat="1" applyFont="1" applyAlignment="1">
      <alignment vertical="top" wrapText="1"/>
    </xf>
    <xf numFmtId="10" fontId="26" fillId="0" borderId="0" xfId="0" applyNumberFormat="1" applyFont="1" applyAlignment="1">
      <alignment vertical="top" wrapText="1"/>
    </xf>
    <xf numFmtId="0" fontId="26" fillId="0" borderId="0" xfId="0" applyFont="1" applyAlignment="1">
      <alignment vertical="top" wrapText="1"/>
    </xf>
    <xf numFmtId="0" fontId="0" fillId="0" borderId="8" xfId="0" applyFont="1" applyBorder="1" applyAlignment="1">
      <alignment vertical="top" wrapText="1"/>
    </xf>
    <xf numFmtId="0" fontId="9" fillId="0" borderId="8" xfId="0" applyFont="1" applyBorder="1" applyAlignment="1">
      <alignment vertical="top"/>
    </xf>
    <xf numFmtId="0" fontId="12" fillId="0" borderId="10" xfId="0" applyFont="1" applyBorder="1" applyAlignment="1">
      <alignment wrapText="1"/>
    </xf>
    <xf numFmtId="0" fontId="0" fillId="0" borderId="15" xfId="0" applyFont="1" applyBorder="1" applyAlignment="1">
      <alignment vertical="top" wrapText="1"/>
    </xf>
    <xf numFmtId="0" fontId="13" fillId="0" borderId="15" xfId="0" applyFont="1" applyBorder="1" applyAlignment="1">
      <alignment vertical="top" wrapText="1"/>
    </xf>
    <xf numFmtId="164" fontId="0" fillId="0" borderId="10" xfId="0" applyNumberFormat="1" applyFont="1" applyBorder="1" applyAlignment="1">
      <alignment vertical="top" wrapText="1"/>
    </xf>
    <xf numFmtId="0" fontId="0" fillId="0" borderId="11" xfId="0" applyFont="1" applyBorder="1" applyAlignment="1">
      <alignment vertical="top" wrapText="1"/>
    </xf>
    <xf numFmtId="0" fontId="0" fillId="0" borderId="23" xfId="0" applyFont="1" applyBorder="1" applyAlignment="1">
      <alignment vertical="top" wrapText="1"/>
    </xf>
    <xf numFmtId="0" fontId="0" fillId="0" borderId="12" xfId="0" applyFont="1" applyBorder="1" applyAlignment="1">
      <alignment vertical="top" wrapText="1"/>
    </xf>
    <xf numFmtId="0" fontId="21" fillId="0" borderId="0" xfId="0" applyFont="1" applyAlignment="1">
      <alignment vertical="top"/>
    </xf>
    <xf numFmtId="0" fontId="21" fillId="0" borderId="0" xfId="0" applyFont="1" applyAlignment="1"/>
    <xf numFmtId="0" fontId="21" fillId="0" borderId="0" xfId="0" applyFont="1" applyAlignment="1">
      <alignment horizontal="center"/>
    </xf>
    <xf numFmtId="0" fontId="21" fillId="5" borderId="28" xfId="0" applyFont="1" applyFill="1" applyBorder="1" applyAlignment="1">
      <alignment horizontal="center"/>
    </xf>
    <xf numFmtId="0" fontId="28" fillId="13" borderId="28" xfId="0" applyFont="1" applyFill="1" applyBorder="1" applyAlignment="1"/>
    <xf numFmtId="0" fontId="21" fillId="0" borderId="0" xfId="0" applyFont="1" applyAlignment="1">
      <alignment horizontal="left" vertical="top"/>
    </xf>
    <xf numFmtId="164" fontId="21" fillId="0" borderId="0" xfId="0" applyNumberFormat="1" applyFont="1" applyAlignment="1">
      <alignment horizontal="center" vertical="center"/>
    </xf>
    <xf numFmtId="0" fontId="21" fillId="0" borderId="0" xfId="0" applyFont="1" applyAlignment="1">
      <alignment horizontal="center" vertical="center"/>
    </xf>
    <xf numFmtId="0" fontId="4" fillId="0" borderId="0" xfId="0" applyFont="1" applyAlignment="1">
      <alignment vertical="top" wrapText="1"/>
    </xf>
    <xf numFmtId="164" fontId="21" fillId="0" borderId="0" xfId="0" applyNumberFormat="1" applyFont="1" applyAlignment="1">
      <alignment horizontal="left" vertical="center"/>
    </xf>
    <xf numFmtId="0" fontId="21" fillId="0" borderId="29" xfId="0" applyFont="1" applyBorder="1" applyAlignment="1">
      <alignment wrapText="1"/>
    </xf>
    <xf numFmtId="0" fontId="29" fillId="0" borderId="0" xfId="0" applyFont="1" applyAlignment="1">
      <alignment vertical="top"/>
    </xf>
    <xf numFmtId="10" fontId="21" fillId="0" borderId="0" xfId="0" applyNumberFormat="1" applyFont="1" applyAlignment="1">
      <alignment vertical="top"/>
    </xf>
    <xf numFmtId="0" fontId="21" fillId="0" borderId="0" xfId="0" applyFont="1" applyAlignment="1">
      <alignment horizontal="right" wrapText="1"/>
    </xf>
    <xf numFmtId="0" fontId="30" fillId="5" borderId="29" xfId="0" applyFont="1" applyFill="1" applyBorder="1" applyAlignment="1">
      <alignment wrapText="1"/>
    </xf>
    <xf numFmtId="0" fontId="21" fillId="0" borderId="25" xfId="0" applyFont="1" applyBorder="1" applyAlignment="1">
      <alignment vertical="top"/>
    </xf>
    <xf numFmtId="0" fontId="21" fillId="0" borderId="25" xfId="0" applyFont="1" applyBorder="1" applyAlignment="1"/>
    <xf numFmtId="0" fontId="21" fillId="0" borderId="25" xfId="0" applyFont="1" applyBorder="1" applyAlignment="1">
      <alignment horizontal="center" vertical="center"/>
    </xf>
    <xf numFmtId="164" fontId="21" fillId="0" borderId="25" xfId="0" applyNumberFormat="1" applyFont="1" applyBorder="1" applyAlignment="1">
      <alignment horizontal="center" vertical="center"/>
    </xf>
    <xf numFmtId="164" fontId="21" fillId="0" borderId="25" xfId="0" applyNumberFormat="1" applyFont="1" applyBorder="1" applyAlignment="1">
      <alignment horizontal="left" vertical="center"/>
    </xf>
    <xf numFmtId="10" fontId="21" fillId="0" borderId="25" xfId="0" applyNumberFormat="1" applyFont="1" applyBorder="1" applyAlignment="1">
      <alignment vertical="top"/>
    </xf>
    <xf numFmtId="49" fontId="31" fillId="0" borderId="30" xfId="0" applyNumberFormat="1" applyFont="1" applyBorder="1" applyAlignment="1">
      <alignment horizontal="center" vertical="center"/>
    </xf>
    <xf numFmtId="0" fontId="31" fillId="0" borderId="30" xfId="0" applyFont="1" applyBorder="1" applyAlignment="1">
      <alignment horizontal="left" vertical="center" wrapText="1"/>
    </xf>
    <xf numFmtId="0" fontId="21" fillId="0" borderId="25" xfId="0" applyFont="1" applyBorder="1" applyAlignment="1">
      <alignment horizontal="center" vertical="top"/>
    </xf>
    <xf numFmtId="49" fontId="4" fillId="0" borderId="3" xfId="0" applyNumberFormat="1" applyFont="1" applyBorder="1" applyAlignment="1">
      <alignment horizontal="center" vertical="center" wrapText="1"/>
    </xf>
    <xf numFmtId="0" fontId="0" fillId="0" borderId="0" xfId="0" applyFont="1" applyAlignment="1">
      <alignment vertical="top"/>
    </xf>
    <xf numFmtId="0" fontId="21" fillId="0" borderId="0" xfId="0" applyFont="1" applyAlignment="1">
      <alignment horizontal="center" vertical="top"/>
    </xf>
    <xf numFmtId="0" fontId="0" fillId="0" borderId="0" xfId="0" applyFont="1" applyAlignment="1"/>
    <xf numFmtId="0" fontId="32" fillId="14" borderId="31" xfId="0" applyFont="1" applyFill="1" applyBorder="1" applyAlignment="1">
      <alignment horizontal="center" vertical="top" wrapText="1"/>
    </xf>
    <xf numFmtId="0" fontId="32" fillId="14" borderId="31" xfId="0" applyFont="1" applyFill="1" applyBorder="1" applyAlignment="1">
      <alignment horizontal="left" vertical="top"/>
    </xf>
    <xf numFmtId="0" fontId="32" fillId="14" borderId="28" xfId="0" applyFont="1" applyFill="1" applyBorder="1" applyAlignment="1">
      <alignment horizontal="center" vertical="top" wrapText="1"/>
    </xf>
    <xf numFmtId="0" fontId="32" fillId="14" borderId="28" xfId="0" applyFont="1" applyFill="1" applyBorder="1" applyAlignment="1">
      <alignment horizontal="left" vertical="top"/>
    </xf>
    <xf numFmtId="0" fontId="33" fillId="14" borderId="31" xfId="0" applyFont="1" applyFill="1" applyBorder="1" applyAlignment="1">
      <alignment horizontal="left" vertical="top"/>
    </xf>
    <xf numFmtId="49" fontId="32" fillId="0" borderId="10" xfId="0" applyNumberFormat="1" applyFont="1" applyBorder="1" applyAlignment="1">
      <alignment horizontal="center" vertical="center" wrapText="1"/>
    </xf>
    <xf numFmtId="0" fontId="32" fillId="0" borderId="0" xfId="0" applyFont="1" applyAlignment="1">
      <alignment vertical="top"/>
    </xf>
    <xf numFmtId="0" fontId="32" fillId="0" borderId="0" xfId="0" applyFont="1" applyAlignment="1">
      <alignment vertical="top" wrapText="1"/>
    </xf>
    <xf numFmtId="0" fontId="9" fillId="0" borderId="0" xfId="0" applyFont="1" applyAlignment="1">
      <alignment vertical="top" wrapText="1"/>
    </xf>
    <xf numFmtId="0" fontId="1" fillId="0" borderId="0" xfId="0" applyFont="1" applyAlignment="1">
      <alignment vertical="center" wrapText="1"/>
    </xf>
    <xf numFmtId="0" fontId="18" fillId="0" borderId="0" xfId="0" applyFont="1" applyAlignment="1">
      <alignment vertical="top" wrapText="1"/>
    </xf>
    <xf numFmtId="0" fontId="9" fillId="0" borderId="10" xfId="0" applyFont="1" applyBorder="1" applyAlignment="1">
      <alignment horizontal="left" vertical="center" wrapText="1"/>
    </xf>
    <xf numFmtId="14" fontId="0"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wrapText="1"/>
    </xf>
    <xf numFmtId="0" fontId="0" fillId="0" borderId="0" xfId="0" pivotButton="1" applyFont="1" applyAlignment="1">
      <alignment vertical="top" wrapText="1"/>
    </xf>
    <xf numFmtId="164" fontId="0" fillId="0" borderId="0" xfId="0" applyNumberFormat="1" applyFont="1" applyAlignment="1">
      <alignment vertical="top" wrapText="1"/>
    </xf>
    <xf numFmtId="0" fontId="37" fillId="0" borderId="29" xfId="0" applyFont="1" applyBorder="1" applyAlignment="1">
      <alignment horizontal="center" wrapText="1"/>
    </xf>
    <xf numFmtId="0" fontId="36" fillId="0" borderId="0" xfId="0" applyFont="1" applyAlignment="1">
      <alignment vertical="center" wrapText="1"/>
    </xf>
    <xf numFmtId="0" fontId="3" fillId="2" borderId="5" xfId="0" applyFont="1" applyFill="1" applyBorder="1" applyAlignment="1">
      <alignment horizontal="center" vertical="center" wrapText="1"/>
    </xf>
    <xf numFmtId="0" fontId="4" fillId="0" borderId="0" xfId="0" applyFont="1" applyAlignment="1">
      <alignment vertical="center" wrapText="1"/>
    </xf>
    <xf numFmtId="0" fontId="0" fillId="0" borderId="0" xfId="0" applyFont="1" applyAlignment="1">
      <alignment vertical="top" wrapText="1"/>
    </xf>
    <xf numFmtId="0" fontId="0" fillId="0" borderId="0" xfId="0" applyFont="1" applyAlignment="1">
      <alignment vertical="top" wrapText="1"/>
    </xf>
    <xf numFmtId="0" fontId="40" fillId="0" borderId="28" xfId="0" applyFont="1" applyBorder="1" applyAlignment="1"/>
    <xf numFmtId="0" fontId="40" fillId="0" borderId="0" xfId="0" applyFont="1" applyAlignment="1"/>
    <xf numFmtId="0" fontId="40" fillId="0" borderId="10" xfId="0" applyFont="1" applyFill="1" applyBorder="1" applyAlignment="1">
      <alignment vertical="center" wrapText="1"/>
    </xf>
    <xf numFmtId="0" fontId="42" fillId="3" borderId="10" xfId="0" applyFont="1" applyFill="1" applyBorder="1" applyAlignment="1">
      <alignment horizontal="center" vertical="center" wrapText="1"/>
    </xf>
    <xf numFmtId="0" fontId="40" fillId="4" borderId="10" xfId="0" applyFont="1" applyFill="1" applyBorder="1" applyAlignment="1">
      <alignment vertical="center" wrapText="1"/>
    </xf>
    <xf numFmtId="0" fontId="4" fillId="5" borderId="32" xfId="0" applyFont="1" applyFill="1" applyBorder="1" applyAlignment="1">
      <alignment horizontal="left" vertical="center" wrapText="1"/>
    </xf>
    <xf numFmtId="0" fontId="4" fillId="0" borderId="32" xfId="0" applyFont="1" applyBorder="1" applyAlignment="1">
      <alignment vertical="center" wrapText="1"/>
    </xf>
    <xf numFmtId="1" fontId="4" fillId="5" borderId="32" xfId="0" applyNumberFormat="1" applyFont="1" applyFill="1" applyBorder="1" applyAlignment="1">
      <alignment vertical="center" wrapText="1"/>
    </xf>
    <xf numFmtId="0" fontId="4" fillId="0" borderId="32" xfId="0" applyFont="1" applyBorder="1" applyAlignment="1">
      <alignment horizontal="left" vertical="center" wrapText="1"/>
    </xf>
    <xf numFmtId="0" fontId="42" fillId="3" borderId="13" xfId="0" applyFont="1" applyFill="1" applyBorder="1" applyAlignment="1">
      <alignment horizontal="center" vertical="center" wrapText="1"/>
    </xf>
    <xf numFmtId="0" fontId="43" fillId="0" borderId="32" xfId="0" applyFont="1" applyBorder="1" applyAlignment="1">
      <alignment horizontal="left" vertical="center" wrapText="1"/>
    </xf>
    <xf numFmtId="1" fontId="4" fillId="5" borderId="32" xfId="0" applyNumberFormat="1" applyFont="1" applyFill="1" applyBorder="1" applyAlignment="1">
      <alignment horizontal="left" vertical="center" wrapText="1"/>
    </xf>
    <xf numFmtId="0" fontId="40" fillId="5" borderId="32" xfId="0" applyFont="1" applyFill="1" applyBorder="1" applyAlignment="1">
      <alignment horizontal="left" vertical="center" wrapText="1"/>
    </xf>
    <xf numFmtId="0" fontId="40" fillId="0" borderId="32" xfId="0" applyFont="1" applyBorder="1" applyAlignment="1">
      <alignment horizontal="left" vertical="center" wrapText="1"/>
    </xf>
    <xf numFmtId="0" fontId="44" fillId="0" borderId="32" xfId="0" applyFont="1" applyBorder="1" applyAlignment="1">
      <alignment horizontal="left" vertical="center" wrapText="1"/>
    </xf>
    <xf numFmtId="1" fontId="40" fillId="5" borderId="32" xfId="0" applyNumberFormat="1" applyFont="1" applyFill="1" applyBorder="1" applyAlignment="1">
      <alignment horizontal="left" vertical="center" wrapText="1"/>
    </xf>
    <xf numFmtId="0" fontId="40" fillId="0" borderId="0" xfId="0" applyFont="1" applyAlignment="1">
      <alignment horizontal="left" vertical="center"/>
    </xf>
    <xf numFmtId="1" fontId="45" fillId="15" borderId="32" xfId="0" applyNumberFormat="1" applyFont="1" applyFill="1" applyBorder="1" applyAlignment="1">
      <alignment horizontal="left" vertical="center" wrapText="1"/>
    </xf>
    <xf numFmtId="0" fontId="46" fillId="15" borderId="32" xfId="0" applyFont="1" applyFill="1" applyBorder="1" applyAlignment="1">
      <alignment horizontal="left" vertical="center" wrapText="1"/>
    </xf>
    <xf numFmtId="0" fontId="40" fillId="0" borderId="0" xfId="0" applyFont="1" applyAlignment="1">
      <alignment horizontal="center" vertical="center"/>
    </xf>
    <xf numFmtId="1" fontId="46" fillId="15" borderId="32" xfId="0" applyNumberFormat="1" applyFont="1" applyFill="1" applyBorder="1" applyAlignment="1">
      <alignment horizontal="left" vertical="center" wrapText="1"/>
    </xf>
    <xf numFmtId="0" fontId="40" fillId="5" borderId="10" xfId="0" applyFont="1" applyFill="1" applyBorder="1" applyAlignment="1">
      <alignment horizontal="left" vertical="center" wrapText="1"/>
    </xf>
    <xf numFmtId="0" fontId="40" fillId="0" borderId="10" xfId="0" applyFont="1" applyBorder="1" applyAlignment="1">
      <alignment horizontal="left" vertical="center" wrapText="1"/>
    </xf>
    <xf numFmtId="1" fontId="40" fillId="5" borderId="10" xfId="0" applyNumberFormat="1" applyFont="1" applyFill="1" applyBorder="1" applyAlignment="1">
      <alignment horizontal="left" vertical="center" wrapText="1"/>
    </xf>
    <xf numFmtId="0" fontId="45" fillId="15" borderId="32" xfId="0" applyFont="1" applyFill="1" applyBorder="1" applyAlignment="1">
      <alignment horizontal="left" vertical="center" wrapText="1"/>
    </xf>
    <xf numFmtId="0" fontId="40" fillId="0" borderId="27" xfId="0" applyFont="1" applyBorder="1" applyAlignment="1"/>
    <xf numFmtId="0" fontId="0" fillId="0" borderId="28" xfId="0" applyFont="1" applyBorder="1" applyAlignment="1">
      <alignment vertical="top" wrapText="1"/>
    </xf>
    <xf numFmtId="0" fontId="6" fillId="18" borderId="32" xfId="0" applyNumberFormat="1" applyFont="1" applyFill="1" applyBorder="1" applyAlignment="1">
      <alignment vertical="center" wrapText="1"/>
    </xf>
    <xf numFmtId="0" fontId="6" fillId="4" borderId="32" xfId="0" applyFont="1" applyFill="1" applyBorder="1" applyAlignment="1">
      <alignment vertical="center" wrapText="1"/>
    </xf>
    <xf numFmtId="49" fontId="47" fillId="0" borderId="32" xfId="0" applyNumberFormat="1" applyFont="1" applyFill="1" applyBorder="1" applyAlignment="1">
      <alignment horizontal="center" vertical="center" wrapText="1"/>
    </xf>
    <xf numFmtId="49" fontId="47" fillId="19" borderId="32" xfId="0" applyNumberFormat="1" applyFont="1" applyFill="1" applyBorder="1" applyAlignment="1">
      <alignment horizontal="center" vertical="center" wrapText="1"/>
    </xf>
    <xf numFmtId="0" fontId="47" fillId="0" borderId="32" xfId="0" applyNumberFormat="1" applyFont="1" applyFill="1" applyBorder="1" applyAlignment="1">
      <alignment horizontal="center" vertical="center" wrapText="1"/>
    </xf>
    <xf numFmtId="0" fontId="47" fillId="19" borderId="32" xfId="0" applyNumberFormat="1" applyFont="1" applyFill="1" applyBorder="1" applyAlignment="1">
      <alignment horizontal="center" vertical="center" wrapText="1"/>
    </xf>
    <xf numFmtId="49" fontId="47" fillId="19" borderId="32" xfId="0" applyNumberFormat="1" applyFont="1" applyFill="1" applyBorder="1" applyAlignment="1">
      <alignment vertical="center" wrapText="1"/>
    </xf>
    <xf numFmtId="49" fontId="47" fillId="19" borderId="32" xfId="0" applyNumberFormat="1" applyFont="1" applyFill="1" applyBorder="1" applyAlignment="1">
      <alignment horizontal="left" vertical="center" wrapText="1"/>
    </xf>
    <xf numFmtId="1" fontId="6" fillId="18" borderId="32" xfId="0" applyNumberFormat="1" applyFont="1" applyFill="1" applyBorder="1" applyAlignment="1">
      <alignment vertical="center" wrapText="1"/>
    </xf>
    <xf numFmtId="0" fontId="38" fillId="0" borderId="10" xfId="0" applyFont="1" applyBorder="1" applyAlignment="1">
      <alignment vertical="top" wrapText="1"/>
    </xf>
    <xf numFmtId="0" fontId="9" fillId="0" borderId="10" xfId="0" applyFont="1" applyBorder="1" applyAlignment="1">
      <alignment vertical="top"/>
    </xf>
    <xf numFmtId="0" fontId="4" fillId="5" borderId="10" xfId="0" applyFont="1" applyFill="1" applyBorder="1" applyAlignment="1">
      <alignment vertical="center" wrapText="1"/>
    </xf>
    <xf numFmtId="0" fontId="4" fillId="0" borderId="0" xfId="0" applyFont="1" applyAlignment="1">
      <alignment vertical="center"/>
    </xf>
    <xf numFmtId="49" fontId="11" fillId="3" borderId="32" xfId="0" applyNumberFormat="1" applyFont="1" applyFill="1" applyBorder="1" applyAlignment="1">
      <alignment horizontal="center" vertical="center" wrapText="1"/>
    </xf>
    <xf numFmtId="0" fontId="11" fillId="3" borderId="32" xfId="0" applyFont="1" applyFill="1" applyBorder="1" applyAlignment="1">
      <alignment horizontal="center" vertical="center" wrapText="1"/>
    </xf>
    <xf numFmtId="0" fontId="4" fillId="4" borderId="32" xfId="0" applyFont="1" applyFill="1" applyBorder="1" applyAlignment="1">
      <alignment vertical="center" wrapText="1"/>
    </xf>
    <xf numFmtId="0" fontId="31" fillId="16" borderId="32" xfId="0" applyFont="1" applyFill="1" applyBorder="1" applyAlignment="1">
      <alignment vertical="center" wrapText="1"/>
    </xf>
    <xf numFmtId="0" fontId="4" fillId="0" borderId="32" xfId="0" applyFont="1" applyBorder="1" applyAlignment="1">
      <alignment horizontal="center" vertical="center" wrapText="1"/>
    </xf>
    <xf numFmtId="0" fontId="31" fillId="17" borderId="32" xfId="0" applyFont="1" applyFill="1" applyBorder="1" applyAlignment="1">
      <alignment vertical="center" wrapText="1"/>
    </xf>
    <xf numFmtId="0" fontId="4" fillId="0" borderId="32" xfId="0" applyFont="1" applyBorder="1" applyAlignment="1">
      <alignment horizontal="center" vertical="top" wrapText="1"/>
    </xf>
    <xf numFmtId="49" fontId="4" fillId="0" borderId="32" xfId="0" applyNumberFormat="1" applyFont="1" applyBorder="1" applyAlignment="1">
      <alignment horizontal="center" vertical="center" wrapText="1"/>
    </xf>
    <xf numFmtId="49" fontId="4" fillId="6" borderId="32" xfId="0" applyNumberFormat="1" applyFont="1" applyFill="1" applyBorder="1" applyAlignment="1">
      <alignment vertical="center" wrapText="1"/>
    </xf>
    <xf numFmtId="0" fontId="4" fillId="6" borderId="32" xfId="0" applyFont="1" applyFill="1" applyBorder="1" applyAlignment="1">
      <alignment horizontal="center" vertical="center" wrapText="1"/>
    </xf>
    <xf numFmtId="49" fontId="4" fillId="6" borderId="32" xfId="0" applyNumberFormat="1" applyFont="1" applyFill="1" applyBorder="1" applyAlignment="1">
      <alignment horizontal="center" vertical="center" wrapText="1"/>
    </xf>
    <xf numFmtId="0" fontId="12" fillId="11" borderId="35" xfId="0" applyFont="1" applyFill="1" applyBorder="1" applyAlignment="1">
      <alignment vertical="center" wrapText="1"/>
    </xf>
    <xf numFmtId="0" fontId="12" fillId="0" borderId="36" xfId="0" applyFont="1" applyBorder="1" applyAlignment="1">
      <alignment horizontal="center" vertical="center" wrapText="1"/>
    </xf>
    <xf numFmtId="0" fontId="6" fillId="4" borderId="37" xfId="0" applyFont="1" applyFill="1" applyBorder="1" applyAlignment="1">
      <alignment horizontal="right" vertical="center" wrapText="1"/>
    </xf>
    <xf numFmtId="0" fontId="5" fillId="0" borderId="28" xfId="1"/>
    <xf numFmtId="0" fontId="0" fillId="0" borderId="13" xfId="0" applyFont="1" applyBorder="1" applyAlignment="1">
      <alignment vertical="top" wrapText="1"/>
    </xf>
    <xf numFmtId="0" fontId="0" fillId="0" borderId="32" xfId="0" applyFont="1" applyBorder="1" applyAlignment="1">
      <alignment vertical="top" wrapText="1"/>
    </xf>
    <xf numFmtId="0" fontId="0" fillId="0" borderId="32" xfId="0" applyFont="1" applyBorder="1" applyAlignment="1">
      <alignment horizontal="left" vertical="top" wrapText="1"/>
    </xf>
    <xf numFmtId="0" fontId="0" fillId="0" borderId="0" xfId="0" applyFont="1" applyAlignment="1">
      <alignment vertical="top" wrapText="1"/>
    </xf>
    <xf numFmtId="14" fontId="0" fillId="0" borderId="13" xfId="0" applyNumberFormat="1" applyFont="1" applyBorder="1" applyAlignment="1">
      <alignment horizontal="left" vertical="top" wrapText="1"/>
    </xf>
    <xf numFmtId="0" fontId="7" fillId="8" borderId="1" xfId="0" applyFont="1" applyFill="1" applyBorder="1" applyAlignment="1">
      <alignment horizontal="left" vertical="center" wrapText="1"/>
    </xf>
    <xf numFmtId="0" fontId="2" fillId="0" borderId="3" xfId="0" applyFont="1" applyBorder="1" applyAlignment="1">
      <alignment vertical="top" wrapText="1"/>
    </xf>
    <xf numFmtId="0" fontId="5" fillId="0" borderId="6" xfId="0" applyFont="1" applyBorder="1" applyAlignment="1">
      <alignment horizontal="left"/>
    </xf>
    <xf numFmtId="0" fontId="2" fillId="0" borderId="7" xfId="0" applyFont="1" applyBorder="1" applyAlignment="1">
      <alignment vertical="top" wrapText="1"/>
    </xf>
    <xf numFmtId="0" fontId="37" fillId="0" borderId="32" xfId="0" applyFont="1" applyBorder="1" applyAlignment="1">
      <alignment horizontal="left" vertical="center" wrapText="1"/>
    </xf>
    <xf numFmtId="0" fontId="4"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4" fillId="0" borderId="2" xfId="0" applyFont="1" applyBorder="1" applyAlignment="1">
      <alignment vertical="center" wrapText="1"/>
    </xf>
    <xf numFmtId="0" fontId="2" fillId="0" borderId="2" xfId="0" applyFont="1" applyBorder="1" applyAlignment="1">
      <alignment vertical="top" wrapText="1"/>
    </xf>
    <xf numFmtId="0" fontId="48" fillId="20" borderId="33" xfId="0" applyFont="1" applyFill="1" applyBorder="1" applyAlignment="1">
      <alignment horizontal="center" vertical="center" wrapText="1"/>
    </xf>
    <xf numFmtId="0" fontId="48" fillId="20" borderId="34" xfId="0" applyFont="1" applyFill="1" applyBorder="1" applyAlignment="1">
      <alignment horizontal="center" vertical="center" wrapText="1"/>
    </xf>
    <xf numFmtId="0" fontId="12" fillId="0" borderId="1" xfId="0" applyFont="1" applyBorder="1" applyAlignment="1">
      <alignment horizontal="left" vertical="top" wrapText="1"/>
    </xf>
    <xf numFmtId="0" fontId="1" fillId="3"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15" fillId="0" borderId="1" xfId="0" applyFont="1" applyBorder="1" applyAlignment="1">
      <alignment horizontal="left" vertical="center" wrapText="1"/>
    </xf>
    <xf numFmtId="0" fontId="0" fillId="6"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2" fillId="0" borderId="3" xfId="0" applyFont="1" applyBorder="1" applyAlignment="1">
      <alignment horizontal="left" vertical="center" wrapText="1"/>
    </xf>
    <xf numFmtId="14" fontId="10" fillId="5" borderId="1" xfId="0" applyNumberFormat="1" applyFont="1" applyFill="1" applyBorder="1" applyAlignment="1">
      <alignment horizontal="left" vertical="center" wrapText="1"/>
    </xf>
    <xf numFmtId="0" fontId="4" fillId="5"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0" borderId="4" xfId="0" applyFont="1" applyBorder="1" applyAlignment="1">
      <alignment vertical="top" wrapText="1"/>
    </xf>
    <xf numFmtId="0" fontId="11" fillId="3" borderId="32" xfId="0" applyFont="1" applyFill="1" applyBorder="1" applyAlignment="1">
      <alignment horizontal="left" vertical="center" wrapText="1"/>
    </xf>
    <xf numFmtId="0" fontId="2" fillId="0" borderId="32" xfId="0" applyFont="1" applyBorder="1" applyAlignment="1">
      <alignment vertical="top" wrapText="1"/>
    </xf>
    <xf numFmtId="0" fontId="1" fillId="9" borderId="32" xfId="0" applyFont="1" applyFill="1" applyBorder="1" applyAlignment="1">
      <alignment horizontal="left" vertical="center" wrapText="1"/>
    </xf>
    <xf numFmtId="0" fontId="7" fillId="4" borderId="32" xfId="0" applyFont="1" applyFill="1" applyBorder="1" applyAlignment="1">
      <alignment horizontal="left" vertical="center" wrapText="1"/>
    </xf>
    <xf numFmtId="0" fontId="4" fillId="0" borderId="0" xfId="0" applyFont="1" applyAlignment="1">
      <alignment vertical="center" wrapText="1"/>
    </xf>
    <xf numFmtId="0" fontId="0" fillId="0" borderId="0" xfId="0" applyFont="1" applyAlignment="1">
      <alignment vertical="top" wrapText="1"/>
    </xf>
    <xf numFmtId="0" fontId="4" fillId="0" borderId="26" xfId="0" applyFont="1" applyBorder="1" applyAlignment="1">
      <alignment horizontal="left"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left" vertical="center" wrapText="1"/>
    </xf>
    <xf numFmtId="164" fontId="4" fillId="0" borderId="1" xfId="0" applyNumberFormat="1" applyFont="1" applyBorder="1" applyAlignment="1">
      <alignment horizontal="left" vertical="center"/>
    </xf>
    <xf numFmtId="0" fontId="1" fillId="10" borderId="1" xfId="0" applyFont="1" applyFill="1" applyBorder="1" applyAlignment="1">
      <alignment horizontal="left" vertical="center" wrapText="1"/>
    </xf>
    <xf numFmtId="0" fontId="4" fillId="0" borderId="1" xfId="0" applyFont="1" applyBorder="1" applyAlignment="1">
      <alignment vertical="center" wrapText="1"/>
    </xf>
    <xf numFmtId="0" fontId="42" fillId="3" borderId="1" xfId="0" applyFont="1" applyFill="1" applyBorder="1" applyAlignment="1">
      <alignment horizontal="left" vertical="center" wrapText="1"/>
    </xf>
    <xf numFmtId="0" fontId="39" fillId="0" borderId="5" xfId="0" applyFont="1" applyBorder="1" applyAlignment="1">
      <alignment vertical="top" wrapText="1"/>
    </xf>
    <xf numFmtId="0" fontId="39" fillId="0" borderId="4" xfId="0" applyFont="1" applyBorder="1" applyAlignment="1">
      <alignment vertical="top" wrapText="1"/>
    </xf>
    <xf numFmtId="0" fontId="41" fillId="4" borderId="26" xfId="0" applyFont="1" applyFill="1" applyBorder="1" applyAlignment="1">
      <alignment horizontal="left" vertical="center" wrapText="1"/>
    </xf>
    <xf numFmtId="0" fontId="39" fillId="0" borderId="25" xfId="0" applyFont="1" applyBorder="1" applyAlignment="1">
      <alignment vertical="top" wrapText="1"/>
    </xf>
    <xf numFmtId="0" fontId="39" fillId="0" borderId="7" xfId="0" applyFont="1" applyBorder="1" applyAlignment="1">
      <alignment vertical="top" wrapText="1"/>
    </xf>
    <xf numFmtId="0" fontId="42" fillId="3" borderId="11" xfId="0" applyFont="1" applyFill="1" applyBorder="1" applyAlignment="1">
      <alignment horizontal="left" vertical="center" wrapText="1"/>
    </xf>
    <xf numFmtId="0" fontId="39" fillId="0" borderId="23" xfId="0" applyFont="1" applyBorder="1" applyAlignment="1">
      <alignment vertical="top" wrapText="1"/>
    </xf>
    <xf numFmtId="0" fontId="39" fillId="0" borderId="12" xfId="0" applyFont="1" applyBorder="1" applyAlignment="1">
      <alignment vertical="top" wrapText="1"/>
    </xf>
    <xf numFmtId="0" fontId="39" fillId="0" borderId="5" xfId="0" applyFont="1" applyBorder="1" applyAlignment="1">
      <alignment vertical="center" wrapText="1"/>
    </xf>
    <xf numFmtId="0" fontId="9" fillId="11" borderId="1" xfId="0" applyFont="1" applyFill="1" applyBorder="1" applyAlignment="1">
      <alignment horizontal="left" vertical="center"/>
    </xf>
    <xf numFmtId="0" fontId="0" fillId="0" borderId="1" xfId="0" applyFont="1" applyBorder="1" applyAlignment="1">
      <alignment horizontal="center" vertical="top" wrapText="1"/>
    </xf>
    <xf numFmtId="0" fontId="27" fillId="6" borderId="1" xfId="0" applyFont="1" applyFill="1" applyBorder="1" applyAlignment="1">
      <alignment horizontal="left" vertical="center" wrapText="1"/>
    </xf>
    <xf numFmtId="0" fontId="0" fillId="0" borderId="6" xfId="0" applyFont="1" applyBorder="1" applyAlignment="1">
      <alignment horizontal="center" vertical="top" wrapText="1"/>
    </xf>
    <xf numFmtId="0" fontId="2" fillId="0" borderId="25" xfId="0" applyFont="1" applyBorder="1" applyAlignment="1">
      <alignment vertical="top" wrapText="1"/>
    </xf>
    <xf numFmtId="0" fontId="2" fillId="0" borderId="11" xfId="0" applyFont="1" applyBorder="1" applyAlignment="1">
      <alignment vertical="top" wrapText="1"/>
    </xf>
    <xf numFmtId="0" fontId="2" fillId="0" borderId="23" xfId="0" applyFont="1" applyBorder="1" applyAlignment="1">
      <alignment vertical="top" wrapText="1"/>
    </xf>
    <xf numFmtId="0" fontId="2" fillId="0" borderId="12" xfId="0" applyFont="1" applyBorder="1" applyAlignment="1">
      <alignment vertical="top" wrapText="1"/>
    </xf>
    <xf numFmtId="0" fontId="4" fillId="0" borderId="1" xfId="0" applyFont="1" applyBorder="1" applyAlignment="1">
      <alignment horizontal="left" vertical="center"/>
    </xf>
    <xf numFmtId="0" fontId="1" fillId="12"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6" xfId="0" applyFont="1" applyBorder="1" applyAlignment="1">
      <alignment horizontal="center" wrapText="1"/>
    </xf>
    <xf numFmtId="0" fontId="3" fillId="12" borderId="1" xfId="0" applyFont="1" applyFill="1" applyBorder="1" applyAlignment="1">
      <alignment horizontal="center" vertical="center" wrapText="1"/>
    </xf>
    <xf numFmtId="49" fontId="46" fillId="0" borderId="32" xfId="0" applyNumberFormat="1" applyFont="1" applyFill="1" applyBorder="1" applyAlignment="1">
      <alignment horizontal="center" vertical="center" wrapText="1"/>
    </xf>
    <xf numFmtId="49" fontId="46" fillId="19" borderId="32" xfId="0" applyNumberFormat="1" applyFont="1" applyFill="1" applyBorder="1" applyAlignment="1">
      <alignment vertical="center" wrapText="1"/>
    </xf>
    <xf numFmtId="0" fontId="46" fillId="19" borderId="32" xfId="0" applyNumberFormat="1" applyFont="1" applyFill="1" applyBorder="1" applyAlignment="1">
      <alignment horizontal="center" vertical="center" wrapText="1"/>
    </xf>
    <xf numFmtId="49" fontId="46" fillId="19" borderId="32" xfId="0" applyNumberFormat="1" applyFont="1" applyFill="1" applyBorder="1" applyAlignment="1">
      <alignment horizontal="center" vertical="center" wrapText="1"/>
    </xf>
    <xf numFmtId="0" fontId="46" fillId="0" borderId="32" xfId="0" applyNumberFormat="1" applyFont="1" applyFill="1" applyBorder="1" applyAlignment="1">
      <alignment horizontal="center" vertical="center" wrapText="1"/>
    </xf>
  </cellXfs>
  <cellStyles count="2">
    <cellStyle name="Normal" xfId="0" builtinId="0"/>
    <cellStyle name="Normal 2 2" xfId="1"/>
  </cellStyles>
  <dxfs count="156">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9C0006"/>
      </font>
      <fill>
        <patternFill>
          <bgColor rgb="FFFFC7CE"/>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numFmt numFmtId="164" formatCode="0;;"/>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0;;"/>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0;;"/>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0;;"/>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0;;"/>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0;;"/>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0;;"/>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rgb="FF000000"/>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rgb="FF000000"/>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rgb="FF000000"/>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00000"/>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00000"/>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00000"/>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00000"/>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00000"/>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00000"/>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tableStyleElement type="wholeTable" dxfId="155"/>
      <tableStyleElement type="headerRow" dxfId="154"/>
      <tableStyleElement type="totalRow" dxfId="153"/>
      <tableStyleElement type="firstSubtotalRow" dxfId="152"/>
      <tableStyleElement type="secondSubtotalRow" dxfId="151"/>
      <tableStyleElement type="thirdSubtotalRow" dxfId="150"/>
      <tableStyleElement type="firstColumnSubheading" dxfId="149"/>
      <tableStyleElement type="secondColumnSubheading" dxfId="148"/>
      <tableStyleElement type="thirdColumnSubheading" dxfId="147"/>
      <tableStyleElement type="firstRowSubheading" dxfId="146"/>
      <tableStyleElement type="secondRowSubheading" dxfId="145"/>
      <tableStyleElement type="thirdRowSubheading" dxfId="1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US"/>
              <a:t>Subsection Scores</a:t>
            </a:r>
          </a:p>
        </c:rich>
      </c:tx>
      <c:overlay val="0"/>
    </c:title>
    <c:autoTitleDeleted val="0"/>
    <c:view3D>
      <c:rotX val="15"/>
      <c:rotY val="20"/>
      <c:depthPercent val="100"/>
      <c:rAngAx val="1"/>
    </c:view3D>
    <c:floor>
      <c:thickness val="0"/>
    </c:floor>
    <c:sideWall>
      <c:thickness val="0"/>
    </c:sideWall>
    <c:backWall>
      <c:thickness val="0"/>
    </c:backWall>
    <c:plotArea>
      <c:layout>
        <c:manualLayout>
          <c:xMode val="edge"/>
          <c:yMode val="edge"/>
          <c:x val="0.32922195134185933"/>
          <c:y val="0.15518768074782732"/>
          <c:w val="0.64692659957578758"/>
          <c:h val="0.84316193149123697"/>
        </c:manualLayout>
      </c:layout>
      <c:bar3DChart>
        <c:barDir val="bar"/>
        <c:grouping val="clustered"/>
        <c:varyColors val="1"/>
        <c:ser>
          <c:idx val="0"/>
          <c:order val="0"/>
          <c:tx>
            <c:strRef>
              <c:f>'Summary Report'!$C$10</c:f>
              <c:strCache>
                <c:ptCount val="1"/>
                <c:pt idx="0">
                  <c:v>F</c:v>
                </c:pt>
              </c:strCache>
            </c:strRef>
          </c:tx>
          <c:spPr>
            <a:solidFill>
              <a:srgbClr val="FF0000"/>
            </a:solidFill>
          </c:spPr>
          <c:invertIfNegative val="1"/>
          <c:cat>
            <c:strRef>
              <c:f>'Summary Report'!$A$11:$A$18</c:f>
              <c:strCache>
                <c:ptCount val="8"/>
                <c:pt idx="0">
                  <c:v>Documentation</c:v>
                </c:pt>
                <c:pt idx="1">
                  <c:v>Company</c:v>
                </c:pt>
                <c:pt idx="2">
                  <c:v>Application Security</c:v>
                </c:pt>
                <c:pt idx="3">
                  <c:v>Authentication, Authorization, and Accounting</c:v>
                </c:pt>
                <c:pt idx="4">
                  <c:v>Change Management</c:v>
                </c:pt>
                <c:pt idx="5">
                  <c:v>Database</c:v>
                </c:pt>
                <c:pt idx="6">
                  <c:v>Datacenter</c:v>
                </c:pt>
                <c:pt idx="7">
                  <c:v>Policies, Procedures, and Processes</c:v>
                </c:pt>
              </c:strCache>
            </c:strRef>
          </c:cat>
          <c:val>
            <c:numRef>
              <c:f>'Summary Report'!$C$11:$C$18</c:f>
              <c:numCache>
                <c:formatCode>General</c:formatCode>
                <c:ptCount val="8"/>
                <c:pt idx="0" formatCode="0.0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612-4785-9CF7-EAEA1B52DE66}"/>
            </c:ext>
          </c:extLst>
        </c:ser>
        <c:ser>
          <c:idx val="1"/>
          <c:order val="1"/>
          <c:tx>
            <c:strRef>
              <c:f>'Summary Report'!$D$10</c:f>
              <c:strCache>
                <c:ptCount val="1"/>
                <c:pt idx="0">
                  <c:v>D</c:v>
                </c:pt>
              </c:strCache>
            </c:strRef>
          </c:tx>
          <c:spPr>
            <a:solidFill>
              <a:srgbClr val="DC3912"/>
            </a:solidFill>
          </c:spPr>
          <c:invertIfNegative val="1"/>
          <c:cat>
            <c:strRef>
              <c:f>'Summary Report'!$A$11:$A$18</c:f>
              <c:strCache>
                <c:ptCount val="8"/>
                <c:pt idx="0">
                  <c:v>Documentation</c:v>
                </c:pt>
                <c:pt idx="1">
                  <c:v>Company</c:v>
                </c:pt>
                <c:pt idx="2">
                  <c:v>Application Security</c:v>
                </c:pt>
                <c:pt idx="3">
                  <c:v>Authentication, Authorization, and Accounting</c:v>
                </c:pt>
                <c:pt idx="4">
                  <c:v>Change Management</c:v>
                </c:pt>
                <c:pt idx="5">
                  <c:v>Database</c:v>
                </c:pt>
                <c:pt idx="6">
                  <c:v>Datacenter</c:v>
                </c:pt>
                <c:pt idx="7">
                  <c:v>Policies, Procedures, and Processes</c:v>
                </c:pt>
              </c:strCache>
            </c:strRef>
          </c:cat>
          <c:val>
            <c:numRef>
              <c:f>'Summary Report'!$D$11:$D$18</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612-4785-9CF7-EAEA1B52DE66}"/>
            </c:ext>
          </c:extLst>
        </c:ser>
        <c:ser>
          <c:idx val="2"/>
          <c:order val="2"/>
          <c:tx>
            <c:strRef>
              <c:f>'Summary Report'!$E$10</c:f>
              <c:strCache>
                <c:ptCount val="1"/>
                <c:pt idx="0">
                  <c:v>C</c:v>
                </c:pt>
              </c:strCache>
            </c:strRef>
          </c:tx>
          <c:spPr>
            <a:solidFill>
              <a:srgbClr val="FF9900"/>
            </a:solidFill>
          </c:spPr>
          <c:invertIfNegative val="1"/>
          <c:cat>
            <c:strRef>
              <c:f>'Summary Report'!$A$11:$A$18</c:f>
              <c:strCache>
                <c:ptCount val="8"/>
                <c:pt idx="0">
                  <c:v>Documentation</c:v>
                </c:pt>
                <c:pt idx="1">
                  <c:v>Company</c:v>
                </c:pt>
                <c:pt idx="2">
                  <c:v>Application Security</c:v>
                </c:pt>
                <c:pt idx="3">
                  <c:v>Authentication, Authorization, and Accounting</c:v>
                </c:pt>
                <c:pt idx="4">
                  <c:v>Change Management</c:v>
                </c:pt>
                <c:pt idx="5">
                  <c:v>Database</c:v>
                </c:pt>
                <c:pt idx="6">
                  <c:v>Datacenter</c:v>
                </c:pt>
                <c:pt idx="7">
                  <c:v>Policies, Procedures, and Processes</c:v>
                </c:pt>
              </c:strCache>
            </c:strRef>
          </c:cat>
          <c:val>
            <c:numRef>
              <c:f>'Summary Report'!$E$11:$E$18</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5612-4785-9CF7-EAEA1B52DE66}"/>
            </c:ext>
          </c:extLst>
        </c:ser>
        <c:ser>
          <c:idx val="3"/>
          <c:order val="3"/>
          <c:tx>
            <c:strRef>
              <c:f>'Summary Report'!$F$10</c:f>
              <c:strCache>
                <c:ptCount val="1"/>
                <c:pt idx="0">
                  <c:v>B</c:v>
                </c:pt>
              </c:strCache>
            </c:strRef>
          </c:tx>
          <c:spPr>
            <a:solidFill>
              <a:srgbClr val="109618"/>
            </a:solidFill>
          </c:spPr>
          <c:invertIfNegative val="1"/>
          <c:cat>
            <c:strRef>
              <c:f>'Summary Report'!$A$11:$A$18</c:f>
              <c:strCache>
                <c:ptCount val="8"/>
                <c:pt idx="0">
                  <c:v>Documentation</c:v>
                </c:pt>
                <c:pt idx="1">
                  <c:v>Company</c:v>
                </c:pt>
                <c:pt idx="2">
                  <c:v>Application Security</c:v>
                </c:pt>
                <c:pt idx="3">
                  <c:v>Authentication, Authorization, and Accounting</c:v>
                </c:pt>
                <c:pt idx="4">
                  <c:v>Change Management</c:v>
                </c:pt>
                <c:pt idx="5">
                  <c:v>Database</c:v>
                </c:pt>
                <c:pt idx="6">
                  <c:v>Datacenter</c:v>
                </c:pt>
                <c:pt idx="7">
                  <c:v>Policies, Procedures, and Processes</c:v>
                </c:pt>
              </c:strCache>
            </c:strRef>
          </c:cat>
          <c:val>
            <c:numRef>
              <c:f>'Summary Report'!$F$11:$F$18</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5612-4785-9CF7-EAEA1B52DE66}"/>
            </c:ext>
          </c:extLst>
        </c:ser>
        <c:ser>
          <c:idx val="4"/>
          <c:order val="4"/>
          <c:tx>
            <c:strRef>
              <c:f>'Summary Report'!$G$10</c:f>
              <c:strCache>
                <c:ptCount val="1"/>
                <c:pt idx="0">
                  <c:v>A</c:v>
                </c:pt>
              </c:strCache>
            </c:strRef>
          </c:tx>
          <c:spPr>
            <a:solidFill>
              <a:srgbClr val="990099"/>
            </a:solidFill>
          </c:spPr>
          <c:invertIfNegative val="1"/>
          <c:cat>
            <c:strRef>
              <c:f>'Summary Report'!$A$11:$A$18</c:f>
              <c:strCache>
                <c:ptCount val="8"/>
                <c:pt idx="0">
                  <c:v>Documentation</c:v>
                </c:pt>
                <c:pt idx="1">
                  <c:v>Company</c:v>
                </c:pt>
                <c:pt idx="2">
                  <c:v>Application Security</c:v>
                </c:pt>
                <c:pt idx="3">
                  <c:v>Authentication, Authorization, and Accounting</c:v>
                </c:pt>
                <c:pt idx="4">
                  <c:v>Change Management</c:v>
                </c:pt>
                <c:pt idx="5">
                  <c:v>Database</c:v>
                </c:pt>
                <c:pt idx="6">
                  <c:v>Datacenter</c:v>
                </c:pt>
                <c:pt idx="7">
                  <c:v>Policies, Procedures, and Processes</c:v>
                </c:pt>
              </c:strCache>
            </c:strRef>
          </c:cat>
          <c:val>
            <c:numRef>
              <c:f>'Summary Report'!$G$11:$G$18</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5612-4785-9CF7-EAEA1B52DE66}"/>
            </c:ext>
          </c:extLst>
        </c:ser>
        <c:dLbls>
          <c:showLegendKey val="0"/>
          <c:showVal val="0"/>
          <c:showCatName val="0"/>
          <c:showSerName val="0"/>
          <c:showPercent val="0"/>
          <c:showBubbleSize val="0"/>
        </c:dLbls>
        <c:gapWidth val="150"/>
        <c:shape val="box"/>
        <c:axId val="469603757"/>
        <c:axId val="305546006"/>
        <c:axId val="0"/>
      </c:bar3DChart>
      <c:catAx>
        <c:axId val="469603757"/>
        <c:scaling>
          <c:orientation val="maxMin"/>
        </c:scaling>
        <c:delete val="0"/>
        <c:axPos val="l"/>
        <c:numFmt formatCode="General" sourceLinked="1"/>
        <c:majorTickMark val="cross"/>
        <c:minorTickMark val="cross"/>
        <c:tickLblPos val="nextTo"/>
        <c:txPr>
          <a:bodyPr/>
          <a:lstStyle/>
          <a:p>
            <a:pPr lvl="0">
              <a:defRPr sz="1200" b="0" i="0">
                <a:solidFill>
                  <a:srgbClr val="595959"/>
                </a:solidFill>
                <a:latin typeface="Verdana"/>
              </a:defRPr>
            </a:pPr>
            <a:endParaRPr lang="en-US"/>
          </a:p>
        </c:txPr>
        <c:crossAx val="305546006"/>
        <c:crosses val="autoZero"/>
        <c:auto val="1"/>
        <c:lblAlgn val="ctr"/>
        <c:lblOffset val="100"/>
        <c:noMultiLvlLbl val="1"/>
      </c:catAx>
      <c:valAx>
        <c:axId val="305546006"/>
        <c:scaling>
          <c:orientation val="minMax"/>
          <c:max val="1"/>
        </c:scaling>
        <c:delete val="0"/>
        <c:axPos val="b"/>
        <c:majorGridlines>
          <c:spPr>
            <a:ln>
              <a:solidFill>
                <a:srgbClr val="D9D9D9"/>
              </a:solidFill>
            </a:ln>
          </c:spPr>
        </c:majorGridlines>
        <c:numFmt formatCode="0.00%"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469603757"/>
        <c:crosses val="max"/>
        <c:crossBetween val="between"/>
      </c:valAx>
      <c:spPr>
        <a:solidFill>
          <a:srgbClr val="FFFFFF"/>
        </a:solidFill>
      </c:spPr>
    </c:plotArea>
    <c:legend>
      <c:legendPos val="b"/>
      <c:overlay val="0"/>
      <c:txPr>
        <a:bodyPr/>
        <a:lstStyle/>
        <a:p>
          <a:pPr lvl="0">
            <a:defRPr sz="90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101600</xdr:colOff>
      <xdr:row>1</xdr:row>
      <xdr:rowOff>0</xdr:rowOff>
    </xdr:from>
    <xdr:ext cx="8788400" cy="9042400"/>
    <xdr:sp macro="" textlink="">
      <xdr:nvSpPr>
        <xdr:cNvPr id="4" name="Shape 3">
          <a:extLst>
            <a:ext uri="{FF2B5EF4-FFF2-40B4-BE49-F238E27FC236}">
              <a16:creationId xmlns:a16="http://schemas.microsoft.com/office/drawing/2014/main" id="{CD697511-13AC-9D48-9EE4-A1E7B68FA300}"/>
            </a:ext>
          </a:extLst>
        </xdr:cNvPr>
        <xdr:cNvSpPr txBox="1"/>
      </xdr:nvSpPr>
      <xdr:spPr>
        <a:xfrm>
          <a:off x="101600" y="533400"/>
          <a:ext cx="8788400" cy="904240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lang="en-US"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strike="noStrike" baseline="0">
              <a:solidFill>
                <a:schemeClr val="dk1"/>
              </a:solidFill>
              <a:latin typeface="Verdana"/>
              <a:ea typeface="Verdana"/>
              <a:cs typeface="Verdana"/>
              <a:sym typeface="Verdana"/>
            </a:rPr>
            <a:t> sets</a:t>
          </a:r>
          <a:r>
            <a:rPr lang="en-US" sz="1100" b="0" i="0" u="none" strike="noStrike">
              <a:solidFill>
                <a:schemeClr val="dk1"/>
              </a:solidFill>
              <a:latin typeface="Verdana"/>
              <a:ea typeface="Verdana"/>
              <a:cs typeface="Verdana"/>
              <a:sym typeface="Verdana"/>
            </a:rPr>
            <a:t> provided in the</a:t>
          </a:r>
          <a:r>
            <a:rPr lang="en-US" sz="1100" b="0" i="0" u="none" strike="noStrike" baseline="0">
              <a:solidFill>
                <a:schemeClr val="dk1"/>
              </a:solidFill>
              <a:latin typeface="Verdana"/>
              <a:ea typeface="Verdana"/>
              <a:cs typeface="Verdana"/>
              <a:sym typeface="Verdana"/>
            </a:rPr>
            <a:t> toolkit</a:t>
          </a:r>
          <a:r>
            <a:rPr lang="en-US" sz="1100" b="0" i="0" u="none" strike="noStrike">
              <a:solidFill>
                <a:schemeClr val="dk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a:t>
          </a:r>
          <a:r>
            <a:rPr lang="en-US" sz="1100" b="0" i="0" u="none" strike="noStrike" baseline="0">
              <a:solidFill>
                <a:schemeClr val="dk1"/>
              </a:solidFill>
              <a:latin typeface="Verdana"/>
              <a:ea typeface="Verdana"/>
              <a:cs typeface="Verdana"/>
              <a:sym typeface="Verdana"/>
            </a:rPr>
            <a:t> - Full) </a:t>
          </a:r>
          <a:r>
            <a:rPr lang="en-US" sz="1100" b="0" i="0" u="none" strike="noStrike">
              <a:solidFill>
                <a:schemeClr val="dk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tx1"/>
              </a:solidFill>
              <a:latin typeface="Verdana"/>
              <a:ea typeface="Verdana"/>
              <a:cs typeface="Verdana"/>
              <a:sym typeface="Verdana"/>
            </a:rPr>
            <a:t>HECVAT</a:t>
          </a:r>
          <a:r>
            <a:rPr lang="en-US" sz="1100" b="1" i="0" u="none" strike="noStrike" baseline="0">
              <a:solidFill>
                <a:schemeClr val="tx1"/>
              </a:solidFill>
              <a:latin typeface="Verdana"/>
              <a:ea typeface="Verdana"/>
              <a:cs typeface="Verdana"/>
              <a:sym typeface="Verdana"/>
            </a:rPr>
            <a:t> - Triage</a:t>
          </a:r>
          <a:r>
            <a:rPr lang="en-US" sz="1100" b="0" i="0" u="none" strike="noStrike">
              <a:solidFill>
                <a:schemeClr val="dk1"/>
              </a:solidFill>
              <a:latin typeface="Verdana"/>
              <a:ea typeface="Verdana"/>
              <a:cs typeface="Verdana"/>
              <a:sym typeface="Verdana"/>
            </a:rPr>
            <a:t>: Used to initiate risk/security assessment requests</a:t>
          </a:r>
          <a:r>
            <a:rPr lang="en-US" sz="1100" b="0" i="0" u="none" strike="noStrike" baseline="0">
              <a:solidFill>
                <a:schemeClr val="dk1"/>
              </a:solidFill>
              <a:latin typeface="Verdana"/>
              <a:ea typeface="Verdana"/>
              <a:cs typeface="Verdana"/>
              <a:sym typeface="Verdana"/>
            </a:rPr>
            <a:t> - review to determine assessment requirements</a:t>
          </a:r>
          <a:endParaRPr lang="en-US"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tx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tx1"/>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2019</a:t>
          </a:r>
          <a:endParaRPr lang="en-US"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a:solidFill>
                <a:schemeClr val="dk1"/>
              </a:solidFill>
              <a:latin typeface="Verdana"/>
              <a:ea typeface="Verdana"/>
              <a:cs typeface="Verdana"/>
              <a:sym typeface="Verdana"/>
            </a:rPr>
            <a:t/>
          </a: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8</xdr:row>
      <xdr:rowOff>28575</xdr:rowOff>
    </xdr:from>
    <xdr:ext cx="10401300" cy="3067050"/>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5F7BD8CE-6A95-6E4C-8406-461EB5A9F4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88900</xdr:colOff>
      <xdr:row>0</xdr:row>
      <xdr:rowOff>63500</xdr:rowOff>
    </xdr:from>
    <xdr:ext cx="7612588" cy="15671800"/>
    <xdr:sp macro="" textlink="">
      <xdr:nvSpPr>
        <xdr:cNvPr id="3" name="TextBox 2">
          <a:extLst>
            <a:ext uri="{FF2B5EF4-FFF2-40B4-BE49-F238E27FC236}">
              <a16:creationId xmlns:a16="http://schemas.microsoft.com/office/drawing/2014/main" id="{4AF487EA-6190-944C-B1DE-F3EF5585DA9E}"/>
            </a:ext>
          </a:extLst>
        </xdr:cNvPr>
        <xdr:cNvSpPr txBox="1"/>
      </xdr:nvSpPr>
      <xdr:spPr>
        <a:xfrm>
          <a:off x="88900" y="63500"/>
          <a:ext cx="7612588" cy="1567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effectLst/>
            <a:latin typeface="Verdana" charset="0"/>
            <a:ea typeface="Verdana" charset="0"/>
            <a:cs typeface="Verdana" charset="0"/>
          </a:endParaRPr>
        </a:p>
        <a:p>
          <a:pPr rtl="0"/>
          <a:r>
            <a:rPr lang="en-US" sz="1100" b="0" i="0" u="none" strike="noStrik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strike="noStrike">
            <a:solidFill>
              <a:schemeClr val="tx1"/>
            </a:solidFill>
            <a:effectLst/>
            <a:latin typeface="Verdana" charset="0"/>
            <a:ea typeface="Verdana" charset="0"/>
            <a:cs typeface="Verdana" charset="0"/>
          </a:endParaRPr>
        </a:p>
        <a:p>
          <a:r>
            <a:rPr lang="en-US" sz="1100" b="0" i="0" u="none" strike="noStrik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strike="noStrike">
              <a:solidFill>
                <a:schemeClr val="tx1"/>
              </a:solidFill>
              <a:effectLst/>
              <a:latin typeface="Verdana" charset="0"/>
              <a:ea typeface="Verdana" charset="0"/>
              <a:cs typeface="Verdana" charset="0"/>
            </a:rPr>
            <a:t>Valerie Vogel, EDUCAUSE</a:t>
          </a:r>
        </a:p>
        <a:p>
          <a:pPr rtl="0"/>
          <a:endParaRPr lang="en-US" sz="1100" b="0" i="0" u="none" strike="noStrike">
            <a:solidFill>
              <a:schemeClr val="tx1"/>
            </a:solidFill>
            <a:effectLst/>
            <a:latin typeface="Verdana" charset="0"/>
            <a:ea typeface="Verdana" charset="0"/>
            <a:cs typeface="Verdana" charset="0"/>
          </a:endParaRPr>
        </a:p>
        <a:p>
          <a:pPr rtl="0"/>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Susan</a:t>
          </a:r>
          <a:r>
            <a:rPr lang="en-US" sz="1100" b="0" i="0" u="none" strike="noStrike" baseline="0">
              <a:solidFill>
                <a:schemeClr val="tx1"/>
              </a:solidFill>
              <a:effectLst/>
              <a:latin typeface="Verdana" charset="0"/>
              <a:ea typeface="Verdana" charset="0"/>
              <a:cs typeface="Verdana" charset="0"/>
            </a:rPr>
            <a:t> Coleman</a:t>
          </a:r>
          <a:r>
            <a:rPr lang="en-US" sz="1100" b="0" i="0" u="none" strike="noStrik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a:t>
          </a:r>
          <a:r>
            <a:rPr lang="en-US" sz="1100" b="0" i="0" u="none" strike="noStrike" baseline="0">
              <a:solidFill>
                <a:schemeClr val="tx1"/>
              </a:solidFill>
              <a:effectLst/>
              <a:latin typeface="Verdana" charset="0"/>
              <a:ea typeface="Verdana" charset="0"/>
              <a:cs typeface="Verdana" charset="0"/>
            </a:rPr>
            <a:t>  </a:t>
          </a:r>
          <a:r>
            <a:rPr lang="en-US" sz="1100" b="0" i="0" u="none" strike="noStrik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Samantha</a:t>
          </a:r>
          <a:r>
            <a:rPr lang="en-US" sz="1100" b="0" i="0" u="none" strike="noStrik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strike="noStrike" baseline="0">
              <a:solidFill>
                <a:schemeClr val="tx1"/>
              </a:solidFill>
              <a:effectLst/>
              <a:latin typeface="Verdana" charset="0"/>
              <a:ea typeface="Verdana" charset="0"/>
              <a:cs typeface="Verdana" charset="0"/>
            </a:rPr>
            <a:t>Matthew Dalton, University of Massachusetts Amherst</a:t>
          </a:r>
          <a:endParaRPr lang="en-US" sz="1100" b="0" i="0" u="none" strike="noStrik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Kolin</a:t>
          </a:r>
          <a:r>
            <a:rPr lang="en-US" sz="1100" b="0" i="0" u="none" strike="noStrik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strike="noStrike" baseline="0">
              <a:solidFill>
                <a:schemeClr val="tx1"/>
              </a:solidFill>
              <a:effectLst/>
              <a:latin typeface="Verdana" charset="0"/>
              <a:ea typeface="Verdana" charset="0"/>
              <a:cs typeface="Verdana" charset="0"/>
            </a:rPr>
            <a:t>Alex Jalso, West Virginia University</a:t>
          </a:r>
          <a:endParaRPr lang="en-US" sz="1100" b="0" i="0" u="none" strike="noStrik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effectLst/>
          </a:endParaRPr>
        </a:p>
        <a:p>
          <a:pPr rtl="0"/>
          <a:r>
            <a:rPr lang="en-US" sz="1100" b="0" i="0" u="none" strike="noStrik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strike="noStrik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strike="noStrike">
              <a:solidFill>
                <a:schemeClr val="tx1"/>
              </a:solidFill>
              <a:effectLst/>
              <a:latin typeface="Verdana" charset="0"/>
              <a:ea typeface="Verdana" charset="0"/>
              <a:cs typeface="Verdana" charset="0"/>
            </a:rPr>
            <a:t>Valerie Vogel, EDUCAUSE</a:t>
          </a:r>
        </a:p>
        <a:p>
          <a:endParaRPr lang="en-US">
            <a:effectLst/>
          </a:endParaRP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vogel\Desktop\HECVAT-Full_2.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vogel\Desktop\HECVAT-Lite_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jc115" refreshedDate="43782.678332407406" refreshedVersion="6" recordCount="49">
  <cacheSource type="worksheet">
    <worksheetSource ref="A1:R50" sheet="Questions"/>
  </cacheSource>
  <cacheFields count="18">
    <cacheField name="Order" numFmtId="0">
      <sharedItems containsSemiMixedTypes="0" containsString="0" containsNumber="1" containsInteger="1" minValue="1" maxValue="71" count="5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69" u="1"/>
        <n v="53" u="1"/>
        <n v="68" u="1"/>
        <n v="52" u="1"/>
        <n v="51" u="1"/>
        <n v="50" u="1"/>
        <n v="71" u="1"/>
        <n v="54" u="1"/>
        <n v="70" u="1"/>
      </sharedItems>
    </cacheField>
    <cacheField name="ID" numFmtId="0">
      <sharedItems containsBlank="1" count="51">
        <s v="DOCU-01"/>
        <s v="DOCU-02"/>
        <s v="DOCU-03"/>
        <s v="DOCU-04"/>
        <s v="DOCU-05"/>
        <s v="DOCU-06"/>
        <s v="COMP-01"/>
        <s v="COMP-02"/>
        <s v="COMP-03"/>
        <s v="COMP-04"/>
        <s v="COMP-05"/>
        <s v="COMP-06"/>
        <s v="COMP-07"/>
        <s v="OPAP-01"/>
        <s v="OPAP-02"/>
        <s v="OPAP-03"/>
        <s v="OPAP-04"/>
        <s v="OPAP-05"/>
        <s v="OPAP-06"/>
        <s v="OPAP-07"/>
        <s v="OPAP-08"/>
        <s v="OPAP-09"/>
        <s v="OPAP-10"/>
        <s v="OPAA-01"/>
        <s v="OPAA-02"/>
        <s v="OPAA-03"/>
        <s v="OPAA-04"/>
        <s v="OPAA-05"/>
        <s v="OPAA-06"/>
        <s v="OPAA-07"/>
        <s v="OPCH-01"/>
        <s v="OPCH-02"/>
        <s v="OPCH-03"/>
        <s v="OPCH-04"/>
        <s v="OPDB-01"/>
        <s v="OPDB-02"/>
        <s v="OPDC-01"/>
        <s v="OPDC-02"/>
        <s v="OPDC-03"/>
        <s v="OPDC-04"/>
        <s v="OPDC-05"/>
        <s v="OPDC-06"/>
        <s v="OPDC-07"/>
        <s v="OPDC-08"/>
        <s v="OPDC-09"/>
        <s v="OPPP-01"/>
        <s v="OPPP-02"/>
        <s v="OPPP-03"/>
        <s v="OPPP-04"/>
        <m u="1"/>
        <s v="OPDC-10" u="1"/>
      </sharedItems>
    </cacheField>
    <cacheField name="Question" numFmtId="0">
      <sharedItems containsBlank="1" count="56">
        <s v="Have you undergone a SSAE 18 audit?"/>
        <s v="Do you conform with a specific industry standard security framework? (e.g. NIST Cybersecurity Framework, ISO 27001, etc.)"/>
        <s v="Are you compliant with FISMA standards?"/>
        <s v="Does your organization have a data privacy policy?"/>
        <s v="Describe or provide a reference to your Business Continuity Plan (BCP)."/>
        <s v="Describe or provide a reference to your Disaster Recovery Plan (DRP)."/>
        <s v="Describe your organization’s business background and ownership structure, including all parent and subsidiary relationships."/>
        <s v="Describe how long your organization has conducted business in this product area."/>
        <s v="Do you have existing higher education customers?"/>
        <s v="Have you had a significant breach in the last 5 years?"/>
        <s v="Do you have a dedicated Information Security staff or office?"/>
        <s v="Do you have a dedicated Software and System Development team(s)? (e.g. Customer Support, Implementation, Product Management, etc.)"/>
        <s v="Use this area to share information about your architecture that will assist those who are assessing your company data security program."/>
        <s v="Do you support role-based access control (RBAC) for end-users?"/>
        <s v="Do you support role-based access control (RBAC) for system administrators?"/>
        <s v="Can your employees access customer systems remotely?"/>
        <s v="Can you provide overall system and/or application architecture diagrams including a full description of the data communications architecture for all components of the system?"/>
        <s v="Does the system provide data input validation and error messages? "/>
        <s v="Do you require remote management of the system?"/>
        <s v="Are your remote actions and changes logged or otherwise visible to the campus? (IF YES to OPAP-06)"/>
        <s v="If you maintain remote access to the system, Will you handle data in a FERPA compliant manner?"/>
        <s v="Describe or provide a reference to how you monitor for and protect against common web application security vulnerabilities (e.g. SQL injection, XSS, XSRF, etc.)."/>
        <s v="Describe or provide a reference to how you monitor for and provide patches to protect against application vulnerabilities (privilege escalation, exfiltration, etc.)."/>
        <s v="Can you enforce password/passphrase aging requirements for administrative and/or system accounts?"/>
        <s v="Does your web-based interface support authentication, including standards-based single-sign-on? (e.g. InCommon)"/>
        <s v="Does your application support integration with other authentication and authorization systems?  List which ones (such as Active Directory, Kerberos and what version) in Additional Info?"/>
        <s v="Does the system support role based access control?"/>
        <s v="Are audit logs available that include AT LEAST all of the following; login, logout, actions performed, and source IP address?"/>
        <s v="Are these logs exportable (to SIEM or other contemporary log ingestion systems)"/>
        <s v="Does your application and/or user-frontend/portal support multi-factor authentication? (e.g. Duo, Google Authenticator, OTP, etc.)"/>
        <s v="Do you have a documented and currently followed change management process (CMP)? "/>
        <s v="Will the institution be notified of major changes to your environment that could impact the institution's security posture?"/>
        <s v="Do you publish workarounds for how security risks can be mitigated until patches can be applied?"/>
        <s v="Do procedures exist to provide that emergency changes are documented and authorized (including after the fact approval)?"/>
        <s v="Does the database support encryption of specified data elements in storage?"/>
        <s v="Do you currently use encryption in your database(s)?"/>
        <s v="Do you provide your product as a virtual appliance?"/>
        <s v="Do you support VA in campus-managed cloud environment (e.g., AWS)?  (IF YES on OPDC-01)"/>
        <s v="Do you support High Availability/ Redundancy for your Appliances, Virtual Machines or Containers?"/>
        <s v="For installable packages, do you perform regression testing against supported host OS systems?"/>
        <s v="Is sensitive data encrypted in transport? (e.g. system-to-client)"/>
        <s v="Is sensitive data encrypted in storage (e.g. disk encryption, at-rest)?"/>
        <s v="Do you employ or allow any cryptographic modules that do not conform to the Federal Information Processing Standards (FIPS PUB 140-2)?"/>
        <s v="Does your system employ encryption technologies when transmitting sensitive information over TCP/IP networks (e.g., SSH, SSL/TLS, VPN)? (e.g. system-to-system and system-to-client)"/>
        <s v="If your system is delivered as a physical appliance, do you provide a mechanism for Institution to export and backup configurations and data automatically?"/>
        <s v="Can you share the organization chart, mission statement, and policies for your information security unit?"/>
        <s v="Are information security principles designed into the product lifecycle?"/>
        <s v="Do you have a formal incident response plan?"/>
        <s v="Do you have a documented information security policy?"/>
        <m u="1"/>
        <s v="Requirements for VA (IF YES ON OPDC-01)" u="1"/>
        <s v="Do you support VA in campus-managed cloud environment (eg AWS)?  (IF YES on OPDC-01)" u="1"/>
        <s v="Use this area to share information about your environment that will assist those who are assessing your company data security program." u="1"/>
        <s v="Do you have policy and procedure, currently implemented, guiding how security risks are mitigated until patches can be applied?" u="1"/>
        <s v="Describe or provide a reference to how you monitor for and provide patches to protect against application vulnerabilities (privelege escalation, exfiltration, etc)." u="1"/>
        <s v="HA - Redundancy for Appliances or VMs/Containers" u="1"/>
      </sharedItems>
    </cacheField>
    <cacheField name="Additional Info" numFmtId="164">
      <sharedItems containsSemiMixedTypes="0" containsString="0" containsNumber="1" containsInteger="1" minValue="0" maxValue="0" count="1">
        <n v="0"/>
      </sharedItems>
    </cacheField>
    <cacheField name="High Risk" numFmtId="0">
      <sharedItems count="2">
        <b v="0"/>
        <b v="1"/>
      </sharedItems>
    </cacheField>
    <cacheField name="Required" numFmtId="0">
      <sharedItems containsSemiMixedTypes="0" containsString="0" containsNumber="1" containsInteger="1" minValue="0" maxValue="1"/>
    </cacheField>
    <cacheField name="Category" numFmtId="0">
      <sharedItems/>
    </cacheField>
    <cacheField name="Compliant Answer" numFmtId="0">
      <sharedItems containsBlank="1"/>
    </cacheField>
    <cacheField name="Vendor Answer" numFmtId="164">
      <sharedItems containsString="0" containsBlank="1" containsNumber="1" containsInteger="1" minValue="0" maxValue="0"/>
    </cacheField>
    <cacheField name="Compliant" numFmtId="0">
      <sharedItems containsSemiMixedTypes="0" containsString="0" containsNumber="1" containsInteger="1" minValue="0" maxValue="1" count="2">
        <n v="0"/>
        <n v="1" u="1"/>
      </sharedItems>
    </cacheField>
    <cacheField name="Weight" numFmtId="0">
      <sharedItems containsMixedTypes="1" containsNumber="1" containsInteger="1" minValue="10" maxValue="40"/>
    </cacheField>
    <cacheField name="Score" numFmtId="0">
      <sharedItems containsMixedTypes="1" containsNumber="1" containsInteger="1" minValue="0" maxValue="0"/>
    </cacheField>
    <cacheField name="CIS" numFmtId="164">
      <sharedItems containsMixedTypes="1" containsNumber="1" containsInteger="1" minValue="0" maxValue="0" count="17">
        <n v="0"/>
        <s v="CSC10"/>
        <s v="CSC 18"/>
        <s v="CSC 2, CSC 3 _x000a_"/>
        <s v="CSC 14"/>
        <s v="CSC16 _x000a_"/>
        <s v="CSC 12"/>
        <s v="CSC 13"/>
        <s v="CSC20"/>
        <s v="CSC 4"/>
        <s v="CSC 16"/>
        <s v="CSC 2, CSC 3"/>
        <s v="CSC 6"/>
        <s v="CSC 10"/>
        <e v="#N/A"/>
        <s v="CSC 19"/>
        <s v="CSC 17"/>
      </sharedItems>
    </cacheField>
    <cacheField name="HIPAA" numFmtId="164">
      <sharedItems containsMixedTypes="1" containsNumber="1" containsInteger="1" minValue="0" maxValue="0" count="4">
        <n v="0"/>
        <s v="§164.308(a)(1)(i)"/>
        <s v="§164.308(a)(1)(ii)(B)"/>
        <e v="#N/A"/>
      </sharedItems>
    </cacheField>
    <cacheField name="ISO 27002:27013" numFmtId="164">
      <sharedItems containsMixedTypes="1" containsNumber="1" minValue="0" maxValue="6.2" count="27">
        <s v="15.2.1"/>
        <s v="18.1.1"/>
        <s v="18.1.4"/>
        <s v="17.1.1"/>
        <n v="0"/>
        <s v="14.2.1"/>
        <s v="11.2.6"/>
        <n v="6.2"/>
        <s v="9.1.1"/>
        <s v="14.2.5"/>
        <s v="18.1.1 _x000a_"/>
        <s v="18.2.1 _x000a_"/>
        <s v="12.6.1"/>
        <s v="9.2.3, 9.3.1, 9.4.3"/>
        <s v="9.1.1, 9.2.3, 9.3.1, 9.4.3"/>
        <s v="9.4.3"/>
        <s v="12.4"/>
        <s v="9"/>
        <s v="12.1.2"/>
        <s v="10.1.1"/>
        <e v="#N/A"/>
        <s v="14.2.8"/>
        <s v="8.2.3, 10.1.1"/>
        <s v="13.2"/>
        <s v="12.3.1"/>
        <s v="5.1.1"/>
        <s v="16.1.5"/>
      </sharedItems>
    </cacheField>
    <cacheField name="NIST Cybersecurity Framework" numFmtId="164">
      <sharedItems containsMixedTypes="1" containsNumber="1" containsInteger="1" minValue="0" maxValue="0" count="21">
        <n v="0"/>
        <s v="ID.GV-3"/>
        <s v="PR.IP-9"/>
        <s v="ID.AM-5"/>
        <s v="PR.AC-3, PR.MA-2"/>
        <s v="PR.AC-4, PR.PT-3 _x000a_"/>
        <s v="PR.AC-4"/>
        <s v="DE.CM-8 _x000a_"/>
        <s v="PR.IP-12"/>
        <s v="PR.AC-1"/>
        <s v="PR.AC-1, PR.AC-4"/>
        <s v="PR.PT-1"/>
        <s v="PR.IP-3"/>
        <s v="PR.DS-1"/>
        <s v="PR.DS-1, PR.DS-2"/>
        <s v="PR.DS-4"/>
        <e v="#N/A"/>
        <s v="PR.DS-7"/>
        <s v="PR.DS-2"/>
        <s v="PR.IP-4"/>
        <s v="ID.GV-2"/>
      </sharedItems>
    </cacheField>
    <cacheField name="NIST SP 800-171r1" numFmtId="164">
      <sharedItems containsMixedTypes="1" containsNumber="1" containsInteger="1" minValue="0" maxValue="0" count="21">
        <n v="0"/>
        <s v="ID.GV-3"/>
        <s v="3.12.2"/>
        <s v="3.1.2 _x000a_"/>
        <s v="3.4.9"/>
        <s v="3.1.2"/>
        <s v="3.3.1"/>
        <s v="3.11.1, 3.11.2, 3.11.3 _x000a_"/>
        <s v="3.5.6"/>
        <s v="3.5.1"/>
        <s v="3.1.7, 3.3.1"/>
        <s v="3.1.7, 3.3.2, 3.3.3, 3.3.4, 3.3.5, 3.4.3, 3.7.1, 3.7.6, 3.10.4, 3.10.5"/>
        <s v="3.5.2, 3.5.3"/>
        <s v="3.4.3, 3.4.4"/>
        <e v="#N/A"/>
        <s v="3.1.19, 3.8.1"/>
        <s v="3.8.6, 3.13.11"/>
        <s v="3.8.9"/>
        <s v="3.9.1, 3.9.2"/>
        <s v="3.13.2"/>
        <s v="3.6.1, 3.12.2"/>
      </sharedItems>
    </cacheField>
    <cacheField name="NIST SP 800-53r4" numFmtId="164">
      <sharedItems containsMixedTypes="1" containsNumber="1" containsInteger="1" minValue="0" maxValue="0" count="22">
        <s v="SA-9"/>
        <s v="AU-7, AU-9, IR-4, AC-5, CP-4, CP-10; NIST SP 800-34 _x000a_"/>
        <n v="0"/>
        <s v="SA-3, SA-15, SC-2, PM-2, PM-10, SI-5,PM-3 "/>
        <s v="AC-17; NIST SP 800-46"/>
        <s v="CM-11"/>
        <s v="RA-2"/>
        <s v="AU-2, AU-6, AU-12 _x000a_"/>
        <s v="SI-2 _x000a_"/>
        <s v="CA-5, PM-1"/>
        <s v="IA-4"/>
        <s v="IA-2, IA-5"/>
        <s v="AC-6(1,3,9), AU-2, AU-2(3), AU-3, AU-7, AU-9(4), AU-12, NIST 800-92"/>
        <s v="AU-2(3), AU-6, AU-12, AC-6(9), CM-3, MA-2, MA-5, PE-3"/>
        <s v="IA-5"/>
        <s v="CM-3, CM-4, CM-5"/>
        <e v="#N/A"/>
        <s v="MP-2, AC-19(5)"/>
        <s v="PE-2, PE-3, PE-5, MP-5"/>
        <s v="CP-9"/>
        <s v="PM-2, PM-10, SI-5, CA-5, PM-1"/>
        <s v="CA-5, PM-1, IR-4, IR-5, IR-7, IR-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x v="0"/>
    <x v="0"/>
    <x v="0"/>
    <x v="0"/>
    <x v="0"/>
    <n v="1"/>
    <s v="Documentation"/>
    <s v="Yes"/>
    <n v="0"/>
    <x v="0"/>
    <n v="15"/>
    <n v="0"/>
    <x v="0"/>
    <x v="0"/>
    <x v="0"/>
    <x v="0"/>
    <x v="0"/>
    <x v="0"/>
  </r>
  <r>
    <x v="1"/>
    <x v="1"/>
    <x v="1"/>
    <x v="0"/>
    <x v="0"/>
    <n v="1"/>
    <s v="Documentation"/>
    <s v="Yes"/>
    <n v="0"/>
    <x v="0"/>
    <n v="10"/>
    <n v="0"/>
    <x v="0"/>
    <x v="0"/>
    <x v="1"/>
    <x v="0"/>
    <x v="0"/>
    <x v="0"/>
  </r>
  <r>
    <x v="2"/>
    <x v="2"/>
    <x v="2"/>
    <x v="0"/>
    <x v="0"/>
    <n v="1"/>
    <s v="Documentation"/>
    <s v="Yes"/>
    <n v="0"/>
    <x v="0"/>
    <n v="15"/>
    <n v="0"/>
    <x v="0"/>
    <x v="0"/>
    <x v="1"/>
    <x v="0"/>
    <x v="0"/>
    <x v="0"/>
  </r>
  <r>
    <x v="3"/>
    <x v="3"/>
    <x v="3"/>
    <x v="0"/>
    <x v="1"/>
    <n v="1"/>
    <s v="Documentation"/>
    <s v="Yes"/>
    <n v="0"/>
    <x v="0"/>
    <n v="25"/>
    <n v="0"/>
    <x v="0"/>
    <x v="1"/>
    <x v="2"/>
    <x v="1"/>
    <x v="1"/>
    <x v="0"/>
  </r>
  <r>
    <x v="4"/>
    <x v="4"/>
    <x v="4"/>
    <x v="0"/>
    <x v="0"/>
    <n v="1"/>
    <s v="Documentation"/>
    <s v="Yes"/>
    <n v="0"/>
    <x v="0"/>
    <n v="20"/>
    <n v="0"/>
    <x v="1"/>
    <x v="0"/>
    <x v="3"/>
    <x v="2"/>
    <x v="2"/>
    <x v="1"/>
  </r>
  <r>
    <x v="5"/>
    <x v="5"/>
    <x v="5"/>
    <x v="0"/>
    <x v="0"/>
    <n v="1"/>
    <s v="Documentation"/>
    <s v="Yes"/>
    <n v="0"/>
    <x v="0"/>
    <n v="20"/>
    <n v="0"/>
    <x v="0"/>
    <x v="1"/>
    <x v="2"/>
    <x v="1"/>
    <x v="1"/>
    <x v="0"/>
  </r>
  <r>
    <x v="6"/>
    <x v="6"/>
    <x v="6"/>
    <x v="0"/>
    <x v="0"/>
    <n v="1"/>
    <s v="Company Overview"/>
    <m/>
    <m/>
    <x v="0"/>
    <n v="10"/>
    <n v="0"/>
    <x v="0"/>
    <x v="0"/>
    <x v="4"/>
    <x v="0"/>
    <x v="0"/>
    <x v="2"/>
  </r>
  <r>
    <x v="7"/>
    <x v="7"/>
    <x v="7"/>
    <x v="0"/>
    <x v="0"/>
    <n v="1"/>
    <s v="Company Overview"/>
    <m/>
    <m/>
    <x v="0"/>
    <n v="10"/>
    <n v="0"/>
    <x v="0"/>
    <x v="0"/>
    <x v="4"/>
    <x v="0"/>
    <x v="0"/>
    <x v="2"/>
  </r>
  <r>
    <x v="8"/>
    <x v="8"/>
    <x v="8"/>
    <x v="0"/>
    <x v="0"/>
    <n v="1"/>
    <s v="Company Overview"/>
    <s v="Yes"/>
    <n v="0"/>
    <x v="0"/>
    <n v="10"/>
    <n v="0"/>
    <x v="0"/>
    <x v="0"/>
    <x v="0"/>
    <x v="0"/>
    <x v="0"/>
    <x v="2"/>
  </r>
  <r>
    <x v="9"/>
    <x v="9"/>
    <x v="9"/>
    <x v="0"/>
    <x v="1"/>
    <n v="1"/>
    <s v="Company Overview"/>
    <s v="No"/>
    <n v="0"/>
    <x v="0"/>
    <n v="25"/>
    <n v="0"/>
    <x v="0"/>
    <x v="0"/>
    <x v="4"/>
    <x v="0"/>
    <x v="0"/>
    <x v="2"/>
  </r>
  <r>
    <x v="10"/>
    <x v="10"/>
    <x v="10"/>
    <x v="0"/>
    <x v="1"/>
    <n v="1"/>
    <s v="Company Overview"/>
    <s v="Yes"/>
    <n v="0"/>
    <x v="0"/>
    <n v="25"/>
    <n v="0"/>
    <x v="0"/>
    <x v="0"/>
    <x v="0"/>
    <x v="0"/>
    <x v="0"/>
    <x v="2"/>
  </r>
  <r>
    <x v="11"/>
    <x v="11"/>
    <x v="11"/>
    <x v="0"/>
    <x v="0"/>
    <n v="1"/>
    <s v="Company Overview"/>
    <s v="Yes"/>
    <m/>
    <x v="0"/>
    <n v="15"/>
    <n v="0"/>
    <x v="0"/>
    <x v="0"/>
    <x v="5"/>
    <x v="0"/>
    <x v="0"/>
    <x v="3"/>
  </r>
  <r>
    <x v="12"/>
    <x v="12"/>
    <x v="12"/>
    <x v="0"/>
    <x v="1"/>
    <n v="1"/>
    <s v="Company Overview"/>
    <m/>
    <m/>
    <x v="0"/>
    <n v="25"/>
    <n v="0"/>
    <x v="0"/>
    <x v="0"/>
    <x v="0"/>
    <x v="0"/>
    <x v="0"/>
    <x v="2"/>
  </r>
  <r>
    <x v="13"/>
    <x v="13"/>
    <x v="13"/>
    <x v="0"/>
    <x v="1"/>
    <n v="1"/>
    <s v="Application/Service Security"/>
    <s v="Yes"/>
    <n v="0"/>
    <x v="0"/>
    <n v="25"/>
    <n v="0"/>
    <x v="2"/>
    <x v="0"/>
    <x v="4"/>
    <x v="3"/>
    <x v="0"/>
    <x v="2"/>
  </r>
  <r>
    <x v="14"/>
    <x v="14"/>
    <x v="14"/>
    <x v="0"/>
    <x v="0"/>
    <n v="1"/>
    <s v="Application/Service Security"/>
    <s v="Yes"/>
    <n v="0"/>
    <x v="0"/>
    <n v="20"/>
    <n v="0"/>
    <x v="3"/>
    <x v="0"/>
    <x v="6"/>
    <x v="3"/>
    <x v="0"/>
    <x v="2"/>
  </r>
  <r>
    <x v="15"/>
    <x v="15"/>
    <x v="15"/>
    <x v="0"/>
    <x v="0"/>
    <n v="1"/>
    <s v="Application/Service Security"/>
    <s v="No"/>
    <n v="0"/>
    <x v="0"/>
    <n v="20"/>
    <n v="0"/>
    <x v="4"/>
    <x v="0"/>
    <x v="7"/>
    <x v="4"/>
    <x v="3"/>
    <x v="4"/>
  </r>
  <r>
    <x v="16"/>
    <x v="16"/>
    <x v="16"/>
    <x v="0"/>
    <x v="0"/>
    <n v="1"/>
    <s v="Application/Service Security"/>
    <s v="Yes"/>
    <n v="0"/>
    <x v="0"/>
    <n v="20"/>
    <n v="0"/>
    <x v="5"/>
    <x v="0"/>
    <x v="8"/>
    <x v="5"/>
    <x v="4"/>
    <x v="5"/>
  </r>
  <r>
    <x v="17"/>
    <x v="17"/>
    <x v="17"/>
    <x v="0"/>
    <x v="0"/>
    <n v="1"/>
    <s v="Application/Service Security"/>
    <s v="Yes"/>
    <n v="0"/>
    <x v="0"/>
    <n v="20"/>
    <n v="0"/>
    <x v="4"/>
    <x v="0"/>
    <x v="8"/>
    <x v="6"/>
    <x v="5"/>
    <x v="2"/>
  </r>
  <r>
    <x v="18"/>
    <x v="18"/>
    <x v="18"/>
    <x v="0"/>
    <x v="0"/>
    <n v="1"/>
    <s v="Application/Service Security"/>
    <s v="No"/>
    <n v="0"/>
    <x v="0"/>
    <n v="20"/>
    <n v="0"/>
    <x v="6"/>
    <x v="0"/>
    <x v="9"/>
    <x v="0"/>
    <x v="0"/>
    <x v="6"/>
  </r>
  <r>
    <x v="19"/>
    <x v="19"/>
    <x v="19"/>
    <x v="0"/>
    <x v="1"/>
    <n v="0"/>
    <s v="Application/Service Security"/>
    <s v="Yes"/>
    <n v="0"/>
    <x v="0"/>
    <s v=""/>
    <s v=""/>
    <x v="6"/>
    <x v="0"/>
    <x v="9"/>
    <x v="0"/>
    <x v="0"/>
    <x v="6"/>
  </r>
  <r>
    <x v="20"/>
    <x v="20"/>
    <x v="20"/>
    <x v="0"/>
    <x v="0"/>
    <n v="1"/>
    <s v="Application/Service Security"/>
    <s v="Yes"/>
    <n v="0"/>
    <x v="0"/>
    <n v="20"/>
    <n v="0"/>
    <x v="7"/>
    <x v="0"/>
    <x v="10"/>
    <x v="1"/>
    <x v="6"/>
    <x v="7"/>
  </r>
  <r>
    <x v="21"/>
    <x v="21"/>
    <x v="21"/>
    <x v="0"/>
    <x v="0"/>
    <n v="1"/>
    <s v="Application/Service Security"/>
    <s v="Yes"/>
    <n v="0"/>
    <x v="0"/>
    <n v="20"/>
    <n v="0"/>
    <x v="8"/>
    <x v="0"/>
    <x v="11"/>
    <x v="7"/>
    <x v="7"/>
    <x v="8"/>
  </r>
  <r>
    <x v="22"/>
    <x v="22"/>
    <x v="22"/>
    <x v="0"/>
    <x v="0"/>
    <n v="1"/>
    <s v="Application/Service Security"/>
    <s v="Yes"/>
    <n v="0"/>
    <x v="0"/>
    <n v="20"/>
    <n v="0"/>
    <x v="9"/>
    <x v="0"/>
    <x v="12"/>
    <x v="8"/>
    <x v="0"/>
    <x v="9"/>
  </r>
  <r>
    <x v="23"/>
    <x v="23"/>
    <x v="23"/>
    <x v="0"/>
    <x v="0"/>
    <n v="1"/>
    <s v="Authentication, Authorization, and Accounting"/>
    <s v="Yes"/>
    <n v="0"/>
    <x v="0"/>
    <n v="15"/>
    <n v="0"/>
    <x v="10"/>
    <x v="0"/>
    <x v="13"/>
    <x v="9"/>
    <x v="8"/>
    <x v="10"/>
  </r>
  <r>
    <x v="24"/>
    <x v="24"/>
    <x v="24"/>
    <x v="0"/>
    <x v="1"/>
    <n v="1"/>
    <s v="Authentication, Authorization, and Accounting"/>
    <s v="Yes"/>
    <n v="0"/>
    <x v="0"/>
    <n v="40"/>
    <n v="0"/>
    <x v="10"/>
    <x v="0"/>
    <x v="14"/>
    <x v="9"/>
    <x v="9"/>
    <x v="11"/>
  </r>
  <r>
    <x v="25"/>
    <x v="25"/>
    <x v="25"/>
    <x v="0"/>
    <x v="0"/>
    <n v="1"/>
    <s v="Authentication, Authorization, and Accounting"/>
    <s v="Yes"/>
    <n v="0"/>
    <x v="0"/>
    <n v="15"/>
    <n v="0"/>
    <x v="10"/>
    <x v="0"/>
    <x v="15"/>
    <x v="10"/>
    <x v="0"/>
    <x v="2"/>
  </r>
  <r>
    <x v="26"/>
    <x v="26"/>
    <x v="26"/>
    <x v="0"/>
    <x v="0"/>
    <n v="1"/>
    <s v="Authentication, Authorization, and Accounting"/>
    <s v="Yes"/>
    <n v="0"/>
    <x v="0"/>
    <n v="15"/>
    <n v="0"/>
    <x v="11"/>
    <x v="0"/>
    <x v="6"/>
    <x v="3"/>
    <x v="0"/>
    <x v="2"/>
  </r>
  <r>
    <x v="27"/>
    <x v="27"/>
    <x v="27"/>
    <x v="0"/>
    <x v="0"/>
    <n v="1"/>
    <s v="Authentication, Authorization, and Accounting"/>
    <s v="Yes"/>
    <n v="0"/>
    <x v="0"/>
    <n v="15"/>
    <n v="0"/>
    <x v="12"/>
    <x v="0"/>
    <x v="16"/>
    <x v="11"/>
    <x v="10"/>
    <x v="12"/>
  </r>
  <r>
    <x v="28"/>
    <x v="28"/>
    <x v="28"/>
    <x v="0"/>
    <x v="0"/>
    <n v="1"/>
    <s v="Authentication, Authorization, and Accounting"/>
    <s v="Yes"/>
    <n v="0"/>
    <x v="0"/>
    <n v="15"/>
    <n v="0"/>
    <x v="12"/>
    <x v="0"/>
    <x v="16"/>
    <x v="11"/>
    <x v="11"/>
    <x v="13"/>
  </r>
  <r>
    <x v="29"/>
    <x v="29"/>
    <x v="29"/>
    <x v="0"/>
    <x v="0"/>
    <n v="1"/>
    <s v="Authentication, Authorization, and Accounting"/>
    <s v="Yes"/>
    <n v="0"/>
    <x v="0"/>
    <n v="15"/>
    <n v="0"/>
    <x v="10"/>
    <x v="0"/>
    <x v="17"/>
    <x v="6"/>
    <x v="12"/>
    <x v="14"/>
  </r>
  <r>
    <x v="30"/>
    <x v="30"/>
    <x v="30"/>
    <x v="0"/>
    <x v="1"/>
    <n v="1"/>
    <s v="Change Management"/>
    <s v="Yes"/>
    <n v="0"/>
    <x v="0"/>
    <n v="25"/>
    <n v="0"/>
    <x v="13"/>
    <x v="0"/>
    <x v="18"/>
    <x v="12"/>
    <x v="13"/>
    <x v="15"/>
  </r>
  <r>
    <x v="31"/>
    <x v="31"/>
    <x v="31"/>
    <x v="0"/>
    <x v="0"/>
    <n v="1"/>
    <s v="Change Management"/>
    <s v="Yes"/>
    <n v="0"/>
    <x v="0"/>
    <n v="20"/>
    <n v="0"/>
    <x v="13"/>
    <x v="0"/>
    <x v="18"/>
    <x v="0"/>
    <x v="0"/>
    <x v="15"/>
  </r>
  <r>
    <x v="32"/>
    <x v="32"/>
    <x v="32"/>
    <x v="0"/>
    <x v="0"/>
    <n v="1"/>
    <s v="Change Management"/>
    <s v="Yes"/>
    <n v="0"/>
    <x v="0"/>
    <n v="20"/>
    <n v="0"/>
    <x v="7"/>
    <x v="2"/>
    <x v="12"/>
    <x v="0"/>
    <x v="0"/>
    <x v="15"/>
  </r>
  <r>
    <x v="33"/>
    <x v="33"/>
    <x v="33"/>
    <x v="0"/>
    <x v="0"/>
    <n v="1"/>
    <s v="Change Management"/>
    <s v="Yes"/>
    <n v="0"/>
    <x v="0"/>
    <n v="15"/>
    <n v="0"/>
    <x v="13"/>
    <x v="0"/>
    <x v="18"/>
    <x v="12"/>
    <x v="0"/>
    <x v="15"/>
  </r>
  <r>
    <x v="34"/>
    <x v="34"/>
    <x v="34"/>
    <x v="0"/>
    <x v="1"/>
    <n v="1"/>
    <s v="Database"/>
    <s v="Yes"/>
    <n v="0"/>
    <x v="0"/>
    <n v="40"/>
    <n v="0"/>
    <x v="7"/>
    <x v="0"/>
    <x v="19"/>
    <x v="13"/>
    <x v="0"/>
    <x v="2"/>
  </r>
  <r>
    <x v="35"/>
    <x v="35"/>
    <x v="35"/>
    <x v="0"/>
    <x v="1"/>
    <n v="1"/>
    <s v="Database"/>
    <s v="Yes"/>
    <n v="0"/>
    <x v="0"/>
    <n v="40"/>
    <n v="0"/>
    <x v="7"/>
    <x v="0"/>
    <x v="19"/>
    <x v="14"/>
    <x v="0"/>
    <x v="2"/>
  </r>
  <r>
    <x v="36"/>
    <x v="36"/>
    <x v="36"/>
    <x v="0"/>
    <x v="0"/>
    <n v="1"/>
    <s v="Datacenter"/>
    <s v="Yes"/>
    <n v="0"/>
    <x v="0"/>
    <n v="20"/>
    <n v="0"/>
    <x v="13"/>
    <x v="0"/>
    <x v="3"/>
    <x v="15"/>
    <x v="0"/>
    <x v="2"/>
  </r>
  <r>
    <x v="37"/>
    <x v="37"/>
    <x v="37"/>
    <x v="0"/>
    <x v="1"/>
    <n v="1"/>
    <s v="Datacenter"/>
    <s v="Yes"/>
    <n v="0"/>
    <x v="0"/>
    <n v="40"/>
    <n v="0"/>
    <x v="14"/>
    <x v="3"/>
    <x v="20"/>
    <x v="16"/>
    <x v="14"/>
    <x v="16"/>
  </r>
  <r>
    <x v="38"/>
    <x v="38"/>
    <x v="38"/>
    <x v="0"/>
    <x v="1"/>
    <n v="1"/>
    <s v="Datacenter"/>
    <s v="Yes"/>
    <n v="0"/>
    <x v="0"/>
    <n v="40"/>
    <n v="0"/>
    <x v="13"/>
    <x v="0"/>
    <x v="3"/>
    <x v="15"/>
    <x v="0"/>
    <x v="2"/>
  </r>
  <r>
    <x v="39"/>
    <x v="39"/>
    <x v="39"/>
    <x v="0"/>
    <x v="1"/>
    <n v="1"/>
    <s v="Datacenter"/>
    <s v="Yes"/>
    <n v="0"/>
    <x v="0"/>
    <n v="40"/>
    <n v="0"/>
    <x v="9"/>
    <x v="0"/>
    <x v="21"/>
    <x v="17"/>
    <x v="2"/>
    <x v="9"/>
  </r>
  <r>
    <x v="40"/>
    <x v="40"/>
    <x v="40"/>
    <x v="0"/>
    <x v="1"/>
    <n v="1"/>
    <s v="Datacenter"/>
    <s v="Yes"/>
    <n v="0"/>
    <x v="0"/>
    <n v="40"/>
    <n v="0"/>
    <x v="7"/>
    <x v="0"/>
    <x v="19"/>
    <x v="18"/>
    <x v="0"/>
    <x v="2"/>
  </r>
  <r>
    <x v="41"/>
    <x v="41"/>
    <x v="41"/>
    <x v="0"/>
    <x v="1"/>
    <n v="1"/>
    <s v="Datacenter"/>
    <s v="Yes"/>
    <n v="0"/>
    <x v="0"/>
    <n v="40"/>
    <n v="0"/>
    <x v="7"/>
    <x v="0"/>
    <x v="22"/>
    <x v="13"/>
    <x v="15"/>
    <x v="17"/>
  </r>
  <r>
    <x v="42"/>
    <x v="42"/>
    <x v="42"/>
    <x v="0"/>
    <x v="1"/>
    <n v="1"/>
    <s v="Datacenter"/>
    <s v="No"/>
    <n v="0"/>
    <x v="0"/>
    <n v="40"/>
    <n v="0"/>
    <x v="7"/>
    <x v="0"/>
    <x v="22"/>
    <x v="0"/>
    <x v="16"/>
    <x v="2"/>
  </r>
  <r>
    <x v="43"/>
    <x v="43"/>
    <x v="43"/>
    <x v="0"/>
    <x v="1"/>
    <n v="1"/>
    <s v="Datacenter"/>
    <s v="Yes"/>
    <n v="0"/>
    <x v="0"/>
    <n v="40"/>
    <n v="0"/>
    <x v="7"/>
    <x v="0"/>
    <x v="23"/>
    <x v="18"/>
    <x v="0"/>
    <x v="18"/>
  </r>
  <r>
    <x v="44"/>
    <x v="44"/>
    <x v="44"/>
    <x v="0"/>
    <x v="0"/>
    <n v="1"/>
    <s v="Datacenter"/>
    <s v="Yes"/>
    <n v="0"/>
    <x v="0"/>
    <n v="20"/>
    <n v="0"/>
    <x v="13"/>
    <x v="0"/>
    <x v="24"/>
    <x v="19"/>
    <x v="17"/>
    <x v="19"/>
  </r>
  <r>
    <x v="45"/>
    <x v="45"/>
    <x v="45"/>
    <x v="0"/>
    <x v="0"/>
    <n v="1"/>
    <s v="Firewalls, IDS, IPS, and Networking"/>
    <s v="Yes"/>
    <n v="0"/>
    <x v="0"/>
    <n v="20"/>
    <n v="0"/>
    <x v="0"/>
    <x v="0"/>
    <x v="25"/>
    <x v="20"/>
    <x v="18"/>
    <x v="20"/>
  </r>
  <r>
    <x v="46"/>
    <x v="46"/>
    <x v="46"/>
    <x v="0"/>
    <x v="1"/>
    <n v="1"/>
    <s v="Firewalls, IDS, IPS, and Networking"/>
    <s v="Yes"/>
    <n v="0"/>
    <x v="0"/>
    <n v="25"/>
    <n v="0"/>
    <x v="9"/>
    <x v="0"/>
    <x v="5"/>
    <x v="0"/>
    <x v="19"/>
    <x v="9"/>
  </r>
  <r>
    <x v="47"/>
    <x v="47"/>
    <x v="47"/>
    <x v="0"/>
    <x v="1"/>
    <n v="1"/>
    <s v="Firewalls, IDS, IPS, and Networking"/>
    <s v="Yes"/>
    <n v="0"/>
    <x v="0"/>
    <n v="25"/>
    <n v="0"/>
    <x v="15"/>
    <x v="0"/>
    <x v="26"/>
    <x v="2"/>
    <x v="20"/>
    <x v="21"/>
  </r>
  <r>
    <x v="48"/>
    <x v="48"/>
    <x v="48"/>
    <x v="0"/>
    <x v="0"/>
    <n v="1"/>
    <s v="Firewalls, IDS, IPS, and Networking"/>
    <s v="Yes"/>
    <n v="0"/>
    <x v="0"/>
    <n v="20"/>
    <n v="0"/>
    <x v="16"/>
    <x v="1"/>
    <x v="25"/>
    <x v="1"/>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igh Risk Non-Compliant" cacheId="14" applyNumberFormats="0" applyBorderFormats="0" applyFontFormats="0" applyPatternFormats="0" applyAlignmentFormats="0" applyWidthHeightFormats="0" dataCaption="" updatedVersion="6" rowGrandTotals="0" compact="0" compactData="0">
  <location ref="A4:J53" firstHeaderRow="1" firstDataRow="1" firstDataCol="10" rowPageCount="2" colPageCount="1"/>
  <pivotFields count="18">
    <pivotField name="Order" axis="axisRow" compact="0" outline="0" multipleItemSelectionAllowed="1" showAll="0" sortType="ascending"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m="1" x="54"/>
        <item m="1" x="53"/>
        <item m="1" x="52"/>
        <item m="1" x="50"/>
        <item m="1" x="56"/>
        <item m="1" x="51"/>
        <item m="1" x="49"/>
        <item m="1" x="57"/>
        <item m="1" x="55"/>
      </items>
    </pivotField>
    <pivotField name="ID" axis="axisRow" compact="0" outline="0" multipleItemSelectionAllowed="1" showAll="0" sortType="ascending" defaultSubtotal="0">
      <items count="51">
        <item x="6"/>
        <item x="7"/>
        <item x="8"/>
        <item x="9"/>
        <item x="10"/>
        <item x="11"/>
        <item x="12"/>
        <item x="0"/>
        <item x="1"/>
        <item x="2"/>
        <item x="3"/>
        <item x="4"/>
        <item x="5"/>
        <item x="23"/>
        <item x="24"/>
        <item x="25"/>
        <item x="26"/>
        <item x="27"/>
        <item x="28"/>
        <item x="29"/>
        <item x="13"/>
        <item x="14"/>
        <item x="15"/>
        <item x="16"/>
        <item x="17"/>
        <item x="18"/>
        <item x="19"/>
        <item x="20"/>
        <item x="21"/>
        <item x="22"/>
        <item x="30"/>
        <item x="31"/>
        <item x="32"/>
        <item x="33"/>
        <item x="34"/>
        <item x="35"/>
        <item x="36"/>
        <item x="37"/>
        <item x="38"/>
        <item x="39"/>
        <item x="40"/>
        <item x="41"/>
        <item x="42"/>
        <item x="43"/>
        <item x="44"/>
        <item m="1" x="50"/>
        <item x="45"/>
        <item x="46"/>
        <item x="47"/>
        <item x="48"/>
        <item m="1" x="49"/>
      </items>
    </pivotField>
    <pivotField name="Question" axis="axisRow" compact="0" outline="0" multipleItemSelectionAllowed="1" showAll="0" sortType="ascending" defaultSubtotal="0">
      <items count="56">
        <item x="27"/>
        <item x="46"/>
        <item x="28"/>
        <item x="2"/>
        <item x="19"/>
        <item x="23"/>
        <item x="16"/>
        <item x="45"/>
        <item x="15"/>
        <item x="7"/>
        <item x="21"/>
        <item m="1" x="54"/>
        <item x="22"/>
        <item x="4"/>
        <item x="5"/>
        <item x="6"/>
        <item x="33"/>
        <item x="1"/>
        <item x="35"/>
        <item x="42"/>
        <item x="10"/>
        <item x="11"/>
        <item x="30"/>
        <item x="48"/>
        <item x="47"/>
        <item x="8"/>
        <item m="1" x="53"/>
        <item x="36"/>
        <item x="32"/>
        <item x="18"/>
        <item x="38"/>
        <item x="13"/>
        <item x="14"/>
        <item x="37"/>
        <item m="1" x="51"/>
        <item x="34"/>
        <item x="17"/>
        <item x="26"/>
        <item x="29"/>
        <item x="25"/>
        <item x="3"/>
        <item x="43"/>
        <item x="24"/>
        <item x="39"/>
        <item m="1" x="55"/>
        <item x="9"/>
        <item x="0"/>
        <item x="20"/>
        <item x="44"/>
        <item x="41"/>
        <item x="40"/>
        <item m="1" x="50"/>
        <item x="12"/>
        <item m="1" x="52"/>
        <item x="31"/>
        <item m="1" x="49"/>
      </items>
    </pivotField>
    <pivotField name="Additional Info" axis="axisRow" compact="0" numFmtId="164" outline="0" multipleItemSelectionAllowed="1" showAll="0" sortType="ascending" defaultSubtotal="0">
      <items count="1">
        <item x="0"/>
      </items>
    </pivotField>
    <pivotField name="High Risk" axis="axisPage" compact="0" outline="0" multipleItemSelectionAllowed="1" showAll="0">
      <items count="3">
        <item x="0"/>
        <item x="1"/>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numFmtId="164" outline="0" multipleItemSelectionAllowed="1" showAll="0"/>
    <pivotField name="Compliant" axis="axisPage" compact="0" outline="0" multipleItemSelectionAllowed="1" showAll="0">
      <items count="3">
        <item h="1" m="1" x="1"/>
        <item x="0"/>
        <item t="default"/>
      </items>
    </pivotField>
    <pivotField name="Weight" compact="0" outline="0" multipleItemSelectionAllowed="1" showAll="0"/>
    <pivotField name="Score" compact="0" outline="0" multipleItemSelectionAllowed="1" showAll="0"/>
    <pivotField name="CIS" axis="axisRow" compact="0" numFmtId="164" outline="0" multipleItemSelectionAllowed="1" showAll="0" sortType="ascending" defaultSubtotal="0">
      <items count="17">
        <item x="0"/>
        <item x="13"/>
        <item x="6"/>
        <item x="7"/>
        <item x="4"/>
        <item x="10"/>
        <item x="16"/>
        <item x="2"/>
        <item x="15"/>
        <item x="11"/>
        <item x="3"/>
        <item x="9"/>
        <item x="12"/>
        <item x="1"/>
        <item x="5"/>
        <item x="8"/>
        <item x="14"/>
      </items>
    </pivotField>
    <pivotField name="HIPAA" axis="axisRow" compact="0" numFmtId="164" outline="0" multipleItemSelectionAllowed="1" showAll="0" sortType="ascending" defaultSubtotal="0">
      <items count="4">
        <item x="0"/>
        <item x="1"/>
        <item x="2"/>
        <item x="3"/>
      </items>
    </pivotField>
    <pivotField name="ISO 27002:27013" axis="axisRow" compact="0" outline="0" multipleItemSelectionAllowed="1" showAll="0" sortType="ascending" defaultSubtotal="0">
      <items count="27">
        <item x="4"/>
        <item x="7"/>
        <item x="19"/>
        <item x="6"/>
        <item x="18"/>
        <item x="24"/>
        <item x="16"/>
        <item x="12"/>
        <item x="23"/>
        <item x="5"/>
        <item x="9"/>
        <item x="21"/>
        <item x="0"/>
        <item x="26"/>
        <item x="3"/>
        <item x="1"/>
        <item x="10"/>
        <item x="2"/>
        <item x="11"/>
        <item x="25"/>
        <item x="22"/>
        <item x="17"/>
        <item x="8"/>
        <item x="14"/>
        <item x="13"/>
        <item x="15"/>
        <item x="20"/>
      </items>
    </pivotField>
    <pivotField name="NIST Cybersecurity Framework" axis="axisRow" compact="0" numFmtId="164" outline="0" multipleItemSelectionAllowed="1" showAll="0" sortType="ascending" defaultSubtotal="0">
      <items count="21">
        <item x="0"/>
        <item x="7"/>
        <item x="3"/>
        <item x="20"/>
        <item x="1"/>
        <item x="9"/>
        <item x="10"/>
        <item x="4"/>
        <item x="6"/>
        <item x="5"/>
        <item x="13"/>
        <item x="14"/>
        <item x="18"/>
        <item x="15"/>
        <item x="17"/>
        <item x="8"/>
        <item x="12"/>
        <item x="19"/>
        <item x="2"/>
        <item x="11"/>
        <item x="16"/>
      </items>
    </pivotField>
    <pivotField name="NIST SP 800-171r1" axis="axisRow" compact="0" numFmtId="164" outline="0" multipleItemSelectionAllowed="1" showAll="0" sortType="ascending" defaultSubtotal="0">
      <items count="21">
        <item x="0"/>
        <item x="15"/>
        <item x="5"/>
        <item x="3"/>
        <item x="10"/>
        <item x="11"/>
        <item x="7"/>
        <item x="2"/>
        <item x="19"/>
        <item x="6"/>
        <item x="13"/>
        <item x="4"/>
        <item x="9"/>
        <item x="12"/>
        <item x="8"/>
        <item x="20"/>
        <item x="16"/>
        <item x="17"/>
        <item x="18"/>
        <item x="1"/>
        <item x="14"/>
      </items>
    </pivotField>
    <pivotField name="NIST SP 800-53r4" axis="axisRow" compact="0" numFmtId="164" outline="0" multipleItemSelectionAllowed="1" showAll="0" sortType="ascending">
      <items count="23">
        <item x="2"/>
        <item x="4"/>
        <item x="12"/>
        <item x="13"/>
        <item x="7"/>
        <item x="1"/>
        <item x="9"/>
        <item x="21"/>
        <item x="5"/>
        <item x="15"/>
        <item x="19"/>
        <item x="11"/>
        <item x="10"/>
        <item x="14"/>
        <item x="17"/>
        <item x="18"/>
        <item x="20"/>
        <item x="6"/>
        <item x="3"/>
        <item x="0"/>
        <item x="8"/>
        <item x="16"/>
        <item t="default"/>
      </items>
    </pivotField>
  </pivotFields>
  <rowFields count="10">
    <field x="0"/>
    <field x="1"/>
    <field x="2"/>
    <field x="3"/>
    <field x="12"/>
    <field x="13"/>
    <field x="14"/>
    <field x="15"/>
    <field x="16"/>
    <field x="17"/>
  </rowFields>
  <rowItems count="49">
    <i>
      <x/>
      <x v="7"/>
      <x v="46"/>
      <x/>
      <x/>
      <x/>
      <x v="12"/>
      <x/>
      <x/>
      <x v="19"/>
    </i>
    <i>
      <x v="1"/>
      <x v="8"/>
      <x v="17"/>
      <x/>
      <x/>
      <x/>
      <x v="15"/>
      <x/>
      <x/>
      <x v="19"/>
    </i>
    <i>
      <x v="2"/>
      <x v="9"/>
      <x v="3"/>
      <x/>
      <x/>
      <x/>
      <x v="15"/>
      <x/>
      <x/>
      <x v="19"/>
    </i>
    <i>
      <x v="3"/>
      <x v="10"/>
      <x v="40"/>
      <x/>
      <x/>
      <x v="1"/>
      <x v="17"/>
      <x v="4"/>
      <x v="19"/>
      <x v="19"/>
    </i>
    <i>
      <x v="4"/>
      <x v="11"/>
      <x v="13"/>
      <x/>
      <x v="13"/>
      <x/>
      <x v="14"/>
      <x v="18"/>
      <x v="7"/>
      <x v="5"/>
    </i>
    <i>
      <x v="5"/>
      <x v="12"/>
      <x v="14"/>
      <x/>
      <x/>
      <x v="1"/>
      <x v="17"/>
      <x v="4"/>
      <x v="19"/>
      <x v="19"/>
    </i>
    <i>
      <x v="6"/>
      <x/>
      <x v="15"/>
      <x/>
      <x/>
      <x/>
      <x/>
      <x/>
      <x/>
      <x/>
    </i>
    <i>
      <x v="7"/>
      <x v="1"/>
      <x v="9"/>
      <x/>
      <x/>
      <x/>
      <x/>
      <x/>
      <x/>
      <x/>
    </i>
    <i>
      <x v="8"/>
      <x v="2"/>
      <x v="25"/>
      <x/>
      <x/>
      <x/>
      <x v="12"/>
      <x/>
      <x/>
      <x/>
    </i>
    <i>
      <x v="9"/>
      <x v="3"/>
      <x v="45"/>
      <x/>
      <x/>
      <x/>
      <x/>
      <x/>
      <x/>
      <x/>
    </i>
    <i>
      <x v="10"/>
      <x v="4"/>
      <x v="20"/>
      <x/>
      <x/>
      <x/>
      <x v="12"/>
      <x/>
      <x/>
      <x/>
    </i>
    <i>
      <x v="11"/>
      <x v="5"/>
      <x v="21"/>
      <x/>
      <x/>
      <x/>
      <x v="9"/>
      <x/>
      <x/>
      <x v="18"/>
    </i>
    <i>
      <x v="12"/>
      <x v="6"/>
      <x v="52"/>
      <x/>
      <x/>
      <x/>
      <x v="12"/>
      <x/>
      <x/>
      <x/>
    </i>
    <i>
      <x v="13"/>
      <x v="20"/>
      <x v="31"/>
      <x/>
      <x v="7"/>
      <x/>
      <x/>
      <x v="2"/>
      <x/>
      <x/>
    </i>
    <i>
      <x v="14"/>
      <x v="21"/>
      <x v="32"/>
      <x/>
      <x v="10"/>
      <x/>
      <x v="3"/>
      <x v="2"/>
      <x/>
      <x/>
    </i>
    <i>
      <x v="15"/>
      <x v="22"/>
      <x v="8"/>
      <x/>
      <x v="4"/>
      <x/>
      <x v="1"/>
      <x v="7"/>
      <x v="3"/>
      <x v="1"/>
    </i>
    <i>
      <x v="16"/>
      <x v="23"/>
      <x v="6"/>
      <x/>
      <x v="14"/>
      <x/>
      <x v="22"/>
      <x v="9"/>
      <x v="11"/>
      <x v="8"/>
    </i>
    <i>
      <x v="17"/>
      <x v="24"/>
      <x v="36"/>
      <x/>
      <x v="4"/>
      <x/>
      <x v="22"/>
      <x v="8"/>
      <x v="2"/>
      <x/>
    </i>
    <i>
      <x v="18"/>
      <x v="25"/>
      <x v="29"/>
      <x/>
      <x v="2"/>
      <x/>
      <x v="10"/>
      <x/>
      <x/>
      <x v="17"/>
    </i>
    <i>
      <x v="19"/>
      <x v="26"/>
      <x v="4"/>
      <x/>
      <x v="2"/>
      <x/>
      <x v="10"/>
      <x/>
      <x/>
      <x v="17"/>
    </i>
    <i>
      <x v="20"/>
      <x v="27"/>
      <x v="47"/>
      <x/>
      <x v="3"/>
      <x/>
      <x v="16"/>
      <x v="4"/>
      <x v="9"/>
      <x v="4"/>
    </i>
    <i>
      <x v="21"/>
      <x v="28"/>
      <x v="10"/>
      <x/>
      <x v="15"/>
      <x/>
      <x v="18"/>
      <x v="1"/>
      <x v="6"/>
      <x v="20"/>
    </i>
    <i>
      <x v="22"/>
      <x v="29"/>
      <x v="12"/>
      <x/>
      <x v="11"/>
      <x/>
      <x v="7"/>
      <x v="15"/>
      <x/>
      <x v="6"/>
    </i>
    <i>
      <x v="23"/>
      <x v="13"/>
      <x v="5"/>
      <x/>
      <x v="5"/>
      <x/>
      <x v="24"/>
      <x v="5"/>
      <x v="14"/>
      <x v="12"/>
    </i>
    <i>
      <x v="24"/>
      <x v="14"/>
      <x v="42"/>
      <x/>
      <x v="5"/>
      <x/>
      <x v="23"/>
      <x v="5"/>
      <x v="12"/>
      <x v="11"/>
    </i>
    <i>
      <x v="25"/>
      <x v="15"/>
      <x v="39"/>
      <x/>
      <x v="5"/>
      <x/>
      <x v="25"/>
      <x v="6"/>
      <x/>
      <x/>
    </i>
    <i>
      <x v="26"/>
      <x v="16"/>
      <x v="37"/>
      <x/>
      <x v="9"/>
      <x/>
      <x v="3"/>
      <x v="2"/>
      <x/>
      <x/>
    </i>
    <i>
      <x v="27"/>
      <x v="17"/>
      <x/>
      <x/>
      <x v="12"/>
      <x/>
      <x v="6"/>
      <x v="19"/>
      <x v="4"/>
      <x v="2"/>
    </i>
    <i>
      <x v="28"/>
      <x v="18"/>
      <x v="2"/>
      <x/>
      <x v="12"/>
      <x/>
      <x v="6"/>
      <x v="19"/>
      <x v="5"/>
      <x v="3"/>
    </i>
    <i>
      <x v="29"/>
      <x v="19"/>
      <x v="38"/>
      <x/>
      <x v="5"/>
      <x/>
      <x v="21"/>
      <x v="8"/>
      <x v="13"/>
      <x v="13"/>
    </i>
    <i>
      <x v="30"/>
      <x v="30"/>
      <x v="22"/>
      <x/>
      <x v="1"/>
      <x/>
      <x v="4"/>
      <x v="16"/>
      <x v="10"/>
      <x v="9"/>
    </i>
    <i>
      <x v="31"/>
      <x v="31"/>
      <x v="54"/>
      <x/>
      <x v="1"/>
      <x/>
      <x v="4"/>
      <x/>
      <x/>
      <x v="9"/>
    </i>
    <i>
      <x v="32"/>
      <x v="32"/>
      <x v="28"/>
      <x/>
      <x v="3"/>
      <x v="2"/>
      <x v="7"/>
      <x/>
      <x/>
      <x v="9"/>
    </i>
    <i>
      <x v="33"/>
      <x v="33"/>
      <x v="16"/>
      <x/>
      <x v="1"/>
      <x/>
      <x v="4"/>
      <x v="16"/>
      <x/>
      <x v="9"/>
    </i>
    <i>
      <x v="34"/>
      <x v="34"/>
      <x v="35"/>
      <x/>
      <x v="3"/>
      <x/>
      <x v="2"/>
      <x v="10"/>
      <x/>
      <x/>
    </i>
    <i>
      <x v="35"/>
      <x v="35"/>
      <x v="18"/>
      <x/>
      <x v="3"/>
      <x/>
      <x v="2"/>
      <x v="11"/>
      <x/>
      <x/>
    </i>
    <i>
      <x v="36"/>
      <x v="36"/>
      <x v="27"/>
      <x/>
      <x v="1"/>
      <x/>
      <x v="14"/>
      <x v="13"/>
      <x/>
      <x/>
    </i>
    <i>
      <x v="37"/>
      <x v="37"/>
      <x v="33"/>
      <x/>
      <x v="16"/>
      <x v="3"/>
      <x v="26"/>
      <x v="20"/>
      <x v="20"/>
      <x v="21"/>
    </i>
    <i>
      <x v="38"/>
      <x v="38"/>
      <x v="30"/>
      <x/>
      <x v="1"/>
      <x/>
      <x v="14"/>
      <x v="13"/>
      <x/>
      <x/>
    </i>
    <i>
      <x v="39"/>
      <x v="39"/>
      <x v="43"/>
      <x/>
      <x v="11"/>
      <x/>
      <x v="11"/>
      <x v="14"/>
      <x v="7"/>
      <x v="6"/>
    </i>
    <i>
      <x v="40"/>
      <x v="40"/>
      <x v="50"/>
      <x/>
      <x v="3"/>
      <x/>
      <x v="2"/>
      <x v="12"/>
      <x/>
      <x/>
    </i>
    <i>
      <x v="41"/>
      <x v="41"/>
      <x v="49"/>
      <x/>
      <x v="3"/>
      <x/>
      <x v="20"/>
      <x v="10"/>
      <x v="1"/>
      <x v="14"/>
    </i>
    <i>
      <x v="42"/>
      <x v="42"/>
      <x v="19"/>
      <x/>
      <x v="3"/>
      <x/>
      <x v="20"/>
      <x/>
      <x v="16"/>
      <x/>
    </i>
    <i>
      <x v="43"/>
      <x v="43"/>
      <x v="41"/>
      <x/>
      <x v="3"/>
      <x/>
      <x v="8"/>
      <x v="12"/>
      <x/>
      <x v="15"/>
    </i>
    <i>
      <x v="44"/>
      <x v="44"/>
      <x v="48"/>
      <x/>
      <x v="1"/>
      <x/>
      <x v="5"/>
      <x v="17"/>
      <x v="17"/>
      <x v="10"/>
    </i>
    <i>
      <x v="45"/>
      <x v="46"/>
      <x v="7"/>
      <x/>
      <x/>
      <x/>
      <x v="19"/>
      <x v="3"/>
      <x v="18"/>
      <x v="16"/>
    </i>
    <i>
      <x v="46"/>
      <x v="47"/>
      <x v="1"/>
      <x/>
      <x v="11"/>
      <x/>
      <x v="9"/>
      <x/>
      <x v="8"/>
      <x v="6"/>
    </i>
    <i>
      <x v="47"/>
      <x v="48"/>
      <x v="24"/>
      <x/>
      <x v="8"/>
      <x/>
      <x v="13"/>
      <x v="18"/>
      <x v="15"/>
      <x v="7"/>
    </i>
    <i>
      <x v="48"/>
      <x v="49"/>
      <x v="23"/>
      <x/>
      <x v="6"/>
      <x v="1"/>
      <x v="19"/>
      <x v="4"/>
      <x/>
      <x v="6"/>
    </i>
  </rowItems>
  <colItems count="1">
    <i/>
  </colItems>
  <pageFields count="2">
    <pageField fld="4" hier="0"/>
    <pageField fld="9" hier="0"/>
  </page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R56" totalsRowShown="0" headerRowDxfId="68" dataDxfId="67">
  <autoFilter ref="A1:R56"/>
  <tableColumns count="18">
    <tableColumn id="1" name="Order" dataDxfId="66">
      <calculatedColumnFormula>A1+1</calculatedColumnFormula>
    </tableColumn>
    <tableColumn id="2" name="ID" dataDxfId="65"/>
    <tableColumn id="3" name="Question" dataDxfId="64">
      <calculatedColumnFormula>VLOOKUP(B2,'HECVAT - On-Premise'!A:E,2,FALSE)</calculatedColumnFormula>
    </tableColumn>
    <tableColumn id="4" name="Additional Info" dataDxfId="63">
      <calculatedColumnFormula>VLOOKUP(B2,'HECVAT - On-Premise'!A:E,4,FALSE)</calculatedColumnFormula>
    </tableColumn>
    <tableColumn id="5" name="High Risk" dataDxfId="62">
      <calculatedColumnFormula>IF(K2&gt;20,TRUE,FALSE)</calculatedColumnFormula>
    </tableColumn>
    <tableColumn id="6" name="Required" dataDxfId="61"/>
    <tableColumn id="7" name="Category" dataDxfId="60"/>
    <tableColumn id="8" name="Compliant Answer" dataDxfId="59"/>
    <tableColumn id="9" name="Vendor Answer" dataDxfId="58">
      <calculatedColumnFormula>VLOOKUP(B2,'HECVAT - On-Premise'!$A$6:$C$301,3,FALSE)</calculatedColumnFormula>
    </tableColumn>
    <tableColumn id="10" name="Compliant" dataDxfId="57"/>
    <tableColumn id="11" name="Weight" dataDxfId="56"/>
    <tableColumn id="12" name="Score" dataDxfId="55">
      <calculatedColumnFormula>IF(Table1[[#This Row],[Required]]=1,J2*K2,"")</calculatedColumnFormula>
    </tableColumn>
    <tableColumn id="13" name="CIS" dataDxfId="54">
      <calculatedColumnFormula>VLOOKUP($B2,'Standards Crosswalk'!$A:$H,3,FALSE)</calculatedColumnFormula>
    </tableColumn>
    <tableColumn id="14" name="HIPAA" dataDxfId="53">
      <calculatedColumnFormula>VLOOKUP($B2,'Standards Crosswalk'!$A:$H,4,FALSE)</calculatedColumnFormula>
    </tableColumn>
    <tableColumn id="15" name="ISO 27002:27013" dataDxfId="52">
      <calculatedColumnFormula>VLOOKUP($B2,'Standards Crosswalk'!$A:$H,5,FALSE)</calculatedColumnFormula>
    </tableColumn>
    <tableColumn id="16" name="NIST Cybersecurity Framework" dataDxfId="51">
      <calculatedColumnFormula>VLOOKUP($B2,'Standards Crosswalk'!$A:$H,6,FALSE)</calculatedColumnFormula>
    </tableColumn>
    <tableColumn id="17" name="NIST SP 800-171r1" dataDxfId="50">
      <calculatedColumnFormula>VLOOKUP($B2,'Standards Crosswalk'!$A:$H,7,FALSE)</calculatedColumnFormula>
    </tableColumn>
    <tableColumn id="18" name="NIST SP 800-53r4" dataDxfId="49">
      <calculatedColumnFormula>VLOOKUP($B2,'Standards Crosswalk'!$A:$H,8,FALSE)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showGridLines="0" tabSelected="1" workbookViewId="0">
      <selection sqref="A1:B1"/>
    </sheetView>
  </sheetViews>
  <sheetFormatPr defaultColWidth="11.19921875" defaultRowHeight="15" customHeight="1"/>
  <cols>
    <col min="1" max="1" width="31.69921875" customWidth="1"/>
    <col min="2" max="2" width="59.3984375" customWidth="1"/>
    <col min="3" max="26" width="6.59765625" customWidth="1"/>
  </cols>
  <sheetData>
    <row r="1" spans="1:26" ht="42" customHeight="1">
      <c r="A1" s="211"/>
      <c r="B1" s="212"/>
      <c r="C1" s="4"/>
      <c r="D1" s="4"/>
      <c r="E1" s="4"/>
      <c r="F1" s="4"/>
      <c r="G1" s="4"/>
      <c r="H1" s="4"/>
      <c r="I1" s="4"/>
      <c r="J1" s="4"/>
      <c r="K1" s="4"/>
      <c r="L1" s="4"/>
      <c r="M1" s="4"/>
      <c r="N1" s="4"/>
      <c r="O1" s="4"/>
      <c r="P1" s="4"/>
      <c r="Q1" s="4"/>
      <c r="R1" s="4"/>
      <c r="S1" s="4"/>
      <c r="T1" s="4"/>
      <c r="U1" s="4"/>
      <c r="V1" s="4"/>
      <c r="W1" s="4"/>
      <c r="X1" s="4"/>
      <c r="Y1" s="4"/>
      <c r="Z1" s="4"/>
    </row>
    <row r="2" spans="1:26" ht="12.75" customHeight="1">
      <c r="A2" s="6"/>
      <c r="B2" s="7"/>
      <c r="C2" s="4"/>
      <c r="D2" s="4"/>
      <c r="E2" s="4"/>
      <c r="F2" s="4"/>
      <c r="G2" s="4"/>
      <c r="H2" s="4"/>
      <c r="I2" s="4"/>
      <c r="J2" s="4"/>
      <c r="K2" s="4"/>
      <c r="L2" s="4"/>
      <c r="M2" s="4"/>
      <c r="N2" s="4"/>
      <c r="O2" s="4"/>
      <c r="P2" s="4"/>
      <c r="Q2" s="4"/>
      <c r="R2" s="4"/>
      <c r="S2" s="4"/>
      <c r="T2" s="4"/>
      <c r="U2" s="4"/>
      <c r="V2" s="4"/>
      <c r="W2" s="4"/>
      <c r="X2" s="4"/>
      <c r="Y2" s="4"/>
      <c r="Z2" s="4"/>
    </row>
    <row r="3" spans="1:26" ht="12.75" customHeight="1">
      <c r="A3" s="6"/>
      <c r="B3" s="7"/>
      <c r="C3" s="4"/>
      <c r="D3" s="4"/>
      <c r="E3" s="4"/>
      <c r="F3" s="4"/>
      <c r="G3" s="4"/>
      <c r="H3" s="4"/>
      <c r="I3" s="4"/>
      <c r="J3" s="4"/>
      <c r="K3" s="4"/>
      <c r="L3" s="4"/>
      <c r="M3" s="4"/>
      <c r="N3" s="4"/>
      <c r="O3" s="4"/>
      <c r="P3" s="4"/>
      <c r="Q3" s="4"/>
      <c r="R3" s="4"/>
      <c r="S3" s="4"/>
      <c r="T3" s="4"/>
      <c r="U3" s="4"/>
      <c r="V3" s="4"/>
      <c r="W3" s="4"/>
      <c r="X3" s="4"/>
      <c r="Y3" s="4"/>
      <c r="Z3" s="4"/>
    </row>
    <row r="4" spans="1:26" ht="12.75" customHeight="1">
      <c r="A4" s="6"/>
      <c r="B4" s="7"/>
      <c r="C4" s="4"/>
      <c r="D4" s="4"/>
      <c r="E4" s="4"/>
      <c r="F4" s="4"/>
      <c r="G4" s="4"/>
      <c r="H4" s="4"/>
      <c r="I4" s="4"/>
      <c r="J4" s="4"/>
      <c r="K4" s="4"/>
      <c r="L4" s="4"/>
      <c r="M4" s="4"/>
      <c r="N4" s="4"/>
      <c r="O4" s="4"/>
      <c r="P4" s="4"/>
      <c r="Q4" s="4"/>
      <c r="R4" s="4"/>
      <c r="S4" s="4"/>
      <c r="T4" s="4"/>
      <c r="U4" s="4"/>
      <c r="V4" s="4"/>
      <c r="W4" s="4"/>
      <c r="X4" s="4"/>
      <c r="Y4" s="4"/>
      <c r="Z4" s="4"/>
    </row>
    <row r="5" spans="1:26" ht="12.75" customHeight="1">
      <c r="A5" s="6"/>
      <c r="B5" s="7"/>
      <c r="C5" s="4"/>
      <c r="D5" s="4"/>
      <c r="E5" s="4"/>
      <c r="F5" s="4"/>
      <c r="G5" s="4"/>
      <c r="H5" s="4"/>
      <c r="I5" s="4"/>
      <c r="J5" s="4"/>
      <c r="K5" s="4"/>
      <c r="L5" s="4"/>
      <c r="M5" s="4"/>
      <c r="N5" s="4"/>
      <c r="O5" s="4"/>
      <c r="P5" s="4"/>
      <c r="Q5" s="4"/>
      <c r="R5" s="4"/>
      <c r="S5" s="4"/>
      <c r="T5" s="4"/>
      <c r="U5" s="4"/>
      <c r="V5" s="4"/>
      <c r="W5" s="4"/>
      <c r="X5" s="4"/>
      <c r="Y5" s="4"/>
      <c r="Z5" s="4"/>
    </row>
    <row r="6" spans="1:26" ht="12.75" customHeight="1">
      <c r="A6" s="6"/>
      <c r="B6" s="7"/>
      <c r="C6" s="4"/>
      <c r="D6" s="4"/>
      <c r="E6" s="4"/>
      <c r="F6" s="4"/>
      <c r="G6" s="4"/>
      <c r="H6" s="4"/>
      <c r="I6" s="4"/>
      <c r="J6" s="4"/>
      <c r="K6" s="4"/>
      <c r="L6" s="4"/>
      <c r="M6" s="4"/>
      <c r="N6" s="4"/>
      <c r="O6" s="4"/>
      <c r="P6" s="4"/>
      <c r="Q6" s="4"/>
      <c r="R6" s="4"/>
      <c r="S6" s="4"/>
      <c r="T6" s="4"/>
      <c r="U6" s="4"/>
      <c r="V6" s="4"/>
      <c r="W6" s="4"/>
      <c r="X6" s="4"/>
      <c r="Y6" s="4"/>
      <c r="Z6" s="4"/>
    </row>
    <row r="7" spans="1:26" ht="12.75" customHeight="1">
      <c r="A7" s="6"/>
      <c r="B7" s="7"/>
      <c r="C7" s="4"/>
      <c r="D7" s="4"/>
      <c r="E7" s="4"/>
      <c r="F7" s="4"/>
      <c r="G7" s="4"/>
      <c r="H7" s="4"/>
      <c r="I7" s="4"/>
      <c r="J7" s="4"/>
      <c r="K7" s="4"/>
      <c r="L7" s="4"/>
      <c r="M7" s="4"/>
      <c r="N7" s="4"/>
      <c r="O7" s="4"/>
      <c r="P7" s="4"/>
      <c r="Q7" s="4"/>
      <c r="R7" s="4"/>
      <c r="S7" s="4"/>
      <c r="T7" s="4"/>
      <c r="U7" s="4"/>
      <c r="V7" s="4"/>
      <c r="W7" s="4"/>
      <c r="X7" s="4"/>
      <c r="Y7" s="4"/>
      <c r="Z7" s="4"/>
    </row>
    <row r="8" spans="1:26" ht="12.75" customHeight="1">
      <c r="A8" s="6"/>
      <c r="B8" s="7"/>
      <c r="C8" s="4"/>
      <c r="D8" s="4"/>
      <c r="E8" s="4"/>
      <c r="F8" s="4"/>
      <c r="G8" s="4"/>
      <c r="H8" s="4"/>
      <c r="I8" s="4"/>
      <c r="J8" s="4"/>
      <c r="K8" s="4"/>
      <c r="L8" s="4"/>
      <c r="M8" s="4"/>
      <c r="N8" s="4"/>
      <c r="O8" s="4"/>
      <c r="P8" s="4"/>
      <c r="Q8" s="4"/>
      <c r="R8" s="4"/>
      <c r="S8" s="4"/>
      <c r="T8" s="4"/>
      <c r="U8" s="4"/>
      <c r="V8" s="4"/>
      <c r="W8" s="4"/>
      <c r="X8" s="4"/>
      <c r="Y8" s="4"/>
      <c r="Z8" s="4"/>
    </row>
    <row r="9" spans="1:26" ht="12.75" customHeight="1">
      <c r="A9" s="6"/>
      <c r="B9" s="7"/>
      <c r="C9" s="4"/>
      <c r="D9" s="4"/>
      <c r="E9" s="4"/>
      <c r="F9" s="4"/>
      <c r="G9" s="4"/>
      <c r="H9" s="4"/>
      <c r="I9" s="4"/>
      <c r="J9" s="4"/>
      <c r="K9" s="4"/>
      <c r="L9" s="4"/>
      <c r="M9" s="4"/>
      <c r="N9" s="4"/>
      <c r="O9" s="4"/>
      <c r="P9" s="4"/>
      <c r="Q9" s="4"/>
      <c r="R9" s="4"/>
      <c r="S9" s="4"/>
      <c r="T9" s="4"/>
      <c r="U9" s="4"/>
      <c r="V9" s="4"/>
      <c r="W9" s="4"/>
      <c r="X9" s="4"/>
      <c r="Y9" s="4"/>
      <c r="Z9" s="4"/>
    </row>
    <row r="10" spans="1:26" ht="12.75" customHeight="1">
      <c r="A10" s="6"/>
      <c r="B10" s="7"/>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c r="A11" s="6"/>
      <c r="B11" s="7"/>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c r="A12" s="6"/>
      <c r="B12" s="7"/>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c r="A13" s="6"/>
      <c r="B13" s="7"/>
      <c r="C13" s="4"/>
      <c r="D13" s="4"/>
      <c r="E13" s="4"/>
      <c r="F13" s="4"/>
      <c r="G13" s="4"/>
      <c r="H13" s="4"/>
      <c r="I13" s="4"/>
      <c r="J13" s="4"/>
      <c r="K13" s="4"/>
      <c r="L13" s="4"/>
      <c r="M13" s="4"/>
      <c r="N13" s="4"/>
      <c r="O13" s="4"/>
      <c r="P13" s="4"/>
      <c r="Q13" s="4"/>
      <c r="R13" s="4"/>
      <c r="S13" s="4"/>
      <c r="T13" s="4"/>
      <c r="U13" s="4"/>
      <c r="V13" s="4"/>
      <c r="W13" s="4"/>
      <c r="X13" s="4"/>
      <c r="Y13" s="4"/>
      <c r="Z13" s="4"/>
    </row>
    <row r="14" spans="1:26" ht="12.75" customHeight="1">
      <c r="A14" s="6"/>
      <c r="B14" s="7"/>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c r="A15" s="6"/>
      <c r="B15" s="7"/>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c r="A16" s="6"/>
      <c r="B16" s="7"/>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c r="A17" s="6"/>
      <c r="B17" s="7"/>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c r="A18" s="6"/>
      <c r="B18" s="7"/>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c r="A19" s="6"/>
      <c r="B19" s="7"/>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c r="A20" s="6"/>
      <c r="B20" s="7"/>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c r="A21" s="6"/>
      <c r="B21" s="7"/>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c r="A22" s="6"/>
      <c r="B22" s="7"/>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6"/>
      <c r="B23" s="7"/>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6"/>
      <c r="B24" s="7"/>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6"/>
      <c r="B25" s="7"/>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6"/>
      <c r="B26" s="7"/>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6"/>
      <c r="B27" s="7"/>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6"/>
      <c r="B28" s="7"/>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6"/>
      <c r="B29" s="7"/>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6"/>
      <c r="B30" s="7"/>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6"/>
      <c r="B31" s="7"/>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6"/>
      <c r="B32" s="7"/>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6"/>
      <c r="B33" s="7"/>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6"/>
      <c r="B34" s="7"/>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6"/>
      <c r="B35" s="7"/>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6"/>
      <c r="B36" s="7"/>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6"/>
      <c r="B37" s="7"/>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6"/>
      <c r="B38" s="7"/>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6"/>
      <c r="B39" s="7"/>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6"/>
      <c r="B40" s="7"/>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6"/>
      <c r="B41" s="7"/>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6"/>
      <c r="B42" s="7"/>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6"/>
      <c r="B43" s="7"/>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6"/>
      <c r="B44" s="7"/>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6"/>
      <c r="B45" s="7"/>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6"/>
      <c r="B46" s="7"/>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6"/>
      <c r="B47" s="7"/>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6"/>
      <c r="B48" s="7"/>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6"/>
      <c r="B49" s="7"/>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6"/>
      <c r="B50" s="7"/>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6"/>
      <c r="B51" s="7"/>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6"/>
      <c r="B52" s="7"/>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6"/>
      <c r="B53" s="7"/>
      <c r="C53" s="4"/>
      <c r="D53" s="4"/>
      <c r="E53" s="4"/>
      <c r="F53" s="4"/>
      <c r="G53" s="4"/>
      <c r="H53" s="4"/>
      <c r="I53" s="4"/>
      <c r="J53" s="4"/>
      <c r="K53" s="4"/>
      <c r="L53" s="4"/>
      <c r="M53" s="4"/>
      <c r="N53" s="4"/>
      <c r="O53" s="4"/>
      <c r="P53" s="4"/>
      <c r="Q53" s="4"/>
      <c r="R53" s="4"/>
      <c r="S53" s="4"/>
      <c r="T53" s="4"/>
      <c r="U53" s="4"/>
      <c r="V53" s="4"/>
      <c r="W53" s="4"/>
      <c r="X53" s="4"/>
      <c r="Y53" s="4"/>
      <c r="Z53" s="4"/>
    </row>
    <row r="54" spans="1:26" ht="90.95" customHeight="1">
      <c r="A54" s="15"/>
      <c r="B54" s="17"/>
      <c r="C54" s="4"/>
      <c r="D54" s="4"/>
      <c r="E54" s="4"/>
      <c r="F54" s="4"/>
      <c r="G54" s="4"/>
      <c r="H54" s="4"/>
      <c r="I54" s="4"/>
      <c r="J54" s="4"/>
      <c r="K54" s="4"/>
      <c r="L54" s="4"/>
      <c r="M54" s="4"/>
      <c r="N54" s="4"/>
      <c r="O54" s="4"/>
      <c r="P54" s="4"/>
      <c r="Q54" s="4"/>
      <c r="R54" s="4"/>
      <c r="S54" s="4"/>
      <c r="T54" s="4"/>
      <c r="U54" s="4"/>
      <c r="V54" s="4"/>
      <c r="W54" s="4"/>
      <c r="X54" s="4"/>
      <c r="Y54" s="4"/>
      <c r="Z54" s="4"/>
    </row>
    <row r="55" spans="1:26" ht="36" customHeight="1">
      <c r="A55" s="209" t="s">
        <v>52</v>
      </c>
      <c r="B55" s="210"/>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55:B55"/>
    <mergeCell ref="A1:B1"/>
  </mergeCells>
  <pageMargins left="0.7" right="0.7" top="0.75" bottom="0.75" header="0" footer="0"/>
  <pageSetup orientation="portrait"/>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682" sqref="C682"/>
    </sheetView>
  </sheetViews>
  <sheetFormatPr defaultColWidth="11.19921875" defaultRowHeight="15" customHeight="1"/>
  <cols>
    <col min="1" max="26" width="8.59765625" customWidth="1"/>
  </cols>
  <sheetData>
    <row r="1" spans="1:2" ht="47.25">
      <c r="A1" s="119" t="s">
        <v>270</v>
      </c>
      <c r="B1" s="120" t="s">
        <v>324</v>
      </c>
    </row>
    <row r="2" spans="1:2" ht="78.75">
      <c r="A2" s="119" t="s">
        <v>325</v>
      </c>
      <c r="B2" s="120" t="s">
        <v>326</v>
      </c>
    </row>
    <row r="3" spans="1:2" ht="78.75">
      <c r="A3" s="119" t="s">
        <v>327</v>
      </c>
      <c r="B3" s="120" t="s">
        <v>328</v>
      </c>
    </row>
    <row r="4" spans="1:2" ht="31.5">
      <c r="A4" s="119" t="s">
        <v>329</v>
      </c>
      <c r="B4" s="120" t="s">
        <v>330</v>
      </c>
    </row>
    <row r="5" spans="1:2" ht="47.25">
      <c r="A5" s="119" t="s">
        <v>331</v>
      </c>
      <c r="B5" s="120" t="s">
        <v>332</v>
      </c>
    </row>
    <row r="6" spans="1:2" ht="63">
      <c r="A6" s="119" t="s">
        <v>333</v>
      </c>
      <c r="B6" s="120" t="s">
        <v>334</v>
      </c>
    </row>
    <row r="7" spans="1:2" ht="78.75">
      <c r="A7" s="119" t="s">
        <v>335</v>
      </c>
      <c r="B7" s="120" t="s">
        <v>336</v>
      </c>
    </row>
    <row r="8" spans="1:2" ht="47.25">
      <c r="A8" s="119" t="s">
        <v>337</v>
      </c>
      <c r="B8" s="120" t="s">
        <v>338</v>
      </c>
    </row>
    <row r="9" spans="1:2" ht="15.75">
      <c r="A9" s="119" t="s">
        <v>339</v>
      </c>
      <c r="B9" s="120" t="s">
        <v>340</v>
      </c>
    </row>
    <row r="10" spans="1:2" ht="15.75">
      <c r="A10" s="119" t="s">
        <v>341</v>
      </c>
      <c r="B10" s="120" t="s">
        <v>342</v>
      </c>
    </row>
    <row r="11" spans="1:2" ht="78.75">
      <c r="A11" s="119" t="s">
        <v>343</v>
      </c>
      <c r="B11" s="120" t="s">
        <v>344</v>
      </c>
    </row>
    <row r="12" spans="1:2" ht="63">
      <c r="A12" s="119" t="s">
        <v>345</v>
      </c>
      <c r="B12" s="120" t="s">
        <v>346</v>
      </c>
    </row>
    <row r="13" spans="1:2" ht="78.75">
      <c r="A13" s="119" t="s">
        <v>347</v>
      </c>
      <c r="B13" s="120" t="s">
        <v>348</v>
      </c>
    </row>
    <row r="14" spans="1:2" ht="31.5">
      <c r="A14" s="119" t="s">
        <v>349</v>
      </c>
      <c r="B14" s="120" t="s">
        <v>350</v>
      </c>
    </row>
    <row r="15" spans="1:2" ht="110.25">
      <c r="A15" s="119" t="s">
        <v>351</v>
      </c>
      <c r="B15" s="120" t="s">
        <v>352</v>
      </c>
    </row>
    <row r="16" spans="1:2" ht="31.5">
      <c r="A16" s="119" t="s">
        <v>353</v>
      </c>
      <c r="B16" s="120" t="s">
        <v>354</v>
      </c>
    </row>
    <row r="17" spans="1:2" ht="31.5">
      <c r="A17" s="119" t="s">
        <v>355</v>
      </c>
      <c r="B17" s="120" t="s">
        <v>356</v>
      </c>
    </row>
    <row r="18" spans="1:2" ht="47.25">
      <c r="A18" s="119" t="s">
        <v>357</v>
      </c>
      <c r="B18" s="120" t="s">
        <v>358</v>
      </c>
    </row>
    <row r="19" spans="1:2" ht="31.5">
      <c r="A19" s="119" t="s">
        <v>359</v>
      </c>
      <c r="B19" s="120" t="s">
        <v>360</v>
      </c>
    </row>
    <row r="20" spans="1:2" ht="47.25">
      <c r="A20" s="119" t="s">
        <v>361</v>
      </c>
      <c r="B20" s="120" t="s">
        <v>362</v>
      </c>
    </row>
    <row r="21" spans="1:2" ht="15.75" customHeight="1">
      <c r="A21" s="119" t="s">
        <v>363</v>
      </c>
      <c r="B21" s="120" t="s">
        <v>364</v>
      </c>
    </row>
    <row r="22" spans="1:2" ht="15.75" customHeight="1">
      <c r="A22" s="119" t="s">
        <v>365</v>
      </c>
      <c r="B22" s="120" t="s">
        <v>366</v>
      </c>
    </row>
    <row r="23" spans="1:2" ht="15.75" customHeight="1">
      <c r="A23" s="119" t="s">
        <v>367</v>
      </c>
      <c r="B23" s="120" t="s">
        <v>368</v>
      </c>
    </row>
    <row r="24" spans="1:2" ht="15.75" customHeight="1">
      <c r="A24" s="119" t="s">
        <v>369</v>
      </c>
      <c r="B24" s="120" t="s">
        <v>370</v>
      </c>
    </row>
    <row r="25" spans="1:2" ht="15.75" customHeight="1">
      <c r="A25" s="119" t="s">
        <v>371</v>
      </c>
      <c r="B25" s="120" t="s">
        <v>372</v>
      </c>
    </row>
    <row r="26" spans="1:2" ht="15.75" customHeight="1">
      <c r="A26" s="119" t="s">
        <v>215</v>
      </c>
      <c r="B26" s="120" t="s">
        <v>373</v>
      </c>
    </row>
    <row r="27" spans="1:2" ht="15.75" customHeight="1">
      <c r="A27" s="119" t="s">
        <v>374</v>
      </c>
      <c r="B27" s="120" t="s">
        <v>375</v>
      </c>
    </row>
    <row r="28" spans="1:2" ht="15.75" customHeight="1">
      <c r="A28" s="119" t="s">
        <v>376</v>
      </c>
      <c r="B28" s="120" t="s">
        <v>377</v>
      </c>
    </row>
    <row r="29" spans="1:2" ht="15.75" customHeight="1">
      <c r="A29" s="119" t="s">
        <v>211</v>
      </c>
      <c r="B29" s="120" t="s">
        <v>378</v>
      </c>
    </row>
    <row r="30" spans="1:2" ht="15.75" customHeight="1">
      <c r="A30" s="119" t="s">
        <v>379</v>
      </c>
      <c r="B30" s="120" t="s">
        <v>380</v>
      </c>
    </row>
    <row r="31" spans="1:2" ht="15.75" customHeight="1">
      <c r="A31" s="119" t="s">
        <v>381</v>
      </c>
      <c r="B31" s="120" t="s">
        <v>382</v>
      </c>
    </row>
    <row r="32" spans="1:2" ht="15.75" customHeight="1">
      <c r="A32" s="119" t="s">
        <v>383</v>
      </c>
      <c r="B32" s="120" t="s">
        <v>384</v>
      </c>
    </row>
    <row r="33" spans="1:2" ht="15.75" customHeight="1">
      <c r="A33" s="119" t="s">
        <v>385</v>
      </c>
      <c r="B33" s="120" t="s">
        <v>386</v>
      </c>
    </row>
    <row r="34" spans="1:2" ht="15.75" customHeight="1">
      <c r="A34" s="119" t="s">
        <v>387</v>
      </c>
      <c r="B34" s="120" t="s">
        <v>388</v>
      </c>
    </row>
    <row r="35" spans="1:2" ht="15.75" customHeight="1">
      <c r="A35" s="119" t="s">
        <v>389</v>
      </c>
      <c r="B35" s="120" t="s">
        <v>390</v>
      </c>
    </row>
    <row r="36" spans="1:2" ht="15.75" customHeight="1">
      <c r="A36" s="119" t="s">
        <v>391</v>
      </c>
      <c r="B36" s="120" t="s">
        <v>392</v>
      </c>
    </row>
    <row r="37" spans="1:2" ht="15.75" customHeight="1">
      <c r="A37" s="119" t="s">
        <v>246</v>
      </c>
      <c r="B37" s="120" t="s">
        <v>393</v>
      </c>
    </row>
    <row r="38" spans="1:2" ht="15.75" customHeight="1">
      <c r="A38" s="119" t="s">
        <v>394</v>
      </c>
      <c r="B38" s="120" t="s">
        <v>395</v>
      </c>
    </row>
    <row r="39" spans="1:2" ht="15.75" customHeight="1">
      <c r="A39" s="119" t="s">
        <v>396</v>
      </c>
      <c r="B39" s="120" t="s">
        <v>397</v>
      </c>
    </row>
    <row r="40" spans="1:2" ht="15.75" customHeight="1">
      <c r="A40" s="119" t="s">
        <v>267</v>
      </c>
      <c r="B40" s="120" t="s">
        <v>398</v>
      </c>
    </row>
    <row r="41" spans="1:2" ht="15.75" customHeight="1">
      <c r="A41" s="119" t="s">
        <v>399</v>
      </c>
      <c r="B41" s="120" t="s">
        <v>400</v>
      </c>
    </row>
    <row r="42" spans="1:2" ht="15.75" customHeight="1">
      <c r="A42" s="119" t="s">
        <v>401</v>
      </c>
      <c r="B42" s="120" t="s">
        <v>402</v>
      </c>
    </row>
    <row r="43" spans="1:2" ht="15.75" customHeight="1">
      <c r="A43" s="119" t="s">
        <v>403</v>
      </c>
      <c r="B43" s="120" t="s">
        <v>404</v>
      </c>
    </row>
    <row r="44" spans="1:2" ht="15.75" customHeight="1">
      <c r="A44" s="119" t="s">
        <v>405</v>
      </c>
      <c r="B44" s="120" t="s">
        <v>406</v>
      </c>
    </row>
    <row r="45" spans="1:2" ht="15.75" customHeight="1">
      <c r="A45" s="119" t="s">
        <v>407</v>
      </c>
      <c r="B45" s="120" t="s">
        <v>408</v>
      </c>
    </row>
    <row r="46" spans="1:2" ht="15.75" customHeight="1">
      <c r="A46" s="119" t="s">
        <v>409</v>
      </c>
      <c r="B46" s="120" t="s">
        <v>410</v>
      </c>
    </row>
    <row r="47" spans="1:2" ht="15.75" customHeight="1">
      <c r="A47" s="119" t="s">
        <v>411</v>
      </c>
      <c r="B47" s="120" t="s">
        <v>412</v>
      </c>
    </row>
    <row r="48" spans="1:2" ht="15.75" customHeight="1">
      <c r="A48" s="119" t="s">
        <v>413</v>
      </c>
      <c r="B48" s="120" t="s">
        <v>414</v>
      </c>
    </row>
    <row r="49" spans="1:2" ht="15.75" customHeight="1">
      <c r="A49" s="119" t="s">
        <v>415</v>
      </c>
      <c r="B49" s="120" t="s">
        <v>416</v>
      </c>
    </row>
    <row r="50" spans="1:2" ht="15.75" customHeight="1">
      <c r="A50" s="119" t="s">
        <v>417</v>
      </c>
      <c r="B50" s="120" t="s">
        <v>418</v>
      </c>
    </row>
    <row r="51" spans="1:2" ht="15.75" customHeight="1">
      <c r="A51" s="119" t="s">
        <v>419</v>
      </c>
      <c r="B51" s="120" t="s">
        <v>420</v>
      </c>
    </row>
    <row r="52" spans="1:2" ht="15.75" customHeight="1">
      <c r="A52" s="119" t="s">
        <v>421</v>
      </c>
      <c r="B52" s="120" t="s">
        <v>422</v>
      </c>
    </row>
    <row r="53" spans="1:2" ht="15.75" customHeight="1">
      <c r="A53" s="119" t="s">
        <v>423</v>
      </c>
      <c r="B53" s="120" t="s">
        <v>424</v>
      </c>
    </row>
    <row r="54" spans="1:2" ht="15.75" customHeight="1">
      <c r="A54" s="119" t="s">
        <v>425</v>
      </c>
      <c r="B54" s="120" t="s">
        <v>426</v>
      </c>
    </row>
    <row r="55" spans="1:2" ht="15.75" customHeight="1">
      <c r="A55" s="119" t="s">
        <v>427</v>
      </c>
      <c r="B55" s="120" t="s">
        <v>428</v>
      </c>
    </row>
    <row r="56" spans="1:2" ht="15.75" customHeight="1">
      <c r="A56" s="119" t="s">
        <v>429</v>
      </c>
      <c r="B56" s="120" t="s">
        <v>430</v>
      </c>
    </row>
    <row r="57" spans="1:2" ht="15.75" customHeight="1">
      <c r="A57" s="119" t="s">
        <v>226</v>
      </c>
      <c r="B57" s="120" t="s">
        <v>431</v>
      </c>
    </row>
    <row r="58" spans="1:2" ht="15.75" customHeight="1">
      <c r="A58" s="119" t="s">
        <v>260</v>
      </c>
      <c r="B58" s="120" t="s">
        <v>432</v>
      </c>
    </row>
    <row r="59" spans="1:2" ht="15.75" customHeight="1">
      <c r="A59" s="119" t="s">
        <v>433</v>
      </c>
      <c r="B59" s="120" t="s">
        <v>434</v>
      </c>
    </row>
    <row r="60" spans="1:2" ht="15.75" customHeight="1">
      <c r="A60" s="119" t="s">
        <v>435</v>
      </c>
      <c r="B60" s="120" t="s">
        <v>436</v>
      </c>
    </row>
    <row r="61" spans="1:2" ht="15.75" customHeight="1">
      <c r="A61" s="119" t="s">
        <v>437</v>
      </c>
      <c r="B61" s="120" t="s">
        <v>438</v>
      </c>
    </row>
    <row r="62" spans="1:2" ht="15.75" customHeight="1">
      <c r="A62" s="119" t="s">
        <v>439</v>
      </c>
      <c r="B62" s="120" t="s">
        <v>440</v>
      </c>
    </row>
    <row r="63" spans="1:2" ht="15.75" customHeight="1">
      <c r="A63" s="119" t="s">
        <v>441</v>
      </c>
      <c r="B63" s="120" t="s">
        <v>442</v>
      </c>
    </row>
    <row r="64" spans="1:2" ht="15.75" customHeight="1">
      <c r="A64" s="119" t="s">
        <v>443</v>
      </c>
      <c r="B64" s="120" t="s">
        <v>444</v>
      </c>
    </row>
    <row r="65" spans="1:2" ht="15.75" customHeight="1">
      <c r="A65" s="119" t="s">
        <v>445</v>
      </c>
      <c r="B65" s="120" t="s">
        <v>446</v>
      </c>
    </row>
    <row r="66" spans="1:2" ht="15.75" customHeight="1">
      <c r="A66" s="119" t="s">
        <v>447</v>
      </c>
      <c r="B66" s="120" t="s">
        <v>448</v>
      </c>
    </row>
    <row r="67" spans="1:2" ht="15.75" customHeight="1">
      <c r="A67" s="119" t="s">
        <v>449</v>
      </c>
      <c r="B67" s="120" t="s">
        <v>450</v>
      </c>
    </row>
    <row r="68" spans="1:2" ht="15.75" customHeight="1">
      <c r="A68" s="119" t="s">
        <v>266</v>
      </c>
      <c r="B68" s="120" t="s">
        <v>451</v>
      </c>
    </row>
    <row r="69" spans="1:2" ht="15.75" customHeight="1">
      <c r="A69" s="119" t="s">
        <v>452</v>
      </c>
      <c r="B69" s="120" t="s">
        <v>453</v>
      </c>
    </row>
    <row r="70" spans="1:2" ht="15.75" customHeight="1">
      <c r="A70" s="119" t="s">
        <v>454</v>
      </c>
      <c r="B70" s="120" t="s">
        <v>455</v>
      </c>
    </row>
    <row r="71" spans="1:2" ht="15.75" customHeight="1">
      <c r="A71" s="119" t="s">
        <v>456</v>
      </c>
      <c r="B71" s="120" t="s">
        <v>457</v>
      </c>
    </row>
    <row r="72" spans="1:2" ht="15.75" customHeight="1">
      <c r="A72" s="119" t="s">
        <v>458</v>
      </c>
      <c r="B72" s="120" t="s">
        <v>459</v>
      </c>
    </row>
    <row r="73" spans="1:2" ht="15.75" customHeight="1">
      <c r="A73" s="119" t="s">
        <v>460</v>
      </c>
      <c r="B73" s="120" t="s">
        <v>461</v>
      </c>
    </row>
    <row r="74" spans="1:2" ht="15.75" customHeight="1">
      <c r="A74" s="119" t="s">
        <v>462</v>
      </c>
      <c r="B74" s="120" t="s">
        <v>463</v>
      </c>
    </row>
    <row r="75" spans="1:2" ht="15.75" customHeight="1">
      <c r="A75" s="119" t="s">
        <v>464</v>
      </c>
      <c r="B75" s="120" t="s">
        <v>465</v>
      </c>
    </row>
    <row r="76" spans="1:2" ht="15.75" customHeight="1">
      <c r="A76" s="119" t="s">
        <v>466</v>
      </c>
      <c r="B76" s="120" t="s">
        <v>467</v>
      </c>
    </row>
    <row r="77" spans="1:2" ht="15.75" customHeight="1">
      <c r="A77" s="119" t="s">
        <v>468</v>
      </c>
      <c r="B77" s="120" t="s">
        <v>469</v>
      </c>
    </row>
    <row r="78" spans="1:2" ht="15.75" customHeight="1">
      <c r="A78" s="119" t="s">
        <v>470</v>
      </c>
      <c r="B78" s="120" t="s">
        <v>471</v>
      </c>
    </row>
    <row r="79" spans="1:2" ht="15.75" customHeight="1">
      <c r="A79" s="119" t="s">
        <v>472</v>
      </c>
      <c r="B79" s="120" t="s">
        <v>473</v>
      </c>
    </row>
    <row r="80" spans="1:2" ht="15.75" customHeight="1">
      <c r="A80" s="119" t="s">
        <v>474</v>
      </c>
      <c r="B80" s="120" t="s">
        <v>475</v>
      </c>
    </row>
    <row r="81" spans="1:2" ht="15.75" customHeight="1">
      <c r="A81" s="119" t="s">
        <v>208</v>
      </c>
      <c r="B81" s="120" t="s">
        <v>476</v>
      </c>
    </row>
    <row r="82" spans="1:2" ht="15.75" customHeight="1">
      <c r="A82" s="119" t="s">
        <v>477</v>
      </c>
      <c r="B82" s="120" t="s">
        <v>478</v>
      </c>
    </row>
    <row r="83" spans="1:2" ht="15.75" customHeight="1">
      <c r="A83" s="119" t="s">
        <v>479</v>
      </c>
      <c r="B83" s="120" t="s">
        <v>480</v>
      </c>
    </row>
    <row r="84" spans="1:2" ht="15.75" customHeight="1">
      <c r="A84" s="119" t="s">
        <v>481</v>
      </c>
      <c r="B84" s="120" t="s">
        <v>482</v>
      </c>
    </row>
    <row r="85" spans="1:2" ht="15.75" customHeight="1">
      <c r="A85" s="119" t="s">
        <v>231</v>
      </c>
      <c r="B85" s="120" t="s">
        <v>483</v>
      </c>
    </row>
    <row r="86" spans="1:2" ht="15.75" customHeight="1">
      <c r="A86" s="119" t="s">
        <v>484</v>
      </c>
      <c r="B86" s="120" t="s">
        <v>485</v>
      </c>
    </row>
    <row r="87" spans="1:2" ht="15.75" customHeight="1">
      <c r="A87" s="119" t="s">
        <v>486</v>
      </c>
      <c r="B87" s="120" t="s">
        <v>487</v>
      </c>
    </row>
    <row r="88" spans="1:2" ht="15.75" customHeight="1">
      <c r="A88" s="119" t="s">
        <v>488</v>
      </c>
      <c r="B88" s="120" t="s">
        <v>489</v>
      </c>
    </row>
    <row r="89" spans="1:2" ht="15.75" customHeight="1">
      <c r="A89" s="119" t="s">
        <v>490</v>
      </c>
      <c r="B89" s="120" t="s">
        <v>491</v>
      </c>
    </row>
    <row r="90" spans="1:2" ht="15.75" customHeight="1">
      <c r="A90" s="119" t="s">
        <v>492</v>
      </c>
      <c r="B90" s="120" t="s">
        <v>493</v>
      </c>
    </row>
    <row r="91" spans="1:2" ht="15.75" customHeight="1">
      <c r="A91" s="119" t="s">
        <v>494</v>
      </c>
      <c r="B91" s="120" t="s">
        <v>495</v>
      </c>
    </row>
    <row r="92" spans="1:2" ht="15.75" customHeight="1">
      <c r="A92" s="119" t="s">
        <v>496</v>
      </c>
      <c r="B92" s="120" t="s">
        <v>497</v>
      </c>
    </row>
    <row r="93" spans="1:2" ht="15.75" customHeight="1">
      <c r="A93" s="119" t="s">
        <v>498</v>
      </c>
      <c r="B93" s="120" t="s">
        <v>499</v>
      </c>
    </row>
    <row r="94" spans="1:2" ht="15.75" customHeight="1">
      <c r="A94" s="119" t="s">
        <v>199</v>
      </c>
      <c r="B94" s="120" t="s">
        <v>500</v>
      </c>
    </row>
    <row r="95" spans="1:2" ht="15.75" customHeight="1">
      <c r="A95" s="119" t="s">
        <v>207</v>
      </c>
      <c r="B95" s="120" t="s">
        <v>501</v>
      </c>
    </row>
    <row r="96" spans="1:2" ht="15.75" customHeight="1">
      <c r="A96" s="119" t="s">
        <v>502</v>
      </c>
      <c r="B96" s="120" t="s">
        <v>503</v>
      </c>
    </row>
    <row r="97" spans="1:2" ht="15.75" customHeight="1">
      <c r="A97" s="119" t="s">
        <v>504</v>
      </c>
      <c r="B97" s="120" t="s">
        <v>505</v>
      </c>
    </row>
    <row r="98" spans="1:2" ht="15.75" customHeight="1">
      <c r="A98" s="119" t="s">
        <v>506</v>
      </c>
      <c r="B98" s="120" t="s">
        <v>507</v>
      </c>
    </row>
    <row r="99" spans="1:2" ht="15.75" customHeight="1">
      <c r="A99" s="119" t="s">
        <v>508</v>
      </c>
      <c r="B99" s="120" t="s">
        <v>509</v>
      </c>
    </row>
    <row r="100" spans="1:2" ht="15.75" customHeight="1">
      <c r="A100" s="119" t="s">
        <v>280</v>
      </c>
      <c r="B100" s="120" t="s">
        <v>510</v>
      </c>
    </row>
    <row r="101" spans="1:2" ht="15.75" customHeight="1">
      <c r="A101" s="119" t="s">
        <v>511</v>
      </c>
      <c r="B101" s="120" t="s">
        <v>512</v>
      </c>
    </row>
    <row r="102" spans="1:2" ht="15.75" customHeight="1">
      <c r="A102" s="119" t="s">
        <v>513</v>
      </c>
      <c r="B102" s="120" t="s">
        <v>514</v>
      </c>
    </row>
    <row r="103" spans="1:2" ht="15.75" customHeight="1">
      <c r="A103" s="119" t="s">
        <v>515</v>
      </c>
      <c r="B103" s="120" t="s">
        <v>516</v>
      </c>
    </row>
    <row r="104" spans="1:2" ht="15.75" customHeight="1">
      <c r="A104" s="119" t="s">
        <v>517</v>
      </c>
      <c r="B104" s="120" t="s">
        <v>518</v>
      </c>
    </row>
    <row r="105" spans="1:2" ht="15.75" customHeight="1">
      <c r="A105" s="119" t="s">
        <v>519</v>
      </c>
      <c r="B105" s="120" t="s">
        <v>520</v>
      </c>
    </row>
    <row r="106" spans="1:2" ht="15.75" customHeight="1">
      <c r="A106" s="119" t="s">
        <v>521</v>
      </c>
      <c r="B106" s="120" t="s">
        <v>522</v>
      </c>
    </row>
    <row r="107" spans="1:2" ht="15.75" customHeight="1">
      <c r="A107" s="119" t="s">
        <v>202</v>
      </c>
      <c r="B107" s="120" t="s">
        <v>523</v>
      </c>
    </row>
    <row r="108" spans="1:2" ht="15.75" customHeight="1">
      <c r="A108" s="119" t="s">
        <v>524</v>
      </c>
      <c r="B108" s="120" t="s">
        <v>525</v>
      </c>
    </row>
    <row r="109" spans="1:2" ht="15.75" customHeight="1">
      <c r="A109" s="119" t="s">
        <v>526</v>
      </c>
      <c r="B109" s="120" t="s">
        <v>527</v>
      </c>
    </row>
    <row r="110" spans="1:2" ht="15.75" customHeight="1">
      <c r="A110" s="119" t="s">
        <v>205</v>
      </c>
      <c r="B110" s="120" t="s">
        <v>528</v>
      </c>
    </row>
    <row r="111" spans="1:2" ht="15.75" customHeight="1">
      <c r="A111" s="119" t="s">
        <v>529</v>
      </c>
      <c r="B111" s="120" t="s">
        <v>530</v>
      </c>
    </row>
    <row r="112" spans="1:2" ht="15.75" customHeight="1">
      <c r="A112" s="119" t="s">
        <v>531</v>
      </c>
      <c r="B112" s="120" t="s">
        <v>532</v>
      </c>
    </row>
    <row r="113" spans="1:2" ht="15.75" customHeight="1">
      <c r="A113" s="119" t="s">
        <v>533</v>
      </c>
      <c r="B113" s="120" t="s">
        <v>534</v>
      </c>
    </row>
    <row r="114" spans="1:2" ht="15.75" customHeight="1">
      <c r="A114" s="119" t="s">
        <v>535</v>
      </c>
      <c r="B114" s="120" t="s">
        <v>536</v>
      </c>
    </row>
    <row r="115" spans="1:2" ht="15.75" customHeight="1">
      <c r="A115" s="122" t="s">
        <v>537</v>
      </c>
      <c r="B115" s="2" t="str">
        <f>CONCATENATE(B22,"; ",B40)</f>
        <v>Handling of assets; Policy on the use of cryptographic controls</v>
      </c>
    </row>
    <row r="116" spans="1:2" ht="15.75" customHeight="1">
      <c r="A116" t="s">
        <v>538</v>
      </c>
      <c r="B116" s="2" t="str">
        <f>CONCATENATE(B42,"; ",B43)</f>
        <v>Physical security perimeter; Physical entry controls</v>
      </c>
    </row>
    <row r="117" spans="1:2" ht="15.75" customHeight="1">
      <c r="A117" s="38" t="s">
        <v>238</v>
      </c>
      <c r="B117" s="2" t="str">
        <f>CONCATENATE(B30,"; ",B34,"; ",B37)</f>
        <v>Management of privileged access rights; Use of secret authentication information; Password management system</v>
      </c>
    </row>
    <row r="118" spans="1:2" ht="15.75" customHeight="1">
      <c r="A118" s="38" t="s">
        <v>243</v>
      </c>
      <c r="B118" s="2" t="str">
        <f>CONCATENATE(B26,"; ",B30,"; ",B34,"; ",B37)</f>
        <v>Access control policy; Management of privileged access rights; Use of secret authentication information; Password management system</v>
      </c>
    </row>
    <row r="119" spans="1:2" ht="15.75" customHeight="1">
      <c r="A119" s="1" t="s">
        <v>539</v>
      </c>
      <c r="B119" s="123" t="s">
        <v>540</v>
      </c>
    </row>
    <row r="120" spans="1:2" ht="15.75" customHeight="1">
      <c r="A120" s="1" t="s">
        <v>225</v>
      </c>
      <c r="B120" s="123" t="s">
        <v>541</v>
      </c>
    </row>
    <row r="121" spans="1:2" ht="15.75" customHeight="1">
      <c r="A121" s="1" t="s">
        <v>542</v>
      </c>
      <c r="B121" s="123" t="s">
        <v>543</v>
      </c>
    </row>
    <row r="122" spans="1:2" ht="15.75" customHeight="1">
      <c r="A122" s="1" t="s">
        <v>275</v>
      </c>
      <c r="B122" s="123" t="s">
        <v>544</v>
      </c>
    </row>
    <row r="123" spans="1:2" ht="15.75" customHeight="1">
      <c r="A123" s="1" t="s">
        <v>545</v>
      </c>
      <c r="B123" s="123" t="s">
        <v>546</v>
      </c>
    </row>
    <row r="124" spans="1:2" ht="15.75" customHeight="1">
      <c r="A124" s="1" t="s">
        <v>253</v>
      </c>
      <c r="B124" s="123" t="s">
        <v>547</v>
      </c>
    </row>
    <row r="125" spans="1:2" ht="15.75" customHeight="1">
      <c r="A125" s="1" t="s">
        <v>548</v>
      </c>
      <c r="B125" s="123" t="s">
        <v>549</v>
      </c>
    </row>
    <row r="126" spans="1:2" ht="15.75" customHeight="1">
      <c r="A126" s="1" t="s">
        <v>550</v>
      </c>
      <c r="B126" s="123" t="s">
        <v>551</v>
      </c>
    </row>
    <row r="127" spans="1:2" ht="15.75" customHeight="1">
      <c r="A127" s="1" t="s">
        <v>552</v>
      </c>
      <c r="B127" s="123" t="s">
        <v>553</v>
      </c>
    </row>
    <row r="128" spans="1:2" ht="15.75" customHeight="1">
      <c r="A128" s="1" t="s">
        <v>259</v>
      </c>
      <c r="B128" s="123" t="s">
        <v>554</v>
      </c>
    </row>
    <row r="129" spans="1:2" ht="15.75" customHeight="1">
      <c r="A129" s="1" t="s">
        <v>555</v>
      </c>
      <c r="B129" s="123" t="s">
        <v>556</v>
      </c>
    </row>
    <row r="130" spans="1:2" ht="15.75" customHeight="1">
      <c r="A130" s="1" t="s">
        <v>220</v>
      </c>
      <c r="B130" s="123" t="s">
        <v>557</v>
      </c>
    </row>
    <row r="131" spans="1:2" ht="15.75" customHeight="1">
      <c r="A131" s="1" t="s">
        <v>264</v>
      </c>
      <c r="B131" s="123" t="s">
        <v>558</v>
      </c>
    </row>
    <row r="132" spans="1:2" ht="15.75" customHeight="1">
      <c r="A132" s="1" t="s">
        <v>210</v>
      </c>
      <c r="B132" s="123" t="s">
        <v>559</v>
      </c>
    </row>
    <row r="133" spans="1:2" ht="15.75" customHeight="1">
      <c r="A133" s="1" t="s">
        <v>560</v>
      </c>
      <c r="B133" s="123" t="s">
        <v>561</v>
      </c>
    </row>
    <row r="134" spans="1:2" ht="15.75" customHeight="1">
      <c r="A134" s="1" t="s">
        <v>230</v>
      </c>
      <c r="B134" s="123" t="s">
        <v>562</v>
      </c>
    </row>
    <row r="135" spans="1:2" ht="15.75" customHeight="1">
      <c r="A135" s="1" t="s">
        <v>284</v>
      </c>
      <c r="B135" s="123" t="s">
        <v>563</v>
      </c>
    </row>
    <row r="136" spans="1:2" ht="15.75" customHeight="1">
      <c r="A136" s="1" t="s">
        <v>564</v>
      </c>
      <c r="B136" s="123" t="s">
        <v>565</v>
      </c>
    </row>
    <row r="137" spans="1:2" ht="15.75" customHeight="1">
      <c r="A137" s="1" t="s">
        <v>279</v>
      </c>
      <c r="B137" s="123" t="s">
        <v>566</v>
      </c>
    </row>
    <row r="138" spans="1:2" ht="15.75" customHeight="1">
      <c r="A138" s="1" t="s">
        <v>567</v>
      </c>
      <c r="B138" s="123" t="s">
        <v>568</v>
      </c>
    </row>
    <row r="139" spans="1:2" ht="15.75" customHeight="1">
      <c r="A139" s="125" t="s">
        <v>569</v>
      </c>
      <c r="B139" s="125" t="s">
        <v>570</v>
      </c>
    </row>
    <row r="140" spans="1:2" ht="15.75" customHeight="1">
      <c r="A140" s="125" t="s">
        <v>571</v>
      </c>
      <c r="B140" s="125" t="s">
        <v>572</v>
      </c>
    </row>
    <row r="141" spans="1:2" ht="15.75" customHeight="1">
      <c r="A141" s="125" t="s">
        <v>573</v>
      </c>
      <c r="B141" s="125" t="s">
        <v>574</v>
      </c>
    </row>
    <row r="142" spans="1:2" ht="15.75" customHeight="1">
      <c r="A142" s="125" t="s">
        <v>575</v>
      </c>
      <c r="B142" s="125" t="s">
        <v>576</v>
      </c>
    </row>
    <row r="143" spans="1:2" ht="15.75" customHeight="1">
      <c r="A143" s="125" t="s">
        <v>577</v>
      </c>
      <c r="B143" s="125" t="s">
        <v>578</v>
      </c>
    </row>
    <row r="144" spans="1:2" ht="15.75" customHeight="1">
      <c r="A144" s="125" t="s">
        <v>579</v>
      </c>
      <c r="B144" s="125" t="s">
        <v>580</v>
      </c>
    </row>
    <row r="145" spans="1:2" ht="15.75" customHeight="1">
      <c r="A145" s="125" t="s">
        <v>581</v>
      </c>
      <c r="B145" s="125" t="s">
        <v>582</v>
      </c>
    </row>
    <row r="146" spans="1:2" ht="15.75" customHeight="1">
      <c r="A146" s="125" t="s">
        <v>583</v>
      </c>
      <c r="B146" s="125" t="s">
        <v>584</v>
      </c>
    </row>
    <row r="147" spans="1:2" ht="15.75" customHeight="1">
      <c r="A147" s="125" t="s">
        <v>585</v>
      </c>
      <c r="B147" s="125" t="s">
        <v>586</v>
      </c>
    </row>
    <row r="148" spans="1:2" ht="15.75" customHeight="1">
      <c r="A148" s="125" t="s">
        <v>587</v>
      </c>
      <c r="B148" s="125" t="s">
        <v>588</v>
      </c>
    </row>
    <row r="149" spans="1:2" ht="15.75" customHeight="1">
      <c r="A149" s="125" t="s">
        <v>589</v>
      </c>
      <c r="B149" s="125" t="s">
        <v>590</v>
      </c>
    </row>
    <row r="150" spans="1:2" ht="15.75" customHeight="1">
      <c r="A150" s="125" t="s">
        <v>591</v>
      </c>
      <c r="B150" s="125" t="s">
        <v>592</v>
      </c>
    </row>
    <row r="151" spans="1:2" ht="15.75" customHeight="1">
      <c r="A151" s="125" t="s">
        <v>271</v>
      </c>
      <c r="B151" s="125" t="s">
        <v>593</v>
      </c>
    </row>
    <row r="152" spans="1:2" ht="15.75" customHeight="1">
      <c r="A152" s="125" t="s">
        <v>206</v>
      </c>
      <c r="B152" s="125" t="s">
        <v>594</v>
      </c>
    </row>
    <row r="153" spans="1:2" ht="15.75" customHeight="1">
      <c r="A153" s="125" t="s">
        <v>595</v>
      </c>
      <c r="B153" s="125" t="s">
        <v>596</v>
      </c>
    </row>
    <row r="154" spans="1:2" ht="15.75" customHeight="1">
      <c r="A154" s="125" t="s">
        <v>597</v>
      </c>
      <c r="B154" s="125" t="s">
        <v>598</v>
      </c>
    </row>
    <row r="155" spans="1:2" ht="15.75" customHeight="1">
      <c r="A155" s="125" t="s">
        <v>599</v>
      </c>
      <c r="B155" s="125" t="s">
        <v>600</v>
      </c>
    </row>
    <row r="156" spans="1:2" ht="15.75" customHeight="1">
      <c r="A156" s="125" t="s">
        <v>601</v>
      </c>
      <c r="B156" s="125" t="s">
        <v>602</v>
      </c>
    </row>
    <row r="157" spans="1:2" ht="15.75" customHeight="1">
      <c r="A157" s="125" t="s">
        <v>603</v>
      </c>
      <c r="B157" s="125" t="s">
        <v>604</v>
      </c>
    </row>
    <row r="158" spans="1:2" ht="15.75" customHeight="1">
      <c r="A158" s="125" t="s">
        <v>605</v>
      </c>
      <c r="B158" s="125" t="s">
        <v>606</v>
      </c>
    </row>
    <row r="159" spans="1:2" ht="15.75" customHeight="1">
      <c r="A159" s="125" t="s">
        <v>607</v>
      </c>
      <c r="B159" s="125" t="s">
        <v>608</v>
      </c>
    </row>
    <row r="160" spans="1:2" ht="15.75" customHeight="1">
      <c r="A160" s="125" t="s">
        <v>609</v>
      </c>
      <c r="B160" s="125" t="s">
        <v>610</v>
      </c>
    </row>
    <row r="161" spans="1:2" ht="15.75" customHeight="1">
      <c r="A161" s="125" t="s">
        <v>611</v>
      </c>
      <c r="B161" s="125" t="s">
        <v>612</v>
      </c>
    </row>
    <row r="162" spans="1:2" ht="15.75" customHeight="1">
      <c r="A162" s="125" t="s">
        <v>613</v>
      </c>
      <c r="B162" s="125" t="s">
        <v>614</v>
      </c>
    </row>
    <row r="163" spans="1:2" ht="15.75" customHeight="1">
      <c r="A163" s="125" t="s">
        <v>239</v>
      </c>
      <c r="B163" s="125" t="s">
        <v>615</v>
      </c>
    </row>
    <row r="164" spans="1:2" ht="15.75" customHeight="1">
      <c r="A164" s="125" t="s">
        <v>616</v>
      </c>
      <c r="B164" s="125" t="s">
        <v>617</v>
      </c>
    </row>
    <row r="165" spans="1:2" ht="15.75" customHeight="1">
      <c r="A165" s="125" t="s">
        <v>618</v>
      </c>
      <c r="B165" s="125" t="s">
        <v>619</v>
      </c>
    </row>
    <row r="166" spans="1:2" ht="15.75" customHeight="1">
      <c r="A166" s="125" t="s">
        <v>212</v>
      </c>
      <c r="B166" s="125" t="s">
        <v>620</v>
      </c>
    </row>
    <row r="167" spans="1:2" ht="15.75" customHeight="1">
      <c r="A167" s="125" t="s">
        <v>621</v>
      </c>
      <c r="B167" s="125" t="s">
        <v>622</v>
      </c>
    </row>
    <row r="168" spans="1:2" ht="15.75" customHeight="1">
      <c r="A168" s="125" t="s">
        <v>623</v>
      </c>
      <c r="B168" s="125" t="s">
        <v>624</v>
      </c>
    </row>
    <row r="169" spans="1:2" ht="15.75" customHeight="1">
      <c r="A169" s="125" t="s">
        <v>625</v>
      </c>
      <c r="B169" s="125" t="s">
        <v>626</v>
      </c>
    </row>
    <row r="170" spans="1:2" ht="15.75" customHeight="1">
      <c r="A170" s="125" t="s">
        <v>627</v>
      </c>
      <c r="B170" s="125" t="s">
        <v>628</v>
      </c>
    </row>
    <row r="171" spans="1:2" ht="15.75" customHeight="1">
      <c r="A171" s="125" t="s">
        <v>629</v>
      </c>
      <c r="B171" s="125" t="s">
        <v>630</v>
      </c>
    </row>
    <row r="172" spans="1:2" ht="15.75" customHeight="1">
      <c r="A172" s="125" t="s">
        <v>631</v>
      </c>
      <c r="B172" s="125" t="s">
        <v>632</v>
      </c>
    </row>
    <row r="173" spans="1:2" ht="15.75" customHeight="1">
      <c r="A173" s="125" t="s">
        <v>268</v>
      </c>
      <c r="B173" s="125" t="s">
        <v>633</v>
      </c>
    </row>
    <row r="174" spans="1:2" ht="15.75" customHeight="1">
      <c r="A174" s="125" t="s">
        <v>634</v>
      </c>
      <c r="B174" s="125" t="s">
        <v>635</v>
      </c>
    </row>
    <row r="175" spans="1:2" ht="15.75" customHeight="1">
      <c r="A175" s="125" t="s">
        <v>636</v>
      </c>
      <c r="B175" s="125" t="s">
        <v>637</v>
      </c>
    </row>
    <row r="176" spans="1:2" ht="15.75" customHeight="1">
      <c r="A176" s="125" t="s">
        <v>638</v>
      </c>
      <c r="B176" s="125" t="s">
        <v>639</v>
      </c>
    </row>
    <row r="177" spans="1:2" ht="15.75" customHeight="1">
      <c r="A177" s="125" t="s">
        <v>640</v>
      </c>
      <c r="B177" s="125" t="s">
        <v>641</v>
      </c>
    </row>
    <row r="178" spans="1:2" ht="15.75" customHeight="1">
      <c r="A178" s="125" t="s">
        <v>232</v>
      </c>
      <c r="B178" s="125" t="s">
        <v>642</v>
      </c>
    </row>
    <row r="179" spans="1:2" ht="15.75" customHeight="1">
      <c r="A179" s="125" t="s">
        <v>643</v>
      </c>
      <c r="B179" s="125" t="s">
        <v>644</v>
      </c>
    </row>
    <row r="180" spans="1:2" ht="15.75" customHeight="1">
      <c r="A180" s="125" t="s">
        <v>645</v>
      </c>
      <c r="B180" s="125" t="s">
        <v>646</v>
      </c>
    </row>
    <row r="181" spans="1:2" ht="15.75" customHeight="1">
      <c r="A181" s="125" t="s">
        <v>276</v>
      </c>
      <c r="B181" s="125" t="s">
        <v>647</v>
      </c>
    </row>
    <row r="182" spans="1:2" ht="15.75" customHeight="1">
      <c r="A182" s="125" t="s">
        <v>261</v>
      </c>
      <c r="B182" s="125" t="s">
        <v>648</v>
      </c>
    </row>
    <row r="183" spans="1:2" ht="15.75" customHeight="1">
      <c r="A183" s="125" t="s">
        <v>649</v>
      </c>
      <c r="B183" s="125" t="s">
        <v>650</v>
      </c>
    </row>
    <row r="184" spans="1:2" ht="15.75" customHeight="1">
      <c r="A184" s="125" t="s">
        <v>651</v>
      </c>
      <c r="B184" s="125" t="s">
        <v>652</v>
      </c>
    </row>
    <row r="185" spans="1:2" ht="15.75" customHeight="1">
      <c r="A185" s="125" t="s">
        <v>653</v>
      </c>
      <c r="B185" s="125" t="s">
        <v>654</v>
      </c>
    </row>
    <row r="186" spans="1:2" ht="15.75" customHeight="1">
      <c r="A186" s="125" t="s">
        <v>655</v>
      </c>
      <c r="B186" s="125" t="s">
        <v>656</v>
      </c>
    </row>
    <row r="187" spans="1:2" ht="15.75" customHeight="1">
      <c r="A187" s="125" t="s">
        <v>657</v>
      </c>
      <c r="B187" s="125" t="s">
        <v>658</v>
      </c>
    </row>
    <row r="188" spans="1:2" ht="15.75" customHeight="1">
      <c r="A188" s="125" t="s">
        <v>281</v>
      </c>
      <c r="B188" s="125" t="s">
        <v>659</v>
      </c>
    </row>
    <row r="189" spans="1:2" ht="15.75" customHeight="1">
      <c r="A189" s="125" t="s">
        <v>660</v>
      </c>
      <c r="B189" s="125" t="s">
        <v>661</v>
      </c>
    </row>
    <row r="190" spans="1:2" ht="15.75" customHeight="1">
      <c r="A190" s="125" t="s">
        <v>662</v>
      </c>
      <c r="B190" s="125" t="s">
        <v>663</v>
      </c>
    </row>
    <row r="191" spans="1:2" ht="15.75" customHeight="1">
      <c r="A191" s="125" t="s">
        <v>664</v>
      </c>
      <c r="B191" s="125" t="s">
        <v>665</v>
      </c>
    </row>
    <row r="192" spans="1:2" ht="15.75" customHeight="1">
      <c r="A192" s="125" t="s">
        <v>666</v>
      </c>
      <c r="B192" s="125" t="s">
        <v>667</v>
      </c>
    </row>
    <row r="193" spans="1:2" ht="15.75" customHeight="1">
      <c r="A193" s="125" t="s">
        <v>668</v>
      </c>
      <c r="B193" s="125" t="s">
        <v>669</v>
      </c>
    </row>
    <row r="194" spans="1:2" ht="15.75" customHeight="1">
      <c r="A194" s="125" t="s">
        <v>255</v>
      </c>
      <c r="B194" s="125" t="s">
        <v>670</v>
      </c>
    </row>
    <row r="195" spans="1:2" ht="15.75" customHeight="1">
      <c r="A195" s="125" t="s">
        <v>671</v>
      </c>
      <c r="B195" s="125" t="s">
        <v>672</v>
      </c>
    </row>
    <row r="196" spans="1:2" ht="15.75" customHeight="1">
      <c r="A196" s="125" t="s">
        <v>221</v>
      </c>
      <c r="B196" s="125" t="s">
        <v>673</v>
      </c>
    </row>
    <row r="197" spans="1:2" ht="15.75" customHeight="1">
      <c r="A197" s="125" t="s">
        <v>674</v>
      </c>
      <c r="B197" s="125" t="s">
        <v>675</v>
      </c>
    </row>
    <row r="198" spans="1:2" ht="15.75" customHeight="1">
      <c r="A198" s="125" t="s">
        <v>676</v>
      </c>
      <c r="B198" s="125" t="s">
        <v>677</v>
      </c>
    </row>
    <row r="199" spans="1:2" ht="15.75" customHeight="1">
      <c r="A199" s="125" t="s">
        <v>678</v>
      </c>
      <c r="B199" s="125" t="s">
        <v>679</v>
      </c>
    </row>
    <row r="200" spans="1:2" ht="15.75" customHeight="1">
      <c r="A200" s="125" t="s">
        <v>680</v>
      </c>
      <c r="B200" s="125" t="s">
        <v>681</v>
      </c>
    </row>
    <row r="201" spans="1:2" ht="15.75" customHeight="1">
      <c r="A201" s="125" t="s">
        <v>682</v>
      </c>
      <c r="B201" s="125" t="s">
        <v>683</v>
      </c>
    </row>
    <row r="202" spans="1:2" ht="15.75" customHeight="1">
      <c r="A202" s="125" t="s">
        <v>684</v>
      </c>
      <c r="B202" s="125" t="s">
        <v>685</v>
      </c>
    </row>
    <row r="203" spans="1:2" ht="15.75" customHeight="1">
      <c r="A203" s="125" t="s">
        <v>686</v>
      </c>
      <c r="B203" s="125" t="s">
        <v>687</v>
      </c>
    </row>
    <row r="204" spans="1:2" ht="15.75" customHeight="1">
      <c r="A204" s="125" t="s">
        <v>688</v>
      </c>
      <c r="B204" s="125" t="s">
        <v>689</v>
      </c>
    </row>
    <row r="205" spans="1:2" ht="15.75" customHeight="1">
      <c r="A205" s="125" t="s">
        <v>690</v>
      </c>
      <c r="B205" s="125" t="s">
        <v>691</v>
      </c>
    </row>
    <row r="206" spans="1:2" ht="15.75" customHeight="1">
      <c r="A206" s="125" t="s">
        <v>692</v>
      </c>
      <c r="B206" s="125" t="s">
        <v>693</v>
      </c>
    </row>
    <row r="207" spans="1:2" ht="15.75" customHeight="1">
      <c r="A207" s="125" t="s">
        <v>694</v>
      </c>
      <c r="B207" s="125" t="s">
        <v>695</v>
      </c>
    </row>
    <row r="208" spans="1:2" ht="15.75" customHeight="1">
      <c r="A208" s="125" t="s">
        <v>696</v>
      </c>
      <c r="B208" s="125" t="s">
        <v>697</v>
      </c>
    </row>
    <row r="209" spans="1:2" ht="15.75" customHeight="1">
      <c r="A209" s="125" t="s">
        <v>698</v>
      </c>
      <c r="B209" s="125" t="s">
        <v>699</v>
      </c>
    </row>
    <row r="210" spans="1:2" ht="15.75" customHeight="1">
      <c r="A210" s="125" t="s">
        <v>700</v>
      </c>
      <c r="B210" s="125" t="s">
        <v>701</v>
      </c>
    </row>
    <row r="211" spans="1:2" ht="15.75" customHeight="1">
      <c r="A211" s="125" t="s">
        <v>702</v>
      </c>
      <c r="B211" s="125" t="s">
        <v>703</v>
      </c>
    </row>
    <row r="212" spans="1:2" ht="15.75" customHeight="1">
      <c r="A212" s="125" t="s">
        <v>704</v>
      </c>
      <c r="B212" s="125" t="s">
        <v>705</v>
      </c>
    </row>
    <row r="213" spans="1:2" ht="15.75" customHeight="1">
      <c r="A213" s="125" t="s">
        <v>706</v>
      </c>
      <c r="B213" s="125" t="s">
        <v>707</v>
      </c>
    </row>
    <row r="214" spans="1:2" ht="15.75" customHeight="1">
      <c r="A214" s="125" t="s">
        <v>708</v>
      </c>
      <c r="B214" s="125" t="s">
        <v>709</v>
      </c>
    </row>
    <row r="215" spans="1:2" ht="15.75" customHeight="1">
      <c r="A215" s="125" t="s">
        <v>710</v>
      </c>
      <c r="B215" s="125" t="s">
        <v>711</v>
      </c>
    </row>
    <row r="216" spans="1:2" ht="15.75" customHeight="1">
      <c r="A216" s="125" t="s">
        <v>712</v>
      </c>
      <c r="B216" s="125" t="s">
        <v>713</v>
      </c>
    </row>
    <row r="217" spans="1:2" ht="15.75" customHeight="1">
      <c r="A217" s="125" t="s">
        <v>714</v>
      </c>
      <c r="B217" s="125" t="s">
        <v>715</v>
      </c>
    </row>
    <row r="218" spans="1:2" ht="15.75" customHeight="1">
      <c r="A218" s="125" t="s">
        <v>716</v>
      </c>
      <c r="B218" s="125" t="s">
        <v>717</v>
      </c>
    </row>
    <row r="219" spans="1:2" ht="15.75" customHeight="1">
      <c r="A219" s="125" t="s">
        <v>718</v>
      </c>
      <c r="B219" s="125" t="s">
        <v>719</v>
      </c>
    </row>
    <row r="220" spans="1:2" ht="15.75" customHeight="1">
      <c r="A220" s="125" t="s">
        <v>720</v>
      </c>
      <c r="B220" s="125" t="s">
        <v>721</v>
      </c>
    </row>
    <row r="221" spans="1:2" ht="15.75" customHeight="1">
      <c r="A221" s="125" t="s">
        <v>722</v>
      </c>
      <c r="B221" s="125" t="s">
        <v>723</v>
      </c>
    </row>
    <row r="222" spans="1:2" ht="15.75" customHeight="1">
      <c r="A222" s="125" t="s">
        <v>724</v>
      </c>
      <c r="B222" s="125" t="s">
        <v>725</v>
      </c>
    </row>
    <row r="223" spans="1:2" ht="15.75" customHeight="1">
      <c r="A223" s="125" t="s">
        <v>726</v>
      </c>
      <c r="B223" s="125" t="s">
        <v>727</v>
      </c>
    </row>
    <row r="224" spans="1:2" ht="15.75" customHeight="1">
      <c r="A224" s="125" t="s">
        <v>728</v>
      </c>
      <c r="B224" s="125" t="s">
        <v>729</v>
      </c>
    </row>
    <row r="225" spans="1:2" ht="15.75" customHeight="1">
      <c r="A225" s="125" t="s">
        <v>730</v>
      </c>
      <c r="B225" s="125" t="s">
        <v>731</v>
      </c>
    </row>
    <row r="226" spans="1:2" ht="15.75" customHeight="1">
      <c r="A226" s="125" t="s">
        <v>732</v>
      </c>
      <c r="B226" s="125" t="s">
        <v>733</v>
      </c>
    </row>
    <row r="227" spans="1:2" ht="15.75" customHeight="1">
      <c r="A227" s="125" t="s">
        <v>734</v>
      </c>
      <c r="B227" s="125" t="s">
        <v>735</v>
      </c>
    </row>
    <row r="228" spans="1:2" ht="15.75" customHeight="1">
      <c r="A228" s="125" t="s">
        <v>736</v>
      </c>
      <c r="B228" s="125" t="s">
        <v>737</v>
      </c>
    </row>
    <row r="229" spans="1:2" ht="15.75" customHeight="1">
      <c r="A229" s="125" t="s">
        <v>738</v>
      </c>
      <c r="B229" s="125" t="s">
        <v>739</v>
      </c>
    </row>
    <row r="230" spans="1:2" ht="15.75" customHeight="1">
      <c r="A230" s="125" t="s">
        <v>740</v>
      </c>
      <c r="B230" s="125" t="s">
        <v>741</v>
      </c>
    </row>
    <row r="231" spans="1:2" ht="15.75" customHeight="1">
      <c r="A231" s="125" t="s">
        <v>742</v>
      </c>
      <c r="B231" s="125" t="s">
        <v>743</v>
      </c>
    </row>
    <row r="232" spans="1:2" ht="15.75" customHeight="1">
      <c r="A232" s="125" t="s">
        <v>744</v>
      </c>
      <c r="B232" s="125" t="s">
        <v>745</v>
      </c>
    </row>
    <row r="233" spans="1:2" ht="15.75" customHeight="1">
      <c r="A233" s="125" t="s">
        <v>746</v>
      </c>
      <c r="B233" s="125" t="s">
        <v>747</v>
      </c>
    </row>
    <row r="234" spans="1:2" ht="15.75" customHeight="1">
      <c r="A234" s="125" t="s">
        <v>748</v>
      </c>
      <c r="B234" s="125" t="s">
        <v>749</v>
      </c>
    </row>
    <row r="235" spans="1:2" ht="15.75" customHeight="1">
      <c r="A235" s="125" t="s">
        <v>750</v>
      </c>
      <c r="B235" s="125" t="s">
        <v>751</v>
      </c>
    </row>
    <row r="236" spans="1:2" ht="15.75" customHeight="1">
      <c r="A236" s="125" t="s">
        <v>752</v>
      </c>
      <c r="B236" s="125" t="s">
        <v>753</v>
      </c>
    </row>
    <row r="237" spans="1:2" ht="15.75" customHeight="1">
      <c r="A237" t="s">
        <v>217</v>
      </c>
      <c r="B237" s="123" t="str">
        <f>CONCATENATE(B166,"; ",B196)</f>
        <v xml:space="preserve"> Access permissions are managed, incorporating the principles of least privilege and separation of duties;  Access to systems and assets is controlled, incorporating the principle of least functionality</v>
      </c>
    </row>
    <row r="238" spans="1:2" ht="15.75" customHeight="1">
      <c r="A238" t="s">
        <v>227</v>
      </c>
      <c r="B238" s="123" t="str">
        <f>CONCATENATE(B139,"; ",B140,"; ",B141)</f>
        <v xml:space="preserve"> Physical devices and systems within the organization are inventoried;  Software platforms and applications within the organization are inventoried;  Organizational communication and data flows are mapped</v>
      </c>
    </row>
    <row r="239" spans="1:2" ht="15.75" customHeight="1">
      <c r="A239" t="s">
        <v>247</v>
      </c>
      <c r="B239" s="123" t="str">
        <f>CONCATENATE(B163,"; ",B166)</f>
        <v xml:space="preserve"> Identities and credentials are managed for authorized devices and users;  Access permissions are managed, incorporating the principles of least privilege and separation of duties</v>
      </c>
    </row>
    <row r="240" spans="1:2" ht="15.75" customHeight="1">
      <c r="A240" t="s">
        <v>754</v>
      </c>
      <c r="B240" s="123" t="str">
        <f>CONCATENATE(B164,"; ",B184)</f>
        <v xml:space="preserve"> Physical access to assets is managed and protected;  Policy and regulations regarding the physical operating environment for organizational assets are met</v>
      </c>
    </row>
    <row r="241" spans="1:2" ht="15.75" customHeight="1">
      <c r="A241" t="s">
        <v>269</v>
      </c>
      <c r="B241" s="123" t="str">
        <f>CONCATENATE(B173,"; ",B174)</f>
        <v xml:space="preserve"> Data-at-rest is protected;  Data-in-transit is protected</v>
      </c>
    </row>
    <row r="242" spans="1:2" ht="15.75" customHeight="1">
      <c r="A242" t="s">
        <v>755</v>
      </c>
      <c r="B242" s="123" t="str">
        <f>CONCATENATE(B203,"; ",B204,"; ",B209)</f>
        <v xml:space="preserve"> The network is monitored to detect potential cybersecurity events;  The physical environment is monitored to detect potential cybersecurity events;  Monitoring for unauthorized personnel, connections, devices, and software is performed</v>
      </c>
    </row>
    <row r="243" spans="1:2" ht="15.75" customHeight="1">
      <c r="A243" t="s">
        <v>756</v>
      </c>
      <c r="B243" s="123" t="str">
        <f>CONCATENATE(B164,"; ",B172,"; ",B184,"; ",B204)</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row>
    <row r="244" spans="1:2" ht="15.75" customHeight="1">
      <c r="A244" t="s">
        <v>757</v>
      </c>
      <c r="B244" s="123" t="str">
        <f>CONCATENATE(B164,", ",B166,"; ",B173,"; ",B175,"; ",B177)</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row>
    <row r="245" spans="1:2" ht="15.75" customHeight="1">
      <c r="A245" t="s">
        <v>758</v>
      </c>
      <c r="B245" s="123" t="str">
        <f>CONCATENATE(B180,"; ",B181)</f>
        <v xml:space="preserve"> A baseline configuration of information technology/industrial control systems is created and maintained;  A System Development Life Cycle to manage systems is implemented</v>
      </c>
    </row>
    <row r="246" spans="1:2" ht="15.75" customHeight="1">
      <c r="A246" t="s">
        <v>759</v>
      </c>
      <c r="B246" s="123" t="s">
        <v>760</v>
      </c>
    </row>
    <row r="247" spans="1:2" ht="15.75" customHeight="1">
      <c r="A247" t="s">
        <v>761</v>
      </c>
      <c r="B247" s="123" t="s">
        <v>762</v>
      </c>
    </row>
    <row r="248" spans="1:2" ht="15.75" customHeight="1">
      <c r="A248" t="s">
        <v>763</v>
      </c>
      <c r="B248" s="123" t="s">
        <v>764</v>
      </c>
    </row>
    <row r="249" spans="1:2" ht="15.75" customHeight="1">
      <c r="A249" t="s">
        <v>765</v>
      </c>
      <c r="B249" s="123" t="s">
        <v>766</v>
      </c>
    </row>
    <row r="250" spans="1:2" ht="15.75" customHeight="1">
      <c r="A250" t="s">
        <v>767</v>
      </c>
      <c r="B250" s="123" t="s">
        <v>768</v>
      </c>
    </row>
    <row r="251" spans="1:2" ht="15.75" customHeight="1">
      <c r="A251" t="s">
        <v>769</v>
      </c>
      <c r="B251" s="123" t="s">
        <v>770</v>
      </c>
    </row>
    <row r="252" spans="1:2" ht="15.75" customHeight="1">
      <c r="A252" t="s">
        <v>771</v>
      </c>
      <c r="B252" s="123" t="s">
        <v>772</v>
      </c>
    </row>
    <row r="253" spans="1:2" ht="15.75" customHeight="1">
      <c r="A253" t="s">
        <v>773</v>
      </c>
      <c r="B253" s="123" t="s">
        <v>774</v>
      </c>
    </row>
    <row r="254" spans="1:2" ht="15.75" customHeight="1">
      <c r="A254" t="s">
        <v>775</v>
      </c>
      <c r="B254" s="123" t="s">
        <v>776</v>
      </c>
    </row>
    <row r="255" spans="1:2" ht="15.75" customHeight="1">
      <c r="A255" t="s">
        <v>777</v>
      </c>
      <c r="B255" s="123" t="s">
        <v>778</v>
      </c>
    </row>
    <row r="256" spans="1:2" ht="15.75" customHeight="1">
      <c r="A256" t="s">
        <v>779</v>
      </c>
      <c r="B256" s="123" t="s">
        <v>780</v>
      </c>
    </row>
    <row r="257" spans="1:2" ht="15.75" customHeight="1">
      <c r="A257" t="s">
        <v>781</v>
      </c>
      <c r="B257" s="123" t="s">
        <v>782</v>
      </c>
    </row>
    <row r="258" spans="1:2" ht="15.75" customHeight="1">
      <c r="A258" t="s">
        <v>783</v>
      </c>
      <c r="B258" s="123" t="s">
        <v>784</v>
      </c>
    </row>
    <row r="259" spans="1:2" ht="15.75" customHeight="1">
      <c r="A259" t="s">
        <v>785</v>
      </c>
      <c r="B259" s="123" t="s">
        <v>786</v>
      </c>
    </row>
    <row r="260" spans="1:2" ht="15.75" customHeight="1">
      <c r="A260" t="s">
        <v>787</v>
      </c>
      <c r="B260" s="123" t="s">
        <v>788</v>
      </c>
    </row>
    <row r="261" spans="1:2" ht="15.75" customHeight="1">
      <c r="A261" t="s">
        <v>789</v>
      </c>
      <c r="B261" s="123" t="s">
        <v>790</v>
      </c>
    </row>
    <row r="262" spans="1:2" ht="15.75" customHeight="1">
      <c r="A262" t="s">
        <v>791</v>
      </c>
      <c r="B262" s="123" t="s">
        <v>792</v>
      </c>
    </row>
    <row r="263" spans="1:2" ht="15.75" customHeight="1">
      <c r="A263" t="s">
        <v>793</v>
      </c>
      <c r="B263" s="123" t="s">
        <v>794</v>
      </c>
    </row>
    <row r="264" spans="1:2" ht="15.75" customHeight="1">
      <c r="A264" t="s">
        <v>795</v>
      </c>
      <c r="B264" s="123" t="s">
        <v>796</v>
      </c>
    </row>
    <row r="265" spans="1:2" ht="15.75" customHeight="1">
      <c r="A265" t="s">
        <v>797</v>
      </c>
      <c r="B265" s="123" t="s">
        <v>798</v>
      </c>
    </row>
    <row r="266" spans="1:2" ht="15.75" customHeight="1">
      <c r="A266" t="s">
        <v>799</v>
      </c>
      <c r="B266" s="123" t="s">
        <v>800</v>
      </c>
    </row>
    <row r="267" spans="1:2" ht="15.75" customHeight="1">
      <c r="A267" t="s">
        <v>801</v>
      </c>
      <c r="B267" s="123" t="s">
        <v>802</v>
      </c>
    </row>
    <row r="268" spans="1:2" ht="15.75" customHeight="1">
      <c r="A268" t="s">
        <v>803</v>
      </c>
      <c r="B268" s="123" t="s">
        <v>804</v>
      </c>
    </row>
    <row r="269" spans="1:2" ht="15.75" customHeight="1">
      <c r="A269" t="s">
        <v>805</v>
      </c>
      <c r="B269" s="123" t="s">
        <v>806</v>
      </c>
    </row>
    <row r="270" spans="1:2" ht="15.75" customHeight="1">
      <c r="A270" t="s">
        <v>807</v>
      </c>
      <c r="B270" s="123" t="s">
        <v>808</v>
      </c>
    </row>
    <row r="271" spans="1:2" ht="15.75" customHeight="1">
      <c r="A271" t="s">
        <v>809</v>
      </c>
      <c r="B271" s="123" t="s">
        <v>810</v>
      </c>
    </row>
    <row r="272" spans="1:2" ht="15.75" customHeight="1">
      <c r="A272" t="s">
        <v>811</v>
      </c>
      <c r="B272" s="123" t="s">
        <v>812</v>
      </c>
    </row>
    <row r="273" spans="1:2" ht="15.75" customHeight="1">
      <c r="A273" t="s">
        <v>813</v>
      </c>
      <c r="B273" s="123" t="s">
        <v>814</v>
      </c>
    </row>
    <row r="274" spans="1:2" ht="15.75" customHeight="1">
      <c r="A274" t="s">
        <v>815</v>
      </c>
      <c r="B274" s="123" t="s">
        <v>816</v>
      </c>
    </row>
    <row r="275" spans="1:2" ht="15.75" customHeight="1">
      <c r="A275" t="s">
        <v>817</v>
      </c>
      <c r="B275" s="123" t="s">
        <v>818</v>
      </c>
    </row>
    <row r="276" spans="1:2" ht="15.75" customHeight="1">
      <c r="A276" t="s">
        <v>819</v>
      </c>
      <c r="B276" s="123" t="s">
        <v>820</v>
      </c>
    </row>
    <row r="277" spans="1:2" ht="15.75" customHeight="1">
      <c r="A277" t="s">
        <v>821</v>
      </c>
      <c r="B277" s="123" t="s">
        <v>822</v>
      </c>
    </row>
    <row r="278" spans="1:2" ht="15.75" customHeight="1">
      <c r="A278" t="s">
        <v>823</v>
      </c>
      <c r="B278" s="123" t="s">
        <v>824</v>
      </c>
    </row>
    <row r="279" spans="1:2" ht="15.75" customHeight="1">
      <c r="A279" t="s">
        <v>825</v>
      </c>
      <c r="B279" s="123" t="s">
        <v>826</v>
      </c>
    </row>
    <row r="280" spans="1:2" ht="15.75" customHeight="1">
      <c r="A280" t="s">
        <v>827</v>
      </c>
      <c r="B280" s="123" t="s">
        <v>828</v>
      </c>
    </row>
    <row r="281" spans="1:2" ht="15.75" customHeight="1">
      <c r="A281" t="s">
        <v>829</v>
      </c>
      <c r="B281" s="123" t="s">
        <v>830</v>
      </c>
    </row>
    <row r="282" spans="1:2" ht="15.75" customHeight="1">
      <c r="A282" t="s">
        <v>831</v>
      </c>
      <c r="B282" s="123" t="s">
        <v>832</v>
      </c>
    </row>
    <row r="283" spans="1:2" ht="15.75" customHeight="1">
      <c r="A283" t="s">
        <v>833</v>
      </c>
      <c r="B283" s="123" t="s">
        <v>834</v>
      </c>
    </row>
    <row r="284" spans="1:2" ht="15.75" customHeight="1">
      <c r="A284" t="s">
        <v>835</v>
      </c>
      <c r="B284" s="123" t="s">
        <v>836</v>
      </c>
    </row>
    <row r="285" spans="1:2" ht="15.75" customHeight="1">
      <c r="A285" t="s">
        <v>837</v>
      </c>
      <c r="B285" s="123" t="s">
        <v>838</v>
      </c>
    </row>
    <row r="286" spans="1:2" ht="15.75" customHeight="1">
      <c r="A286" t="s">
        <v>839</v>
      </c>
      <c r="B286" s="123" t="s">
        <v>840</v>
      </c>
    </row>
    <row r="287" spans="1:2" ht="15.75" customHeight="1">
      <c r="A287" t="s">
        <v>841</v>
      </c>
      <c r="B287" s="123" t="s">
        <v>842</v>
      </c>
    </row>
    <row r="288" spans="1:2" ht="15.75" customHeight="1">
      <c r="A288" t="s">
        <v>218</v>
      </c>
      <c r="B288" s="123" t="s">
        <v>843</v>
      </c>
    </row>
    <row r="289" spans="1:2" ht="15.75" customHeight="1">
      <c r="A289" t="s">
        <v>244</v>
      </c>
      <c r="B289" s="123" t="s">
        <v>844</v>
      </c>
    </row>
    <row r="290" spans="1:2" ht="15.75" customHeight="1">
      <c r="A290" t="s">
        <v>845</v>
      </c>
      <c r="B290" s="123" t="s">
        <v>846</v>
      </c>
    </row>
    <row r="291" spans="1:2" ht="15.75" customHeight="1">
      <c r="A291" t="s">
        <v>847</v>
      </c>
      <c r="B291" s="123" t="s">
        <v>848</v>
      </c>
    </row>
    <row r="292" spans="1:2" ht="15.75" customHeight="1">
      <c r="A292" t="s">
        <v>849</v>
      </c>
      <c r="B292" s="123" t="s">
        <v>850</v>
      </c>
    </row>
    <row r="293" spans="1:2" ht="15.75" customHeight="1">
      <c r="A293" t="s">
        <v>851</v>
      </c>
      <c r="B293" s="123" t="s">
        <v>852</v>
      </c>
    </row>
    <row r="294" spans="1:2" ht="15.75" customHeight="1">
      <c r="A294" t="s">
        <v>853</v>
      </c>
      <c r="B294" s="123" t="s">
        <v>854</v>
      </c>
    </row>
    <row r="295" spans="1:2" ht="15.75" customHeight="1">
      <c r="A295" t="s">
        <v>240</v>
      </c>
      <c r="B295" s="123" t="s">
        <v>855</v>
      </c>
    </row>
    <row r="296" spans="1:2" ht="15.75" customHeight="1">
      <c r="A296" t="s">
        <v>856</v>
      </c>
      <c r="B296" s="123" t="s">
        <v>857</v>
      </c>
    </row>
    <row r="297" spans="1:2" ht="15.75" customHeight="1">
      <c r="A297" t="s">
        <v>858</v>
      </c>
      <c r="B297" s="123" t="s">
        <v>859</v>
      </c>
    </row>
    <row r="298" spans="1:2" ht="15.75" customHeight="1">
      <c r="A298" t="s">
        <v>860</v>
      </c>
      <c r="B298" s="123" t="s">
        <v>861</v>
      </c>
    </row>
    <row r="299" spans="1:2" ht="15.75" customHeight="1">
      <c r="A299" t="s">
        <v>862</v>
      </c>
      <c r="B299" s="123" t="s">
        <v>863</v>
      </c>
    </row>
    <row r="300" spans="1:2" ht="15.75" customHeight="1">
      <c r="A300" t="s">
        <v>864</v>
      </c>
      <c r="B300" s="123" t="s">
        <v>865</v>
      </c>
    </row>
    <row r="301" spans="1:2" ht="15.75" customHeight="1">
      <c r="A301" t="s">
        <v>866</v>
      </c>
      <c r="B301" s="123" t="s">
        <v>867</v>
      </c>
    </row>
    <row r="302" spans="1:2" ht="15.75" customHeight="1">
      <c r="A302" t="s">
        <v>868</v>
      </c>
      <c r="B302" s="123" t="s">
        <v>869</v>
      </c>
    </row>
    <row r="303" spans="1:2" ht="15.75" customHeight="1">
      <c r="A303" t="s">
        <v>870</v>
      </c>
      <c r="B303" s="123" t="s">
        <v>871</v>
      </c>
    </row>
    <row r="304" spans="1:2" ht="15.75" customHeight="1">
      <c r="A304" t="s">
        <v>872</v>
      </c>
      <c r="B304" s="123" t="s">
        <v>873</v>
      </c>
    </row>
    <row r="305" spans="1:2" ht="15.75" customHeight="1">
      <c r="A305" t="s">
        <v>874</v>
      </c>
      <c r="B305" s="123" t="s">
        <v>875</v>
      </c>
    </row>
    <row r="306" spans="1:2" ht="15.75" customHeight="1">
      <c r="A306" t="s">
        <v>876</v>
      </c>
      <c r="B306" s="123" t="s">
        <v>877</v>
      </c>
    </row>
    <row r="307" spans="1:2" ht="15.75" customHeight="1">
      <c r="A307" t="s">
        <v>878</v>
      </c>
      <c r="B307" s="123" t="s">
        <v>879</v>
      </c>
    </row>
    <row r="308" spans="1:2" ht="15.75" customHeight="1">
      <c r="A308" t="s">
        <v>880</v>
      </c>
      <c r="B308" s="123" t="s">
        <v>881</v>
      </c>
    </row>
    <row r="309" spans="1:2" ht="15.75" customHeight="1">
      <c r="A309" t="s">
        <v>882</v>
      </c>
      <c r="B309" s="123" t="s">
        <v>883</v>
      </c>
    </row>
    <row r="310" spans="1:2" ht="15.75" customHeight="1">
      <c r="A310" t="s">
        <v>884</v>
      </c>
      <c r="B310" s="123" t="s">
        <v>885</v>
      </c>
    </row>
    <row r="311" spans="1:2" ht="15.75" customHeight="1">
      <c r="A311" t="s">
        <v>886</v>
      </c>
      <c r="B311" s="123" t="s">
        <v>887</v>
      </c>
    </row>
    <row r="312" spans="1:2" ht="15.75" customHeight="1">
      <c r="A312" t="s">
        <v>888</v>
      </c>
      <c r="B312" s="123" t="s">
        <v>889</v>
      </c>
    </row>
    <row r="313" spans="1:2" ht="15.75" customHeight="1">
      <c r="A313" t="s">
        <v>890</v>
      </c>
      <c r="B313" s="123" t="s">
        <v>891</v>
      </c>
    </row>
    <row r="314" spans="1:2" ht="15.75" customHeight="1">
      <c r="A314" t="s">
        <v>892</v>
      </c>
      <c r="B314" s="123" t="s">
        <v>893</v>
      </c>
    </row>
    <row r="315" spans="1:2" ht="15.75" customHeight="1">
      <c r="A315" t="s">
        <v>894</v>
      </c>
      <c r="B315" s="123" t="s">
        <v>895</v>
      </c>
    </row>
    <row r="316" spans="1:2" ht="15.75" customHeight="1">
      <c r="A316" t="s">
        <v>896</v>
      </c>
      <c r="B316" s="123" t="s">
        <v>897</v>
      </c>
    </row>
    <row r="317" spans="1:2" ht="15.75" customHeight="1">
      <c r="A317" t="s">
        <v>898</v>
      </c>
      <c r="B317" s="123" t="s">
        <v>899</v>
      </c>
    </row>
    <row r="318" spans="1:2" ht="15.75" customHeight="1">
      <c r="A318" t="s">
        <v>900</v>
      </c>
      <c r="B318" s="123" t="s">
        <v>901</v>
      </c>
    </row>
    <row r="319" spans="1:2" ht="15.75" customHeight="1">
      <c r="A319" t="s">
        <v>902</v>
      </c>
      <c r="B319" s="123" t="s">
        <v>903</v>
      </c>
    </row>
    <row r="320" spans="1:2" ht="15.75" customHeight="1">
      <c r="A320" t="s">
        <v>904</v>
      </c>
      <c r="B320" s="123" t="s">
        <v>905</v>
      </c>
    </row>
    <row r="321" spans="1:2" ht="15.75" customHeight="1">
      <c r="A321" t="s">
        <v>906</v>
      </c>
      <c r="B321" s="123" t="s">
        <v>907</v>
      </c>
    </row>
    <row r="322" spans="1:2" ht="15.75" customHeight="1">
      <c r="A322" t="s">
        <v>908</v>
      </c>
      <c r="B322" s="123" t="s">
        <v>909</v>
      </c>
    </row>
    <row r="323" spans="1:2" ht="15.75" customHeight="1">
      <c r="A323" t="s">
        <v>910</v>
      </c>
      <c r="B323" s="123" t="s">
        <v>911</v>
      </c>
    </row>
    <row r="324" spans="1:2" ht="15.75" customHeight="1">
      <c r="A324" t="s">
        <v>912</v>
      </c>
      <c r="B324" s="123" t="s">
        <v>913</v>
      </c>
    </row>
    <row r="325" spans="1:2" ht="15.75" customHeight="1">
      <c r="A325" t="s">
        <v>914</v>
      </c>
      <c r="B325" s="123" t="s">
        <v>915</v>
      </c>
    </row>
    <row r="326" spans="1:2" ht="15.75" customHeight="1">
      <c r="A326" t="s">
        <v>916</v>
      </c>
      <c r="B326" s="123" t="s">
        <v>917</v>
      </c>
    </row>
    <row r="327" spans="1:2" ht="15.75" customHeight="1">
      <c r="A327" t="s">
        <v>918</v>
      </c>
      <c r="B327" s="123" t="s">
        <v>919</v>
      </c>
    </row>
    <row r="328" spans="1:2" ht="15.75" customHeight="1">
      <c r="A328" t="s">
        <v>920</v>
      </c>
      <c r="B328" s="123" t="s">
        <v>921</v>
      </c>
    </row>
    <row r="329" spans="1:2" ht="15.75" customHeight="1">
      <c r="A329" t="s">
        <v>922</v>
      </c>
      <c r="B329" s="123" t="s">
        <v>923</v>
      </c>
    </row>
    <row r="330" spans="1:2" ht="15.75" customHeight="1">
      <c r="A330" t="s">
        <v>924</v>
      </c>
      <c r="B330" s="123" t="s">
        <v>925</v>
      </c>
    </row>
    <row r="331" spans="1:2" ht="15.75" customHeight="1">
      <c r="A331" t="s">
        <v>926</v>
      </c>
      <c r="B331" s="123" t="s">
        <v>927</v>
      </c>
    </row>
    <row r="332" spans="1:2" ht="15.75" customHeight="1">
      <c r="A332" t="s">
        <v>928</v>
      </c>
      <c r="B332" s="123" t="s">
        <v>929</v>
      </c>
    </row>
    <row r="333" spans="1:2" ht="15.75" customHeight="1">
      <c r="A333" t="s">
        <v>930</v>
      </c>
      <c r="B333" s="123" t="s">
        <v>931</v>
      </c>
    </row>
    <row r="334" spans="1:2" ht="15.75" customHeight="1">
      <c r="A334" t="s">
        <v>277</v>
      </c>
      <c r="B334" s="123" t="s">
        <v>932</v>
      </c>
    </row>
    <row r="335" spans="1:2" ht="15.75" customHeight="1">
      <c r="A335" t="s">
        <v>933</v>
      </c>
      <c r="B335" s="123" t="s">
        <v>934</v>
      </c>
    </row>
    <row r="336" spans="1:2" ht="15.75" customHeight="1">
      <c r="A336" t="s">
        <v>935</v>
      </c>
      <c r="B336" s="123" t="s">
        <v>936</v>
      </c>
    </row>
    <row r="337" spans="1:2" ht="15.75" customHeight="1">
      <c r="A337" t="s">
        <v>937</v>
      </c>
      <c r="B337" s="123" t="s">
        <v>938</v>
      </c>
    </row>
    <row r="338" spans="1:2" ht="15.75" customHeight="1">
      <c r="A338" t="s">
        <v>939</v>
      </c>
      <c r="B338" s="123" t="s">
        <v>940</v>
      </c>
    </row>
    <row r="339" spans="1:2" ht="15.75" customHeight="1">
      <c r="A339" t="s">
        <v>941</v>
      </c>
      <c r="B339" s="123" t="s">
        <v>942</v>
      </c>
    </row>
    <row r="340" spans="1:2" ht="15.75" customHeight="1">
      <c r="A340" t="s">
        <v>943</v>
      </c>
      <c r="B340" s="123" t="s">
        <v>944</v>
      </c>
    </row>
    <row r="341" spans="1:2" ht="15.75" customHeight="1">
      <c r="A341" t="s">
        <v>945</v>
      </c>
      <c r="B341" s="123" t="s">
        <v>946</v>
      </c>
    </row>
    <row r="342" spans="1:2" ht="15.75" customHeight="1">
      <c r="A342" t="s">
        <v>947</v>
      </c>
      <c r="B342" s="123" t="s">
        <v>948</v>
      </c>
    </row>
    <row r="343" spans="1:2" ht="15.75" customHeight="1">
      <c r="A343" t="s">
        <v>949</v>
      </c>
      <c r="B343" s="123" t="s">
        <v>950</v>
      </c>
    </row>
    <row r="344" spans="1:2" ht="15.75" customHeight="1">
      <c r="A344" t="s">
        <v>951</v>
      </c>
      <c r="B344" s="123" t="s">
        <v>952</v>
      </c>
    </row>
    <row r="345" spans="1:2" ht="15.75" customHeight="1">
      <c r="A345" t="s">
        <v>953</v>
      </c>
      <c r="B345" s="123" t="s">
        <v>954</v>
      </c>
    </row>
    <row r="346" spans="1:2" ht="15.75" customHeight="1">
      <c r="A346" t="s">
        <v>955</v>
      </c>
      <c r="B346" s="123" t="s">
        <v>956</v>
      </c>
    </row>
    <row r="347" spans="1:2" ht="15.75" customHeight="1">
      <c r="A347" t="s">
        <v>957</v>
      </c>
      <c r="B347" s="123" t="s">
        <v>958</v>
      </c>
    </row>
    <row r="348" spans="1:2" ht="15.75" customHeight="1">
      <c r="A348" t="s">
        <v>959</v>
      </c>
      <c r="B348" s="123" t="s">
        <v>960</v>
      </c>
    </row>
    <row r="349" spans="1:2" ht="15.75" customHeight="1">
      <c r="A349" t="s">
        <v>961</v>
      </c>
      <c r="B349" s="123" t="s">
        <v>962</v>
      </c>
    </row>
    <row r="350" spans="1:2" ht="15.75" customHeight="1">
      <c r="A350" t="s">
        <v>963</v>
      </c>
      <c r="B350" s="123" t="s">
        <v>964</v>
      </c>
    </row>
    <row r="351" spans="1:2" ht="15.75" customHeight="1">
      <c r="A351" t="s">
        <v>965</v>
      </c>
      <c r="B351" s="123" t="s">
        <v>966</v>
      </c>
    </row>
    <row r="352" spans="1:2" ht="15.75" customHeight="1">
      <c r="A352" t="s">
        <v>967</v>
      </c>
      <c r="B352" s="123" t="s">
        <v>968</v>
      </c>
    </row>
    <row r="353" spans="1:2" ht="15.75" customHeight="1">
      <c r="A353" t="s">
        <v>969</v>
      </c>
      <c r="B353" s="123" t="s">
        <v>970</v>
      </c>
    </row>
    <row r="354" spans="1:2" ht="15.75" customHeight="1">
      <c r="A354" t="s">
        <v>971</v>
      </c>
      <c r="B354" s="123" t="s">
        <v>972</v>
      </c>
    </row>
    <row r="355" spans="1:2" ht="15.75" customHeight="1">
      <c r="A355" t="s">
        <v>973</v>
      </c>
      <c r="B355" s="123" t="s">
        <v>974</v>
      </c>
    </row>
    <row r="356" spans="1:2" ht="15.75" customHeight="1">
      <c r="A356" s="39" t="s">
        <v>213</v>
      </c>
      <c r="B356" s="123" t="str">
        <f>CONCATENATE(B246,"; ",B247,"; ",B252)</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row>
    <row r="357" spans="1:2" ht="15.75" customHeight="1">
      <c r="A357" s="39" t="s">
        <v>975</v>
      </c>
      <c r="B357" s="123" t="str">
        <f>CONCATENATE(B257,"; ",B258,"; ",B259,"; ",B260,"; ",B253,"; ",B307,"; ",B310,"; ",B339)</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row>
    <row r="358" spans="1:2" ht="15.75" customHeight="1">
      <c r="A358" s="39" t="s">
        <v>256</v>
      </c>
      <c r="B358" s="123" t="str">
        <f>CONCATENATE(B252,"; ",B272,"; ",B273,"; ",B274,"; ",B275,"; ",B282,"; ",B303,"; ",B308,";",B323,";",B324)</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row>
    <row r="359" spans="1:2" ht="15.75" customHeight="1">
      <c r="A359" t="s">
        <v>262</v>
      </c>
      <c r="B359" s="123" t="str">
        <f>CONCATENATE(B282,"; ",B283)</f>
        <v>Track, review, approve or disapprove, and log changes to organizational systems.; Analyze the security impact of changes prior to implementation.</v>
      </c>
    </row>
    <row r="360" spans="1:2" ht="15.75" customHeight="1">
      <c r="A360" s="39" t="s">
        <v>976</v>
      </c>
      <c r="B360" s="123" t="str">
        <f>CONCATENATE(B248,";",B309)</f>
        <v>Control the flow of CUI in accordance with approved authorizations.;Protect (i.e., physically control and securely store) system media containing CUI, both paper and digital.</v>
      </c>
    </row>
    <row r="361" spans="1:2" ht="15.75" customHeight="1">
      <c r="A361" t="s">
        <v>977</v>
      </c>
      <c r="B361" s="123" t="str">
        <f>CONCATENATE(B264,";",B309)</f>
        <v>Encrypt CUI on mobile devices and mobile computing platforms.21;Protect (i.e., physically control and securely store) system media containing CUI, both paper and digital.</v>
      </c>
    </row>
    <row r="362" spans="1:2" ht="15.75" customHeight="1">
      <c r="A362" t="s">
        <v>978</v>
      </c>
      <c r="B362" s="123" t="str">
        <f>CONCATENATE(B303,";",B304,";",B311)</f>
        <v>Perform maintenance on organizational systems.;Provide controls on the tools, techniques, mechanisms, and personnel used to conduct system maintenance.;Sanitize or destroy system media containing CUI before disposal or release for reuse.</v>
      </c>
    </row>
    <row r="363" spans="1:2" ht="15.75" customHeight="1">
      <c r="A363" t="s">
        <v>979</v>
      </c>
      <c r="B363" s="123" t="str">
        <f>CONCATENATE(B309,";",B310)</f>
        <v>Protect (i.e., physically control and securely store) system media containing CUI, both paper and digital.;Limit access to CUI on system media to authorized users.</v>
      </c>
    </row>
    <row r="364" spans="1:2" ht="15.75" customHeight="1">
      <c r="A364" t="s">
        <v>980</v>
      </c>
      <c r="B364" s="123" t="str">
        <f>CONCATENATE(B300,";",B354,";",B355)</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row>
    <row r="365" spans="1:2" ht="15.75" customHeight="1">
      <c r="A365" s="39" t="s">
        <v>981</v>
      </c>
      <c r="B365" s="123" t="str">
        <f>CONCATENATE(B310,"; ",B320,"; ",B321,"; ",B324,"; ",B325,"; ",B329)</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row>
    <row r="366" spans="1:2" ht="15.75" customHeight="1">
      <c r="A366" s="39" t="s">
        <v>982</v>
      </c>
      <c r="B366" s="123" t="str">
        <f>CONCATENATE(B309,";",B313,";",B315)</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row>
    <row r="367" spans="1:2" ht="15.75" customHeight="1">
      <c r="A367" t="s">
        <v>272</v>
      </c>
      <c r="B367" s="123" t="str">
        <f>CONCATENATE(B318,";",B319)</f>
        <v>Screen individuals prior to authorizing access to organizational systems containing CUI.;Ensure that organizational systems containing CUI are protected during and after personnel actions such as terminations and transfers.</v>
      </c>
    </row>
    <row r="368" spans="1:2" ht="15.75" customHeight="1">
      <c r="A368" t="s">
        <v>282</v>
      </c>
      <c r="B368" s="123" t="str">
        <f>CONCATENATE(B300,";",B330)</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row>
    <row r="369" spans="1:26" ht="15.75" customHeight="1">
      <c r="A369" s="39" t="s">
        <v>983</v>
      </c>
      <c r="B369" s="123" t="str">
        <f>CONCATENATE(B263,";",B303,";",B335)</f>
        <v>Control connection of mobile devices.;Perform maintenance on organizational systems.;Separate user functionality from system management functionality.</v>
      </c>
    </row>
    <row r="370" spans="1:26" ht="15.75" customHeight="1">
      <c r="A370" s="39" t="s">
        <v>984</v>
      </c>
      <c r="B370" s="123" t="str">
        <f>CONCATENATE(B326,";",B327,";",B328)</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row>
    <row r="371" spans="1:26" ht="15.75" customHeight="1">
      <c r="A371" s="126" t="s">
        <v>985</v>
      </c>
      <c r="B371" s="127" t="s">
        <v>986</v>
      </c>
    </row>
    <row r="372" spans="1:26" ht="15.75" customHeight="1">
      <c r="A372" s="126" t="s">
        <v>987</v>
      </c>
      <c r="B372" s="127" t="s">
        <v>988</v>
      </c>
    </row>
    <row r="373" spans="1:26" ht="15.75" customHeight="1">
      <c r="A373" s="126" t="s">
        <v>989</v>
      </c>
      <c r="B373" s="127" t="s">
        <v>990</v>
      </c>
    </row>
    <row r="374" spans="1:26" ht="15.75" customHeight="1">
      <c r="A374" s="126" t="s">
        <v>991</v>
      </c>
      <c r="B374" s="127" t="s">
        <v>992</v>
      </c>
    </row>
    <row r="375" spans="1:26" ht="15.75" customHeight="1">
      <c r="A375" s="126" t="s">
        <v>993</v>
      </c>
      <c r="B375" s="127" t="s">
        <v>994</v>
      </c>
    </row>
    <row r="376" spans="1:26" ht="15.75" customHeight="1">
      <c r="A376" s="126" t="s">
        <v>995</v>
      </c>
      <c r="B376" s="127" t="s">
        <v>996</v>
      </c>
    </row>
    <row r="377" spans="1:26" ht="15.75" customHeight="1">
      <c r="A377" s="128" t="s">
        <v>997</v>
      </c>
      <c r="B377" s="129" t="s">
        <v>998</v>
      </c>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26" t="s">
        <v>999</v>
      </c>
      <c r="B378" s="127" t="s">
        <v>1000</v>
      </c>
    </row>
    <row r="379" spans="1:26" ht="15.75" customHeight="1">
      <c r="A379" s="126" t="s">
        <v>1001</v>
      </c>
      <c r="B379" s="127" t="s">
        <v>1002</v>
      </c>
    </row>
    <row r="380" spans="1:26" ht="15.75" customHeight="1">
      <c r="A380" s="126" t="s">
        <v>1003</v>
      </c>
      <c r="B380" s="127" t="s">
        <v>1004</v>
      </c>
    </row>
    <row r="381" spans="1:26" ht="15.75" customHeight="1">
      <c r="A381" s="126" t="s">
        <v>1005</v>
      </c>
      <c r="B381" s="127" t="s">
        <v>1006</v>
      </c>
    </row>
    <row r="382" spans="1:26" ht="15.75" customHeight="1">
      <c r="A382" s="126" t="s">
        <v>1007</v>
      </c>
      <c r="B382" s="127" t="s">
        <v>1008</v>
      </c>
    </row>
    <row r="383" spans="1:26" ht="15.75" customHeight="1">
      <c r="A383" s="126" t="s">
        <v>1009</v>
      </c>
      <c r="B383" s="127" t="s">
        <v>1010</v>
      </c>
    </row>
    <row r="384" spans="1:26" ht="15.75" customHeight="1">
      <c r="A384" s="126" t="s">
        <v>1011</v>
      </c>
      <c r="B384" s="127" t="s">
        <v>1012</v>
      </c>
    </row>
    <row r="385" spans="1:26" ht="15.75" customHeight="1">
      <c r="A385" s="126" t="s">
        <v>1013</v>
      </c>
      <c r="B385" s="130" t="s">
        <v>1014</v>
      </c>
    </row>
    <row r="386" spans="1:26" ht="15.75" customHeight="1">
      <c r="A386" s="126" t="s">
        <v>1015</v>
      </c>
      <c r="B386" s="127" t="s">
        <v>1016</v>
      </c>
    </row>
    <row r="387" spans="1:26" ht="15.75" customHeight="1">
      <c r="A387" s="126" t="s">
        <v>1017</v>
      </c>
      <c r="B387" s="127" t="s">
        <v>1018</v>
      </c>
    </row>
    <row r="388" spans="1:26" ht="15.75" customHeight="1">
      <c r="A388" s="126" t="s">
        <v>1019</v>
      </c>
      <c r="B388" s="127" t="s">
        <v>1020</v>
      </c>
    </row>
    <row r="389" spans="1:26" ht="15.75" customHeight="1">
      <c r="A389" s="126" t="s">
        <v>1021</v>
      </c>
      <c r="B389" s="127" t="s">
        <v>1022</v>
      </c>
    </row>
    <row r="390" spans="1:26" ht="15.75" customHeight="1">
      <c r="A390" s="126" t="s">
        <v>1023</v>
      </c>
      <c r="B390" s="127" t="s">
        <v>1024</v>
      </c>
    </row>
    <row r="391" spans="1:26" ht="15.75" customHeight="1">
      <c r="A391" s="126" t="s">
        <v>1025</v>
      </c>
      <c r="B391" s="127" t="s">
        <v>1026</v>
      </c>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26" t="s">
        <v>1027</v>
      </c>
      <c r="B392" s="127" t="s">
        <v>1028</v>
      </c>
    </row>
    <row r="393" spans="1:26" ht="15.75" customHeight="1">
      <c r="A393" s="126" t="s">
        <v>1029</v>
      </c>
      <c r="B393" s="127" t="s">
        <v>1030</v>
      </c>
    </row>
    <row r="394" spans="1:26" ht="15.75" customHeight="1">
      <c r="A394" s="126" t="s">
        <v>1031</v>
      </c>
      <c r="B394" s="127" t="s">
        <v>1032</v>
      </c>
    </row>
    <row r="395" spans="1:26" ht="15.75" customHeight="1">
      <c r="A395" s="126" t="s">
        <v>1033</v>
      </c>
      <c r="B395" s="127" t="s">
        <v>1034</v>
      </c>
    </row>
    <row r="396" spans="1:26" ht="15.75" customHeight="1">
      <c r="A396" s="126" t="s">
        <v>1035</v>
      </c>
      <c r="B396" s="127" t="s">
        <v>1036</v>
      </c>
    </row>
    <row r="397" spans="1:26" ht="15.75" customHeight="1">
      <c r="A397" s="126" t="s">
        <v>1037</v>
      </c>
      <c r="B397" s="127" t="s">
        <v>1038</v>
      </c>
    </row>
    <row r="398" spans="1:26" ht="15.75" customHeight="1">
      <c r="A398" s="126" t="s">
        <v>1039</v>
      </c>
      <c r="B398" s="130" t="s">
        <v>1040</v>
      </c>
    </row>
    <row r="399" spans="1:26" ht="15.75" customHeight="1">
      <c r="A399" s="126" t="s">
        <v>1041</v>
      </c>
      <c r="B399" s="127" t="s">
        <v>1042</v>
      </c>
    </row>
    <row r="400" spans="1:26" ht="15.75" customHeight="1">
      <c r="A400" s="126" t="s">
        <v>1043</v>
      </c>
      <c r="B400" s="127" t="s">
        <v>1044</v>
      </c>
    </row>
    <row r="401" spans="1:26" ht="15.75" customHeight="1">
      <c r="A401" s="126" t="s">
        <v>1045</v>
      </c>
      <c r="B401" s="127" t="s">
        <v>1046</v>
      </c>
    </row>
    <row r="402" spans="1:26" ht="15.75" customHeight="1">
      <c r="A402" s="126" t="s">
        <v>1047</v>
      </c>
      <c r="B402" s="127" t="s">
        <v>1048</v>
      </c>
    </row>
    <row r="403" spans="1:26" ht="15.75" customHeight="1">
      <c r="A403" s="126" t="s">
        <v>1049</v>
      </c>
      <c r="B403" s="130" t="s">
        <v>1050</v>
      </c>
    </row>
    <row r="404" spans="1:26" ht="15.75" customHeight="1">
      <c r="A404" s="126" t="s">
        <v>1051</v>
      </c>
      <c r="B404" s="127" t="s">
        <v>1052</v>
      </c>
    </row>
    <row r="405" spans="1:26" ht="15.75" customHeight="1">
      <c r="A405" s="128" t="s">
        <v>1053</v>
      </c>
      <c r="B405" s="129" t="s">
        <v>1054</v>
      </c>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26" t="s">
        <v>1055</v>
      </c>
      <c r="B406" s="127" t="s">
        <v>1056</v>
      </c>
    </row>
    <row r="407" spans="1:26" ht="15.75" customHeight="1">
      <c r="A407" s="126" t="s">
        <v>1057</v>
      </c>
      <c r="B407" s="127" t="s">
        <v>1058</v>
      </c>
    </row>
    <row r="408" spans="1:26" ht="15.75" customHeight="1">
      <c r="A408" s="126" t="s">
        <v>1059</v>
      </c>
      <c r="B408" s="127" t="s">
        <v>1060</v>
      </c>
    </row>
    <row r="409" spans="1:26" ht="15.75" customHeight="1">
      <c r="A409" s="126" t="s">
        <v>1061</v>
      </c>
      <c r="B409" s="127" t="s">
        <v>1062</v>
      </c>
    </row>
    <row r="410" spans="1:26" ht="15.75" customHeight="1">
      <c r="A410" s="126" t="s">
        <v>1063</v>
      </c>
      <c r="B410" s="127" t="s">
        <v>1064</v>
      </c>
    </row>
    <row r="411" spans="1:26" ht="15.75" customHeight="1">
      <c r="A411" s="126" t="s">
        <v>1065</v>
      </c>
      <c r="B411" s="127" t="s">
        <v>1066</v>
      </c>
    </row>
    <row r="412" spans="1:26" ht="15.75" customHeight="1">
      <c r="A412" s="126" t="s">
        <v>1067</v>
      </c>
      <c r="B412" s="127" t="s">
        <v>1068</v>
      </c>
    </row>
    <row r="413" spans="1:26" ht="15.75" customHeight="1">
      <c r="A413" s="126" t="s">
        <v>1069</v>
      </c>
      <c r="B413" s="127" t="s">
        <v>1070</v>
      </c>
    </row>
    <row r="414" spans="1:26" ht="15.75" customHeight="1">
      <c r="A414" s="126" t="s">
        <v>1071</v>
      </c>
      <c r="B414" s="127" t="s">
        <v>1072</v>
      </c>
    </row>
    <row r="415" spans="1:26" ht="15.75" customHeight="1">
      <c r="A415" s="126" t="s">
        <v>1073</v>
      </c>
      <c r="B415" s="127" t="s">
        <v>1074</v>
      </c>
    </row>
    <row r="416" spans="1:26" ht="15.75" customHeight="1">
      <c r="A416" s="126" t="s">
        <v>1075</v>
      </c>
      <c r="B416" s="127" t="s">
        <v>1076</v>
      </c>
    </row>
    <row r="417" spans="1:2" ht="15.75" customHeight="1">
      <c r="A417" s="126" t="s">
        <v>1077</v>
      </c>
      <c r="B417" s="127" t="s">
        <v>1078</v>
      </c>
    </row>
    <row r="418" spans="1:2" ht="15.75" customHeight="1">
      <c r="A418" s="126" t="s">
        <v>1079</v>
      </c>
      <c r="B418" s="127" t="s">
        <v>1080</v>
      </c>
    </row>
    <row r="419" spans="1:2" ht="15.75" customHeight="1">
      <c r="A419" s="126" t="s">
        <v>1081</v>
      </c>
      <c r="B419" s="127" t="s">
        <v>1082</v>
      </c>
    </row>
    <row r="420" spans="1:2" ht="15.75" customHeight="1">
      <c r="A420" s="126" t="s">
        <v>1083</v>
      </c>
      <c r="B420" s="130" t="s">
        <v>1084</v>
      </c>
    </row>
    <row r="421" spans="1:2" ht="15.75" customHeight="1">
      <c r="A421" s="126" t="s">
        <v>1085</v>
      </c>
      <c r="B421" s="127" t="s">
        <v>1086</v>
      </c>
    </row>
    <row r="422" spans="1:2" ht="15.75" customHeight="1">
      <c r="A422" s="126" t="s">
        <v>1087</v>
      </c>
      <c r="B422" s="127" t="s">
        <v>1088</v>
      </c>
    </row>
    <row r="423" spans="1:2" ht="15.75" customHeight="1">
      <c r="A423" s="126" t="s">
        <v>1089</v>
      </c>
      <c r="B423" s="127" t="s">
        <v>1090</v>
      </c>
    </row>
    <row r="424" spans="1:2" ht="15.75" customHeight="1">
      <c r="A424" s="126" t="s">
        <v>1091</v>
      </c>
      <c r="B424" s="127" t="s">
        <v>1092</v>
      </c>
    </row>
    <row r="425" spans="1:2" ht="15.75" customHeight="1">
      <c r="A425" s="126" t="s">
        <v>1093</v>
      </c>
      <c r="B425" s="127" t="s">
        <v>1094</v>
      </c>
    </row>
    <row r="426" spans="1:2" ht="15.75" customHeight="1">
      <c r="A426" s="126" t="s">
        <v>1095</v>
      </c>
      <c r="B426" s="127" t="s">
        <v>1096</v>
      </c>
    </row>
    <row r="427" spans="1:2" ht="15.75" customHeight="1">
      <c r="A427" s="126" t="s">
        <v>1097</v>
      </c>
      <c r="B427" s="127" t="s">
        <v>1098</v>
      </c>
    </row>
    <row r="428" spans="1:2" ht="15.75" customHeight="1">
      <c r="A428" s="126" t="s">
        <v>1099</v>
      </c>
      <c r="B428" s="127" t="s">
        <v>1100</v>
      </c>
    </row>
    <row r="429" spans="1:2" ht="15.75" customHeight="1">
      <c r="A429" s="126" t="s">
        <v>1101</v>
      </c>
      <c r="B429" s="130" t="s">
        <v>1102</v>
      </c>
    </row>
    <row r="430" spans="1:2" ht="15.75" customHeight="1">
      <c r="A430" s="126" t="s">
        <v>1103</v>
      </c>
      <c r="B430" s="127" t="s">
        <v>1104</v>
      </c>
    </row>
    <row r="431" spans="1:2" ht="15.75" customHeight="1">
      <c r="A431" s="126" t="s">
        <v>1105</v>
      </c>
      <c r="B431" s="127" t="s">
        <v>1106</v>
      </c>
    </row>
    <row r="432" spans="1:2" ht="15.75" customHeight="1">
      <c r="A432" s="126" t="s">
        <v>1107</v>
      </c>
      <c r="B432" s="127" t="s">
        <v>1108</v>
      </c>
    </row>
    <row r="433" spans="1:2" ht="15.75" customHeight="1">
      <c r="A433" s="126" t="s">
        <v>1109</v>
      </c>
      <c r="B433" s="127" t="s">
        <v>1110</v>
      </c>
    </row>
    <row r="434" spans="1:2" ht="15.75" customHeight="1">
      <c r="A434" s="126" t="s">
        <v>1111</v>
      </c>
      <c r="B434" s="127" t="s">
        <v>1112</v>
      </c>
    </row>
    <row r="435" spans="1:2" ht="15.75" customHeight="1">
      <c r="A435" s="126" t="s">
        <v>1113</v>
      </c>
      <c r="B435" s="127" t="s">
        <v>1114</v>
      </c>
    </row>
    <row r="436" spans="1:2" ht="15.75" customHeight="1">
      <c r="A436" s="126" t="s">
        <v>1115</v>
      </c>
      <c r="B436" s="127" t="s">
        <v>1116</v>
      </c>
    </row>
    <row r="437" spans="1:2" ht="15.75" customHeight="1">
      <c r="A437" s="126" t="s">
        <v>1117</v>
      </c>
      <c r="B437" s="127" t="s">
        <v>1118</v>
      </c>
    </row>
    <row r="438" spans="1:2" ht="15.75" customHeight="1">
      <c r="A438" s="126" t="s">
        <v>1119</v>
      </c>
      <c r="B438" s="127" t="s">
        <v>1120</v>
      </c>
    </row>
    <row r="439" spans="1:2" ht="15.75" customHeight="1">
      <c r="A439" s="126" t="s">
        <v>1121</v>
      </c>
      <c r="B439" s="127" t="s">
        <v>1122</v>
      </c>
    </row>
    <row r="440" spans="1:2" ht="15.75" customHeight="1">
      <c r="A440" s="126" t="s">
        <v>1123</v>
      </c>
      <c r="B440" s="130" t="s">
        <v>1124</v>
      </c>
    </row>
    <row r="441" spans="1:2" ht="15.75" customHeight="1">
      <c r="A441" s="126" t="s">
        <v>1125</v>
      </c>
      <c r="B441" s="127" t="s">
        <v>1126</v>
      </c>
    </row>
    <row r="442" spans="1:2" ht="15.75" customHeight="1">
      <c r="A442" s="126" t="s">
        <v>1127</v>
      </c>
      <c r="B442" s="127" t="s">
        <v>1128</v>
      </c>
    </row>
    <row r="443" spans="1:2" ht="15.75" customHeight="1">
      <c r="A443" s="126" t="s">
        <v>1129</v>
      </c>
      <c r="B443" s="127" t="s">
        <v>1130</v>
      </c>
    </row>
    <row r="444" spans="1:2" ht="15.75" customHeight="1">
      <c r="A444" s="126" t="s">
        <v>1131</v>
      </c>
      <c r="B444" s="127" t="s">
        <v>1132</v>
      </c>
    </row>
    <row r="445" spans="1:2" ht="15.75" customHeight="1">
      <c r="A445" s="126" t="s">
        <v>1133</v>
      </c>
      <c r="B445" s="127" t="s">
        <v>1134</v>
      </c>
    </row>
    <row r="446" spans="1:2" ht="15.75" customHeight="1">
      <c r="A446" s="126" t="s">
        <v>1135</v>
      </c>
      <c r="B446" s="127" t="s">
        <v>1136</v>
      </c>
    </row>
    <row r="447" spans="1:2" ht="15.75" customHeight="1">
      <c r="A447" s="126" t="s">
        <v>1137</v>
      </c>
      <c r="B447" s="127" t="s">
        <v>1138</v>
      </c>
    </row>
    <row r="448" spans="1:2" ht="15.75" customHeight="1">
      <c r="A448" s="126" t="s">
        <v>1139</v>
      </c>
      <c r="B448" s="127" t="s">
        <v>1140</v>
      </c>
    </row>
    <row r="449" spans="1:4" ht="15.75" customHeight="1">
      <c r="A449" s="126" t="s">
        <v>1141</v>
      </c>
      <c r="B449" s="130" t="s">
        <v>1142</v>
      </c>
    </row>
    <row r="450" spans="1:4" ht="15.75" customHeight="1">
      <c r="A450" s="126" t="s">
        <v>1143</v>
      </c>
      <c r="B450" s="127" t="s">
        <v>1144</v>
      </c>
    </row>
    <row r="451" spans="1:4" ht="15.75" customHeight="1">
      <c r="A451" s="126" t="s">
        <v>1145</v>
      </c>
      <c r="B451" s="127" t="s">
        <v>1146</v>
      </c>
    </row>
    <row r="452" spans="1:4" ht="15.75" customHeight="1">
      <c r="A452" s="126" t="s">
        <v>1147</v>
      </c>
      <c r="B452" s="127" t="s">
        <v>1148</v>
      </c>
    </row>
    <row r="453" spans="1:4" ht="15.75" customHeight="1">
      <c r="A453" s="126" t="s">
        <v>1149</v>
      </c>
      <c r="B453" s="130" t="s">
        <v>1150</v>
      </c>
    </row>
    <row r="454" spans="1:4" ht="15.75" customHeight="1">
      <c r="A454" s="126" t="s">
        <v>1151</v>
      </c>
      <c r="B454" s="130" t="s">
        <v>1152</v>
      </c>
    </row>
    <row r="455" spans="1:4" ht="15.75" customHeight="1">
      <c r="A455" s="126" t="s">
        <v>1153</v>
      </c>
      <c r="B455" s="127" t="s">
        <v>1154</v>
      </c>
    </row>
    <row r="456" spans="1:4" ht="15.75" customHeight="1">
      <c r="A456" s="126" t="s">
        <v>1155</v>
      </c>
      <c r="B456" s="127" t="s">
        <v>1156</v>
      </c>
    </row>
    <row r="457" spans="1:4" ht="15.75" customHeight="1">
      <c r="A457" s="126" t="s">
        <v>1157</v>
      </c>
      <c r="B457" s="127" t="s">
        <v>1158</v>
      </c>
    </row>
    <row r="458" spans="1:4" ht="15.75" customHeight="1">
      <c r="A458" s="131" t="s">
        <v>241</v>
      </c>
      <c r="B458" s="132" t="s">
        <v>1159</v>
      </c>
      <c r="C458" s="133"/>
      <c r="D458" s="133"/>
    </row>
    <row r="459" spans="1:4" ht="15.75" customHeight="1">
      <c r="A459" s="126" t="s">
        <v>1160</v>
      </c>
      <c r="B459" s="127" t="s">
        <v>1161</v>
      </c>
    </row>
    <row r="460" spans="1:4" ht="15.75" customHeight="1">
      <c r="A460" s="126" t="s">
        <v>1162</v>
      </c>
      <c r="B460" s="127" t="s">
        <v>1163</v>
      </c>
    </row>
    <row r="461" spans="1:4" ht="15.75" customHeight="1">
      <c r="A461" s="126" t="s">
        <v>1164</v>
      </c>
      <c r="B461" s="127" t="s">
        <v>1165</v>
      </c>
    </row>
    <row r="462" spans="1:4" ht="15.75" customHeight="1">
      <c r="A462" s="126" t="s">
        <v>1166</v>
      </c>
      <c r="B462" s="127" t="s">
        <v>1167</v>
      </c>
    </row>
    <row r="463" spans="1:4" ht="15.75" customHeight="1">
      <c r="A463" s="126" t="s">
        <v>1168</v>
      </c>
      <c r="B463" s="127" t="s">
        <v>1169</v>
      </c>
    </row>
    <row r="464" spans="1:4" ht="15.75" customHeight="1">
      <c r="A464" s="126" t="s">
        <v>1170</v>
      </c>
      <c r="B464" s="127" t="s">
        <v>1171</v>
      </c>
    </row>
    <row r="465" spans="1:2" ht="15.75" customHeight="1">
      <c r="A465" s="126" t="s">
        <v>1172</v>
      </c>
      <c r="B465" s="127" t="s">
        <v>1173</v>
      </c>
    </row>
    <row r="466" spans="1:2" ht="15.75" customHeight="1">
      <c r="A466" s="126" t="s">
        <v>1174</v>
      </c>
      <c r="B466" s="127" t="s">
        <v>1175</v>
      </c>
    </row>
    <row r="467" spans="1:2" ht="15.75" customHeight="1">
      <c r="A467" s="126" t="s">
        <v>1176</v>
      </c>
      <c r="B467" s="127" t="s">
        <v>1177</v>
      </c>
    </row>
    <row r="468" spans="1:2" ht="15.75" customHeight="1">
      <c r="A468" s="126" t="s">
        <v>1178</v>
      </c>
      <c r="B468" s="127" t="s">
        <v>1179</v>
      </c>
    </row>
    <row r="469" spans="1:2" ht="15.75" customHeight="1">
      <c r="A469" s="126" t="s">
        <v>1180</v>
      </c>
      <c r="B469" s="127" t="s">
        <v>1181</v>
      </c>
    </row>
    <row r="470" spans="1:2" ht="15.75" customHeight="1">
      <c r="A470" s="126" t="s">
        <v>1182</v>
      </c>
      <c r="B470" s="127" t="s">
        <v>1183</v>
      </c>
    </row>
    <row r="471" spans="1:2" ht="15.75" customHeight="1">
      <c r="A471" s="126" t="s">
        <v>1184</v>
      </c>
      <c r="B471" s="127" t="s">
        <v>1185</v>
      </c>
    </row>
    <row r="472" spans="1:2" ht="15.75" customHeight="1">
      <c r="A472" s="126" t="s">
        <v>1186</v>
      </c>
      <c r="B472" s="127" t="s">
        <v>1187</v>
      </c>
    </row>
    <row r="473" spans="1:2" ht="15.75" customHeight="1">
      <c r="A473" s="126" t="s">
        <v>1188</v>
      </c>
      <c r="B473" s="127" t="s">
        <v>1189</v>
      </c>
    </row>
    <row r="474" spans="1:2" ht="15.75" customHeight="1">
      <c r="A474" s="126" t="s">
        <v>1190</v>
      </c>
      <c r="B474" s="130" t="s">
        <v>1191</v>
      </c>
    </row>
    <row r="475" spans="1:2" ht="15.75" customHeight="1">
      <c r="A475" s="126" t="s">
        <v>1192</v>
      </c>
      <c r="B475" s="127" t="s">
        <v>1193</v>
      </c>
    </row>
    <row r="476" spans="1:2" ht="15.75" customHeight="1">
      <c r="A476" s="126" t="s">
        <v>1194</v>
      </c>
      <c r="B476" s="127" t="s">
        <v>1195</v>
      </c>
    </row>
    <row r="477" spans="1:2" ht="15.75" customHeight="1">
      <c r="A477" s="126" t="s">
        <v>1196</v>
      </c>
      <c r="B477" s="127" t="s">
        <v>1197</v>
      </c>
    </row>
    <row r="478" spans="1:2" ht="15.75" customHeight="1">
      <c r="A478" s="126" t="s">
        <v>1198</v>
      </c>
      <c r="B478" s="127" t="s">
        <v>1199</v>
      </c>
    </row>
    <row r="479" spans="1:2" ht="15.75" customHeight="1">
      <c r="A479" s="126" t="s">
        <v>1200</v>
      </c>
      <c r="B479" s="127" t="s">
        <v>1201</v>
      </c>
    </row>
    <row r="480" spans="1:2" ht="15.75" customHeight="1">
      <c r="A480" s="126" t="s">
        <v>1202</v>
      </c>
      <c r="B480" s="127" t="s">
        <v>1203</v>
      </c>
    </row>
    <row r="481" spans="1:2" ht="15.75" customHeight="1">
      <c r="A481" s="126" t="s">
        <v>1204</v>
      </c>
      <c r="B481" s="127" t="s">
        <v>1205</v>
      </c>
    </row>
    <row r="482" spans="1:2" ht="15.75" customHeight="1">
      <c r="A482" s="126" t="s">
        <v>1206</v>
      </c>
      <c r="B482" s="127" t="s">
        <v>1207</v>
      </c>
    </row>
    <row r="483" spans="1:2" ht="15.75" customHeight="1">
      <c r="A483" s="126" t="s">
        <v>1208</v>
      </c>
      <c r="B483" s="127" t="s">
        <v>1209</v>
      </c>
    </row>
    <row r="484" spans="1:2" ht="15.75" customHeight="1">
      <c r="A484" s="126" t="s">
        <v>1210</v>
      </c>
      <c r="B484" s="127" t="s">
        <v>1211</v>
      </c>
    </row>
    <row r="485" spans="1:2" ht="15.75" customHeight="1">
      <c r="A485" s="126" t="s">
        <v>1212</v>
      </c>
      <c r="B485" s="127" t="s">
        <v>1213</v>
      </c>
    </row>
    <row r="486" spans="1:2" ht="15.75" customHeight="1">
      <c r="A486" s="126" t="s">
        <v>1214</v>
      </c>
      <c r="B486" s="127" t="s">
        <v>1215</v>
      </c>
    </row>
    <row r="487" spans="1:2" ht="15.75" customHeight="1">
      <c r="A487" s="126" t="s">
        <v>1216</v>
      </c>
      <c r="B487" s="127" t="s">
        <v>1217</v>
      </c>
    </row>
    <row r="488" spans="1:2" ht="15.75" customHeight="1">
      <c r="A488" s="126" t="s">
        <v>1218</v>
      </c>
      <c r="B488" s="127" t="s">
        <v>1219</v>
      </c>
    </row>
    <row r="489" spans="1:2" ht="15.75" customHeight="1">
      <c r="A489" s="126" t="s">
        <v>1220</v>
      </c>
      <c r="B489" s="130" t="s">
        <v>1221</v>
      </c>
    </row>
    <row r="490" spans="1:2" ht="15.75" customHeight="1">
      <c r="A490" s="126" t="s">
        <v>1222</v>
      </c>
      <c r="B490" s="127" t="s">
        <v>1223</v>
      </c>
    </row>
    <row r="491" spans="1:2" ht="15.75" customHeight="1">
      <c r="A491" s="126" t="s">
        <v>1224</v>
      </c>
      <c r="B491" s="127" t="s">
        <v>1225</v>
      </c>
    </row>
    <row r="492" spans="1:2" ht="15.75" customHeight="1">
      <c r="A492" s="126" t="s">
        <v>1226</v>
      </c>
      <c r="B492" s="127" t="s">
        <v>1227</v>
      </c>
    </row>
    <row r="493" spans="1:2" ht="15.75" customHeight="1">
      <c r="A493" s="126" t="s">
        <v>1228</v>
      </c>
      <c r="B493" s="127" t="s">
        <v>1229</v>
      </c>
    </row>
    <row r="494" spans="1:2" ht="15.75" customHeight="1">
      <c r="A494" s="126" t="s">
        <v>1230</v>
      </c>
      <c r="B494" s="127" t="s">
        <v>1231</v>
      </c>
    </row>
    <row r="495" spans="1:2" ht="15.75" customHeight="1">
      <c r="A495" s="126" t="s">
        <v>1232</v>
      </c>
      <c r="B495" s="127" t="s">
        <v>1233</v>
      </c>
    </row>
    <row r="496" spans="1:2" ht="15.75" customHeight="1">
      <c r="A496" s="126" t="s">
        <v>1234</v>
      </c>
      <c r="B496" s="127" t="s">
        <v>1235</v>
      </c>
    </row>
    <row r="497" spans="1:2" ht="15.75" customHeight="1">
      <c r="A497" s="126" t="s">
        <v>1236</v>
      </c>
      <c r="B497" s="127" t="s">
        <v>1237</v>
      </c>
    </row>
    <row r="498" spans="1:2" ht="15.75" customHeight="1">
      <c r="A498" s="126" t="s">
        <v>1238</v>
      </c>
      <c r="B498" s="127" t="s">
        <v>1239</v>
      </c>
    </row>
    <row r="499" spans="1:2" ht="15.75" customHeight="1">
      <c r="A499" s="126" t="s">
        <v>1240</v>
      </c>
      <c r="B499" s="127" t="s">
        <v>1241</v>
      </c>
    </row>
    <row r="500" spans="1:2" ht="15.75" customHeight="1">
      <c r="A500" s="126" t="s">
        <v>1242</v>
      </c>
      <c r="B500" s="127" t="s">
        <v>1243</v>
      </c>
    </row>
    <row r="501" spans="1:2" ht="15.75" customHeight="1">
      <c r="A501" s="126" t="s">
        <v>1244</v>
      </c>
      <c r="B501" s="127" t="s">
        <v>1245</v>
      </c>
    </row>
    <row r="502" spans="1:2" ht="15.75" customHeight="1">
      <c r="A502" s="126" t="s">
        <v>1246</v>
      </c>
      <c r="B502" s="127" t="s">
        <v>1247</v>
      </c>
    </row>
    <row r="503" spans="1:2" ht="15.75" customHeight="1">
      <c r="A503" s="126" t="s">
        <v>1248</v>
      </c>
      <c r="B503" s="127" t="s">
        <v>1249</v>
      </c>
    </row>
    <row r="504" spans="1:2" ht="15.75" customHeight="1">
      <c r="A504" s="126" t="s">
        <v>1250</v>
      </c>
      <c r="B504" s="127" t="s">
        <v>1251</v>
      </c>
    </row>
    <row r="505" spans="1:2" ht="15.75" customHeight="1">
      <c r="A505" s="126" t="s">
        <v>1252</v>
      </c>
      <c r="B505" s="127" t="s">
        <v>1253</v>
      </c>
    </row>
    <row r="506" spans="1:2" ht="15.75" customHeight="1">
      <c r="A506" s="126" t="s">
        <v>1254</v>
      </c>
      <c r="B506" s="127" t="s">
        <v>1255</v>
      </c>
    </row>
    <row r="507" spans="1:2" ht="15.75" customHeight="1">
      <c r="A507" s="126" t="s">
        <v>1256</v>
      </c>
      <c r="B507" s="127" t="s">
        <v>1257</v>
      </c>
    </row>
    <row r="508" spans="1:2" ht="15.75" customHeight="1">
      <c r="A508" s="126" t="s">
        <v>1258</v>
      </c>
      <c r="B508" s="127" t="s">
        <v>1259</v>
      </c>
    </row>
    <row r="509" spans="1:2" ht="15.75" customHeight="1">
      <c r="A509" s="126" t="s">
        <v>1260</v>
      </c>
      <c r="B509" s="127" t="s">
        <v>1261</v>
      </c>
    </row>
    <row r="510" spans="1:2" ht="15.75" customHeight="1">
      <c r="A510" s="126" t="s">
        <v>1262</v>
      </c>
      <c r="B510" s="127" t="s">
        <v>1263</v>
      </c>
    </row>
    <row r="511" spans="1:2" ht="15.75" customHeight="1">
      <c r="A511" s="126" t="s">
        <v>1264</v>
      </c>
      <c r="B511" s="127" t="s">
        <v>1265</v>
      </c>
    </row>
    <row r="512" spans="1:2" ht="15.75" customHeight="1">
      <c r="A512" s="126" t="s">
        <v>1266</v>
      </c>
      <c r="B512" s="127" t="s">
        <v>1267</v>
      </c>
    </row>
    <row r="513" spans="1:2" ht="15.75" customHeight="1">
      <c r="A513" s="126" t="s">
        <v>1268</v>
      </c>
      <c r="B513" s="127" t="s">
        <v>1269</v>
      </c>
    </row>
    <row r="514" spans="1:2" ht="15.75" customHeight="1">
      <c r="A514" s="126" t="s">
        <v>1270</v>
      </c>
      <c r="B514" s="127" t="s">
        <v>1271</v>
      </c>
    </row>
    <row r="515" spans="1:2" ht="15.75" customHeight="1">
      <c r="A515" s="126" t="s">
        <v>1272</v>
      </c>
      <c r="B515" s="127" t="s">
        <v>1273</v>
      </c>
    </row>
    <row r="516" spans="1:2" ht="15.75" customHeight="1">
      <c r="A516" s="126" t="s">
        <v>1274</v>
      </c>
      <c r="B516" s="127" t="s">
        <v>1275</v>
      </c>
    </row>
    <row r="517" spans="1:2" ht="15.75" customHeight="1">
      <c r="A517" s="126" t="s">
        <v>1276</v>
      </c>
      <c r="B517" s="127" t="s">
        <v>1277</v>
      </c>
    </row>
    <row r="518" spans="1:2" ht="15.75" customHeight="1">
      <c r="A518" s="126" t="s">
        <v>1278</v>
      </c>
      <c r="B518" s="127" t="s">
        <v>1279</v>
      </c>
    </row>
    <row r="519" spans="1:2" ht="15.75" customHeight="1">
      <c r="A519" s="126" t="s">
        <v>1280</v>
      </c>
      <c r="B519" s="127" t="s">
        <v>1281</v>
      </c>
    </row>
    <row r="520" spans="1:2" ht="15.75" customHeight="1">
      <c r="A520" s="126" t="s">
        <v>1282</v>
      </c>
      <c r="B520" s="127" t="s">
        <v>1283</v>
      </c>
    </row>
    <row r="521" spans="1:2" ht="15.75" customHeight="1">
      <c r="A521" s="126" t="s">
        <v>1284</v>
      </c>
      <c r="B521" s="127" t="s">
        <v>1285</v>
      </c>
    </row>
    <row r="522" spans="1:2" ht="15.75" customHeight="1">
      <c r="A522" s="126" t="s">
        <v>1286</v>
      </c>
      <c r="B522" s="127" t="s">
        <v>1287</v>
      </c>
    </row>
    <row r="523" spans="1:2" ht="15.75" customHeight="1">
      <c r="A523" s="126" t="s">
        <v>1288</v>
      </c>
      <c r="B523" s="127" t="s">
        <v>1289</v>
      </c>
    </row>
    <row r="524" spans="1:2" ht="15.75" customHeight="1">
      <c r="A524" s="126" t="s">
        <v>1290</v>
      </c>
      <c r="B524" s="127" t="s">
        <v>1291</v>
      </c>
    </row>
    <row r="525" spans="1:2" ht="15.75" customHeight="1">
      <c r="A525" s="126" t="s">
        <v>1292</v>
      </c>
      <c r="B525" s="127" t="s">
        <v>1293</v>
      </c>
    </row>
    <row r="526" spans="1:2" ht="15.75" customHeight="1">
      <c r="A526" s="126" t="s">
        <v>1294</v>
      </c>
      <c r="B526" s="127" t="s">
        <v>1295</v>
      </c>
    </row>
    <row r="527" spans="1:2" ht="15.75" customHeight="1">
      <c r="A527" s="126" t="s">
        <v>1296</v>
      </c>
      <c r="B527" s="127" t="s">
        <v>1297</v>
      </c>
    </row>
    <row r="528" spans="1:2" ht="15.75" customHeight="1">
      <c r="A528" s="126" t="s">
        <v>1298</v>
      </c>
      <c r="B528" s="127" t="s">
        <v>1299</v>
      </c>
    </row>
    <row r="529" spans="1:2" ht="15.75" customHeight="1">
      <c r="A529" s="126" t="s">
        <v>1300</v>
      </c>
      <c r="B529" s="127" t="s">
        <v>1301</v>
      </c>
    </row>
    <row r="530" spans="1:2" ht="15.75" customHeight="1">
      <c r="A530" s="126" t="s">
        <v>1302</v>
      </c>
      <c r="B530" s="127" t="s">
        <v>1303</v>
      </c>
    </row>
    <row r="531" spans="1:2" ht="15.75" customHeight="1">
      <c r="A531" s="126" t="s">
        <v>1304</v>
      </c>
      <c r="B531" s="130" t="s">
        <v>1305</v>
      </c>
    </row>
    <row r="532" spans="1:2" ht="15.75" customHeight="1">
      <c r="A532" s="126" t="s">
        <v>1306</v>
      </c>
      <c r="B532" s="130" t="s">
        <v>1307</v>
      </c>
    </row>
    <row r="533" spans="1:2" ht="15.75" customHeight="1">
      <c r="A533" s="126" t="s">
        <v>1308</v>
      </c>
      <c r="B533" s="127" t="s">
        <v>1309</v>
      </c>
    </row>
    <row r="534" spans="1:2" ht="15.75" customHeight="1">
      <c r="A534" s="126" t="s">
        <v>1310</v>
      </c>
      <c r="B534" s="127" t="s">
        <v>1311</v>
      </c>
    </row>
    <row r="535" spans="1:2" ht="15.75" customHeight="1">
      <c r="A535" s="126" t="s">
        <v>1312</v>
      </c>
      <c r="B535" s="127" t="s">
        <v>1313</v>
      </c>
    </row>
    <row r="536" spans="1:2" ht="15.75" customHeight="1">
      <c r="A536" s="126" t="s">
        <v>1314</v>
      </c>
      <c r="B536" s="127" t="s">
        <v>1315</v>
      </c>
    </row>
    <row r="537" spans="1:2" ht="15.75" customHeight="1">
      <c r="A537" s="126" t="s">
        <v>1316</v>
      </c>
      <c r="B537" s="127" t="s">
        <v>1317</v>
      </c>
    </row>
    <row r="538" spans="1:2" ht="15.75" customHeight="1">
      <c r="A538" s="126" t="s">
        <v>1318</v>
      </c>
      <c r="B538" s="127" t="s">
        <v>1319</v>
      </c>
    </row>
    <row r="539" spans="1:2" ht="15.75" customHeight="1">
      <c r="A539" s="126" t="s">
        <v>1320</v>
      </c>
      <c r="B539" s="127" t="s">
        <v>1321</v>
      </c>
    </row>
    <row r="540" spans="1:2" ht="15.75" customHeight="1">
      <c r="A540" s="126" t="s">
        <v>1322</v>
      </c>
      <c r="B540" s="127" t="s">
        <v>1323</v>
      </c>
    </row>
    <row r="541" spans="1:2" ht="15.75" customHeight="1">
      <c r="A541" s="126" t="s">
        <v>1324</v>
      </c>
      <c r="B541" s="127" t="s">
        <v>1325</v>
      </c>
    </row>
    <row r="542" spans="1:2" ht="15.75" customHeight="1">
      <c r="A542" s="126" t="s">
        <v>1326</v>
      </c>
      <c r="B542" s="127" t="s">
        <v>1327</v>
      </c>
    </row>
    <row r="543" spans="1:2" ht="15.75" customHeight="1">
      <c r="A543" s="126" t="s">
        <v>1328</v>
      </c>
      <c r="B543" s="127" t="s">
        <v>1329</v>
      </c>
    </row>
    <row r="544" spans="1:2" ht="15.75" customHeight="1">
      <c r="A544" s="126" t="s">
        <v>1330</v>
      </c>
      <c r="B544" s="127" t="s">
        <v>1331</v>
      </c>
    </row>
    <row r="545" spans="1:2" ht="15.75" customHeight="1">
      <c r="A545" s="126" t="s">
        <v>1332</v>
      </c>
      <c r="B545" s="127" t="s">
        <v>1333</v>
      </c>
    </row>
    <row r="546" spans="1:2" ht="15.75" customHeight="1">
      <c r="A546" s="126" t="s">
        <v>1334</v>
      </c>
      <c r="B546" s="130" t="s">
        <v>1335</v>
      </c>
    </row>
    <row r="547" spans="1:2" ht="15.75" customHeight="1">
      <c r="A547" s="126" t="s">
        <v>1336</v>
      </c>
      <c r="B547" s="127" t="s">
        <v>1337</v>
      </c>
    </row>
    <row r="548" spans="1:2" ht="15.75" customHeight="1">
      <c r="A548" s="126" t="s">
        <v>1338</v>
      </c>
      <c r="B548" s="127" t="s">
        <v>1339</v>
      </c>
    </row>
    <row r="549" spans="1:2" ht="15.75" customHeight="1">
      <c r="A549" s="126" t="s">
        <v>1340</v>
      </c>
      <c r="B549" s="127" t="s">
        <v>1341</v>
      </c>
    </row>
    <row r="550" spans="1:2" ht="15.75" customHeight="1">
      <c r="A550" s="126" t="s">
        <v>1342</v>
      </c>
      <c r="B550" s="127" t="s">
        <v>1343</v>
      </c>
    </row>
    <row r="551" spans="1:2" ht="15.75" customHeight="1">
      <c r="A551" s="126" t="s">
        <v>1344</v>
      </c>
      <c r="B551" s="130" t="s">
        <v>1345</v>
      </c>
    </row>
    <row r="552" spans="1:2" ht="15.75" customHeight="1">
      <c r="A552" s="126" t="s">
        <v>1346</v>
      </c>
      <c r="B552" s="127" t="s">
        <v>1347</v>
      </c>
    </row>
    <row r="553" spans="1:2" ht="15.75" customHeight="1">
      <c r="A553" s="126" t="s">
        <v>1348</v>
      </c>
      <c r="B553" s="127" t="s">
        <v>1349</v>
      </c>
    </row>
    <row r="554" spans="1:2" ht="15.75" customHeight="1">
      <c r="A554" s="126" t="s">
        <v>1350</v>
      </c>
      <c r="B554" s="130" t="s">
        <v>1351</v>
      </c>
    </row>
    <row r="555" spans="1:2" ht="15.75" customHeight="1">
      <c r="A555" s="126" t="s">
        <v>1352</v>
      </c>
      <c r="B555" s="127" t="s">
        <v>1353</v>
      </c>
    </row>
    <row r="556" spans="1:2" ht="15.75" customHeight="1">
      <c r="A556" s="126" t="s">
        <v>1354</v>
      </c>
      <c r="B556" s="127" t="s">
        <v>1355</v>
      </c>
    </row>
    <row r="557" spans="1:2" ht="15.75" customHeight="1">
      <c r="A557" s="126" t="s">
        <v>1356</v>
      </c>
      <c r="B557" s="127" t="s">
        <v>1357</v>
      </c>
    </row>
    <row r="558" spans="1:2" ht="15.75" customHeight="1">
      <c r="A558" s="126" t="s">
        <v>1358</v>
      </c>
      <c r="B558" s="127" t="s">
        <v>1359</v>
      </c>
    </row>
    <row r="559" spans="1:2" ht="15.75" customHeight="1">
      <c r="A559" s="126" t="s">
        <v>1360</v>
      </c>
      <c r="B559" s="127" t="s">
        <v>1361</v>
      </c>
    </row>
    <row r="560" spans="1:2" ht="15.75" customHeight="1">
      <c r="A560" s="126" t="s">
        <v>1362</v>
      </c>
      <c r="B560" s="127" t="s">
        <v>1363</v>
      </c>
    </row>
    <row r="561" spans="1:2" ht="15.75" customHeight="1">
      <c r="A561" s="126" t="s">
        <v>1364</v>
      </c>
      <c r="B561" s="127" t="s">
        <v>1365</v>
      </c>
    </row>
    <row r="562" spans="1:2" ht="15.75" customHeight="1">
      <c r="A562" s="126" t="s">
        <v>1366</v>
      </c>
      <c r="B562" s="127" t="s">
        <v>1367</v>
      </c>
    </row>
    <row r="563" spans="1:2" ht="15.75" customHeight="1">
      <c r="A563" s="126" t="s">
        <v>1368</v>
      </c>
      <c r="B563" s="127" t="s">
        <v>1369</v>
      </c>
    </row>
    <row r="564" spans="1:2" ht="15.75" customHeight="1">
      <c r="A564" s="126" t="s">
        <v>1370</v>
      </c>
      <c r="B564" s="127" t="s">
        <v>1371</v>
      </c>
    </row>
    <row r="565" spans="1:2" ht="15.75" customHeight="1">
      <c r="A565" s="126" t="s">
        <v>1372</v>
      </c>
      <c r="B565" s="130" t="s">
        <v>1373</v>
      </c>
    </row>
    <row r="566" spans="1:2" ht="15.75" customHeight="1">
      <c r="A566" s="126" t="s">
        <v>1374</v>
      </c>
      <c r="B566" s="127" t="s">
        <v>1375</v>
      </c>
    </row>
    <row r="567" spans="1:2" ht="15.75" customHeight="1">
      <c r="A567" s="126" t="s">
        <v>1376</v>
      </c>
      <c r="B567" s="127" t="s">
        <v>1377</v>
      </c>
    </row>
    <row r="568" spans="1:2" ht="15.75" customHeight="1">
      <c r="A568" s="126" t="s">
        <v>1378</v>
      </c>
      <c r="B568" s="127" t="s">
        <v>1379</v>
      </c>
    </row>
    <row r="569" spans="1:2" ht="15.75" customHeight="1">
      <c r="A569" s="126" t="s">
        <v>1380</v>
      </c>
      <c r="B569" s="127" t="s">
        <v>1381</v>
      </c>
    </row>
    <row r="570" spans="1:2" ht="15.75" customHeight="1">
      <c r="A570" s="126" t="s">
        <v>1382</v>
      </c>
      <c r="B570" s="127" t="s">
        <v>1383</v>
      </c>
    </row>
    <row r="571" spans="1:2" ht="15.75" customHeight="1">
      <c r="A571" s="126" t="s">
        <v>1384</v>
      </c>
      <c r="B571" s="127" t="s">
        <v>1385</v>
      </c>
    </row>
    <row r="572" spans="1:2" ht="15.75" customHeight="1">
      <c r="A572" s="126" t="s">
        <v>1386</v>
      </c>
      <c r="B572" s="127" t="s">
        <v>1387</v>
      </c>
    </row>
    <row r="573" spans="1:2" ht="15.75" customHeight="1">
      <c r="A573" s="126" t="s">
        <v>1388</v>
      </c>
      <c r="B573" s="130" t="s">
        <v>1389</v>
      </c>
    </row>
    <row r="574" spans="1:2" ht="15.75" customHeight="1">
      <c r="A574" s="126" t="s">
        <v>1390</v>
      </c>
      <c r="B574" s="130" t="s">
        <v>1391</v>
      </c>
    </row>
    <row r="575" spans="1:2" ht="15.75" customHeight="1">
      <c r="A575" s="126" t="s">
        <v>1392</v>
      </c>
      <c r="B575" s="130" t="s">
        <v>1393</v>
      </c>
    </row>
    <row r="576" spans="1:2" ht="15.75" customHeight="1">
      <c r="A576" s="126" t="s">
        <v>1394</v>
      </c>
      <c r="B576" s="127" t="s">
        <v>1395</v>
      </c>
    </row>
    <row r="577" spans="1:2" ht="15.75" customHeight="1">
      <c r="A577" s="126" t="s">
        <v>1396</v>
      </c>
      <c r="B577" s="127" t="s">
        <v>1397</v>
      </c>
    </row>
    <row r="578" spans="1:2" ht="15.75" customHeight="1">
      <c r="A578" s="126" t="s">
        <v>1398</v>
      </c>
      <c r="B578" s="127" t="s">
        <v>1399</v>
      </c>
    </row>
    <row r="579" spans="1:2" ht="15.75" customHeight="1">
      <c r="A579" s="126" t="s">
        <v>1400</v>
      </c>
      <c r="B579" s="127" t="s">
        <v>1401</v>
      </c>
    </row>
    <row r="580" spans="1:2" ht="15.75" customHeight="1">
      <c r="A580" s="126" t="s">
        <v>1402</v>
      </c>
      <c r="B580" s="127" t="s">
        <v>1403</v>
      </c>
    </row>
    <row r="581" spans="1:2" ht="15.75" customHeight="1">
      <c r="A581" s="126" t="s">
        <v>1404</v>
      </c>
      <c r="B581" s="127" t="s">
        <v>1405</v>
      </c>
    </row>
    <row r="582" spans="1:2" ht="15.75" customHeight="1">
      <c r="A582" s="126" t="s">
        <v>1406</v>
      </c>
      <c r="B582" s="127" t="s">
        <v>1407</v>
      </c>
    </row>
    <row r="583" spans="1:2" ht="15.75" customHeight="1">
      <c r="A583" s="126" t="s">
        <v>1408</v>
      </c>
      <c r="B583" s="127" t="s">
        <v>1409</v>
      </c>
    </row>
    <row r="584" spans="1:2" ht="15.75" customHeight="1">
      <c r="A584" s="126" t="s">
        <v>1410</v>
      </c>
      <c r="B584" s="127" t="s">
        <v>1411</v>
      </c>
    </row>
    <row r="585" spans="1:2" ht="15.75" customHeight="1">
      <c r="A585" s="126" t="s">
        <v>1412</v>
      </c>
      <c r="B585" s="127" t="s">
        <v>1413</v>
      </c>
    </row>
    <row r="586" spans="1:2" ht="15.75" customHeight="1">
      <c r="A586" s="126" t="s">
        <v>1414</v>
      </c>
      <c r="B586" s="127" t="s">
        <v>1415</v>
      </c>
    </row>
    <row r="587" spans="1:2" ht="15.75" customHeight="1">
      <c r="A587" s="126" t="s">
        <v>1416</v>
      </c>
      <c r="B587" s="127" t="s">
        <v>1417</v>
      </c>
    </row>
    <row r="588" spans="1:2" ht="15.75" customHeight="1">
      <c r="A588" s="126" t="s">
        <v>1418</v>
      </c>
      <c r="B588" s="127" t="s">
        <v>1419</v>
      </c>
    </row>
    <row r="589" spans="1:2" ht="15.75" customHeight="1">
      <c r="A589" s="126" t="s">
        <v>1420</v>
      </c>
      <c r="B589" s="127" t="s">
        <v>1421</v>
      </c>
    </row>
    <row r="590" spans="1:2" ht="15.75" customHeight="1">
      <c r="A590" s="126" t="s">
        <v>1422</v>
      </c>
      <c r="B590" s="127" t="s">
        <v>1423</v>
      </c>
    </row>
    <row r="591" spans="1:2" ht="15.75" customHeight="1">
      <c r="A591" s="126" t="s">
        <v>1424</v>
      </c>
      <c r="B591" s="127" t="s">
        <v>1425</v>
      </c>
    </row>
    <row r="592" spans="1:2" ht="15.75" customHeight="1">
      <c r="A592" s="126" t="s">
        <v>1426</v>
      </c>
      <c r="B592" s="127" t="s">
        <v>1427</v>
      </c>
    </row>
    <row r="593" spans="1:2" ht="15.75" customHeight="1">
      <c r="A593" s="126" t="s">
        <v>1428</v>
      </c>
      <c r="B593" s="127" t="s">
        <v>1429</v>
      </c>
    </row>
    <row r="594" spans="1:2" ht="15.75" customHeight="1">
      <c r="A594" s="126" t="s">
        <v>1430</v>
      </c>
      <c r="B594" s="127" t="s">
        <v>1431</v>
      </c>
    </row>
    <row r="595" spans="1:2" ht="15.75" customHeight="1">
      <c r="A595" s="126" t="s">
        <v>1432</v>
      </c>
      <c r="B595" s="127" t="s">
        <v>1433</v>
      </c>
    </row>
    <row r="596" spans="1:2" ht="15.75" customHeight="1">
      <c r="A596" s="126" t="s">
        <v>1434</v>
      </c>
      <c r="B596" s="127" t="s">
        <v>1435</v>
      </c>
    </row>
    <row r="597" spans="1:2" ht="15.75" customHeight="1">
      <c r="A597" s="126" t="s">
        <v>1436</v>
      </c>
      <c r="B597" s="127" t="s">
        <v>1437</v>
      </c>
    </row>
    <row r="598" spans="1:2" ht="15.75" customHeight="1">
      <c r="A598" s="126" t="s">
        <v>1438</v>
      </c>
      <c r="B598" s="130" t="s">
        <v>1439</v>
      </c>
    </row>
    <row r="599" spans="1:2" ht="15.75" customHeight="1">
      <c r="A599" s="126" t="s">
        <v>1440</v>
      </c>
      <c r="B599" s="127" t="s">
        <v>1441</v>
      </c>
    </row>
    <row r="600" spans="1:2" ht="15.75" customHeight="1">
      <c r="A600" s="126" t="s">
        <v>1442</v>
      </c>
      <c r="B600" s="127" t="s">
        <v>1443</v>
      </c>
    </row>
    <row r="601" spans="1:2" ht="15.75" customHeight="1">
      <c r="A601" s="126" t="s">
        <v>1444</v>
      </c>
      <c r="B601" s="127" t="s">
        <v>1445</v>
      </c>
    </row>
    <row r="602" spans="1:2" ht="15.75" customHeight="1">
      <c r="A602" s="126" t="s">
        <v>1446</v>
      </c>
      <c r="B602" s="127" t="s">
        <v>1447</v>
      </c>
    </row>
    <row r="603" spans="1:2" ht="15.75" customHeight="1">
      <c r="A603" s="126" t="s">
        <v>1448</v>
      </c>
      <c r="B603" s="127" t="s">
        <v>1449</v>
      </c>
    </row>
    <row r="604" spans="1:2" ht="15.75" customHeight="1">
      <c r="A604" s="126" t="s">
        <v>1450</v>
      </c>
      <c r="B604" s="130" t="s">
        <v>1451</v>
      </c>
    </row>
    <row r="605" spans="1:2" ht="15.75" customHeight="1">
      <c r="A605" s="126" t="s">
        <v>1452</v>
      </c>
      <c r="B605" s="127" t="s">
        <v>1453</v>
      </c>
    </row>
    <row r="606" spans="1:2" ht="15.75" customHeight="1">
      <c r="A606" s="126" t="s">
        <v>1454</v>
      </c>
      <c r="B606" s="127" t="s">
        <v>1455</v>
      </c>
    </row>
    <row r="607" spans="1:2" ht="15.75" customHeight="1">
      <c r="A607" s="126" t="s">
        <v>1456</v>
      </c>
      <c r="B607" s="127" t="s">
        <v>1457</v>
      </c>
    </row>
    <row r="608" spans="1:2" ht="15.75" customHeight="1">
      <c r="A608" s="126" t="s">
        <v>1458</v>
      </c>
      <c r="B608" s="127" t="s">
        <v>1459</v>
      </c>
    </row>
    <row r="609" spans="1:2" ht="15.75" customHeight="1">
      <c r="A609" s="126" t="s">
        <v>1460</v>
      </c>
      <c r="B609" s="127" t="s">
        <v>1461</v>
      </c>
    </row>
    <row r="610" spans="1:2" ht="15.75" customHeight="1">
      <c r="A610" s="126" t="s">
        <v>1462</v>
      </c>
      <c r="B610" s="127" t="s">
        <v>1463</v>
      </c>
    </row>
    <row r="611" spans="1:2" ht="15.75" customHeight="1">
      <c r="A611" s="126" t="s">
        <v>1464</v>
      </c>
      <c r="B611" s="127" t="s">
        <v>1465</v>
      </c>
    </row>
    <row r="612" spans="1:2" ht="15.75" customHeight="1">
      <c r="A612" s="126" t="s">
        <v>1466</v>
      </c>
      <c r="B612" s="127" t="s">
        <v>1467</v>
      </c>
    </row>
    <row r="613" spans="1:2" ht="15.75" customHeight="1">
      <c r="A613" s="126" t="s">
        <v>1468</v>
      </c>
      <c r="B613" s="127" t="s">
        <v>1469</v>
      </c>
    </row>
    <row r="614" spans="1:2" ht="15.75" customHeight="1">
      <c r="A614" s="126" t="s">
        <v>1470</v>
      </c>
      <c r="B614" s="127" t="s">
        <v>1471</v>
      </c>
    </row>
    <row r="615" spans="1:2" ht="15.75" customHeight="1">
      <c r="A615" s="126" t="s">
        <v>1472</v>
      </c>
      <c r="B615" s="127" t="s">
        <v>1473</v>
      </c>
    </row>
    <row r="616" spans="1:2" ht="15.75" customHeight="1">
      <c r="A616" s="126" t="s">
        <v>1474</v>
      </c>
      <c r="B616" s="127" t="s">
        <v>1475</v>
      </c>
    </row>
    <row r="617" spans="1:2" ht="15.75" customHeight="1">
      <c r="A617" s="126" t="s">
        <v>1476</v>
      </c>
      <c r="B617" s="127" t="s">
        <v>1477</v>
      </c>
    </row>
    <row r="618" spans="1:2" ht="15.75" customHeight="1">
      <c r="A618" s="126" t="s">
        <v>1478</v>
      </c>
      <c r="B618" s="127" t="s">
        <v>1479</v>
      </c>
    </row>
    <row r="619" spans="1:2" ht="15.75" customHeight="1">
      <c r="A619" s="126" t="s">
        <v>1480</v>
      </c>
      <c r="B619" s="127" t="s">
        <v>1481</v>
      </c>
    </row>
    <row r="620" spans="1:2" ht="15.75" customHeight="1">
      <c r="A620" s="126" t="s">
        <v>1482</v>
      </c>
      <c r="B620" s="127" t="s">
        <v>1483</v>
      </c>
    </row>
    <row r="621" spans="1:2" ht="15.75" customHeight="1">
      <c r="A621" s="126" t="s">
        <v>1484</v>
      </c>
      <c r="B621" s="127" t="s">
        <v>1485</v>
      </c>
    </row>
    <row r="622" spans="1:2" ht="15.75" customHeight="1">
      <c r="A622" s="126" t="s">
        <v>1486</v>
      </c>
      <c r="B622" s="127" t="s">
        <v>1487</v>
      </c>
    </row>
    <row r="623" spans="1:2" ht="15.75" customHeight="1">
      <c r="A623" s="126" t="s">
        <v>1488</v>
      </c>
      <c r="B623" s="127" t="s">
        <v>1489</v>
      </c>
    </row>
    <row r="624" spans="1:2" ht="15.75" customHeight="1">
      <c r="A624" s="126" t="s">
        <v>1490</v>
      </c>
      <c r="B624" s="127" t="s">
        <v>1491</v>
      </c>
    </row>
    <row r="625" spans="1:26" ht="15.75" customHeight="1">
      <c r="A625" s="126" t="s">
        <v>1492</v>
      </c>
      <c r="B625" s="127" t="s">
        <v>1493</v>
      </c>
    </row>
    <row r="626" spans="1:26" ht="15.75" customHeight="1">
      <c r="A626" s="126" t="s">
        <v>1494</v>
      </c>
      <c r="B626" s="127" t="s">
        <v>1495</v>
      </c>
    </row>
    <row r="627" spans="1:26" ht="15.75" customHeight="1">
      <c r="A627" s="126" t="s">
        <v>1496</v>
      </c>
      <c r="B627" s="127" t="s">
        <v>1497</v>
      </c>
    </row>
    <row r="628" spans="1:26" ht="15.75" customHeight="1">
      <c r="A628" s="126" t="s">
        <v>1498</v>
      </c>
      <c r="B628" s="127" t="s">
        <v>1499</v>
      </c>
    </row>
    <row r="629" spans="1:26" ht="15.75" customHeight="1">
      <c r="A629" s="126" t="s">
        <v>1500</v>
      </c>
      <c r="B629" s="127" t="s">
        <v>1501</v>
      </c>
    </row>
    <row r="630" spans="1:26" ht="15.75" customHeight="1">
      <c r="A630" s="126" t="s">
        <v>1502</v>
      </c>
      <c r="B630" s="127" t="s">
        <v>1503</v>
      </c>
    </row>
    <row r="631" spans="1:26" ht="15.75" customHeight="1">
      <c r="A631" s="128" t="s">
        <v>1504</v>
      </c>
      <c r="B631" s="129" t="s">
        <v>1505</v>
      </c>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28" t="s">
        <v>1506</v>
      </c>
      <c r="B632" s="129" t="s">
        <v>1507</v>
      </c>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28" t="s">
        <v>1508</v>
      </c>
      <c r="B633" s="129" t="s">
        <v>1509</v>
      </c>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28" t="s">
        <v>1510</v>
      </c>
      <c r="B634" s="129" t="s">
        <v>1511</v>
      </c>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33" t="s">
        <v>201</v>
      </c>
      <c r="B635" s="132" t="str">
        <f>CONCATENATE(B490,"; ",B491,"; ",B492,"; ",B499,"; ",B501,"; ",B502,"; ",B540)</f>
        <v>Physical Access Authorizations; Physical Access Control; Access Control for Transmission Medium; Emergency Power; Fire Protection; Temperature and Humidity Controls; External Information System Services</v>
      </c>
      <c r="C635" s="133"/>
      <c r="D635" s="133"/>
    </row>
    <row r="636" spans="1:26" ht="15.75" customHeight="1">
      <c r="A636" s="131" t="s">
        <v>209</v>
      </c>
      <c r="B636" s="132" t="str">
        <f>CONCATENATE(B534,"; ",B546,"; ",B555,"; ",B616,"; ",B624,"; ",B602,"; ",B617)</f>
        <v>System Development Life Cycle; Development Process, Standards, and Tools; Application Partitioning; Senior Information Security Officer; Security Authorization Process; Security Alerts, Advisories, and Directives; Information Security Resources</v>
      </c>
      <c r="C636" s="133"/>
      <c r="D636" s="133"/>
    </row>
    <row r="637" spans="1:26" ht="15.75" customHeight="1">
      <c r="A637" s="133" t="s">
        <v>214</v>
      </c>
      <c r="B637" s="132" t="str">
        <f>CONCATENATE(B372,"; ",B373,"; ",B376)</f>
        <v>Account Management; Access Enforcement; Least Privilege</v>
      </c>
      <c r="C637" s="133"/>
      <c r="D637" s="133"/>
    </row>
    <row r="638" spans="1:26" ht="15.75" customHeight="1">
      <c r="A638" s="131" t="s">
        <v>222</v>
      </c>
      <c r="B638" s="132" t="str">
        <f>CONCATENATE(B373,"; ",B435,"; ",B632)</f>
        <v>Access Enforcement; Least Functionality; Guide to Enterprise Telework, Remote Access, and Bring Your Own Device (BYOD) Security</v>
      </c>
      <c r="C638" s="133"/>
      <c r="D638" s="133"/>
    </row>
    <row r="639" spans="1:26" ht="15.75" customHeight="1">
      <c r="A639" s="131" t="s">
        <v>228</v>
      </c>
      <c r="B639" s="132" t="str">
        <f>CONCATENATE(B428,"; ",B557)</f>
        <v>Internal System Connections; Information in Shared Resources</v>
      </c>
      <c r="C639" s="133"/>
      <c r="D639" s="133"/>
    </row>
    <row r="640" spans="1:26" ht="15.75" customHeight="1">
      <c r="A640" s="131" t="s">
        <v>245</v>
      </c>
      <c r="B640" s="132" t="str">
        <f>CONCATENATE(B454,"; ",B457)</f>
        <v>Identification and Authentication (Organizational Users); Authenticator Management</v>
      </c>
      <c r="C640" s="133"/>
      <c r="D640" s="133"/>
    </row>
    <row r="641" spans="1:4" ht="15.75" customHeight="1">
      <c r="A641" s="131" t="s">
        <v>257</v>
      </c>
      <c r="B641" s="132" t="str">
        <f>CONCATENATE(B405,"; ",B409,"; ",B415,"; ",B377,"; ",B431,"; ",B476,"; ",B479,"; ",B491)</f>
        <v>Audit and Accountability: reviews and updates; Audit Review, Analysis, and Reporting; Audit Generation; Access Control: Auditing use of privileged functions; Configuration Change Control; Controlled Maintenance; Maintenance Personnel; Physical Access Control</v>
      </c>
      <c r="C641" s="133"/>
      <c r="D641" s="133"/>
    </row>
    <row r="642" spans="1:4" ht="15.75" customHeight="1">
      <c r="A642" s="131" t="s">
        <v>1512</v>
      </c>
      <c r="B642" s="132" t="str">
        <f>CONCATENATE(B410,"; ",B412,"; ",B468,"; ",B375,"; ",B443,"; ", B449,"; ",B631)</f>
        <v>Audit Reduction and Report Generation; Protection of Audit Information; Incident Handling; Separation of Duties; Contingency Plan Testing; Information System Recovery and Reconstitution; Contingency Planning Guide for Federal Information Systems</v>
      </c>
      <c r="C642" s="133"/>
      <c r="D642" s="133"/>
    </row>
    <row r="643" spans="1:4" ht="15.75" customHeight="1">
      <c r="A643" s="133" t="s">
        <v>1513</v>
      </c>
      <c r="B643" s="132" t="str">
        <f>CONCATENATE(B375,"; ",B443,"; ", B449,"; ",B631)</f>
        <v>Separation of Duties; Contingency Plan Testing; Information System Recovery and Reconstitution; Contingency Planning Guide for Federal Information Systems</v>
      </c>
      <c r="C643" s="133"/>
      <c r="D643" s="133"/>
    </row>
    <row r="644" spans="1:4" ht="15.75" customHeight="1">
      <c r="A644" s="133" t="s">
        <v>263</v>
      </c>
      <c r="B644" s="132" t="str">
        <f>CONCATENATE(B431,"; ",B432,"; ",B433)</f>
        <v>Configuration Change Control; Security Impact Analysis; Access Restrictions for Change</v>
      </c>
      <c r="C644" s="133"/>
      <c r="D644" s="133"/>
    </row>
    <row r="645" spans="1:4" ht="15.75" customHeight="1">
      <c r="A645" s="133" t="s">
        <v>1514</v>
      </c>
      <c r="B645" s="132" t="str">
        <f>CONCATENATE(B374,"; ",B482,"; ",B484)</f>
        <v>Information Flow Enforcement; Media Access; Media Storage</v>
      </c>
      <c r="C645" s="133"/>
      <c r="D645" s="133"/>
    </row>
    <row r="646" spans="1:4" ht="15.75" customHeight="1">
      <c r="A646" s="133" t="s">
        <v>1515</v>
      </c>
      <c r="B646" s="132" t="str">
        <f>CONCATENATE(B482,"; ",B391)</f>
        <v>Media Access; Access Control: Full device / container based encryption</v>
      </c>
      <c r="C646" s="133"/>
      <c r="D646" s="133"/>
    </row>
    <row r="647" spans="1:4" ht="15.75" customHeight="1">
      <c r="A647" s="133" t="s">
        <v>1516</v>
      </c>
      <c r="B647" s="132" t="str">
        <f>CONCATENATE(B448,"; ",B485)</f>
        <v>Information System Backup; Media Transport</v>
      </c>
      <c r="C647" s="133"/>
      <c r="D647" s="133"/>
    </row>
    <row r="648" spans="1:4" ht="15.75" customHeight="1">
      <c r="A648" s="133" t="s">
        <v>1517</v>
      </c>
      <c r="B648" s="132" t="str">
        <f>CONCATENATE(B448,"; ",B486,"; ",B633,"; ",B634,"; ",B372,"; ",B376,"; ",B456,"; ",B616,"; ",B624,"; ",B602,"; ",B476,"; ",B477)</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48" s="133"/>
      <c r="D648" s="133"/>
    </row>
    <row r="649" spans="1:4" ht="15.75" customHeight="1">
      <c r="A649" s="133" t="s">
        <v>1518</v>
      </c>
      <c r="B649" s="132" t="str">
        <f>CONCATENATE(B466,"; ",B468,"; ",B473)</f>
        <v>Incident Response Training; Incident Handling; Information Spillage Response</v>
      </c>
      <c r="C649" s="133"/>
      <c r="D649" s="133"/>
    </row>
    <row r="650" spans="1:4" ht="15.75" customHeight="1">
      <c r="A650" s="133" t="s">
        <v>1519</v>
      </c>
      <c r="B650" s="132" t="str">
        <f>CONCATENATE(B466,"; ",B468,"; ",B474)</f>
        <v>Incident Response Training; Incident Handling; Integrated Information Security Analysis Team</v>
      </c>
      <c r="C650" s="133"/>
      <c r="D650" s="133"/>
    </row>
    <row r="651" spans="1:4" ht="15.75" customHeight="1">
      <c r="A651" s="133" t="s">
        <v>1520</v>
      </c>
      <c r="B651" s="132" t="str">
        <f>CONCATENATE(B484,"; ",B490,"; ",B493,"; ",B494,"; ",B505)</f>
        <v>Media Storage; Physical Access Authorizations; Access Control for Output Devices; Monitoring Physical Access; Alternate Work Site</v>
      </c>
    </row>
    <row r="652" spans="1:4" ht="15.75" customHeight="1">
      <c r="A652" s="133" t="s">
        <v>1521</v>
      </c>
      <c r="B652" s="132" t="str">
        <f>CONCATENATE(B482,"; ",B485,"; ",B487)</f>
        <v>Media Access; Media Transport; Media Use</v>
      </c>
    </row>
    <row r="653" spans="1:4" ht="15.75" customHeight="1">
      <c r="A653" s="133" t="s">
        <v>273</v>
      </c>
      <c r="B653" s="132" t="str">
        <f>CONCATENATE(B616,"; ",B624,"; ",B602,"; ",B424,"; ",B615)</f>
        <v>Senior Information Security Officer; Security Authorization Process; Security Alerts, Advisories, and Directives; Plan of Action and Milestones; Information Security Program Plan</v>
      </c>
    </row>
    <row r="654" spans="1:4" ht="15.75" customHeight="1">
      <c r="A654" s="133" t="s">
        <v>278</v>
      </c>
      <c r="B654" s="132" t="str">
        <f>CONCATENATE(B424,"; ",B431,"; ",B615,"; ",B546,"; ",B534,"; ",B539,"; ",B555)</f>
        <v>Plan of Action and Milestones; Configuration Change Control; Information Security Program Plan; Development Process, Standards, and Tools; System Development Life Cycle; Security Engineering Principles; Application Partitioning</v>
      </c>
    </row>
    <row r="655" spans="1:4" ht="15.75" customHeight="1">
      <c r="A655" s="133" t="s">
        <v>283</v>
      </c>
      <c r="B655" s="132" t="str">
        <f>CONCATENATE(B424,"; ",B615,"; ",B456,"; ",B457,"; ",B460,"; ",B461)</f>
        <v>Plan of Action and Milestones; Information Security Program Plan; Identifier Management; Authenticator Management; Cryptographic Module Authentication; Identification and Authentication (Non- Organizational Users)</v>
      </c>
    </row>
    <row r="656" spans="1:4" ht="15.75" customHeight="1">
      <c r="A656" s="133" t="s">
        <v>285</v>
      </c>
      <c r="B656" s="132" t="str">
        <f>CONCATENATE(B424,"; ",B615)</f>
        <v>Plan of Action and Milestones; Information Security Program Plan</v>
      </c>
    </row>
    <row r="657" spans="1:2" ht="15.75" customHeight="1">
      <c r="A657" s="133" t="s">
        <v>1522</v>
      </c>
      <c r="B657" s="132" t="str">
        <f>CONCATENATE(B430,"; ",B434,"; ",B431,"; ",B390,"; ",B476)</f>
        <v>Baseline Configuration; Configuration Settings; Configuration Change Control; Access Control for Mobile Devices; Controlled Maintenance</v>
      </c>
    </row>
    <row r="658" spans="1:2" ht="15.75" customHeight="1">
      <c r="A658" s="133" t="s">
        <v>204</v>
      </c>
      <c r="B658" s="132" t="s">
        <v>1523</v>
      </c>
    </row>
    <row r="659" spans="1:2" ht="15.75" customHeight="1">
      <c r="A659" s="133" t="s">
        <v>265</v>
      </c>
      <c r="B659" s="132" t="s">
        <v>1524</v>
      </c>
    </row>
    <row r="660" spans="1:2" ht="15.75" customHeight="1">
      <c r="A660" s="133" t="s">
        <v>1716</v>
      </c>
      <c r="B660" s="132" t="s">
        <v>1717</v>
      </c>
    </row>
    <row r="661" spans="1:2" ht="15.75" customHeight="1">
      <c r="A661" s="133" t="s">
        <v>1718</v>
      </c>
      <c r="B661" s="132" t="s">
        <v>1719</v>
      </c>
    </row>
    <row r="662" spans="1:2" ht="15.75" customHeight="1">
      <c r="A662" s="133" t="s">
        <v>1720</v>
      </c>
      <c r="B662" s="132" t="s">
        <v>1721</v>
      </c>
    </row>
    <row r="663" spans="1:2" ht="15.75" customHeight="1">
      <c r="A663" s="133" t="s">
        <v>1722</v>
      </c>
      <c r="B663" s="132" t="s">
        <v>1723</v>
      </c>
    </row>
    <row r="664" spans="1:2" ht="15.75" customHeight="1">
      <c r="A664" s="133" t="s">
        <v>1724</v>
      </c>
      <c r="B664" s="132" t="s">
        <v>1725</v>
      </c>
    </row>
    <row r="665" spans="1:2" ht="15.75" customHeight="1">
      <c r="A665" s="133" t="s">
        <v>1726</v>
      </c>
      <c r="B665" s="132" t="s">
        <v>1727</v>
      </c>
    </row>
    <row r="666" spans="1:2" ht="15.75" customHeight="1">
      <c r="A666" s="133" t="s">
        <v>1728</v>
      </c>
      <c r="B666" s="132" t="s">
        <v>1729</v>
      </c>
    </row>
    <row r="667" spans="1:2" ht="15.75" customHeight="1">
      <c r="A667" s="133" t="s">
        <v>1730</v>
      </c>
      <c r="B667" s="132" t="s">
        <v>1731</v>
      </c>
    </row>
    <row r="668" spans="1:2" ht="15.75" customHeight="1">
      <c r="A668" s="133" t="s">
        <v>1732</v>
      </c>
      <c r="B668" s="132" t="s">
        <v>1733</v>
      </c>
    </row>
    <row r="669" spans="1:2" ht="15.75" customHeight="1">
      <c r="A669" s="133" t="s">
        <v>1734</v>
      </c>
      <c r="B669" s="132" t="s">
        <v>1735</v>
      </c>
    </row>
    <row r="670" spans="1:2" ht="15.75" customHeight="1">
      <c r="A670" s="133" t="s">
        <v>1736</v>
      </c>
      <c r="B670" s="132" t="s">
        <v>1737</v>
      </c>
    </row>
    <row r="671" spans="1:2" ht="15.75" customHeight="1">
      <c r="A671" s="133" t="s">
        <v>1738</v>
      </c>
      <c r="B671" s="132" t="s">
        <v>1739</v>
      </c>
    </row>
    <row r="672" spans="1:2" ht="15.75" customHeight="1">
      <c r="A672" s="133" t="s">
        <v>1740</v>
      </c>
      <c r="B672" s="132" t="s">
        <v>1741</v>
      </c>
    </row>
    <row r="673" spans="1:2" ht="15.75" customHeight="1">
      <c r="A673" s="133" t="s">
        <v>1742</v>
      </c>
      <c r="B673" s="132" t="s">
        <v>1743</v>
      </c>
    </row>
    <row r="674" spans="1:2" ht="15.75" customHeight="1">
      <c r="A674" s="133" t="s">
        <v>1744</v>
      </c>
      <c r="B674" s="132" t="s">
        <v>1745</v>
      </c>
    </row>
    <row r="675" spans="1:2" ht="15.75" customHeight="1">
      <c r="A675" s="133" t="s">
        <v>1746</v>
      </c>
      <c r="B675" s="132" t="s">
        <v>1747</v>
      </c>
    </row>
    <row r="676" spans="1:2" ht="15.75" customHeight="1">
      <c r="A676" s="133" t="s">
        <v>1748</v>
      </c>
      <c r="B676" s="132" t="s">
        <v>1749</v>
      </c>
    </row>
    <row r="677" spans="1:2" ht="15.75" customHeight="1">
      <c r="A677" s="133" t="s">
        <v>1750</v>
      </c>
      <c r="B677" s="132" t="s">
        <v>1751</v>
      </c>
    </row>
    <row r="678" spans="1:2" ht="15.75" customHeight="1">
      <c r="A678" s="133" t="s">
        <v>1752</v>
      </c>
      <c r="B678" s="132" t="s">
        <v>1753</v>
      </c>
    </row>
    <row r="679" spans="1:2" ht="15.75" customHeight="1">
      <c r="A679" s="133" t="s">
        <v>1754</v>
      </c>
      <c r="B679" s="132" t="s">
        <v>1755</v>
      </c>
    </row>
    <row r="680" spans="1:2" ht="15.75" customHeight="1">
      <c r="A680" s="133" t="s">
        <v>1756</v>
      </c>
      <c r="B680" s="132" t="s">
        <v>1757</v>
      </c>
    </row>
    <row r="681" spans="1:2" ht="15.75" customHeight="1">
      <c r="A681" s="133" t="s">
        <v>1758</v>
      </c>
      <c r="B681" s="132" t="s">
        <v>1759</v>
      </c>
    </row>
    <row r="682" spans="1:2" ht="15.75" customHeight="1">
      <c r="A682" s="133" t="s">
        <v>1760</v>
      </c>
      <c r="B682" s="132" t="s">
        <v>1761</v>
      </c>
    </row>
    <row r="683" spans="1:2" ht="15.75" customHeight="1">
      <c r="A683" t="s">
        <v>1762</v>
      </c>
      <c r="B683" t="s">
        <v>1763</v>
      </c>
    </row>
    <row r="684" spans="1:2" ht="15.75" customHeight="1">
      <c r="A684" t="s">
        <v>1764</v>
      </c>
      <c r="B684" t="s">
        <v>1765</v>
      </c>
    </row>
    <row r="685" spans="1:2" ht="15.75" customHeight="1">
      <c r="A685" t="s">
        <v>1766</v>
      </c>
      <c r="B685" t="s">
        <v>1767</v>
      </c>
    </row>
    <row r="686" spans="1:2" ht="15.75" customHeight="1">
      <c r="A686" t="s">
        <v>1768</v>
      </c>
      <c r="B686" t="s">
        <v>1769</v>
      </c>
    </row>
    <row r="687" spans="1:2" ht="15.75" customHeight="1">
      <c r="A687" t="s">
        <v>1770</v>
      </c>
      <c r="B687" t="s">
        <v>1771</v>
      </c>
    </row>
    <row r="688" spans="1:2" ht="15.75" customHeight="1">
      <c r="A688" t="s">
        <v>1772</v>
      </c>
      <c r="B688" t="s">
        <v>1773</v>
      </c>
    </row>
    <row r="689" spans="1:2" ht="15.75" customHeight="1">
      <c r="A689" t="s">
        <v>1774</v>
      </c>
      <c r="B689" t="s">
        <v>1775</v>
      </c>
    </row>
    <row r="690" spans="1:2" ht="15.75" customHeight="1">
      <c r="A690" t="s">
        <v>1776</v>
      </c>
      <c r="B690" t="s">
        <v>1777</v>
      </c>
    </row>
    <row r="691" spans="1:2" ht="15.75" customHeight="1"/>
    <row r="692" spans="1:2" ht="15.75" customHeight="1"/>
    <row r="693" spans="1:2" ht="15.75" customHeight="1"/>
    <row r="694" spans="1:2" ht="15.75" customHeight="1"/>
    <row r="695" spans="1:2" ht="15.75" customHeight="1"/>
    <row r="696" spans="1:2" ht="15.75" customHeight="1"/>
    <row r="697" spans="1:2" ht="15.75" customHeight="1"/>
    <row r="698" spans="1:2" ht="15.75" customHeight="1"/>
    <row r="699" spans="1:2" ht="15.75" customHeight="1"/>
    <row r="700" spans="1:2" ht="15.75" customHeight="1"/>
    <row r="701" spans="1:2" ht="15.75" customHeight="1"/>
    <row r="702" spans="1:2" ht="15.75" customHeight="1"/>
    <row r="703" spans="1:2" ht="15.75" customHeight="1"/>
    <row r="704" spans="1:2"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A8">
    <cfRule type="expression" dxfId="48" priority="2">
      <formula>$C$10="Yes"</formula>
    </cfRule>
  </conditionalFormatting>
  <conditionalFormatting sqref="A9">
    <cfRule type="expression" dxfId="47" priority="3">
      <formula>$C$50="No"</formula>
    </cfRule>
  </conditionalFormatting>
  <conditionalFormatting sqref="A9">
    <cfRule type="expression" dxfId="46" priority="4">
      <formula>$C$10="Yes"</formula>
    </cfRule>
  </conditionalFormatting>
  <conditionalFormatting sqref="A10">
    <cfRule type="expression" dxfId="45" priority="5">
      <formula>$C$10="Yes"</formula>
    </cfRule>
  </conditionalFormatting>
  <conditionalFormatting sqref="A11">
    <cfRule type="expression" dxfId="44" priority="6">
      <formula>$C$10="Yes"</formula>
    </cfRule>
  </conditionalFormatting>
  <conditionalFormatting sqref="A12">
    <cfRule type="expression" dxfId="43" priority="7">
      <formula>$C$10="Yes"</formula>
    </cfRule>
  </conditionalFormatting>
  <conditionalFormatting sqref="A13">
    <cfRule type="expression" dxfId="42" priority="8">
      <formula>$C$10="Yes"</formula>
    </cfRule>
  </conditionalFormatting>
  <conditionalFormatting sqref="A14">
    <cfRule type="expression" dxfId="41" priority="9">
      <formula>$C$10="Yes"</formula>
    </cfRule>
  </conditionalFormatting>
  <conditionalFormatting sqref="A15">
    <cfRule type="expression" dxfId="40" priority="10">
      <formula>$C$10="Yes"</formula>
    </cfRule>
  </conditionalFormatting>
  <conditionalFormatting sqref="A16">
    <cfRule type="expression" dxfId="39" priority="11">
      <formula>$C$10="Yes"</formula>
    </cfRule>
  </conditionalFormatting>
  <conditionalFormatting sqref="A17">
    <cfRule type="expression" dxfId="38" priority="12">
      <formula>$C$10="Yes"</formula>
    </cfRule>
  </conditionalFormatting>
  <conditionalFormatting sqref="A18">
    <cfRule type="expression" dxfId="37" priority="13">
      <formula>$C$10="Yes"</formula>
    </cfRule>
  </conditionalFormatting>
  <conditionalFormatting sqref="A19">
    <cfRule type="expression" dxfId="36" priority="14">
      <formula>$C$10="Yes"</formula>
    </cfRule>
  </conditionalFormatting>
  <conditionalFormatting sqref="A20">
    <cfRule type="expression" dxfId="35" priority="15">
      <formula>$C$10="Yes"</formula>
    </cfRule>
  </conditionalFormatting>
  <conditionalFormatting sqref="A21">
    <cfRule type="expression" dxfId="34" priority="16">
      <formula>$C$10="Yes"</formula>
    </cfRule>
  </conditionalFormatting>
  <conditionalFormatting sqref="A22">
    <cfRule type="expression" dxfId="33" priority="17">
      <formula>$C$10="Yes"</formula>
    </cfRule>
  </conditionalFormatting>
  <conditionalFormatting sqref="A23">
    <cfRule type="expression" dxfId="32" priority="18">
      <formula>$C$10="Yes"</formula>
    </cfRule>
  </conditionalFormatting>
  <conditionalFormatting sqref="A24">
    <cfRule type="expression" dxfId="31" priority="19">
      <formula>$C$10="Yes"</formula>
    </cfRule>
  </conditionalFormatting>
  <conditionalFormatting sqref="A25">
    <cfRule type="expression" dxfId="30" priority="20">
      <formula>$C$253="No"</formula>
    </cfRule>
  </conditionalFormatting>
  <conditionalFormatting sqref="A25">
    <cfRule type="expression" dxfId="29" priority="21">
      <formula>$C$10="Yes"</formula>
    </cfRule>
  </conditionalFormatting>
  <conditionalFormatting sqref="A117">
    <cfRule type="expression" dxfId="28" priority="22">
      <formula>$C$10="Yes"</formula>
    </cfRule>
  </conditionalFormatting>
  <conditionalFormatting sqref="A118">
    <cfRule type="expression" dxfId="27" priority="23">
      <formula>$C$10="Yes"</formula>
    </cfRule>
  </conditionalFormatting>
  <conditionalFormatting sqref="A357">
    <cfRule type="expression" dxfId="26" priority="24">
      <formula>$C$50="No"</formula>
    </cfRule>
  </conditionalFormatting>
  <conditionalFormatting sqref="A369">
    <cfRule type="expression" dxfId="25" priority="25">
      <formula>$C$158="No"</formula>
    </cfRule>
  </conditionalFormatting>
  <conditionalFormatting sqref="A370">
    <cfRule type="expression" dxfId="24" priority="26">
      <formula>$C$255="No"</formula>
    </cfRule>
  </conditionalFormatting>
  <conditionalFormatting sqref="A641">
    <cfRule type="expression" dxfId="23" priority="27">
      <formula>$C$10="Yes"</formula>
    </cfRule>
  </conditionalFormatting>
  <conditionalFormatting sqref="A638">
    <cfRule type="expression" dxfId="22" priority="28">
      <formula>$C$50="No"</formula>
    </cfRule>
  </conditionalFormatting>
  <conditionalFormatting sqref="A638">
    <cfRule type="expression" dxfId="21" priority="29">
      <formula>$C$10="Yes"</formula>
    </cfRule>
  </conditionalFormatting>
  <conditionalFormatting sqref="A642">
    <cfRule type="expression" dxfId="20" priority="30">
      <formula>$C$10="Yes"</formula>
    </cfRule>
  </conditionalFormatting>
  <conditionalFormatting sqref="A639">
    <cfRule type="expression" dxfId="19" priority="31">
      <formula>$C$10="Yes"</formula>
    </cfRule>
  </conditionalFormatting>
  <conditionalFormatting sqref="A458">
    <cfRule type="expression" dxfId="18" priority="32">
      <formula>$C$10="Yes"</formula>
    </cfRule>
  </conditionalFormatting>
  <conditionalFormatting sqref="A640">
    <cfRule type="expression" dxfId="17" priority="33">
      <formula>$C$10="Yes"</formula>
    </cfRule>
  </conditionalFormatting>
  <conditionalFormatting sqref="A1:A1048576">
    <cfRule type="duplicateValues" dxfId="16" priority="1"/>
  </conditionalFormatting>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1000"/>
  <sheetViews>
    <sheetView workbookViewId="0">
      <selection activeCell="A69" sqref="A69"/>
    </sheetView>
  </sheetViews>
  <sheetFormatPr defaultColWidth="11.19921875" defaultRowHeight="15" customHeight="1"/>
  <cols>
    <col min="1" max="1" width="37" customWidth="1"/>
    <col min="2" max="6" width="11.19921875" customWidth="1"/>
  </cols>
  <sheetData>
    <row r="1" spans="1:1">
      <c r="A1" s="134" t="s">
        <v>1525</v>
      </c>
    </row>
    <row r="3" spans="1:1">
      <c r="A3" s="134" t="s">
        <v>1526</v>
      </c>
    </row>
    <row r="4" spans="1:1">
      <c r="A4" t="s">
        <v>68</v>
      </c>
    </row>
    <row r="5" spans="1:1">
      <c r="A5" t="s">
        <v>323</v>
      </c>
    </row>
    <row r="6" spans="1:1">
      <c r="A6" t="s">
        <v>1527</v>
      </c>
    </row>
    <row r="8" spans="1:1">
      <c r="A8" s="134" t="s">
        <v>1528</v>
      </c>
    </row>
    <row r="9" spans="1:1">
      <c r="A9" t="s">
        <v>1529</v>
      </c>
    </row>
    <row r="10" spans="1:1">
      <c r="A10" t="s">
        <v>1530</v>
      </c>
    </row>
    <row r="11" spans="1:1">
      <c r="A11" t="s">
        <v>1531</v>
      </c>
    </row>
    <row r="12" spans="1:1">
      <c r="A12" t="s">
        <v>1532</v>
      </c>
    </row>
    <row r="14" spans="1:1">
      <c r="A14" s="134" t="s">
        <v>1533</v>
      </c>
    </row>
    <row r="15" spans="1:1">
      <c r="A15" t="s">
        <v>1534</v>
      </c>
    </row>
    <row r="16" spans="1:1">
      <c r="A16" t="s">
        <v>1535</v>
      </c>
    </row>
    <row r="17" spans="1:1">
      <c r="A17" t="s">
        <v>1536</v>
      </c>
    </row>
    <row r="18" spans="1:1">
      <c r="A18" t="s">
        <v>1537</v>
      </c>
    </row>
    <row r="19" spans="1:1">
      <c r="A19" t="s">
        <v>1532</v>
      </c>
    </row>
    <row r="21" spans="1:1" ht="15.75" customHeight="1">
      <c r="A21" s="134" t="s">
        <v>1538</v>
      </c>
    </row>
    <row r="22" spans="1:1" ht="15.75" customHeight="1">
      <c r="A22" t="s">
        <v>1539</v>
      </c>
    </row>
    <row r="23" spans="1:1" ht="15.75" customHeight="1">
      <c r="A23" t="s">
        <v>1540</v>
      </c>
    </row>
    <row r="24" spans="1:1" ht="15.75" customHeight="1"/>
    <row r="25" spans="1:1" ht="15.75" customHeight="1">
      <c r="A25" s="134" t="s">
        <v>1541</v>
      </c>
    </row>
    <row r="26" spans="1:1" ht="15.75" customHeight="1">
      <c r="A26" t="s">
        <v>1542</v>
      </c>
    </row>
    <row r="27" spans="1:1" ht="15.75" customHeight="1">
      <c r="A27" t="s">
        <v>1543</v>
      </c>
    </row>
    <row r="28" spans="1:1" ht="15.75" customHeight="1"/>
    <row r="29" spans="1:1" ht="15.75" customHeight="1">
      <c r="A29" s="134" t="s">
        <v>1544</v>
      </c>
    </row>
    <row r="30" spans="1:1" ht="15.75" customHeight="1">
      <c r="A30" t="s">
        <v>1545</v>
      </c>
    </row>
    <row r="31" spans="1:1" ht="15.75" customHeight="1">
      <c r="A31" t="s">
        <v>1546</v>
      </c>
    </row>
    <row r="32" spans="1:1" ht="15.75" customHeight="1"/>
    <row r="33" spans="1:1" ht="15.75" customHeight="1">
      <c r="A33" s="134" t="s">
        <v>1547</v>
      </c>
    </row>
    <row r="34" spans="1:1" ht="15.75" customHeight="1">
      <c r="A34" t="s">
        <v>1548</v>
      </c>
    </row>
    <row r="35" spans="1:1" ht="15.75" customHeight="1">
      <c r="A35" t="s">
        <v>1549</v>
      </c>
    </row>
    <row r="36" spans="1:1" ht="15.75" customHeight="1"/>
    <row r="37" spans="1:1" ht="15.75" customHeight="1">
      <c r="A37" s="134" t="s">
        <v>1550</v>
      </c>
    </row>
    <row r="38" spans="1:1" ht="15.75" customHeight="1">
      <c r="A38" t="s">
        <v>1551</v>
      </c>
    </row>
    <row r="39" spans="1:1" ht="15.75" customHeight="1">
      <c r="A39" t="s">
        <v>1552</v>
      </c>
    </row>
    <row r="40" spans="1:1" ht="15.75" customHeight="1"/>
    <row r="41" spans="1:1" ht="15.75" customHeight="1">
      <c r="A41" s="134" t="s">
        <v>1553</v>
      </c>
    </row>
    <row r="42" spans="1:1" ht="15.75" customHeight="1">
      <c r="A42" t="s">
        <v>1554</v>
      </c>
    </row>
    <row r="43" spans="1:1" ht="15.75" customHeight="1">
      <c r="A43" t="s">
        <v>1555</v>
      </c>
    </row>
    <row r="44" spans="1:1" ht="15.75" customHeight="1">
      <c r="A44" t="s">
        <v>1556</v>
      </c>
    </row>
    <row r="45" spans="1:1" ht="15.75" customHeight="1">
      <c r="A45" t="s">
        <v>1557</v>
      </c>
    </row>
    <row r="46" spans="1:1" ht="15.75" customHeight="1">
      <c r="A46" t="s">
        <v>1527</v>
      </c>
    </row>
    <row r="47" spans="1:1" ht="15.75" customHeight="1"/>
    <row r="48" spans="1:1" ht="15.75" customHeight="1">
      <c r="A48" s="134" t="s">
        <v>1558</v>
      </c>
    </row>
    <row r="49" spans="1:3" ht="15.75" customHeight="1">
      <c r="A49" s="1" t="s">
        <v>1559</v>
      </c>
    </row>
    <row r="50" spans="1:3" ht="15.75" customHeight="1">
      <c r="A50" s="1" t="s">
        <v>1560</v>
      </c>
    </row>
    <row r="51" spans="1:3" ht="15.75" customHeight="1">
      <c r="A51" s="1" t="s">
        <v>1561</v>
      </c>
    </row>
    <row r="52" spans="1:3" ht="15.75" customHeight="1"/>
    <row r="53" spans="1:3" ht="15.75" customHeight="1">
      <c r="A53" s="134" t="s">
        <v>1562</v>
      </c>
    </row>
    <row r="54" spans="1:3" ht="15.75" customHeight="1">
      <c r="A54" s="1" t="s">
        <v>1563</v>
      </c>
    </row>
    <row r="55" spans="1:3" ht="15.75" customHeight="1">
      <c r="A55" s="1" t="s">
        <v>1564</v>
      </c>
    </row>
    <row r="56" spans="1:3" ht="15.75" customHeight="1">
      <c r="A56" s="1" t="s">
        <v>1565</v>
      </c>
    </row>
    <row r="57" spans="1:3" ht="15.75" customHeight="1"/>
    <row r="58" spans="1:3" ht="15.75" customHeight="1">
      <c r="A58" s="134" t="s">
        <v>1566</v>
      </c>
    </row>
    <row r="59" spans="1:3" ht="15.75" customHeight="1">
      <c r="A59" s="1" t="s">
        <v>193</v>
      </c>
      <c r="B59" s="2">
        <v>4</v>
      </c>
      <c r="C59" s="58"/>
    </row>
    <row r="60" spans="1:3" ht="15.75" customHeight="1">
      <c r="A60" s="1" t="s">
        <v>194</v>
      </c>
      <c r="B60" s="2">
        <v>5</v>
      </c>
      <c r="C60" s="58"/>
    </row>
    <row r="61" spans="1:3" ht="15.75" customHeight="1">
      <c r="A61" s="1" t="s">
        <v>195</v>
      </c>
      <c r="B61" s="2">
        <v>6</v>
      </c>
      <c r="C61" s="58"/>
    </row>
    <row r="62" spans="1:3" ht="15.75" customHeight="1">
      <c r="A62" s="1" t="s">
        <v>196</v>
      </c>
      <c r="B62" s="2">
        <v>7</v>
      </c>
      <c r="C62" s="58"/>
    </row>
    <row r="63" spans="1:3" ht="15.75" customHeight="1">
      <c r="A63" s="1" t="s">
        <v>197</v>
      </c>
      <c r="B63" s="2">
        <v>8</v>
      </c>
      <c r="C63" s="58"/>
    </row>
    <row r="64" spans="1:3" ht="15.75" customHeight="1">
      <c r="A64" s="1" t="s">
        <v>198</v>
      </c>
      <c r="B64" s="2">
        <v>9</v>
      </c>
      <c r="C64" s="58"/>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1" sqref="L1"/>
    </sheetView>
  </sheetViews>
  <sheetFormatPr defaultColWidth="6.59765625" defaultRowHeight="12.75"/>
  <cols>
    <col min="1" max="16384" width="6.59765625" style="203"/>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0" sqref="C20"/>
    </sheetView>
  </sheetViews>
  <sheetFormatPr defaultColWidth="11.19921875" defaultRowHeight="15" customHeight="1"/>
  <cols>
    <col min="1" max="2" width="10.3984375" customWidth="1"/>
    <col min="3" max="3" width="99.3984375" customWidth="1"/>
    <col min="4" max="23" width="10.3984375" customWidth="1"/>
  </cols>
  <sheetData>
    <row r="1" spans="1:26" ht="36" customHeight="1">
      <c r="A1" s="221" t="s">
        <v>1803</v>
      </c>
      <c r="B1" s="217"/>
      <c r="C1" s="210"/>
      <c r="D1" s="135"/>
      <c r="E1" s="135"/>
      <c r="F1" s="135"/>
      <c r="G1" s="135"/>
      <c r="H1" s="135"/>
      <c r="I1" s="37"/>
      <c r="J1" s="2"/>
      <c r="K1" s="2"/>
      <c r="L1" s="2"/>
      <c r="M1" s="2"/>
      <c r="N1" s="2"/>
      <c r="O1" s="2"/>
      <c r="P1" s="2"/>
      <c r="Q1" s="2"/>
      <c r="R1" s="2"/>
      <c r="S1" s="2"/>
      <c r="T1" s="2"/>
      <c r="U1" s="2"/>
      <c r="V1" s="2"/>
      <c r="W1" s="2"/>
      <c r="X1" s="1"/>
      <c r="Y1" s="1"/>
      <c r="Z1" s="1"/>
    </row>
    <row r="2" spans="1:26" ht="25.5" customHeight="1">
      <c r="A2" s="222" t="s">
        <v>0</v>
      </c>
      <c r="B2" s="217"/>
      <c r="C2" s="210"/>
      <c r="D2" s="136"/>
      <c r="E2" s="136"/>
      <c r="F2" s="136"/>
      <c r="G2" s="136"/>
      <c r="H2" s="136"/>
      <c r="I2" s="37"/>
      <c r="J2" s="2"/>
      <c r="K2" s="2"/>
      <c r="L2" s="2"/>
      <c r="M2" s="2"/>
      <c r="N2" s="2"/>
      <c r="O2" s="2"/>
      <c r="P2" s="2"/>
      <c r="Q2" s="2"/>
      <c r="R2" s="2"/>
      <c r="S2" s="2"/>
      <c r="T2" s="2"/>
      <c r="U2" s="2"/>
      <c r="V2" s="2"/>
      <c r="W2" s="2"/>
      <c r="X2" s="1"/>
      <c r="Y2" s="1"/>
      <c r="Z2" s="1"/>
    </row>
    <row r="3" spans="1:26" ht="24" customHeight="1">
      <c r="A3" s="137" t="s">
        <v>1567</v>
      </c>
      <c r="B3" s="137" t="s">
        <v>3</v>
      </c>
      <c r="C3" s="137" t="s">
        <v>1568</v>
      </c>
      <c r="D3" s="63"/>
      <c r="E3" s="63"/>
      <c r="F3" s="63"/>
      <c r="G3" s="63"/>
      <c r="H3" s="63"/>
      <c r="I3" s="63"/>
      <c r="J3" s="63"/>
      <c r="K3" s="63"/>
      <c r="L3" s="63"/>
      <c r="M3" s="63"/>
      <c r="N3" s="63"/>
      <c r="O3" s="63"/>
      <c r="P3" s="63"/>
      <c r="Q3" s="63"/>
      <c r="R3" s="63"/>
      <c r="S3" s="63"/>
      <c r="T3" s="63"/>
      <c r="U3" s="63"/>
      <c r="V3" s="63"/>
      <c r="W3" s="63"/>
      <c r="X3" s="9"/>
      <c r="Y3" s="9"/>
      <c r="Z3" s="9"/>
    </row>
    <row r="4" spans="1:26" ht="36" customHeight="1">
      <c r="A4" s="36" t="s">
        <v>1569</v>
      </c>
      <c r="B4" s="138">
        <v>42586</v>
      </c>
      <c r="C4" s="36" t="s">
        <v>1570</v>
      </c>
    </row>
    <row r="5" spans="1:26" ht="36" customHeight="1">
      <c r="A5" s="36" t="s">
        <v>1571</v>
      </c>
      <c r="B5" s="138">
        <v>42596</v>
      </c>
      <c r="C5" s="185" t="s">
        <v>1835</v>
      </c>
    </row>
    <row r="6" spans="1:26" ht="36" customHeight="1">
      <c r="A6" s="36" t="s">
        <v>1572</v>
      </c>
      <c r="B6" s="138">
        <v>42597</v>
      </c>
      <c r="C6" s="36" t="s">
        <v>1573</v>
      </c>
    </row>
    <row r="7" spans="1:26" ht="36" customHeight="1">
      <c r="A7" s="36" t="s">
        <v>1574</v>
      </c>
      <c r="B7" s="138">
        <v>42598</v>
      </c>
      <c r="C7" s="36" t="s">
        <v>1575</v>
      </c>
    </row>
    <row r="8" spans="1:26" ht="36" customHeight="1">
      <c r="A8" s="36" t="s">
        <v>1576</v>
      </c>
      <c r="B8" s="138">
        <v>42606</v>
      </c>
      <c r="C8" s="36" t="s">
        <v>1577</v>
      </c>
    </row>
    <row r="9" spans="1:26" ht="36" customHeight="1">
      <c r="A9" s="36" t="s">
        <v>1578</v>
      </c>
      <c r="B9" s="138">
        <v>42607</v>
      </c>
      <c r="C9" s="36" t="s">
        <v>1579</v>
      </c>
    </row>
    <row r="10" spans="1:26" ht="36" customHeight="1">
      <c r="A10" s="36" t="s">
        <v>1580</v>
      </c>
      <c r="B10" s="138">
        <v>42608</v>
      </c>
      <c r="C10" s="36" t="s">
        <v>1581</v>
      </c>
    </row>
    <row r="11" spans="1:26" ht="36" customHeight="1">
      <c r="A11" s="36" t="s">
        <v>1582</v>
      </c>
      <c r="B11" s="138">
        <v>42608</v>
      </c>
      <c r="C11" s="36" t="s">
        <v>1583</v>
      </c>
    </row>
    <row r="12" spans="1:26" ht="36" customHeight="1">
      <c r="A12" s="36" t="s">
        <v>1584</v>
      </c>
      <c r="B12" s="138">
        <v>42634</v>
      </c>
      <c r="C12" s="36" t="s">
        <v>1585</v>
      </c>
    </row>
    <row r="13" spans="1:26" ht="36" customHeight="1">
      <c r="A13" s="36" t="s">
        <v>1586</v>
      </c>
      <c r="B13" s="138">
        <v>42636</v>
      </c>
      <c r="C13" s="36" t="s">
        <v>1587</v>
      </c>
    </row>
    <row r="14" spans="1:26" ht="36" customHeight="1">
      <c r="A14" s="36" t="s">
        <v>1588</v>
      </c>
      <c r="B14" s="138">
        <v>42639</v>
      </c>
      <c r="C14" s="36" t="s">
        <v>1589</v>
      </c>
    </row>
    <row r="15" spans="1:26" ht="36" customHeight="1">
      <c r="A15" s="36" t="s">
        <v>1590</v>
      </c>
      <c r="B15" s="138">
        <v>42649</v>
      </c>
      <c r="C15" s="36" t="s">
        <v>1591</v>
      </c>
    </row>
    <row r="16" spans="1:26" ht="36" customHeight="1">
      <c r="A16" s="36" t="s">
        <v>1592</v>
      </c>
      <c r="B16" s="138">
        <v>42660</v>
      </c>
      <c r="C16" s="36" t="s">
        <v>1593</v>
      </c>
    </row>
    <row r="17" spans="1:3" ht="36" customHeight="1">
      <c r="A17" s="36" t="s">
        <v>1594</v>
      </c>
      <c r="B17" s="138">
        <v>42690</v>
      </c>
      <c r="C17" s="36" t="s">
        <v>1595</v>
      </c>
    </row>
    <row r="18" spans="1:3" ht="36" customHeight="1">
      <c r="A18" s="36" t="s">
        <v>1596</v>
      </c>
      <c r="B18" s="138">
        <v>42695</v>
      </c>
      <c r="C18" s="185" t="s">
        <v>1836</v>
      </c>
    </row>
    <row r="19" spans="1:3" ht="36" customHeight="1">
      <c r="A19" s="36" t="s">
        <v>1597</v>
      </c>
      <c r="B19" s="138">
        <v>42697</v>
      </c>
      <c r="C19" s="36" t="s">
        <v>1598</v>
      </c>
    </row>
    <row r="20" spans="1:3" ht="36" customHeight="1">
      <c r="A20" s="36" t="s">
        <v>1599</v>
      </c>
      <c r="B20" s="138">
        <v>43032</v>
      </c>
      <c r="C20" s="36" t="s">
        <v>1600</v>
      </c>
    </row>
    <row r="21" spans="1:3" ht="36" customHeight="1">
      <c r="A21" s="36" t="s">
        <v>1601</v>
      </c>
      <c r="B21" s="138">
        <v>43314</v>
      </c>
      <c r="C21" s="36" t="s">
        <v>1602</v>
      </c>
    </row>
    <row r="22" spans="1:3" ht="36" customHeight="1">
      <c r="A22" s="36" t="s">
        <v>1603</v>
      </c>
      <c r="B22" s="138">
        <v>43315</v>
      </c>
      <c r="C22" s="36" t="s">
        <v>1604</v>
      </c>
    </row>
    <row r="23" spans="1:3" ht="36" customHeight="1">
      <c r="A23" s="36" t="s">
        <v>1605</v>
      </c>
      <c r="B23" s="138">
        <v>43386</v>
      </c>
      <c r="C23" s="36" t="s">
        <v>1606</v>
      </c>
    </row>
    <row r="24" spans="1:3" ht="36" customHeight="1">
      <c r="A24" s="186" t="s">
        <v>1801</v>
      </c>
      <c r="B24" s="139"/>
      <c r="C24" s="36"/>
    </row>
    <row r="25" spans="1:3" ht="36" customHeight="1">
      <c r="A25" s="185" t="s">
        <v>1812</v>
      </c>
      <c r="B25" s="138">
        <v>43742</v>
      </c>
      <c r="C25" s="185" t="s">
        <v>1802</v>
      </c>
    </row>
    <row r="26" spans="1:3" ht="36" customHeight="1">
      <c r="A26" s="204" t="s">
        <v>1839</v>
      </c>
      <c r="B26" s="208">
        <v>43782</v>
      </c>
      <c r="C26" s="204" t="s">
        <v>1840</v>
      </c>
    </row>
    <row r="27" spans="1:3" ht="36" customHeight="1">
      <c r="A27" s="205"/>
      <c r="B27" s="206"/>
      <c r="C27" s="205"/>
    </row>
    <row r="28" spans="1:3" ht="36" customHeight="1">
      <c r="A28" s="205"/>
      <c r="B28" s="206"/>
      <c r="C28" s="205"/>
    </row>
    <row r="29" spans="1:3" ht="36" customHeight="1">
      <c r="A29" s="205"/>
      <c r="B29" s="206"/>
      <c r="C29" s="205"/>
    </row>
    <row r="30" spans="1:3" ht="36" customHeight="1">
      <c r="A30" s="205"/>
      <c r="B30" s="206"/>
      <c r="C30" s="205"/>
    </row>
    <row r="31" spans="1:3" ht="36" customHeight="1">
      <c r="A31" s="205"/>
      <c r="B31" s="206"/>
      <c r="C31" s="205"/>
    </row>
    <row r="32" spans="1:3" ht="36" customHeight="1">
      <c r="A32" s="205"/>
      <c r="B32" s="206"/>
      <c r="C32" s="205"/>
    </row>
    <row r="33" spans="1:3" ht="36" customHeight="1">
      <c r="A33" s="205"/>
      <c r="B33" s="206"/>
      <c r="C33" s="205"/>
    </row>
    <row r="34" spans="1:3" ht="36" customHeight="1">
      <c r="A34" s="205"/>
      <c r="B34" s="206"/>
      <c r="C34" s="205"/>
    </row>
    <row r="35" spans="1:3" ht="36" customHeight="1">
      <c r="A35" s="205"/>
      <c r="B35" s="206"/>
      <c r="C35" s="205"/>
    </row>
    <row r="36" spans="1:3" ht="36" customHeight="1">
      <c r="A36" s="205"/>
      <c r="B36" s="206"/>
      <c r="C36" s="205"/>
    </row>
    <row r="37" spans="1:3" ht="36" customHeight="1">
      <c r="A37" s="205"/>
      <c r="B37" s="206"/>
      <c r="C37" s="205"/>
    </row>
    <row r="38" spans="1:3" ht="36" customHeight="1">
      <c r="A38" s="205"/>
      <c r="B38" s="206"/>
      <c r="C38" s="205"/>
    </row>
    <row r="39" spans="1:3" ht="36" customHeight="1">
      <c r="A39" s="205"/>
      <c r="B39" s="206"/>
      <c r="C39" s="205"/>
    </row>
    <row r="40" spans="1:3" ht="36" customHeight="1">
      <c r="A40" s="205"/>
      <c r="B40" s="206"/>
      <c r="C40" s="205"/>
    </row>
    <row r="41" spans="1:3" ht="15.75" customHeight="1">
      <c r="B41" s="140"/>
    </row>
    <row r="42" spans="1:3" ht="15.75" customHeight="1">
      <c r="B42" s="140"/>
    </row>
    <row r="43" spans="1:3" ht="15.75" customHeight="1">
      <c r="B43" s="140"/>
    </row>
    <row r="44" spans="1:3" ht="15.75" customHeight="1">
      <c r="B44" s="140"/>
    </row>
    <row r="45" spans="1:3" ht="15.75" customHeight="1">
      <c r="B45" s="140"/>
    </row>
    <row r="46" spans="1:3" ht="15.75" customHeight="1">
      <c r="B46" s="140"/>
    </row>
    <row r="47" spans="1:3" ht="15.75" customHeight="1">
      <c r="B47" s="140"/>
    </row>
    <row r="48" spans="1:3" ht="15.75" customHeight="1">
      <c r="B48" s="140"/>
    </row>
    <row r="49" spans="2:2" ht="15.75" customHeight="1">
      <c r="B49" s="140"/>
    </row>
    <row r="50" spans="2:2" ht="15.75" customHeight="1">
      <c r="B50" s="140"/>
    </row>
    <row r="51" spans="2:2" ht="15.75" customHeight="1">
      <c r="B51" s="140"/>
    </row>
    <row r="52" spans="2:2" ht="15.75" customHeight="1">
      <c r="B52" s="140"/>
    </row>
    <row r="53" spans="2:2" ht="15.75" customHeight="1">
      <c r="B53" s="140"/>
    </row>
    <row r="54" spans="2:2" ht="15.75" customHeight="1">
      <c r="B54" s="140"/>
    </row>
    <row r="55" spans="2:2" ht="15.75" customHeight="1">
      <c r="B55" s="140"/>
    </row>
    <row r="56" spans="2:2" ht="15.75" customHeight="1">
      <c r="B56" s="140"/>
    </row>
    <row r="57" spans="2:2" ht="15.75" customHeight="1">
      <c r="B57" s="140"/>
    </row>
    <row r="58" spans="2:2" ht="15.75" customHeight="1">
      <c r="B58" s="140"/>
    </row>
    <row r="59" spans="2:2" ht="15.75" customHeight="1">
      <c r="B59" s="140"/>
    </row>
    <row r="60" spans="2:2" ht="15.75" customHeight="1">
      <c r="B60" s="140"/>
    </row>
    <row r="61" spans="2:2" ht="15.75" customHeight="1">
      <c r="B61" s="140"/>
    </row>
    <row r="62" spans="2:2" ht="15.75" customHeight="1">
      <c r="B62" s="140"/>
    </row>
    <row r="63" spans="2:2" ht="15.75" customHeight="1">
      <c r="B63" s="140"/>
    </row>
    <row r="64" spans="2:2" ht="15.75" customHeight="1">
      <c r="B64" s="140"/>
    </row>
    <row r="65" spans="2:2" ht="15.75" customHeight="1">
      <c r="B65" s="140"/>
    </row>
    <row r="66" spans="2:2" ht="15.75" customHeight="1">
      <c r="B66" s="140"/>
    </row>
    <row r="67" spans="2:2" ht="15.75" customHeight="1">
      <c r="B67" s="140"/>
    </row>
    <row r="68" spans="2:2" ht="15.75" customHeight="1">
      <c r="B68" s="140"/>
    </row>
    <row r="69" spans="2:2" ht="15.75" customHeight="1">
      <c r="B69" s="140"/>
    </row>
    <row r="70" spans="2:2" ht="15.75" customHeight="1">
      <c r="B70" s="140"/>
    </row>
    <row r="71" spans="2:2" ht="15.75" customHeight="1">
      <c r="B71" s="140"/>
    </row>
    <row r="72" spans="2:2" ht="15.75" customHeight="1">
      <c r="B72" s="140"/>
    </row>
    <row r="73" spans="2:2" ht="15.75" customHeight="1">
      <c r="B73" s="140"/>
    </row>
    <row r="74" spans="2:2" ht="15.75" customHeight="1">
      <c r="B74" s="140"/>
    </row>
    <row r="75" spans="2:2" ht="15.75" customHeight="1">
      <c r="B75" s="140"/>
    </row>
    <row r="76" spans="2:2" ht="15.75" customHeight="1">
      <c r="B76" s="140"/>
    </row>
    <row r="77" spans="2:2" ht="15.75" customHeight="1">
      <c r="B77" s="140"/>
    </row>
    <row r="78" spans="2:2" ht="15.75" customHeight="1">
      <c r="B78" s="140"/>
    </row>
    <row r="79" spans="2:2" ht="15.75" customHeight="1">
      <c r="B79" s="140"/>
    </row>
    <row r="80" spans="2:2" ht="15.75" customHeight="1">
      <c r="B80" s="140"/>
    </row>
    <row r="81" spans="2:2" ht="15.75" customHeight="1">
      <c r="B81" s="140"/>
    </row>
    <row r="82" spans="2:2" ht="15.75" customHeight="1">
      <c r="B82" s="140"/>
    </row>
    <row r="83" spans="2:2" ht="15.75" customHeight="1">
      <c r="B83" s="140"/>
    </row>
    <row r="84" spans="2:2" ht="15.75" customHeight="1">
      <c r="B84" s="140"/>
    </row>
    <row r="85" spans="2:2" ht="15.75" customHeight="1">
      <c r="B85" s="140"/>
    </row>
    <row r="86" spans="2:2" ht="15.75" customHeight="1">
      <c r="B86" s="140"/>
    </row>
    <row r="87" spans="2:2" ht="15.75" customHeight="1">
      <c r="B87" s="140"/>
    </row>
    <row r="88" spans="2:2" ht="15.75" customHeight="1">
      <c r="B88" s="140"/>
    </row>
    <row r="89" spans="2:2" ht="15.75" customHeight="1">
      <c r="B89" s="140"/>
    </row>
    <row r="90" spans="2:2" ht="15.75" customHeight="1">
      <c r="B90" s="140"/>
    </row>
    <row r="91" spans="2:2" ht="15.75" customHeight="1">
      <c r="B91" s="140"/>
    </row>
    <row r="92" spans="2:2" ht="15.75" customHeight="1">
      <c r="B92" s="140"/>
    </row>
    <row r="93" spans="2:2" ht="15.75" customHeight="1">
      <c r="B93" s="140"/>
    </row>
    <row r="94" spans="2:2" ht="15.75" customHeight="1">
      <c r="B94" s="140"/>
    </row>
    <row r="95" spans="2:2" ht="15.75" customHeight="1">
      <c r="B95" s="140"/>
    </row>
    <row r="96" spans="2:2" ht="15.75" customHeight="1">
      <c r="B96" s="140"/>
    </row>
    <row r="97" spans="2:2" ht="15.75" customHeight="1">
      <c r="B97" s="140"/>
    </row>
    <row r="98" spans="2:2" ht="15.75" customHeight="1">
      <c r="B98" s="140"/>
    </row>
    <row r="99" spans="2:2" ht="15.75" customHeight="1">
      <c r="B99" s="140"/>
    </row>
    <row r="100" spans="2:2" ht="15.75" customHeight="1">
      <c r="B100" s="140"/>
    </row>
    <row r="101" spans="2:2" ht="15.75" customHeight="1">
      <c r="B101" s="140"/>
    </row>
    <row r="102" spans="2:2" ht="15.75" customHeight="1">
      <c r="B102" s="140"/>
    </row>
    <row r="103" spans="2:2" ht="15.75" customHeight="1">
      <c r="B103" s="140"/>
    </row>
    <row r="104" spans="2:2" ht="15.75" customHeight="1">
      <c r="B104" s="140"/>
    </row>
    <row r="105" spans="2:2" ht="15.75" customHeight="1">
      <c r="B105" s="140"/>
    </row>
    <row r="106" spans="2:2" ht="15.75" customHeight="1">
      <c r="B106" s="140"/>
    </row>
    <row r="107" spans="2:2" ht="15.75" customHeight="1">
      <c r="B107" s="140"/>
    </row>
    <row r="108" spans="2:2" ht="15.75" customHeight="1">
      <c r="B108" s="140"/>
    </row>
    <row r="109" spans="2:2" ht="15.75" customHeight="1">
      <c r="B109" s="140"/>
    </row>
    <row r="110" spans="2:2" ht="15.75" customHeight="1">
      <c r="B110" s="140"/>
    </row>
    <row r="111" spans="2:2" ht="15.75" customHeight="1">
      <c r="B111" s="140"/>
    </row>
    <row r="112" spans="2:2" ht="15.75" customHeight="1">
      <c r="B112" s="140"/>
    </row>
    <row r="113" spans="2:2" ht="15.75" customHeight="1">
      <c r="B113" s="140"/>
    </row>
    <row r="114" spans="2:2" ht="15.75" customHeight="1">
      <c r="B114" s="140"/>
    </row>
    <row r="115" spans="2:2" ht="15.75" customHeight="1">
      <c r="B115" s="140"/>
    </row>
    <row r="116" spans="2:2" ht="15.75" customHeight="1">
      <c r="B116" s="140"/>
    </row>
    <row r="117" spans="2:2" ht="15.75" customHeight="1">
      <c r="B117" s="140"/>
    </row>
    <row r="118" spans="2:2" ht="15.75" customHeight="1">
      <c r="B118" s="140"/>
    </row>
    <row r="119" spans="2:2" ht="15.75" customHeight="1">
      <c r="B119" s="140"/>
    </row>
    <row r="120" spans="2:2" ht="15.75" customHeight="1">
      <c r="B120" s="140"/>
    </row>
    <row r="121" spans="2:2" ht="15.75" customHeight="1">
      <c r="B121" s="140"/>
    </row>
    <row r="122" spans="2:2" ht="15.75" customHeight="1">
      <c r="B122" s="140"/>
    </row>
    <row r="123" spans="2:2" ht="15.75" customHeight="1">
      <c r="B123" s="140"/>
    </row>
    <row r="124" spans="2:2" ht="15.75" customHeight="1">
      <c r="B124" s="140"/>
    </row>
    <row r="125" spans="2:2" ht="15.75" customHeight="1">
      <c r="B125" s="140"/>
    </row>
    <row r="126" spans="2:2" ht="15.75" customHeight="1">
      <c r="B126" s="140"/>
    </row>
    <row r="127" spans="2:2" ht="15.75" customHeight="1">
      <c r="B127" s="140"/>
    </row>
    <row r="128" spans="2:2" ht="15.75" customHeight="1">
      <c r="B128" s="140"/>
    </row>
    <row r="129" spans="2:2" ht="15.75" customHeight="1">
      <c r="B129" s="140"/>
    </row>
    <row r="130" spans="2:2" ht="15.75" customHeight="1">
      <c r="B130" s="140"/>
    </row>
    <row r="131" spans="2:2" ht="15.75" customHeight="1">
      <c r="B131" s="140"/>
    </row>
    <row r="132" spans="2:2" ht="15.75" customHeight="1">
      <c r="B132" s="140"/>
    </row>
    <row r="133" spans="2:2" ht="15.75" customHeight="1">
      <c r="B133" s="140"/>
    </row>
    <row r="134" spans="2:2" ht="15.75" customHeight="1">
      <c r="B134" s="140"/>
    </row>
    <row r="135" spans="2:2" ht="15.75" customHeight="1">
      <c r="B135" s="140"/>
    </row>
    <row r="136" spans="2:2" ht="15.75" customHeight="1">
      <c r="B136" s="140"/>
    </row>
    <row r="137" spans="2:2" ht="15.75" customHeight="1">
      <c r="B137" s="140"/>
    </row>
    <row r="138" spans="2:2" ht="15.75" customHeight="1">
      <c r="B138" s="140"/>
    </row>
    <row r="139" spans="2:2" ht="15.75" customHeight="1">
      <c r="B139" s="140"/>
    </row>
    <row r="140" spans="2:2" ht="15.75" customHeight="1">
      <c r="B140" s="140"/>
    </row>
    <row r="141" spans="2:2" ht="15.75" customHeight="1">
      <c r="B141" s="140"/>
    </row>
    <row r="142" spans="2:2" ht="15.75" customHeight="1">
      <c r="B142" s="140"/>
    </row>
    <row r="143" spans="2:2" ht="15.75" customHeight="1">
      <c r="B143" s="140"/>
    </row>
    <row r="144" spans="2:2" ht="15.75" customHeight="1">
      <c r="B144" s="140"/>
    </row>
    <row r="145" spans="2:2" ht="15.75" customHeight="1">
      <c r="B145" s="140"/>
    </row>
    <row r="146" spans="2:2" ht="15.75" customHeight="1">
      <c r="B146" s="140"/>
    </row>
    <row r="147" spans="2:2" ht="15.75" customHeight="1">
      <c r="B147" s="140"/>
    </row>
    <row r="148" spans="2:2" ht="15.75" customHeight="1">
      <c r="B148" s="140"/>
    </row>
    <row r="149" spans="2:2" ht="15.75" customHeight="1">
      <c r="B149" s="140"/>
    </row>
    <row r="150" spans="2:2" ht="15.75" customHeight="1">
      <c r="B150" s="140"/>
    </row>
    <row r="151" spans="2:2" ht="15.75" customHeight="1">
      <c r="B151" s="140"/>
    </row>
    <row r="152" spans="2:2" ht="15.75" customHeight="1">
      <c r="B152" s="140"/>
    </row>
    <row r="153" spans="2:2" ht="15.75" customHeight="1">
      <c r="B153" s="140"/>
    </row>
    <row r="154" spans="2:2" ht="15.75" customHeight="1">
      <c r="B154" s="140"/>
    </row>
    <row r="155" spans="2:2" ht="15.75" customHeight="1">
      <c r="B155" s="140"/>
    </row>
    <row r="156" spans="2:2" ht="15.75" customHeight="1">
      <c r="B156" s="140"/>
    </row>
    <row r="157" spans="2:2" ht="15.75" customHeight="1">
      <c r="B157" s="140"/>
    </row>
    <row r="158" spans="2:2" ht="15.75" customHeight="1">
      <c r="B158" s="140"/>
    </row>
    <row r="159" spans="2:2" ht="15.75" customHeight="1">
      <c r="B159" s="140"/>
    </row>
    <row r="160" spans="2:2" ht="15.75" customHeight="1">
      <c r="B160" s="140"/>
    </row>
    <row r="161" spans="2:2" ht="15.75" customHeight="1">
      <c r="B161" s="140"/>
    </row>
    <row r="162" spans="2:2" ht="15.75" customHeight="1">
      <c r="B162" s="140"/>
    </row>
    <row r="163" spans="2:2" ht="15.75" customHeight="1">
      <c r="B163" s="140"/>
    </row>
    <row r="164" spans="2:2" ht="15.75" customHeight="1">
      <c r="B164" s="140"/>
    </row>
    <row r="165" spans="2:2" ht="15.75" customHeight="1">
      <c r="B165" s="140"/>
    </row>
    <row r="166" spans="2:2" ht="15.75" customHeight="1">
      <c r="B166" s="140"/>
    </row>
    <row r="167" spans="2:2" ht="15.75" customHeight="1">
      <c r="B167" s="140"/>
    </row>
    <row r="168" spans="2:2" ht="15.75" customHeight="1">
      <c r="B168" s="140"/>
    </row>
    <row r="169" spans="2:2" ht="15.75" customHeight="1">
      <c r="B169" s="140"/>
    </row>
    <row r="170" spans="2:2" ht="15.75" customHeight="1">
      <c r="B170" s="140"/>
    </row>
    <row r="171" spans="2:2" ht="15.75" customHeight="1">
      <c r="B171" s="140"/>
    </row>
    <row r="172" spans="2:2" ht="15.75" customHeight="1">
      <c r="B172" s="140"/>
    </row>
    <row r="173" spans="2:2" ht="15.75" customHeight="1">
      <c r="B173" s="140"/>
    </row>
    <row r="174" spans="2:2" ht="15.75" customHeight="1">
      <c r="B174" s="140"/>
    </row>
    <row r="175" spans="2:2" ht="15.75" customHeight="1">
      <c r="B175" s="140"/>
    </row>
    <row r="176" spans="2:2" ht="15.75" customHeight="1">
      <c r="B176" s="140"/>
    </row>
    <row r="177" spans="2:2" ht="15.75" customHeight="1">
      <c r="B177" s="140"/>
    </row>
    <row r="178" spans="2:2" ht="15.75" customHeight="1">
      <c r="B178" s="140"/>
    </row>
    <row r="179" spans="2:2" ht="15.75" customHeight="1">
      <c r="B179" s="140"/>
    </row>
    <row r="180" spans="2:2" ht="15.75" customHeight="1">
      <c r="B180" s="140"/>
    </row>
    <row r="181" spans="2:2" ht="15.75" customHeight="1">
      <c r="B181" s="140"/>
    </row>
    <row r="182" spans="2:2" ht="15.75" customHeight="1">
      <c r="B182" s="140"/>
    </row>
    <row r="183" spans="2:2" ht="15.75" customHeight="1">
      <c r="B183" s="140"/>
    </row>
    <row r="184" spans="2:2" ht="15.75" customHeight="1">
      <c r="B184" s="140"/>
    </row>
    <row r="185" spans="2:2" ht="15.75" customHeight="1">
      <c r="B185" s="140"/>
    </row>
    <row r="186" spans="2:2" ht="15.75" customHeight="1">
      <c r="B186" s="140"/>
    </row>
    <row r="187" spans="2:2" ht="15.75" customHeight="1">
      <c r="B187" s="140"/>
    </row>
    <row r="188" spans="2:2" ht="15.75" customHeight="1">
      <c r="B188" s="140"/>
    </row>
    <row r="189" spans="2:2" ht="15.75" customHeight="1">
      <c r="B189" s="140"/>
    </row>
    <row r="190" spans="2:2" ht="15.75" customHeight="1">
      <c r="B190" s="140"/>
    </row>
    <row r="191" spans="2:2" ht="15.75" customHeight="1">
      <c r="B191" s="140"/>
    </row>
    <row r="192" spans="2:2" ht="15.75" customHeight="1">
      <c r="B192" s="140"/>
    </row>
    <row r="193" spans="2:2" ht="15.75" customHeight="1">
      <c r="B193" s="140"/>
    </row>
    <row r="194" spans="2:2" ht="15.75" customHeight="1">
      <c r="B194" s="140"/>
    </row>
    <row r="195" spans="2:2" ht="15.75" customHeight="1">
      <c r="B195" s="140"/>
    </row>
    <row r="196" spans="2:2" ht="15.75" customHeight="1">
      <c r="B196" s="140"/>
    </row>
    <row r="197" spans="2:2" ht="15.75" customHeight="1">
      <c r="B197" s="140"/>
    </row>
    <row r="198" spans="2:2" ht="15.75" customHeight="1">
      <c r="B198" s="140"/>
    </row>
    <row r="199" spans="2:2" ht="15.75" customHeight="1">
      <c r="B199" s="140"/>
    </row>
    <row r="200" spans="2:2" ht="15.75" customHeight="1">
      <c r="B200" s="140"/>
    </row>
    <row r="201" spans="2:2" ht="15.75" customHeight="1">
      <c r="B201" s="140"/>
    </row>
    <row r="202" spans="2:2" ht="15.75" customHeight="1">
      <c r="B202" s="140"/>
    </row>
    <row r="203" spans="2:2" ht="15.75" customHeight="1">
      <c r="B203" s="140"/>
    </row>
    <row r="204" spans="2:2" ht="15.75" customHeight="1">
      <c r="B204" s="140"/>
    </row>
    <row r="205" spans="2:2" ht="15.75" customHeight="1">
      <c r="B205" s="140"/>
    </row>
    <row r="206" spans="2:2" ht="15.75" customHeight="1">
      <c r="B206" s="140"/>
    </row>
    <row r="207" spans="2:2" ht="15.75" customHeight="1">
      <c r="B207" s="140"/>
    </row>
    <row r="208" spans="2:2" ht="15.75" customHeight="1">
      <c r="B208" s="140"/>
    </row>
    <row r="209" spans="2:2" ht="15.75" customHeight="1">
      <c r="B209" s="140"/>
    </row>
    <row r="210" spans="2:2" ht="15.75" customHeight="1">
      <c r="B210" s="140"/>
    </row>
    <row r="211" spans="2:2" ht="15.75" customHeight="1">
      <c r="B211" s="140"/>
    </row>
    <row r="212" spans="2:2" ht="15.75" customHeight="1">
      <c r="B212" s="140"/>
    </row>
    <row r="213" spans="2:2" ht="15.75" customHeight="1">
      <c r="B213" s="140"/>
    </row>
    <row r="214" spans="2:2" ht="15.75" customHeight="1">
      <c r="B214" s="140"/>
    </row>
    <row r="215" spans="2:2" ht="15.75" customHeight="1">
      <c r="B215" s="140"/>
    </row>
    <row r="216" spans="2:2" ht="15.75" customHeight="1">
      <c r="B216" s="140"/>
    </row>
    <row r="217" spans="2:2" ht="15.75" customHeight="1">
      <c r="B217" s="140"/>
    </row>
    <row r="218" spans="2:2" ht="15.75" customHeight="1">
      <c r="B218" s="140"/>
    </row>
    <row r="219" spans="2:2" ht="15.75" customHeight="1">
      <c r="B219" s="140"/>
    </row>
    <row r="220" spans="2:2" ht="15.75" customHeight="1">
      <c r="B220" s="140"/>
    </row>
    <row r="221" spans="2:2" ht="15.75" customHeight="1">
      <c r="B221" s="140"/>
    </row>
    <row r="222" spans="2:2" ht="15.75" customHeight="1">
      <c r="B222" s="140"/>
    </row>
    <row r="223" spans="2:2" ht="15.75" customHeight="1">
      <c r="B223" s="140"/>
    </row>
    <row r="224" spans="2:2" ht="15.75" customHeight="1">
      <c r="B224" s="140"/>
    </row>
    <row r="225" spans="2:2" ht="15.75" customHeight="1">
      <c r="B225" s="140"/>
    </row>
    <row r="226" spans="2:2" ht="15.75" customHeight="1">
      <c r="B226" s="140"/>
    </row>
    <row r="227" spans="2:2" ht="15.75" customHeight="1">
      <c r="B227" s="140"/>
    </row>
    <row r="228" spans="2:2" ht="15.75" customHeight="1">
      <c r="B228" s="140"/>
    </row>
    <row r="229" spans="2:2" ht="15.75" customHeight="1">
      <c r="B229" s="140"/>
    </row>
    <row r="230" spans="2:2" ht="15.75" customHeight="1">
      <c r="B230" s="140"/>
    </row>
    <row r="231" spans="2:2" ht="15.75" customHeight="1">
      <c r="B231" s="140"/>
    </row>
    <row r="232" spans="2:2" ht="15.75" customHeight="1">
      <c r="B232" s="140"/>
    </row>
    <row r="233" spans="2:2" ht="15.75" customHeight="1">
      <c r="B233" s="140"/>
    </row>
    <row r="234" spans="2:2" ht="15.75" customHeight="1">
      <c r="B234" s="140"/>
    </row>
    <row r="235" spans="2:2" ht="15.75" customHeight="1">
      <c r="B235" s="140"/>
    </row>
    <row r="236" spans="2:2" ht="15.75" customHeight="1">
      <c r="B236" s="140"/>
    </row>
    <row r="237" spans="2:2" ht="15.75" customHeight="1">
      <c r="B237" s="140"/>
    </row>
    <row r="238" spans="2:2" ht="15.75" customHeight="1">
      <c r="B238" s="140"/>
    </row>
    <row r="239" spans="2:2" ht="15.75" customHeight="1">
      <c r="B239" s="140"/>
    </row>
    <row r="240" spans="2:2" ht="15.75" customHeight="1">
      <c r="B240" s="140"/>
    </row>
    <row r="241" spans="2:2" ht="15.75" customHeight="1">
      <c r="B241" s="140"/>
    </row>
    <row r="242" spans="2:2" ht="15.75" customHeight="1">
      <c r="B242" s="140"/>
    </row>
    <row r="243" spans="2:2" ht="15.75" customHeight="1">
      <c r="B243" s="140"/>
    </row>
    <row r="244" spans="2:2" ht="15.75" customHeight="1">
      <c r="B244" s="140"/>
    </row>
    <row r="245" spans="2:2" ht="15.75" customHeight="1">
      <c r="B245" s="140"/>
    </row>
    <row r="246" spans="2:2" ht="15.75" customHeight="1">
      <c r="B246" s="140"/>
    </row>
    <row r="247" spans="2:2" ht="15.75" customHeight="1">
      <c r="B247" s="140"/>
    </row>
    <row r="248" spans="2:2" ht="15.75" customHeight="1">
      <c r="B248" s="140"/>
    </row>
    <row r="249" spans="2:2" ht="15.75" customHeight="1">
      <c r="B249" s="140"/>
    </row>
    <row r="250" spans="2:2" ht="15.75" customHeight="1">
      <c r="B250" s="140"/>
    </row>
    <row r="251" spans="2:2" ht="15.75" customHeight="1">
      <c r="B251" s="140"/>
    </row>
    <row r="252" spans="2:2" ht="15.75" customHeight="1">
      <c r="B252" s="140"/>
    </row>
    <row r="253" spans="2:2" ht="15.75" customHeight="1">
      <c r="B253" s="140"/>
    </row>
    <row r="254" spans="2:2" ht="15.75" customHeight="1">
      <c r="B254" s="140"/>
    </row>
    <row r="255" spans="2:2" ht="15.75" customHeight="1">
      <c r="B255" s="140"/>
    </row>
    <row r="256" spans="2:2" ht="15.75" customHeight="1">
      <c r="B256" s="140"/>
    </row>
    <row r="257" spans="2:2" ht="15.75" customHeight="1">
      <c r="B257" s="140"/>
    </row>
    <row r="258" spans="2:2" ht="15.75" customHeight="1">
      <c r="B258" s="140"/>
    </row>
    <row r="259" spans="2:2" ht="15.75" customHeight="1">
      <c r="B259" s="140"/>
    </row>
    <row r="260" spans="2:2" ht="15.75" customHeight="1">
      <c r="B260" s="140"/>
    </row>
    <row r="261" spans="2:2" ht="15.75" customHeight="1">
      <c r="B261" s="140"/>
    </row>
    <row r="262" spans="2:2" ht="15.75" customHeight="1">
      <c r="B262" s="140"/>
    </row>
    <row r="263" spans="2:2" ht="15.75" customHeight="1">
      <c r="B263" s="140"/>
    </row>
    <row r="264" spans="2:2" ht="15.75" customHeight="1">
      <c r="B264" s="140"/>
    </row>
    <row r="265" spans="2:2" ht="15.75" customHeight="1">
      <c r="B265" s="140"/>
    </row>
    <row r="266" spans="2:2" ht="15.75" customHeight="1">
      <c r="B266" s="140"/>
    </row>
    <row r="267" spans="2:2" ht="15.75" customHeight="1">
      <c r="B267" s="140"/>
    </row>
    <row r="268" spans="2:2" ht="15.75" customHeight="1">
      <c r="B268" s="140"/>
    </row>
    <row r="269" spans="2:2" ht="15.75" customHeight="1">
      <c r="B269" s="140"/>
    </row>
    <row r="270" spans="2:2" ht="15.75" customHeight="1">
      <c r="B270" s="140"/>
    </row>
    <row r="271" spans="2:2" ht="15.75" customHeight="1">
      <c r="B271" s="140"/>
    </row>
    <row r="272" spans="2:2" ht="15.75" customHeight="1">
      <c r="B272" s="140"/>
    </row>
    <row r="273" spans="2:2" ht="15.75" customHeight="1">
      <c r="B273" s="140"/>
    </row>
    <row r="274" spans="2:2" ht="15.75" customHeight="1">
      <c r="B274" s="140"/>
    </row>
    <row r="275" spans="2:2" ht="15.75" customHeight="1">
      <c r="B275" s="140"/>
    </row>
    <row r="276" spans="2:2" ht="15.75" customHeight="1">
      <c r="B276" s="140"/>
    </row>
    <row r="277" spans="2:2" ht="15.75" customHeight="1">
      <c r="B277" s="140"/>
    </row>
    <row r="278" spans="2:2" ht="15.75" customHeight="1">
      <c r="B278" s="140"/>
    </row>
    <row r="279" spans="2:2" ht="15.75" customHeight="1">
      <c r="B279" s="140"/>
    </row>
    <row r="280" spans="2:2" ht="15.75" customHeight="1">
      <c r="B280" s="140"/>
    </row>
    <row r="281" spans="2:2" ht="15.75" customHeight="1">
      <c r="B281" s="140"/>
    </row>
    <row r="282" spans="2:2" ht="15.75" customHeight="1">
      <c r="B282" s="140"/>
    </row>
    <row r="283" spans="2:2" ht="15.75" customHeight="1">
      <c r="B283" s="140"/>
    </row>
    <row r="284" spans="2:2" ht="15.75" customHeight="1">
      <c r="B284" s="140"/>
    </row>
    <row r="285" spans="2:2" ht="15.75" customHeight="1">
      <c r="B285" s="140"/>
    </row>
    <row r="286" spans="2:2" ht="15.75" customHeight="1">
      <c r="B286" s="140"/>
    </row>
    <row r="287" spans="2:2" ht="15.75" customHeight="1">
      <c r="B287" s="140"/>
    </row>
    <row r="288" spans="2:2" ht="15.75" customHeight="1">
      <c r="B288" s="140"/>
    </row>
    <row r="289" spans="2:2" ht="15.75" customHeight="1">
      <c r="B289" s="140"/>
    </row>
    <row r="290" spans="2:2" ht="15.75" customHeight="1">
      <c r="B290" s="140"/>
    </row>
    <row r="291" spans="2:2" ht="15.75" customHeight="1">
      <c r="B291" s="140"/>
    </row>
    <row r="292" spans="2:2" ht="15.75" customHeight="1">
      <c r="B292" s="140"/>
    </row>
    <row r="293" spans="2:2" ht="15.75" customHeight="1">
      <c r="B293" s="140"/>
    </row>
    <row r="294" spans="2:2" ht="15.75" customHeight="1">
      <c r="B294" s="140"/>
    </row>
    <row r="295" spans="2:2" ht="15.75" customHeight="1">
      <c r="B295" s="140"/>
    </row>
    <row r="296" spans="2:2" ht="15.75" customHeight="1">
      <c r="B296" s="140"/>
    </row>
    <row r="297" spans="2:2" ht="15.75" customHeight="1">
      <c r="B297" s="140"/>
    </row>
    <row r="298" spans="2:2" ht="15.75" customHeight="1">
      <c r="B298" s="140"/>
    </row>
    <row r="299" spans="2:2" ht="15.75" customHeight="1">
      <c r="B299" s="140"/>
    </row>
    <row r="300" spans="2:2" ht="15.75" customHeight="1">
      <c r="B300" s="140"/>
    </row>
    <row r="301" spans="2:2" ht="15.75" customHeight="1">
      <c r="B301" s="140"/>
    </row>
    <row r="302" spans="2:2" ht="15.75" customHeight="1">
      <c r="B302" s="140"/>
    </row>
    <row r="303" spans="2:2" ht="15.75" customHeight="1">
      <c r="B303" s="140"/>
    </row>
    <row r="304" spans="2:2" ht="15.75" customHeight="1">
      <c r="B304" s="140"/>
    </row>
    <row r="305" spans="2:2" ht="15.75" customHeight="1">
      <c r="B305" s="140"/>
    </row>
    <row r="306" spans="2:2" ht="15.75" customHeight="1">
      <c r="B306" s="140"/>
    </row>
    <row r="307" spans="2:2" ht="15.75" customHeight="1">
      <c r="B307" s="140"/>
    </row>
    <row r="308" spans="2:2" ht="15.75" customHeight="1">
      <c r="B308" s="140"/>
    </row>
    <row r="309" spans="2:2" ht="15.75" customHeight="1">
      <c r="B309" s="140"/>
    </row>
    <row r="310" spans="2:2" ht="15.75" customHeight="1">
      <c r="B310" s="140"/>
    </row>
    <row r="311" spans="2:2" ht="15.75" customHeight="1">
      <c r="B311" s="140"/>
    </row>
    <row r="312" spans="2:2" ht="15.75" customHeight="1">
      <c r="B312" s="140"/>
    </row>
    <row r="313" spans="2:2" ht="15.75" customHeight="1">
      <c r="B313" s="140"/>
    </row>
    <row r="314" spans="2:2" ht="15.75" customHeight="1">
      <c r="B314" s="140"/>
    </row>
    <row r="315" spans="2:2" ht="15.75" customHeight="1">
      <c r="B315" s="140"/>
    </row>
    <row r="316" spans="2:2" ht="15.75" customHeight="1">
      <c r="B316" s="140"/>
    </row>
    <row r="317" spans="2:2" ht="15.75" customHeight="1">
      <c r="B317" s="140"/>
    </row>
    <row r="318" spans="2:2" ht="15.75" customHeight="1">
      <c r="B318" s="140"/>
    </row>
    <row r="319" spans="2:2" ht="15.75" customHeight="1">
      <c r="B319" s="140"/>
    </row>
    <row r="320" spans="2:2" ht="15.75" customHeight="1">
      <c r="B320" s="140"/>
    </row>
    <row r="321" spans="2:2" ht="15.75" customHeight="1">
      <c r="B321" s="140"/>
    </row>
    <row r="322" spans="2:2" ht="15.75" customHeight="1">
      <c r="B322" s="140"/>
    </row>
    <row r="323" spans="2:2" ht="15.75" customHeight="1">
      <c r="B323" s="140"/>
    </row>
    <row r="324" spans="2:2" ht="15.75" customHeight="1">
      <c r="B324" s="140"/>
    </row>
    <row r="325" spans="2:2" ht="15.75" customHeight="1">
      <c r="B325" s="140"/>
    </row>
    <row r="326" spans="2:2" ht="15.75" customHeight="1">
      <c r="B326" s="140"/>
    </row>
    <row r="327" spans="2:2" ht="15.75" customHeight="1">
      <c r="B327" s="140"/>
    </row>
    <row r="328" spans="2:2" ht="15.75" customHeight="1">
      <c r="B328" s="140"/>
    </row>
    <row r="329" spans="2:2" ht="15.75" customHeight="1">
      <c r="B329" s="140"/>
    </row>
    <row r="330" spans="2:2" ht="15.75" customHeight="1">
      <c r="B330" s="140"/>
    </row>
    <row r="331" spans="2:2" ht="15.75" customHeight="1">
      <c r="B331" s="140"/>
    </row>
    <row r="332" spans="2:2" ht="15.75" customHeight="1">
      <c r="B332" s="140"/>
    </row>
    <row r="333" spans="2:2" ht="15.75" customHeight="1">
      <c r="B333" s="140"/>
    </row>
    <row r="334" spans="2:2" ht="15.75" customHeight="1">
      <c r="B334" s="140"/>
    </row>
    <row r="335" spans="2:2" ht="15.75" customHeight="1">
      <c r="B335" s="140"/>
    </row>
    <row r="336" spans="2:2" ht="15.75" customHeight="1">
      <c r="B336" s="140"/>
    </row>
    <row r="337" spans="2:2" ht="15.75" customHeight="1">
      <c r="B337" s="140"/>
    </row>
    <row r="338" spans="2:2" ht="15.75" customHeight="1">
      <c r="B338" s="140"/>
    </row>
    <row r="339" spans="2:2" ht="15.75" customHeight="1">
      <c r="B339" s="140"/>
    </row>
    <row r="340" spans="2:2" ht="15.75" customHeight="1">
      <c r="B340" s="140"/>
    </row>
    <row r="341" spans="2:2" ht="15.75" customHeight="1">
      <c r="B341" s="140"/>
    </row>
    <row r="342" spans="2:2" ht="15.75" customHeight="1">
      <c r="B342" s="140"/>
    </row>
    <row r="343" spans="2:2" ht="15.75" customHeight="1">
      <c r="B343" s="140"/>
    </row>
    <row r="344" spans="2:2" ht="15.75" customHeight="1">
      <c r="B344" s="140"/>
    </row>
    <row r="345" spans="2:2" ht="15.75" customHeight="1">
      <c r="B345" s="140"/>
    </row>
    <row r="346" spans="2:2" ht="15.75" customHeight="1">
      <c r="B346" s="140"/>
    </row>
    <row r="347" spans="2:2" ht="15.75" customHeight="1">
      <c r="B347" s="140"/>
    </row>
    <row r="348" spans="2:2" ht="15.75" customHeight="1">
      <c r="B348" s="140"/>
    </row>
    <row r="349" spans="2:2" ht="15.75" customHeight="1">
      <c r="B349" s="140"/>
    </row>
    <row r="350" spans="2:2" ht="15.75" customHeight="1">
      <c r="B350" s="140"/>
    </row>
    <row r="351" spans="2:2" ht="15.75" customHeight="1">
      <c r="B351" s="140"/>
    </row>
    <row r="352" spans="2:2" ht="15.75" customHeight="1">
      <c r="B352" s="140"/>
    </row>
    <row r="353" spans="2:2" ht="15.75" customHeight="1">
      <c r="B353" s="140"/>
    </row>
    <row r="354" spans="2:2" ht="15.75" customHeight="1">
      <c r="B354" s="140"/>
    </row>
    <row r="355" spans="2:2" ht="15.75" customHeight="1">
      <c r="B355" s="140"/>
    </row>
    <row r="356" spans="2:2" ht="15.75" customHeight="1">
      <c r="B356" s="140"/>
    </row>
    <row r="357" spans="2:2" ht="15.75" customHeight="1">
      <c r="B357" s="140"/>
    </row>
    <row r="358" spans="2:2" ht="15.75" customHeight="1">
      <c r="B358" s="140"/>
    </row>
    <row r="359" spans="2:2" ht="15.75" customHeight="1">
      <c r="B359" s="140"/>
    </row>
    <row r="360" spans="2:2" ht="15.75" customHeight="1">
      <c r="B360" s="140"/>
    </row>
    <row r="361" spans="2:2" ht="15.75" customHeight="1">
      <c r="B361" s="140"/>
    </row>
    <row r="362" spans="2:2" ht="15.75" customHeight="1">
      <c r="B362" s="140"/>
    </row>
    <row r="363" spans="2:2" ht="15.75" customHeight="1">
      <c r="B363" s="140"/>
    </row>
    <row r="364" spans="2:2" ht="15.75" customHeight="1">
      <c r="B364" s="140"/>
    </row>
    <row r="365" spans="2:2" ht="15.75" customHeight="1">
      <c r="B365" s="140"/>
    </row>
    <row r="366" spans="2:2" ht="15.75" customHeight="1">
      <c r="B366" s="140"/>
    </row>
    <row r="367" spans="2:2" ht="15.75" customHeight="1">
      <c r="B367" s="140"/>
    </row>
    <row r="368" spans="2:2" ht="15.75" customHeight="1">
      <c r="B368" s="140"/>
    </row>
    <row r="369" spans="2:2" ht="15.75" customHeight="1">
      <c r="B369" s="140"/>
    </row>
    <row r="370" spans="2:2" ht="15.75" customHeight="1">
      <c r="B370" s="140"/>
    </row>
    <row r="371" spans="2:2" ht="15.75" customHeight="1">
      <c r="B371" s="140"/>
    </row>
    <row r="372" spans="2:2" ht="15.75" customHeight="1">
      <c r="B372" s="140"/>
    </row>
    <row r="373" spans="2:2" ht="15.75" customHeight="1">
      <c r="B373" s="140"/>
    </row>
    <row r="374" spans="2:2" ht="15.75" customHeight="1">
      <c r="B374" s="140"/>
    </row>
    <row r="375" spans="2:2" ht="15.75" customHeight="1">
      <c r="B375" s="140"/>
    </row>
    <row r="376" spans="2:2" ht="15.75" customHeight="1">
      <c r="B376" s="140"/>
    </row>
    <row r="377" spans="2:2" ht="15.75" customHeight="1">
      <c r="B377" s="140"/>
    </row>
    <row r="378" spans="2:2" ht="15.75" customHeight="1">
      <c r="B378" s="140"/>
    </row>
    <row r="379" spans="2:2" ht="15.75" customHeight="1">
      <c r="B379" s="140"/>
    </row>
    <row r="380" spans="2:2" ht="15.75" customHeight="1">
      <c r="B380" s="140"/>
    </row>
    <row r="381" spans="2:2" ht="15.75" customHeight="1">
      <c r="B381" s="140"/>
    </row>
    <row r="382" spans="2:2" ht="15.75" customHeight="1">
      <c r="B382" s="140"/>
    </row>
    <row r="383" spans="2:2" ht="15.75" customHeight="1">
      <c r="B383" s="140"/>
    </row>
    <row r="384" spans="2:2" ht="15.75" customHeight="1">
      <c r="B384" s="140"/>
    </row>
    <row r="385" spans="2:2" ht="15.75" customHeight="1">
      <c r="B385" s="140"/>
    </row>
    <row r="386" spans="2:2" ht="15.75" customHeight="1">
      <c r="B386" s="140"/>
    </row>
    <row r="387" spans="2:2" ht="15.75" customHeight="1">
      <c r="B387" s="140"/>
    </row>
    <row r="388" spans="2:2" ht="15.75" customHeight="1">
      <c r="B388" s="140"/>
    </row>
    <row r="389" spans="2:2" ht="15.75" customHeight="1">
      <c r="B389" s="140"/>
    </row>
    <row r="390" spans="2:2" ht="15.75" customHeight="1">
      <c r="B390" s="140"/>
    </row>
    <row r="391" spans="2:2" ht="15.75" customHeight="1">
      <c r="B391" s="140"/>
    </row>
    <row r="392" spans="2:2" ht="15.75" customHeight="1">
      <c r="B392" s="140"/>
    </row>
    <row r="393" spans="2:2" ht="15.75" customHeight="1">
      <c r="B393" s="140"/>
    </row>
    <row r="394" spans="2:2" ht="15.75" customHeight="1">
      <c r="B394" s="140"/>
    </row>
    <row r="395" spans="2:2" ht="15.75" customHeight="1">
      <c r="B395" s="140"/>
    </row>
    <row r="396" spans="2:2" ht="15.75" customHeight="1">
      <c r="B396" s="140"/>
    </row>
    <row r="397" spans="2:2" ht="15.75" customHeight="1">
      <c r="B397" s="140"/>
    </row>
    <row r="398" spans="2:2" ht="15.75" customHeight="1">
      <c r="B398" s="140"/>
    </row>
    <row r="399" spans="2:2" ht="15.75" customHeight="1">
      <c r="B399" s="140"/>
    </row>
    <row r="400" spans="2:2" ht="15.75" customHeight="1">
      <c r="B400" s="140"/>
    </row>
    <row r="401" spans="2:2" ht="15.75" customHeight="1">
      <c r="B401" s="140"/>
    </row>
    <row r="402" spans="2:2" ht="15.75" customHeight="1">
      <c r="B402" s="140"/>
    </row>
    <row r="403" spans="2:2" ht="15.75" customHeight="1">
      <c r="B403" s="140"/>
    </row>
    <row r="404" spans="2:2" ht="15.75" customHeight="1">
      <c r="B404" s="140"/>
    </row>
    <row r="405" spans="2:2" ht="15.75" customHeight="1">
      <c r="B405" s="140"/>
    </row>
    <row r="406" spans="2:2" ht="15.75" customHeight="1">
      <c r="B406" s="140"/>
    </row>
    <row r="407" spans="2:2" ht="15.75" customHeight="1">
      <c r="B407" s="140"/>
    </row>
    <row r="408" spans="2:2" ht="15.75" customHeight="1">
      <c r="B408" s="140"/>
    </row>
    <row r="409" spans="2:2" ht="15.75" customHeight="1">
      <c r="B409" s="140"/>
    </row>
    <row r="410" spans="2:2" ht="15.75" customHeight="1">
      <c r="B410" s="140"/>
    </row>
    <row r="411" spans="2:2" ht="15.75" customHeight="1">
      <c r="B411" s="140"/>
    </row>
    <row r="412" spans="2:2" ht="15.75" customHeight="1">
      <c r="B412" s="140"/>
    </row>
    <row r="413" spans="2:2" ht="15.75" customHeight="1">
      <c r="B413" s="140"/>
    </row>
    <row r="414" spans="2:2" ht="15.75" customHeight="1">
      <c r="B414" s="140"/>
    </row>
    <row r="415" spans="2:2" ht="15.75" customHeight="1">
      <c r="B415" s="140"/>
    </row>
    <row r="416" spans="2:2" ht="15.75" customHeight="1">
      <c r="B416" s="140"/>
    </row>
    <row r="417" spans="2:2" ht="15.75" customHeight="1">
      <c r="B417" s="140"/>
    </row>
    <row r="418" spans="2:2" ht="15.75" customHeight="1">
      <c r="B418" s="140"/>
    </row>
    <row r="419" spans="2:2" ht="15.75" customHeight="1">
      <c r="B419" s="140"/>
    </row>
    <row r="420" spans="2:2" ht="15.75" customHeight="1">
      <c r="B420" s="140"/>
    </row>
    <row r="421" spans="2:2" ht="15.75" customHeight="1">
      <c r="B421" s="140"/>
    </row>
    <row r="422" spans="2:2" ht="15.75" customHeight="1">
      <c r="B422" s="140"/>
    </row>
    <row r="423" spans="2:2" ht="15.75" customHeight="1">
      <c r="B423" s="140"/>
    </row>
    <row r="424" spans="2:2" ht="15.75" customHeight="1">
      <c r="B424" s="140"/>
    </row>
    <row r="425" spans="2:2" ht="15.75" customHeight="1">
      <c r="B425" s="140"/>
    </row>
    <row r="426" spans="2:2" ht="15.75" customHeight="1">
      <c r="B426" s="140"/>
    </row>
    <row r="427" spans="2:2" ht="15.75" customHeight="1">
      <c r="B427" s="140"/>
    </row>
    <row r="428" spans="2:2" ht="15.75" customHeight="1">
      <c r="B428" s="140"/>
    </row>
    <row r="429" spans="2:2" ht="15.75" customHeight="1">
      <c r="B429" s="140"/>
    </row>
    <row r="430" spans="2:2" ht="15.75" customHeight="1">
      <c r="B430" s="140"/>
    </row>
    <row r="431" spans="2:2" ht="15.75" customHeight="1">
      <c r="B431" s="140"/>
    </row>
    <row r="432" spans="2:2" ht="15.75" customHeight="1">
      <c r="B432" s="140"/>
    </row>
    <row r="433" spans="2:2" ht="15.75" customHeight="1">
      <c r="B433" s="140"/>
    </row>
    <row r="434" spans="2:2" ht="15.75" customHeight="1">
      <c r="B434" s="140"/>
    </row>
    <row r="435" spans="2:2" ht="15.75" customHeight="1">
      <c r="B435" s="140"/>
    </row>
    <row r="436" spans="2:2" ht="15.75" customHeight="1">
      <c r="B436" s="140"/>
    </row>
    <row r="437" spans="2:2" ht="15.75" customHeight="1">
      <c r="B437" s="140"/>
    </row>
    <row r="438" spans="2:2" ht="15.75" customHeight="1">
      <c r="B438" s="140"/>
    </row>
    <row r="439" spans="2:2" ht="15.75" customHeight="1">
      <c r="B439" s="140"/>
    </row>
    <row r="440" spans="2:2" ht="15.75" customHeight="1">
      <c r="B440" s="140"/>
    </row>
    <row r="441" spans="2:2" ht="15.75" customHeight="1">
      <c r="B441" s="140"/>
    </row>
    <row r="442" spans="2:2" ht="15.75" customHeight="1">
      <c r="B442" s="140"/>
    </row>
    <row r="443" spans="2:2" ht="15.75" customHeight="1">
      <c r="B443" s="140"/>
    </row>
    <row r="444" spans="2:2" ht="15.75" customHeight="1">
      <c r="B444" s="140"/>
    </row>
    <row r="445" spans="2:2" ht="15.75" customHeight="1">
      <c r="B445" s="140"/>
    </row>
    <row r="446" spans="2:2" ht="15.75" customHeight="1">
      <c r="B446" s="140"/>
    </row>
    <row r="447" spans="2:2" ht="15.75" customHeight="1">
      <c r="B447" s="140"/>
    </row>
    <row r="448" spans="2:2" ht="15.75" customHeight="1">
      <c r="B448" s="140"/>
    </row>
    <row r="449" spans="2:2" ht="15.75" customHeight="1">
      <c r="B449" s="140"/>
    </row>
    <row r="450" spans="2:2" ht="15.75" customHeight="1">
      <c r="B450" s="140"/>
    </row>
    <row r="451" spans="2:2" ht="15.75" customHeight="1">
      <c r="B451" s="140"/>
    </row>
    <row r="452" spans="2:2" ht="15.75" customHeight="1">
      <c r="B452" s="140"/>
    </row>
    <row r="453" spans="2:2" ht="15.75" customHeight="1">
      <c r="B453" s="140"/>
    </row>
    <row r="454" spans="2:2" ht="15.75" customHeight="1">
      <c r="B454" s="140"/>
    </row>
    <row r="455" spans="2:2" ht="15.75" customHeight="1">
      <c r="B455" s="140"/>
    </row>
    <row r="456" spans="2:2" ht="15.75" customHeight="1">
      <c r="B456" s="140"/>
    </row>
    <row r="457" spans="2:2" ht="15.75" customHeight="1">
      <c r="B457" s="140"/>
    </row>
    <row r="458" spans="2:2" ht="15.75" customHeight="1">
      <c r="B458" s="140"/>
    </row>
    <row r="459" spans="2:2" ht="15.75" customHeight="1">
      <c r="B459" s="140"/>
    </row>
    <row r="460" spans="2:2" ht="15.75" customHeight="1">
      <c r="B460" s="140"/>
    </row>
    <row r="461" spans="2:2" ht="15.75" customHeight="1">
      <c r="B461" s="140"/>
    </row>
    <row r="462" spans="2:2" ht="15.75" customHeight="1">
      <c r="B462" s="140"/>
    </row>
    <row r="463" spans="2:2" ht="15.75" customHeight="1">
      <c r="B463" s="140"/>
    </row>
    <row r="464" spans="2:2" ht="15.75" customHeight="1">
      <c r="B464" s="140"/>
    </row>
    <row r="465" spans="2:2" ht="15.75" customHeight="1">
      <c r="B465" s="140"/>
    </row>
    <row r="466" spans="2:2" ht="15.75" customHeight="1">
      <c r="B466" s="140"/>
    </row>
    <row r="467" spans="2:2" ht="15.75" customHeight="1">
      <c r="B467" s="140"/>
    </row>
    <row r="468" spans="2:2" ht="15.75" customHeight="1">
      <c r="B468" s="140"/>
    </row>
    <row r="469" spans="2:2" ht="15.75" customHeight="1">
      <c r="B469" s="140"/>
    </row>
    <row r="470" spans="2:2" ht="15.75" customHeight="1">
      <c r="B470" s="140"/>
    </row>
    <row r="471" spans="2:2" ht="15.75" customHeight="1">
      <c r="B471" s="140"/>
    </row>
    <row r="472" spans="2:2" ht="15.75" customHeight="1">
      <c r="B472" s="140"/>
    </row>
    <row r="473" spans="2:2" ht="15.75" customHeight="1">
      <c r="B473" s="140"/>
    </row>
    <row r="474" spans="2:2" ht="15.75" customHeight="1">
      <c r="B474" s="140"/>
    </row>
    <row r="475" spans="2:2" ht="15.75" customHeight="1">
      <c r="B475" s="140"/>
    </row>
    <row r="476" spans="2:2" ht="15.75" customHeight="1">
      <c r="B476" s="140"/>
    </row>
    <row r="477" spans="2:2" ht="15.75" customHeight="1">
      <c r="B477" s="140"/>
    </row>
    <row r="478" spans="2:2" ht="15.75" customHeight="1">
      <c r="B478" s="140"/>
    </row>
    <row r="479" spans="2:2" ht="15.75" customHeight="1">
      <c r="B479" s="140"/>
    </row>
    <row r="480" spans="2:2" ht="15.75" customHeight="1">
      <c r="B480" s="140"/>
    </row>
    <row r="481" spans="2:2" ht="15.75" customHeight="1">
      <c r="B481" s="140"/>
    </row>
    <row r="482" spans="2:2" ht="15.75" customHeight="1">
      <c r="B482" s="140"/>
    </row>
    <row r="483" spans="2:2" ht="15.75" customHeight="1">
      <c r="B483" s="140"/>
    </row>
    <row r="484" spans="2:2" ht="15.75" customHeight="1">
      <c r="B484" s="140"/>
    </row>
    <row r="485" spans="2:2" ht="15.75" customHeight="1">
      <c r="B485" s="140"/>
    </row>
    <row r="486" spans="2:2" ht="15.75" customHeight="1">
      <c r="B486" s="140"/>
    </row>
    <row r="487" spans="2:2" ht="15.75" customHeight="1">
      <c r="B487" s="140"/>
    </row>
    <row r="488" spans="2:2" ht="15.75" customHeight="1">
      <c r="B488" s="140"/>
    </row>
    <row r="489" spans="2:2" ht="15.75" customHeight="1">
      <c r="B489" s="140"/>
    </row>
    <row r="490" spans="2:2" ht="15.75" customHeight="1">
      <c r="B490" s="140"/>
    </row>
    <row r="491" spans="2:2" ht="15.75" customHeight="1">
      <c r="B491" s="140"/>
    </row>
    <row r="492" spans="2:2" ht="15.75" customHeight="1">
      <c r="B492" s="140"/>
    </row>
    <row r="493" spans="2:2" ht="15.75" customHeight="1">
      <c r="B493" s="140"/>
    </row>
    <row r="494" spans="2:2" ht="15.75" customHeight="1">
      <c r="B494" s="140"/>
    </row>
    <row r="495" spans="2:2" ht="15.75" customHeight="1">
      <c r="B495" s="140"/>
    </row>
    <row r="496" spans="2:2" ht="15.75" customHeight="1">
      <c r="B496" s="140"/>
    </row>
    <row r="497" spans="2:2" ht="15.75" customHeight="1">
      <c r="B497" s="140"/>
    </row>
    <row r="498" spans="2:2" ht="15.75" customHeight="1">
      <c r="B498" s="140"/>
    </row>
    <row r="499" spans="2:2" ht="15.75" customHeight="1">
      <c r="B499" s="140"/>
    </row>
    <row r="500" spans="2:2" ht="15.75" customHeight="1">
      <c r="B500" s="140"/>
    </row>
    <row r="501" spans="2:2" ht="15.75" customHeight="1">
      <c r="B501" s="140"/>
    </row>
    <row r="502" spans="2:2" ht="15.75" customHeight="1">
      <c r="B502" s="140"/>
    </row>
    <row r="503" spans="2:2" ht="15.75" customHeight="1">
      <c r="B503" s="140"/>
    </row>
    <row r="504" spans="2:2" ht="15.75" customHeight="1">
      <c r="B504" s="140"/>
    </row>
    <row r="505" spans="2:2" ht="15.75" customHeight="1">
      <c r="B505" s="140"/>
    </row>
    <row r="506" spans="2:2" ht="15.75" customHeight="1">
      <c r="B506" s="140"/>
    </row>
    <row r="507" spans="2:2" ht="15.75" customHeight="1">
      <c r="B507" s="140"/>
    </row>
    <row r="508" spans="2:2" ht="15.75" customHeight="1">
      <c r="B508" s="140"/>
    </row>
    <row r="509" spans="2:2" ht="15.75" customHeight="1">
      <c r="B509" s="140"/>
    </row>
    <row r="510" spans="2:2" ht="15.75" customHeight="1">
      <c r="B510" s="140"/>
    </row>
    <row r="511" spans="2:2" ht="15.75" customHeight="1">
      <c r="B511" s="140"/>
    </row>
    <row r="512" spans="2:2" ht="15.75" customHeight="1">
      <c r="B512" s="140"/>
    </row>
    <row r="513" spans="2:2" ht="15.75" customHeight="1">
      <c r="B513" s="140"/>
    </row>
    <row r="514" spans="2:2" ht="15.75" customHeight="1">
      <c r="B514" s="140"/>
    </row>
    <row r="515" spans="2:2" ht="15.75" customHeight="1">
      <c r="B515" s="140"/>
    </row>
    <row r="516" spans="2:2" ht="15.75" customHeight="1">
      <c r="B516" s="140"/>
    </row>
    <row r="517" spans="2:2" ht="15.75" customHeight="1">
      <c r="B517" s="140"/>
    </row>
    <row r="518" spans="2:2" ht="15.75" customHeight="1">
      <c r="B518" s="140"/>
    </row>
    <row r="519" spans="2:2" ht="15.75" customHeight="1">
      <c r="B519" s="140"/>
    </row>
    <row r="520" spans="2:2" ht="15.75" customHeight="1">
      <c r="B520" s="140"/>
    </row>
    <row r="521" spans="2:2" ht="15.75" customHeight="1">
      <c r="B521" s="140"/>
    </row>
    <row r="522" spans="2:2" ht="15.75" customHeight="1">
      <c r="B522" s="140"/>
    </row>
    <row r="523" spans="2:2" ht="15.75" customHeight="1">
      <c r="B523" s="140"/>
    </row>
    <row r="524" spans="2:2" ht="15.75" customHeight="1">
      <c r="B524" s="140"/>
    </row>
    <row r="525" spans="2:2" ht="15.75" customHeight="1">
      <c r="B525" s="140"/>
    </row>
    <row r="526" spans="2:2" ht="15.75" customHeight="1">
      <c r="B526" s="140"/>
    </row>
    <row r="527" spans="2:2" ht="15.75" customHeight="1">
      <c r="B527" s="140"/>
    </row>
    <row r="528" spans="2:2" ht="15.75" customHeight="1">
      <c r="B528" s="140"/>
    </row>
    <row r="529" spans="2:2" ht="15.75" customHeight="1">
      <c r="B529" s="140"/>
    </row>
    <row r="530" spans="2:2" ht="15.75" customHeight="1">
      <c r="B530" s="140"/>
    </row>
    <row r="531" spans="2:2" ht="15.75" customHeight="1">
      <c r="B531" s="140"/>
    </row>
    <row r="532" spans="2:2" ht="15.75" customHeight="1">
      <c r="B532" s="140"/>
    </row>
    <row r="533" spans="2:2" ht="15.75" customHeight="1">
      <c r="B533" s="140"/>
    </row>
    <row r="534" spans="2:2" ht="15.75" customHeight="1">
      <c r="B534" s="140"/>
    </row>
    <row r="535" spans="2:2" ht="15.75" customHeight="1">
      <c r="B535" s="140"/>
    </row>
    <row r="536" spans="2:2" ht="15.75" customHeight="1">
      <c r="B536" s="140"/>
    </row>
    <row r="537" spans="2:2" ht="15.75" customHeight="1">
      <c r="B537" s="140"/>
    </row>
    <row r="538" spans="2:2" ht="15.75" customHeight="1">
      <c r="B538" s="140"/>
    </row>
    <row r="539" spans="2:2" ht="15.75" customHeight="1">
      <c r="B539" s="140"/>
    </row>
    <row r="540" spans="2:2" ht="15.75" customHeight="1">
      <c r="B540" s="140"/>
    </row>
    <row r="541" spans="2:2" ht="15.75" customHeight="1">
      <c r="B541" s="140"/>
    </row>
    <row r="542" spans="2:2" ht="15.75" customHeight="1">
      <c r="B542" s="140"/>
    </row>
    <row r="543" spans="2:2" ht="15.75" customHeight="1">
      <c r="B543" s="140"/>
    </row>
    <row r="544" spans="2:2" ht="15.75" customHeight="1">
      <c r="B544" s="140"/>
    </row>
    <row r="545" spans="2:2" ht="15.75" customHeight="1">
      <c r="B545" s="140"/>
    </row>
    <row r="546" spans="2:2" ht="15.75" customHeight="1">
      <c r="B546" s="140"/>
    </row>
    <row r="547" spans="2:2" ht="15.75" customHeight="1">
      <c r="B547" s="140"/>
    </row>
    <row r="548" spans="2:2" ht="15.75" customHeight="1">
      <c r="B548" s="140"/>
    </row>
    <row r="549" spans="2:2" ht="15.75" customHeight="1">
      <c r="B549" s="140"/>
    </row>
    <row r="550" spans="2:2" ht="15.75" customHeight="1">
      <c r="B550" s="140"/>
    </row>
    <row r="551" spans="2:2" ht="15.75" customHeight="1">
      <c r="B551" s="140"/>
    </row>
    <row r="552" spans="2:2" ht="15.75" customHeight="1">
      <c r="B552" s="140"/>
    </row>
    <row r="553" spans="2:2" ht="15.75" customHeight="1">
      <c r="B553" s="140"/>
    </row>
    <row r="554" spans="2:2" ht="15.75" customHeight="1">
      <c r="B554" s="140"/>
    </row>
    <row r="555" spans="2:2" ht="15.75" customHeight="1">
      <c r="B555" s="140"/>
    </row>
    <row r="556" spans="2:2" ht="15.75" customHeight="1">
      <c r="B556" s="140"/>
    </row>
    <row r="557" spans="2:2" ht="15.75" customHeight="1">
      <c r="B557" s="140"/>
    </row>
    <row r="558" spans="2:2" ht="15.75" customHeight="1">
      <c r="B558" s="140"/>
    </row>
    <row r="559" spans="2:2" ht="15.75" customHeight="1">
      <c r="B559" s="140"/>
    </row>
    <row r="560" spans="2:2" ht="15.75" customHeight="1">
      <c r="B560" s="140"/>
    </row>
    <row r="561" spans="2:2" ht="15.75" customHeight="1">
      <c r="B561" s="140"/>
    </row>
    <row r="562" spans="2:2" ht="15.75" customHeight="1">
      <c r="B562" s="140"/>
    </row>
    <row r="563" spans="2:2" ht="15.75" customHeight="1">
      <c r="B563" s="140"/>
    </row>
    <row r="564" spans="2:2" ht="15.75" customHeight="1">
      <c r="B564" s="140"/>
    </row>
    <row r="565" spans="2:2" ht="15.75" customHeight="1">
      <c r="B565" s="140"/>
    </row>
    <row r="566" spans="2:2" ht="15.75" customHeight="1">
      <c r="B566" s="140"/>
    </row>
    <row r="567" spans="2:2" ht="15.75" customHeight="1">
      <c r="B567" s="140"/>
    </row>
    <row r="568" spans="2:2" ht="15.75" customHeight="1">
      <c r="B568" s="140"/>
    </row>
    <row r="569" spans="2:2" ht="15.75" customHeight="1">
      <c r="B569" s="140"/>
    </row>
    <row r="570" spans="2:2" ht="15.75" customHeight="1">
      <c r="B570" s="140"/>
    </row>
    <row r="571" spans="2:2" ht="15.75" customHeight="1">
      <c r="B571" s="140"/>
    </row>
    <row r="572" spans="2:2" ht="15.75" customHeight="1">
      <c r="B572" s="140"/>
    </row>
    <row r="573" spans="2:2" ht="15.75" customHeight="1">
      <c r="B573" s="140"/>
    </row>
    <row r="574" spans="2:2" ht="15.75" customHeight="1">
      <c r="B574" s="140"/>
    </row>
    <row r="575" spans="2:2" ht="15.75" customHeight="1">
      <c r="B575" s="140"/>
    </row>
    <row r="576" spans="2:2" ht="15.75" customHeight="1">
      <c r="B576" s="140"/>
    </row>
    <row r="577" spans="2:2" ht="15.75" customHeight="1">
      <c r="B577" s="140"/>
    </row>
    <row r="578" spans="2:2" ht="15.75" customHeight="1">
      <c r="B578" s="140"/>
    </row>
    <row r="579" spans="2:2" ht="15.75" customHeight="1">
      <c r="B579" s="140"/>
    </row>
    <row r="580" spans="2:2" ht="15.75" customHeight="1">
      <c r="B580" s="140"/>
    </row>
    <row r="581" spans="2:2" ht="15.75" customHeight="1">
      <c r="B581" s="140"/>
    </row>
    <row r="582" spans="2:2" ht="15.75" customHeight="1">
      <c r="B582" s="140"/>
    </row>
    <row r="583" spans="2:2" ht="15.75" customHeight="1">
      <c r="B583" s="140"/>
    </row>
    <row r="584" spans="2:2" ht="15.75" customHeight="1">
      <c r="B584" s="140"/>
    </row>
    <row r="585" spans="2:2" ht="15.75" customHeight="1">
      <c r="B585" s="140"/>
    </row>
    <row r="586" spans="2:2" ht="15.75" customHeight="1">
      <c r="B586" s="140"/>
    </row>
    <row r="587" spans="2:2" ht="15.75" customHeight="1">
      <c r="B587" s="140"/>
    </row>
    <row r="588" spans="2:2" ht="15.75" customHeight="1">
      <c r="B588" s="140"/>
    </row>
    <row r="589" spans="2:2" ht="15.75" customHeight="1">
      <c r="B589" s="140"/>
    </row>
    <row r="590" spans="2:2" ht="15.75" customHeight="1">
      <c r="B590" s="140"/>
    </row>
    <row r="591" spans="2:2" ht="15.75" customHeight="1">
      <c r="B591" s="140"/>
    </row>
    <row r="592" spans="2:2" ht="15.75" customHeight="1">
      <c r="B592" s="140"/>
    </row>
    <row r="593" spans="2:2" ht="15.75" customHeight="1">
      <c r="B593" s="140"/>
    </row>
    <row r="594" spans="2:2" ht="15.75" customHeight="1">
      <c r="B594" s="140"/>
    </row>
    <row r="595" spans="2:2" ht="15.75" customHeight="1">
      <c r="B595" s="140"/>
    </row>
    <row r="596" spans="2:2" ht="15.75" customHeight="1">
      <c r="B596" s="140"/>
    </row>
    <row r="597" spans="2:2" ht="15.75" customHeight="1">
      <c r="B597" s="140"/>
    </row>
    <row r="598" spans="2:2" ht="15.75" customHeight="1">
      <c r="B598" s="140"/>
    </row>
    <row r="599" spans="2:2" ht="15.75" customHeight="1">
      <c r="B599" s="140"/>
    </row>
    <row r="600" spans="2:2" ht="15.75" customHeight="1">
      <c r="B600" s="140"/>
    </row>
    <row r="601" spans="2:2" ht="15.75" customHeight="1">
      <c r="B601" s="140"/>
    </row>
    <row r="602" spans="2:2" ht="15.75" customHeight="1">
      <c r="B602" s="140"/>
    </row>
    <row r="603" spans="2:2" ht="15.75" customHeight="1">
      <c r="B603" s="140"/>
    </row>
    <row r="604" spans="2:2" ht="15.75" customHeight="1">
      <c r="B604" s="140"/>
    </row>
    <row r="605" spans="2:2" ht="15.75" customHeight="1">
      <c r="B605" s="140"/>
    </row>
    <row r="606" spans="2:2" ht="15.75" customHeight="1">
      <c r="B606" s="140"/>
    </row>
    <row r="607" spans="2:2" ht="15.75" customHeight="1">
      <c r="B607" s="140"/>
    </row>
    <row r="608" spans="2:2" ht="15.75" customHeight="1">
      <c r="B608" s="140"/>
    </row>
    <row r="609" spans="2:2" ht="15.75" customHeight="1">
      <c r="B609" s="140"/>
    </row>
    <row r="610" spans="2:2" ht="15.75" customHeight="1">
      <c r="B610" s="140"/>
    </row>
    <row r="611" spans="2:2" ht="15.75" customHeight="1">
      <c r="B611" s="140"/>
    </row>
    <row r="612" spans="2:2" ht="15.75" customHeight="1">
      <c r="B612" s="140"/>
    </row>
    <row r="613" spans="2:2" ht="15.75" customHeight="1">
      <c r="B613" s="140"/>
    </row>
    <row r="614" spans="2:2" ht="15.75" customHeight="1">
      <c r="B614" s="140"/>
    </row>
    <row r="615" spans="2:2" ht="15.75" customHeight="1">
      <c r="B615" s="140"/>
    </row>
    <row r="616" spans="2:2" ht="15.75" customHeight="1">
      <c r="B616" s="140"/>
    </row>
    <row r="617" spans="2:2" ht="15.75" customHeight="1">
      <c r="B617" s="140"/>
    </row>
    <row r="618" spans="2:2" ht="15.75" customHeight="1">
      <c r="B618" s="140"/>
    </row>
    <row r="619" spans="2:2" ht="15.75" customHeight="1">
      <c r="B619" s="140"/>
    </row>
    <row r="620" spans="2:2" ht="15.75" customHeight="1">
      <c r="B620" s="140"/>
    </row>
    <row r="621" spans="2:2" ht="15.75" customHeight="1">
      <c r="B621" s="140"/>
    </row>
    <row r="622" spans="2:2" ht="15.75" customHeight="1">
      <c r="B622" s="140"/>
    </row>
    <row r="623" spans="2:2" ht="15.75" customHeight="1">
      <c r="B623" s="140"/>
    </row>
    <row r="624" spans="2:2" ht="15.75" customHeight="1">
      <c r="B624" s="140"/>
    </row>
    <row r="625" spans="2:2" ht="15.75" customHeight="1">
      <c r="B625" s="140"/>
    </row>
    <row r="626" spans="2:2" ht="15.75" customHeight="1">
      <c r="B626" s="140"/>
    </row>
    <row r="627" spans="2:2" ht="15.75" customHeight="1">
      <c r="B627" s="140"/>
    </row>
    <row r="628" spans="2:2" ht="15.75" customHeight="1">
      <c r="B628" s="140"/>
    </row>
    <row r="629" spans="2:2" ht="15.75" customHeight="1">
      <c r="B629" s="140"/>
    </row>
    <row r="630" spans="2:2" ht="15.75" customHeight="1">
      <c r="B630" s="140"/>
    </row>
    <row r="631" spans="2:2" ht="15.75" customHeight="1">
      <c r="B631" s="140"/>
    </row>
    <row r="632" spans="2:2" ht="15.75" customHeight="1">
      <c r="B632" s="140"/>
    </row>
    <row r="633" spans="2:2" ht="15.75" customHeight="1">
      <c r="B633" s="140"/>
    </row>
    <row r="634" spans="2:2" ht="15.75" customHeight="1">
      <c r="B634" s="140"/>
    </row>
    <row r="635" spans="2:2" ht="15.75" customHeight="1">
      <c r="B635" s="140"/>
    </row>
    <row r="636" spans="2:2" ht="15.75" customHeight="1">
      <c r="B636" s="140"/>
    </row>
    <row r="637" spans="2:2" ht="15.75" customHeight="1">
      <c r="B637" s="140"/>
    </row>
    <row r="638" spans="2:2" ht="15.75" customHeight="1">
      <c r="B638" s="140"/>
    </row>
    <row r="639" spans="2:2" ht="15.75" customHeight="1">
      <c r="B639" s="140"/>
    </row>
    <row r="640" spans="2:2" ht="15.75" customHeight="1">
      <c r="B640" s="140"/>
    </row>
    <row r="641" spans="2:2" ht="15.75" customHeight="1">
      <c r="B641" s="140"/>
    </row>
    <row r="642" spans="2:2" ht="15.75" customHeight="1">
      <c r="B642" s="140"/>
    </row>
    <row r="643" spans="2:2" ht="15.75" customHeight="1">
      <c r="B643" s="140"/>
    </row>
    <row r="644" spans="2:2" ht="15.75" customHeight="1">
      <c r="B644" s="140"/>
    </row>
    <row r="645" spans="2:2" ht="15.75" customHeight="1">
      <c r="B645" s="140"/>
    </row>
    <row r="646" spans="2:2" ht="15.75" customHeight="1">
      <c r="B646" s="140"/>
    </row>
    <row r="647" spans="2:2" ht="15.75" customHeight="1">
      <c r="B647" s="140"/>
    </row>
    <row r="648" spans="2:2" ht="15.75" customHeight="1">
      <c r="B648" s="140"/>
    </row>
    <row r="649" spans="2:2" ht="15.75" customHeight="1">
      <c r="B649" s="140"/>
    </row>
    <row r="650" spans="2:2" ht="15.75" customHeight="1">
      <c r="B650" s="140"/>
    </row>
    <row r="651" spans="2:2" ht="15.75" customHeight="1">
      <c r="B651" s="140"/>
    </row>
    <row r="652" spans="2:2" ht="15.75" customHeight="1">
      <c r="B652" s="140"/>
    </row>
    <row r="653" spans="2:2" ht="15.75" customHeight="1">
      <c r="B653" s="140"/>
    </row>
    <row r="654" spans="2:2" ht="15.75" customHeight="1">
      <c r="B654" s="140"/>
    </row>
    <row r="655" spans="2:2" ht="15.75" customHeight="1">
      <c r="B655" s="140"/>
    </row>
    <row r="656" spans="2:2" ht="15.75" customHeight="1">
      <c r="B656" s="140"/>
    </row>
    <row r="657" spans="2:2" ht="15.75" customHeight="1">
      <c r="B657" s="140"/>
    </row>
    <row r="658" spans="2:2" ht="15.75" customHeight="1">
      <c r="B658" s="140"/>
    </row>
    <row r="659" spans="2:2" ht="15.75" customHeight="1">
      <c r="B659" s="140"/>
    </row>
    <row r="660" spans="2:2" ht="15.75" customHeight="1">
      <c r="B660" s="140"/>
    </row>
    <row r="661" spans="2:2" ht="15.75" customHeight="1">
      <c r="B661" s="140"/>
    </row>
    <row r="662" spans="2:2" ht="15.75" customHeight="1">
      <c r="B662" s="140"/>
    </row>
    <row r="663" spans="2:2" ht="15.75" customHeight="1">
      <c r="B663" s="140"/>
    </row>
    <row r="664" spans="2:2" ht="15.75" customHeight="1">
      <c r="B664" s="140"/>
    </row>
    <row r="665" spans="2:2" ht="15.75" customHeight="1">
      <c r="B665" s="140"/>
    </row>
    <row r="666" spans="2:2" ht="15.75" customHeight="1">
      <c r="B666" s="140"/>
    </row>
    <row r="667" spans="2:2" ht="15.75" customHeight="1">
      <c r="B667" s="140"/>
    </row>
    <row r="668" spans="2:2" ht="15.75" customHeight="1">
      <c r="B668" s="140"/>
    </row>
    <row r="669" spans="2:2" ht="15.75" customHeight="1">
      <c r="B669" s="140"/>
    </row>
    <row r="670" spans="2:2" ht="15.75" customHeight="1">
      <c r="B670" s="140"/>
    </row>
    <row r="671" spans="2:2" ht="15.75" customHeight="1">
      <c r="B671" s="140"/>
    </row>
    <row r="672" spans="2:2" ht="15.75" customHeight="1">
      <c r="B672" s="140"/>
    </row>
    <row r="673" spans="2:2" ht="15.75" customHeight="1">
      <c r="B673" s="140"/>
    </row>
    <row r="674" spans="2:2" ht="15.75" customHeight="1">
      <c r="B674" s="140"/>
    </row>
    <row r="675" spans="2:2" ht="15.75" customHeight="1">
      <c r="B675" s="140"/>
    </row>
    <row r="676" spans="2:2" ht="15.75" customHeight="1">
      <c r="B676" s="140"/>
    </row>
    <row r="677" spans="2:2" ht="15.75" customHeight="1">
      <c r="B677" s="140"/>
    </row>
    <row r="678" spans="2:2" ht="15.75" customHeight="1">
      <c r="B678" s="140"/>
    </row>
    <row r="679" spans="2:2" ht="15.75" customHeight="1">
      <c r="B679" s="140"/>
    </row>
    <row r="680" spans="2:2" ht="15.75" customHeight="1">
      <c r="B680" s="140"/>
    </row>
    <row r="681" spans="2:2" ht="15.75" customHeight="1">
      <c r="B681" s="140"/>
    </row>
    <row r="682" spans="2:2" ht="15.75" customHeight="1">
      <c r="B682" s="140"/>
    </row>
    <row r="683" spans="2:2" ht="15.75" customHeight="1">
      <c r="B683" s="140"/>
    </row>
    <row r="684" spans="2:2" ht="15.75" customHeight="1">
      <c r="B684" s="140"/>
    </row>
    <row r="685" spans="2:2" ht="15.75" customHeight="1">
      <c r="B685" s="140"/>
    </row>
    <row r="686" spans="2:2" ht="15.75" customHeight="1">
      <c r="B686" s="140"/>
    </row>
    <row r="687" spans="2:2" ht="15.75" customHeight="1">
      <c r="B687" s="140"/>
    </row>
    <row r="688" spans="2:2" ht="15.75" customHeight="1">
      <c r="B688" s="140"/>
    </row>
    <row r="689" spans="2:2" ht="15.75" customHeight="1">
      <c r="B689" s="140"/>
    </row>
    <row r="690" spans="2:2" ht="15.75" customHeight="1">
      <c r="B690" s="140"/>
    </row>
    <row r="691" spans="2:2" ht="15.75" customHeight="1">
      <c r="B691" s="140"/>
    </row>
    <row r="692" spans="2:2" ht="15.75" customHeight="1">
      <c r="B692" s="140"/>
    </row>
    <row r="693" spans="2:2" ht="15.75" customHeight="1">
      <c r="B693" s="140"/>
    </row>
    <row r="694" spans="2:2" ht="15.75" customHeight="1">
      <c r="B694" s="140"/>
    </row>
    <row r="695" spans="2:2" ht="15.75" customHeight="1">
      <c r="B695" s="140"/>
    </row>
    <row r="696" spans="2:2" ht="15.75" customHeight="1">
      <c r="B696" s="140"/>
    </row>
    <row r="697" spans="2:2" ht="15.75" customHeight="1">
      <c r="B697" s="140"/>
    </row>
    <row r="698" spans="2:2" ht="15.75" customHeight="1">
      <c r="B698" s="140"/>
    </row>
    <row r="699" spans="2:2" ht="15.75" customHeight="1">
      <c r="B699" s="140"/>
    </row>
    <row r="700" spans="2:2" ht="15.75" customHeight="1">
      <c r="B700" s="140"/>
    </row>
    <row r="701" spans="2:2" ht="15.75" customHeight="1">
      <c r="B701" s="140"/>
    </row>
    <row r="702" spans="2:2" ht="15.75" customHeight="1">
      <c r="B702" s="140"/>
    </row>
    <row r="703" spans="2:2" ht="15.75" customHeight="1">
      <c r="B703" s="140"/>
    </row>
    <row r="704" spans="2:2" ht="15.75" customHeight="1">
      <c r="B704" s="140"/>
    </row>
    <row r="705" spans="2:2" ht="15.75" customHeight="1">
      <c r="B705" s="140"/>
    </row>
    <row r="706" spans="2:2" ht="15.75" customHeight="1">
      <c r="B706" s="140"/>
    </row>
    <row r="707" spans="2:2" ht="15.75" customHeight="1">
      <c r="B707" s="140"/>
    </row>
    <row r="708" spans="2:2" ht="15.75" customHeight="1">
      <c r="B708" s="140"/>
    </row>
    <row r="709" spans="2:2" ht="15.75" customHeight="1">
      <c r="B709" s="140"/>
    </row>
    <row r="710" spans="2:2" ht="15.75" customHeight="1">
      <c r="B710" s="140"/>
    </row>
    <row r="711" spans="2:2" ht="15.75" customHeight="1">
      <c r="B711" s="140"/>
    </row>
    <row r="712" spans="2:2" ht="15.75" customHeight="1">
      <c r="B712" s="140"/>
    </row>
    <row r="713" spans="2:2" ht="15.75" customHeight="1">
      <c r="B713" s="140"/>
    </row>
    <row r="714" spans="2:2" ht="15.75" customHeight="1">
      <c r="B714" s="140"/>
    </row>
    <row r="715" spans="2:2" ht="15.75" customHeight="1">
      <c r="B715" s="140"/>
    </row>
    <row r="716" spans="2:2" ht="15.75" customHeight="1">
      <c r="B716" s="140"/>
    </row>
    <row r="717" spans="2:2" ht="15.75" customHeight="1">
      <c r="B717" s="140"/>
    </row>
    <row r="718" spans="2:2" ht="15.75" customHeight="1">
      <c r="B718" s="140"/>
    </row>
    <row r="719" spans="2:2" ht="15.75" customHeight="1">
      <c r="B719" s="140"/>
    </row>
    <row r="720" spans="2:2" ht="15.75" customHeight="1">
      <c r="B720" s="140"/>
    </row>
    <row r="721" spans="2:2" ht="15.75" customHeight="1">
      <c r="B721" s="140"/>
    </row>
    <row r="722" spans="2:2" ht="15.75" customHeight="1">
      <c r="B722" s="140"/>
    </row>
    <row r="723" spans="2:2" ht="15.75" customHeight="1">
      <c r="B723" s="140"/>
    </row>
    <row r="724" spans="2:2" ht="15.75" customHeight="1">
      <c r="B724" s="140"/>
    </row>
    <row r="725" spans="2:2" ht="15.75" customHeight="1">
      <c r="B725" s="140"/>
    </row>
    <row r="726" spans="2:2" ht="15.75" customHeight="1">
      <c r="B726" s="140"/>
    </row>
    <row r="727" spans="2:2" ht="15.75" customHeight="1">
      <c r="B727" s="140"/>
    </row>
    <row r="728" spans="2:2" ht="15.75" customHeight="1">
      <c r="B728" s="140"/>
    </row>
    <row r="729" spans="2:2" ht="15.75" customHeight="1">
      <c r="B729" s="140"/>
    </row>
    <row r="730" spans="2:2" ht="15.75" customHeight="1">
      <c r="B730" s="140"/>
    </row>
    <row r="731" spans="2:2" ht="15.75" customHeight="1">
      <c r="B731" s="140"/>
    </row>
    <row r="732" spans="2:2" ht="15.75" customHeight="1">
      <c r="B732" s="140"/>
    </row>
    <row r="733" spans="2:2" ht="15.75" customHeight="1">
      <c r="B733" s="140"/>
    </row>
    <row r="734" spans="2:2" ht="15.75" customHeight="1">
      <c r="B734" s="140"/>
    </row>
    <row r="735" spans="2:2" ht="15.75" customHeight="1">
      <c r="B735" s="140"/>
    </row>
    <row r="736" spans="2:2" ht="15.75" customHeight="1">
      <c r="B736" s="140"/>
    </row>
    <row r="737" spans="2:2" ht="15.75" customHeight="1">
      <c r="B737" s="140"/>
    </row>
    <row r="738" spans="2:2" ht="15.75" customHeight="1">
      <c r="B738" s="140"/>
    </row>
    <row r="739" spans="2:2" ht="15.75" customHeight="1">
      <c r="B739" s="140"/>
    </row>
    <row r="740" spans="2:2" ht="15.75" customHeight="1">
      <c r="B740" s="140"/>
    </row>
    <row r="741" spans="2:2" ht="15.75" customHeight="1">
      <c r="B741" s="140"/>
    </row>
    <row r="742" spans="2:2" ht="15.75" customHeight="1">
      <c r="B742" s="140"/>
    </row>
    <row r="743" spans="2:2" ht="15.75" customHeight="1">
      <c r="B743" s="140"/>
    </row>
    <row r="744" spans="2:2" ht="15.75" customHeight="1">
      <c r="B744" s="140"/>
    </row>
    <row r="745" spans="2:2" ht="15.75" customHeight="1">
      <c r="B745" s="140"/>
    </row>
    <row r="746" spans="2:2" ht="15.75" customHeight="1">
      <c r="B746" s="140"/>
    </row>
    <row r="747" spans="2:2" ht="15.75" customHeight="1">
      <c r="B747" s="140"/>
    </row>
    <row r="748" spans="2:2" ht="15.75" customHeight="1">
      <c r="B748" s="140"/>
    </row>
    <row r="749" spans="2:2" ht="15.75" customHeight="1">
      <c r="B749" s="140"/>
    </row>
    <row r="750" spans="2:2" ht="15.75" customHeight="1">
      <c r="B750" s="140"/>
    </row>
    <row r="751" spans="2:2" ht="15.75" customHeight="1">
      <c r="B751" s="140"/>
    </row>
    <row r="752" spans="2:2" ht="15.75" customHeight="1">
      <c r="B752" s="140"/>
    </row>
    <row r="753" spans="2:2" ht="15.75" customHeight="1">
      <c r="B753" s="140"/>
    </row>
    <row r="754" spans="2:2" ht="15.75" customHeight="1">
      <c r="B754" s="140"/>
    </row>
    <row r="755" spans="2:2" ht="15.75" customHeight="1">
      <c r="B755" s="140"/>
    </row>
    <row r="756" spans="2:2" ht="15.75" customHeight="1">
      <c r="B756" s="140"/>
    </row>
    <row r="757" spans="2:2" ht="15.75" customHeight="1">
      <c r="B757" s="140"/>
    </row>
    <row r="758" spans="2:2" ht="15.75" customHeight="1">
      <c r="B758" s="140"/>
    </row>
    <row r="759" spans="2:2" ht="15.75" customHeight="1">
      <c r="B759" s="140"/>
    </row>
    <row r="760" spans="2:2" ht="15.75" customHeight="1">
      <c r="B760" s="140"/>
    </row>
    <row r="761" spans="2:2" ht="15.75" customHeight="1">
      <c r="B761" s="140"/>
    </row>
    <row r="762" spans="2:2" ht="15.75" customHeight="1">
      <c r="B762" s="140"/>
    </row>
    <row r="763" spans="2:2" ht="15.75" customHeight="1">
      <c r="B763" s="140"/>
    </row>
    <row r="764" spans="2:2" ht="15.75" customHeight="1">
      <c r="B764" s="140"/>
    </row>
    <row r="765" spans="2:2" ht="15.75" customHeight="1">
      <c r="B765" s="140"/>
    </row>
    <row r="766" spans="2:2" ht="15.75" customHeight="1">
      <c r="B766" s="140"/>
    </row>
    <row r="767" spans="2:2" ht="15.75" customHeight="1">
      <c r="B767" s="140"/>
    </row>
    <row r="768" spans="2:2" ht="15.75" customHeight="1">
      <c r="B768" s="140"/>
    </row>
    <row r="769" spans="2:2" ht="15.75" customHeight="1">
      <c r="B769" s="140"/>
    </row>
    <row r="770" spans="2:2" ht="15.75" customHeight="1">
      <c r="B770" s="140"/>
    </row>
    <row r="771" spans="2:2" ht="15.75" customHeight="1">
      <c r="B771" s="140"/>
    </row>
    <row r="772" spans="2:2" ht="15.75" customHeight="1">
      <c r="B772" s="140"/>
    </row>
    <row r="773" spans="2:2" ht="15.75" customHeight="1">
      <c r="B773" s="140"/>
    </row>
    <row r="774" spans="2:2" ht="15.75" customHeight="1">
      <c r="B774" s="140"/>
    </row>
    <row r="775" spans="2:2" ht="15.75" customHeight="1">
      <c r="B775" s="140"/>
    </row>
    <row r="776" spans="2:2" ht="15.75" customHeight="1">
      <c r="B776" s="140"/>
    </row>
    <row r="777" spans="2:2" ht="15.75" customHeight="1">
      <c r="B777" s="140"/>
    </row>
    <row r="778" spans="2:2" ht="15.75" customHeight="1">
      <c r="B778" s="140"/>
    </row>
    <row r="779" spans="2:2" ht="15.75" customHeight="1">
      <c r="B779" s="140"/>
    </row>
    <row r="780" spans="2:2" ht="15.75" customHeight="1">
      <c r="B780" s="140"/>
    </row>
    <row r="781" spans="2:2" ht="15.75" customHeight="1">
      <c r="B781" s="140"/>
    </row>
    <row r="782" spans="2:2" ht="15.75" customHeight="1">
      <c r="B782" s="140"/>
    </row>
    <row r="783" spans="2:2" ht="15.75" customHeight="1">
      <c r="B783" s="140"/>
    </row>
    <row r="784" spans="2:2" ht="15.75" customHeight="1">
      <c r="B784" s="140"/>
    </row>
    <row r="785" spans="2:2" ht="15.75" customHeight="1">
      <c r="B785" s="140"/>
    </row>
    <row r="786" spans="2:2" ht="15.75" customHeight="1">
      <c r="B786" s="140"/>
    </row>
    <row r="787" spans="2:2" ht="15.75" customHeight="1">
      <c r="B787" s="140"/>
    </row>
    <row r="788" spans="2:2" ht="15.75" customHeight="1">
      <c r="B788" s="140"/>
    </row>
    <row r="789" spans="2:2" ht="15.75" customHeight="1">
      <c r="B789" s="140"/>
    </row>
    <row r="790" spans="2:2" ht="15.75" customHeight="1">
      <c r="B790" s="140"/>
    </row>
    <row r="791" spans="2:2" ht="15.75" customHeight="1">
      <c r="B791" s="140"/>
    </row>
    <row r="792" spans="2:2" ht="15.75" customHeight="1">
      <c r="B792" s="140"/>
    </row>
    <row r="793" spans="2:2" ht="15.75" customHeight="1">
      <c r="B793" s="140"/>
    </row>
    <row r="794" spans="2:2" ht="15.75" customHeight="1">
      <c r="B794" s="140"/>
    </row>
    <row r="795" spans="2:2" ht="15.75" customHeight="1">
      <c r="B795" s="140"/>
    </row>
    <row r="796" spans="2:2" ht="15.75" customHeight="1">
      <c r="B796" s="140"/>
    </row>
    <row r="797" spans="2:2" ht="15.75" customHeight="1">
      <c r="B797" s="140"/>
    </row>
    <row r="798" spans="2:2" ht="15.75" customHeight="1">
      <c r="B798" s="140"/>
    </row>
    <row r="799" spans="2:2" ht="15.75" customHeight="1">
      <c r="B799" s="140"/>
    </row>
    <row r="800" spans="2:2" ht="15.75" customHeight="1">
      <c r="B800" s="140"/>
    </row>
    <row r="801" spans="2:2" ht="15.75" customHeight="1">
      <c r="B801" s="140"/>
    </row>
    <row r="802" spans="2:2" ht="15.75" customHeight="1">
      <c r="B802" s="140"/>
    </row>
    <row r="803" spans="2:2" ht="15.75" customHeight="1">
      <c r="B803" s="140"/>
    </row>
    <row r="804" spans="2:2" ht="15.75" customHeight="1">
      <c r="B804" s="140"/>
    </row>
    <row r="805" spans="2:2" ht="15.75" customHeight="1">
      <c r="B805" s="140"/>
    </row>
    <row r="806" spans="2:2" ht="15.75" customHeight="1">
      <c r="B806" s="140"/>
    </row>
    <row r="807" spans="2:2" ht="15.75" customHeight="1">
      <c r="B807" s="140"/>
    </row>
    <row r="808" spans="2:2" ht="15.75" customHeight="1">
      <c r="B808" s="140"/>
    </row>
    <row r="809" spans="2:2" ht="15.75" customHeight="1">
      <c r="B809" s="140"/>
    </row>
    <row r="810" spans="2:2" ht="15.75" customHeight="1">
      <c r="B810" s="140"/>
    </row>
    <row r="811" spans="2:2" ht="15.75" customHeight="1">
      <c r="B811" s="140"/>
    </row>
    <row r="812" spans="2:2" ht="15.75" customHeight="1">
      <c r="B812" s="140"/>
    </row>
    <row r="813" spans="2:2" ht="15.75" customHeight="1">
      <c r="B813" s="140"/>
    </row>
    <row r="814" spans="2:2" ht="15.75" customHeight="1">
      <c r="B814" s="140"/>
    </row>
    <row r="815" spans="2:2" ht="15.75" customHeight="1">
      <c r="B815" s="140"/>
    </row>
    <row r="816" spans="2:2" ht="15.75" customHeight="1">
      <c r="B816" s="140"/>
    </row>
    <row r="817" spans="2:2" ht="15.75" customHeight="1">
      <c r="B817" s="140"/>
    </row>
    <row r="818" spans="2:2" ht="15.75" customHeight="1">
      <c r="B818" s="140"/>
    </row>
    <row r="819" spans="2:2" ht="15.75" customHeight="1">
      <c r="B819" s="140"/>
    </row>
    <row r="820" spans="2:2" ht="15.75" customHeight="1">
      <c r="B820" s="140"/>
    </row>
    <row r="821" spans="2:2" ht="15.75" customHeight="1">
      <c r="B821" s="140"/>
    </row>
    <row r="822" spans="2:2" ht="15.75" customHeight="1">
      <c r="B822" s="140"/>
    </row>
    <row r="823" spans="2:2" ht="15.75" customHeight="1">
      <c r="B823" s="140"/>
    </row>
    <row r="824" spans="2:2" ht="15.75" customHeight="1">
      <c r="B824" s="140"/>
    </row>
    <row r="825" spans="2:2" ht="15.75" customHeight="1">
      <c r="B825" s="140"/>
    </row>
    <row r="826" spans="2:2" ht="15.75" customHeight="1">
      <c r="B826" s="140"/>
    </row>
    <row r="827" spans="2:2" ht="15.75" customHeight="1">
      <c r="B827" s="140"/>
    </row>
    <row r="828" spans="2:2" ht="15.75" customHeight="1">
      <c r="B828" s="140"/>
    </row>
    <row r="829" spans="2:2" ht="15.75" customHeight="1">
      <c r="B829" s="140"/>
    </row>
    <row r="830" spans="2:2" ht="15.75" customHeight="1">
      <c r="B830" s="140"/>
    </row>
    <row r="831" spans="2:2" ht="15.75" customHeight="1">
      <c r="B831" s="140"/>
    </row>
    <row r="832" spans="2:2" ht="15.75" customHeight="1">
      <c r="B832" s="140"/>
    </row>
    <row r="833" spans="2:2" ht="15.75" customHeight="1">
      <c r="B833" s="140"/>
    </row>
    <row r="834" spans="2:2" ht="15.75" customHeight="1">
      <c r="B834" s="140"/>
    </row>
    <row r="835" spans="2:2" ht="15.75" customHeight="1">
      <c r="B835" s="140"/>
    </row>
    <row r="836" spans="2:2" ht="15.75" customHeight="1">
      <c r="B836" s="140"/>
    </row>
    <row r="837" spans="2:2" ht="15.75" customHeight="1">
      <c r="B837" s="140"/>
    </row>
    <row r="838" spans="2:2" ht="15.75" customHeight="1">
      <c r="B838" s="140"/>
    </row>
    <row r="839" spans="2:2" ht="15.75" customHeight="1">
      <c r="B839" s="140"/>
    </row>
    <row r="840" spans="2:2" ht="15.75" customHeight="1">
      <c r="B840" s="140"/>
    </row>
    <row r="841" spans="2:2" ht="15.75" customHeight="1">
      <c r="B841" s="140"/>
    </row>
    <row r="842" spans="2:2" ht="15.75" customHeight="1">
      <c r="B842" s="140"/>
    </row>
    <row r="843" spans="2:2" ht="15.75" customHeight="1">
      <c r="B843" s="140"/>
    </row>
    <row r="844" spans="2:2" ht="15.75" customHeight="1">
      <c r="B844" s="140"/>
    </row>
    <row r="845" spans="2:2" ht="15.75" customHeight="1">
      <c r="B845" s="140"/>
    </row>
    <row r="846" spans="2:2" ht="15.75" customHeight="1">
      <c r="B846" s="140"/>
    </row>
    <row r="847" spans="2:2" ht="15.75" customHeight="1">
      <c r="B847" s="140"/>
    </row>
    <row r="848" spans="2:2" ht="15.75" customHeight="1">
      <c r="B848" s="140"/>
    </row>
    <row r="849" spans="2:2" ht="15.75" customHeight="1">
      <c r="B849" s="140"/>
    </row>
    <row r="850" spans="2:2" ht="15.75" customHeight="1">
      <c r="B850" s="140"/>
    </row>
    <row r="851" spans="2:2" ht="15.75" customHeight="1">
      <c r="B851" s="140"/>
    </row>
    <row r="852" spans="2:2" ht="15.75" customHeight="1">
      <c r="B852" s="140"/>
    </row>
    <row r="853" spans="2:2" ht="15.75" customHeight="1">
      <c r="B853" s="140"/>
    </row>
    <row r="854" spans="2:2" ht="15.75" customHeight="1">
      <c r="B854" s="140"/>
    </row>
    <row r="855" spans="2:2" ht="15.75" customHeight="1">
      <c r="B855" s="140"/>
    </row>
    <row r="856" spans="2:2" ht="15.75" customHeight="1">
      <c r="B856" s="140"/>
    </row>
    <row r="857" spans="2:2" ht="15.75" customHeight="1">
      <c r="B857" s="140"/>
    </row>
    <row r="858" spans="2:2" ht="15.75" customHeight="1">
      <c r="B858" s="140"/>
    </row>
    <row r="859" spans="2:2" ht="15.75" customHeight="1">
      <c r="B859" s="140"/>
    </row>
    <row r="860" spans="2:2" ht="15.75" customHeight="1">
      <c r="B860" s="140"/>
    </row>
    <row r="861" spans="2:2" ht="15.75" customHeight="1">
      <c r="B861" s="140"/>
    </row>
    <row r="862" spans="2:2" ht="15.75" customHeight="1">
      <c r="B862" s="140"/>
    </row>
    <row r="863" spans="2:2" ht="15.75" customHeight="1">
      <c r="B863" s="140"/>
    </row>
    <row r="864" spans="2:2" ht="15.75" customHeight="1">
      <c r="B864" s="140"/>
    </row>
    <row r="865" spans="2:2" ht="15.75" customHeight="1">
      <c r="B865" s="140"/>
    </row>
    <row r="866" spans="2:2" ht="15.75" customHeight="1">
      <c r="B866" s="140"/>
    </row>
    <row r="867" spans="2:2" ht="15.75" customHeight="1">
      <c r="B867" s="140"/>
    </row>
    <row r="868" spans="2:2" ht="15.75" customHeight="1">
      <c r="B868" s="140"/>
    </row>
    <row r="869" spans="2:2" ht="15.75" customHeight="1">
      <c r="B869" s="140"/>
    </row>
    <row r="870" spans="2:2" ht="15.75" customHeight="1">
      <c r="B870" s="140"/>
    </row>
    <row r="871" spans="2:2" ht="15.75" customHeight="1">
      <c r="B871" s="140"/>
    </row>
    <row r="872" spans="2:2" ht="15.75" customHeight="1">
      <c r="B872" s="140"/>
    </row>
    <row r="873" spans="2:2" ht="15.75" customHeight="1">
      <c r="B873" s="140"/>
    </row>
    <row r="874" spans="2:2" ht="15.75" customHeight="1">
      <c r="B874" s="140"/>
    </row>
    <row r="875" spans="2:2" ht="15.75" customHeight="1">
      <c r="B875" s="140"/>
    </row>
    <row r="876" spans="2:2" ht="15.75" customHeight="1">
      <c r="B876" s="140"/>
    </row>
    <row r="877" spans="2:2" ht="15.75" customHeight="1">
      <c r="B877" s="140"/>
    </row>
    <row r="878" spans="2:2" ht="15.75" customHeight="1">
      <c r="B878" s="140"/>
    </row>
    <row r="879" spans="2:2" ht="15.75" customHeight="1">
      <c r="B879" s="140"/>
    </row>
    <row r="880" spans="2:2" ht="15.75" customHeight="1">
      <c r="B880" s="140"/>
    </row>
    <row r="881" spans="2:2" ht="15.75" customHeight="1">
      <c r="B881" s="140"/>
    </row>
    <row r="882" spans="2:2" ht="15.75" customHeight="1">
      <c r="B882" s="140"/>
    </row>
    <row r="883" spans="2:2" ht="15.75" customHeight="1">
      <c r="B883" s="140"/>
    </row>
    <row r="884" spans="2:2" ht="15.75" customHeight="1">
      <c r="B884" s="140"/>
    </row>
    <row r="885" spans="2:2" ht="15.75" customHeight="1">
      <c r="B885" s="140"/>
    </row>
    <row r="886" spans="2:2" ht="15.75" customHeight="1">
      <c r="B886" s="140"/>
    </row>
    <row r="887" spans="2:2" ht="15.75" customHeight="1">
      <c r="B887" s="140"/>
    </row>
    <row r="888" spans="2:2" ht="15.75" customHeight="1">
      <c r="B888" s="140"/>
    </row>
    <row r="889" spans="2:2" ht="15.75" customHeight="1">
      <c r="B889" s="140"/>
    </row>
    <row r="890" spans="2:2" ht="15.75" customHeight="1">
      <c r="B890" s="140"/>
    </row>
    <row r="891" spans="2:2" ht="15.75" customHeight="1">
      <c r="B891" s="140"/>
    </row>
    <row r="892" spans="2:2" ht="15.75" customHeight="1">
      <c r="B892" s="140"/>
    </row>
    <row r="893" spans="2:2" ht="15.75" customHeight="1">
      <c r="B893" s="140"/>
    </row>
    <row r="894" spans="2:2" ht="15.75" customHeight="1">
      <c r="B894" s="140"/>
    </row>
    <row r="895" spans="2:2" ht="15.75" customHeight="1">
      <c r="B895" s="140"/>
    </row>
    <row r="896" spans="2:2" ht="15.75" customHeight="1">
      <c r="B896" s="140"/>
    </row>
    <row r="897" spans="2:2" ht="15.75" customHeight="1">
      <c r="B897" s="140"/>
    </row>
    <row r="898" spans="2:2" ht="15.75" customHeight="1">
      <c r="B898" s="140"/>
    </row>
    <row r="899" spans="2:2" ht="15.75" customHeight="1">
      <c r="B899" s="140"/>
    </row>
    <row r="900" spans="2:2" ht="15.75" customHeight="1">
      <c r="B900" s="140"/>
    </row>
    <row r="901" spans="2:2" ht="15.75" customHeight="1">
      <c r="B901" s="140"/>
    </row>
    <row r="902" spans="2:2" ht="15.75" customHeight="1">
      <c r="B902" s="140"/>
    </row>
    <row r="903" spans="2:2" ht="15.75" customHeight="1">
      <c r="B903" s="140"/>
    </row>
    <row r="904" spans="2:2" ht="15.75" customHeight="1">
      <c r="B904" s="140"/>
    </row>
    <row r="905" spans="2:2" ht="15.75" customHeight="1">
      <c r="B905" s="140"/>
    </row>
    <row r="906" spans="2:2" ht="15.75" customHeight="1">
      <c r="B906" s="140"/>
    </row>
    <row r="907" spans="2:2" ht="15.75" customHeight="1">
      <c r="B907" s="140"/>
    </row>
    <row r="908" spans="2:2" ht="15.75" customHeight="1">
      <c r="B908" s="140"/>
    </row>
    <row r="909" spans="2:2" ht="15.75" customHeight="1">
      <c r="B909" s="140"/>
    </row>
    <row r="910" spans="2:2" ht="15.75" customHeight="1">
      <c r="B910" s="140"/>
    </row>
    <row r="911" spans="2:2" ht="15.75" customHeight="1">
      <c r="B911" s="140"/>
    </row>
    <row r="912" spans="2:2" ht="15.75" customHeight="1">
      <c r="B912" s="140"/>
    </row>
    <row r="913" spans="2:2" ht="15.75" customHeight="1">
      <c r="B913" s="140"/>
    </row>
    <row r="914" spans="2:2" ht="15.75" customHeight="1">
      <c r="B914" s="140"/>
    </row>
    <row r="915" spans="2:2" ht="15.75" customHeight="1">
      <c r="B915" s="140"/>
    </row>
    <row r="916" spans="2:2" ht="15.75" customHeight="1">
      <c r="B916" s="140"/>
    </row>
    <row r="917" spans="2:2" ht="15.75" customHeight="1">
      <c r="B917" s="140"/>
    </row>
    <row r="918" spans="2:2" ht="15.75" customHeight="1">
      <c r="B918" s="140"/>
    </row>
    <row r="919" spans="2:2" ht="15.75" customHeight="1">
      <c r="B919" s="140"/>
    </row>
    <row r="920" spans="2:2" ht="15.75" customHeight="1">
      <c r="B920" s="140"/>
    </row>
    <row r="921" spans="2:2" ht="15.75" customHeight="1">
      <c r="B921" s="140"/>
    </row>
    <row r="922" spans="2:2" ht="15.75" customHeight="1">
      <c r="B922" s="140"/>
    </row>
    <row r="923" spans="2:2" ht="15.75" customHeight="1">
      <c r="B923" s="140"/>
    </row>
    <row r="924" spans="2:2" ht="15.75" customHeight="1">
      <c r="B924" s="140"/>
    </row>
    <row r="925" spans="2:2" ht="15.75" customHeight="1">
      <c r="B925" s="140"/>
    </row>
    <row r="926" spans="2:2" ht="15.75" customHeight="1">
      <c r="B926" s="140"/>
    </row>
    <row r="927" spans="2:2" ht="15.75" customHeight="1">
      <c r="B927" s="140"/>
    </row>
    <row r="928" spans="2:2" ht="15.75" customHeight="1">
      <c r="B928" s="140"/>
    </row>
    <row r="929" spans="2:2" ht="15.75" customHeight="1">
      <c r="B929" s="140"/>
    </row>
    <row r="930" spans="2:2" ht="15.75" customHeight="1">
      <c r="B930" s="140"/>
    </row>
    <row r="931" spans="2:2" ht="15.75" customHeight="1">
      <c r="B931" s="140"/>
    </row>
    <row r="932" spans="2:2" ht="15.75" customHeight="1">
      <c r="B932" s="140"/>
    </row>
    <row r="933" spans="2:2" ht="15.75" customHeight="1">
      <c r="B933" s="140"/>
    </row>
    <row r="934" spans="2:2" ht="15.75" customHeight="1">
      <c r="B934" s="140"/>
    </row>
    <row r="935" spans="2:2" ht="15.75" customHeight="1">
      <c r="B935" s="140"/>
    </row>
    <row r="936" spans="2:2" ht="15.75" customHeight="1">
      <c r="B936" s="140"/>
    </row>
    <row r="937" spans="2:2" ht="15.75" customHeight="1">
      <c r="B937" s="140"/>
    </row>
    <row r="938" spans="2:2" ht="15.75" customHeight="1">
      <c r="B938" s="140"/>
    </row>
    <row r="939" spans="2:2" ht="15.75" customHeight="1">
      <c r="B939" s="140"/>
    </row>
    <row r="940" spans="2:2" ht="15.75" customHeight="1">
      <c r="B940" s="140"/>
    </row>
    <row r="941" spans="2:2" ht="15.75" customHeight="1">
      <c r="B941" s="140"/>
    </row>
    <row r="942" spans="2:2" ht="15.75" customHeight="1">
      <c r="B942" s="140"/>
    </row>
    <row r="943" spans="2:2" ht="15.75" customHeight="1">
      <c r="B943" s="140"/>
    </row>
    <row r="944" spans="2:2" ht="15.75" customHeight="1">
      <c r="B944" s="140"/>
    </row>
    <row r="945" spans="2:2" ht="15.75" customHeight="1">
      <c r="B945" s="140"/>
    </row>
    <row r="946" spans="2:2" ht="15.75" customHeight="1">
      <c r="B946" s="140"/>
    </row>
    <row r="947" spans="2:2" ht="15.75" customHeight="1">
      <c r="B947" s="140"/>
    </row>
    <row r="948" spans="2:2" ht="15.75" customHeight="1">
      <c r="B948" s="140"/>
    </row>
    <row r="949" spans="2:2" ht="15.75" customHeight="1">
      <c r="B949" s="140"/>
    </row>
    <row r="950" spans="2:2" ht="15.75" customHeight="1">
      <c r="B950" s="140"/>
    </row>
    <row r="951" spans="2:2" ht="15.75" customHeight="1">
      <c r="B951" s="140"/>
    </row>
    <row r="952" spans="2:2" ht="15.75" customHeight="1">
      <c r="B952" s="140"/>
    </row>
    <row r="953" spans="2:2" ht="15.75" customHeight="1">
      <c r="B953" s="140"/>
    </row>
    <row r="954" spans="2:2" ht="15.75" customHeight="1">
      <c r="B954" s="140"/>
    </row>
    <row r="955" spans="2:2" ht="15.75" customHeight="1">
      <c r="B955" s="140"/>
    </row>
    <row r="956" spans="2:2" ht="15.75" customHeight="1">
      <c r="B956" s="140"/>
    </row>
    <row r="957" spans="2:2" ht="15.75" customHeight="1">
      <c r="B957" s="140"/>
    </row>
    <row r="958" spans="2:2" ht="15.75" customHeight="1">
      <c r="B958" s="140"/>
    </row>
    <row r="959" spans="2:2" ht="15.75" customHeight="1">
      <c r="B959" s="140"/>
    </row>
    <row r="960" spans="2:2" ht="15.75" customHeight="1">
      <c r="B960" s="140"/>
    </row>
    <row r="961" spans="2:2" ht="15.75" customHeight="1">
      <c r="B961" s="140"/>
    </row>
    <row r="962" spans="2:2" ht="15.75" customHeight="1">
      <c r="B962" s="140"/>
    </row>
    <row r="963" spans="2:2" ht="15.75" customHeight="1">
      <c r="B963" s="140"/>
    </row>
    <row r="964" spans="2:2" ht="15.75" customHeight="1">
      <c r="B964" s="140"/>
    </row>
    <row r="965" spans="2:2" ht="15.75" customHeight="1">
      <c r="B965" s="140"/>
    </row>
    <row r="966" spans="2:2" ht="15.75" customHeight="1">
      <c r="B966" s="140"/>
    </row>
    <row r="967" spans="2:2" ht="15.75" customHeight="1">
      <c r="B967" s="140"/>
    </row>
    <row r="968" spans="2:2" ht="15.75" customHeight="1">
      <c r="B968" s="140"/>
    </row>
    <row r="969" spans="2:2" ht="15.75" customHeight="1">
      <c r="B969" s="140"/>
    </row>
    <row r="970" spans="2:2" ht="15.75" customHeight="1">
      <c r="B970" s="140"/>
    </row>
    <row r="971" spans="2:2" ht="15.75" customHeight="1">
      <c r="B971" s="140"/>
    </row>
    <row r="972" spans="2:2" ht="15.75" customHeight="1">
      <c r="B972" s="140"/>
    </row>
    <row r="973" spans="2:2" ht="15.75" customHeight="1">
      <c r="B973" s="140"/>
    </row>
    <row r="974" spans="2:2" ht="15.75" customHeight="1">
      <c r="B974" s="140"/>
    </row>
    <row r="975" spans="2:2" ht="15.75" customHeight="1">
      <c r="B975" s="140"/>
    </row>
    <row r="976" spans="2:2" ht="15.75" customHeight="1">
      <c r="B976" s="140"/>
    </row>
    <row r="977" spans="2:2" ht="15.75" customHeight="1">
      <c r="B977" s="140"/>
    </row>
    <row r="978" spans="2:2" ht="15.75" customHeight="1">
      <c r="B978" s="140"/>
    </row>
    <row r="979" spans="2:2" ht="15.75" customHeight="1">
      <c r="B979" s="140"/>
    </row>
    <row r="980" spans="2:2" ht="15.75" customHeight="1">
      <c r="B980" s="140"/>
    </row>
    <row r="981" spans="2:2" ht="15.75" customHeight="1">
      <c r="B981" s="140"/>
    </row>
    <row r="982" spans="2:2" ht="15.75" customHeight="1">
      <c r="B982" s="140"/>
    </row>
    <row r="983" spans="2:2" ht="15.75" customHeight="1">
      <c r="B983" s="140"/>
    </row>
    <row r="984" spans="2:2" ht="15.75" customHeight="1">
      <c r="B984" s="140"/>
    </row>
    <row r="985" spans="2:2" ht="15.75" customHeight="1">
      <c r="B985" s="140"/>
    </row>
    <row r="986" spans="2:2" ht="15.75" customHeight="1">
      <c r="B986" s="140"/>
    </row>
    <row r="987" spans="2:2" ht="15.75" customHeight="1">
      <c r="B987" s="140"/>
    </row>
    <row r="988" spans="2:2" ht="15.75" customHeight="1">
      <c r="B988" s="140"/>
    </row>
    <row r="989" spans="2:2" ht="15.75" customHeight="1">
      <c r="B989" s="140"/>
    </row>
    <row r="990" spans="2:2" ht="15.75" customHeight="1">
      <c r="B990" s="140"/>
    </row>
    <row r="991" spans="2:2" ht="15.75" customHeight="1">
      <c r="B991" s="140"/>
    </row>
    <row r="992" spans="2:2" ht="15.75" customHeight="1">
      <c r="B992" s="140"/>
    </row>
    <row r="993" spans="2:2" ht="15.75" customHeight="1">
      <c r="B993" s="140"/>
    </row>
    <row r="994" spans="2:2" ht="15.75" customHeight="1">
      <c r="B994" s="140"/>
    </row>
    <row r="995" spans="2:2" ht="15.75" customHeight="1">
      <c r="B995" s="140"/>
    </row>
    <row r="996" spans="2:2" ht="15.75" customHeight="1">
      <c r="B996" s="140"/>
    </row>
    <row r="997" spans="2:2" ht="15.75" customHeight="1">
      <c r="B997" s="140"/>
    </row>
    <row r="998" spans="2:2" ht="15.75" customHeight="1">
      <c r="B998" s="140"/>
    </row>
    <row r="999" spans="2:2" ht="15.75" customHeight="1">
      <c r="B999" s="140"/>
    </row>
    <row r="1000" spans="2:2" ht="15.75" customHeight="1">
      <c r="B1000" s="140"/>
    </row>
  </sheetData>
  <mergeCells count="2">
    <mergeCell ref="A1:C1"/>
    <mergeCell ref="A2:C2"/>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election sqref="A1:B1"/>
    </sheetView>
  </sheetViews>
  <sheetFormatPr defaultColWidth="11.19921875" defaultRowHeight="15" customHeight="1"/>
  <cols>
    <col min="1" max="1" width="18.3984375" customWidth="1"/>
    <col min="2" max="2" width="107.09765625" customWidth="1"/>
    <col min="3" max="26" width="10.59765625" customWidth="1"/>
  </cols>
  <sheetData>
    <row r="1" spans="1:26" ht="65.25" customHeight="1">
      <c r="A1" s="221" t="s">
        <v>1806</v>
      </c>
      <c r="B1" s="210"/>
      <c r="C1" s="1"/>
      <c r="D1" s="1"/>
      <c r="E1" s="1"/>
      <c r="F1" s="1"/>
      <c r="G1" s="1"/>
      <c r="H1" s="1"/>
      <c r="I1" s="1"/>
      <c r="J1" s="1"/>
      <c r="K1" s="1"/>
      <c r="L1" s="1"/>
      <c r="M1" s="1"/>
      <c r="N1" s="1"/>
      <c r="O1" s="1"/>
      <c r="P1" s="1"/>
      <c r="Q1" s="1"/>
      <c r="R1" s="1"/>
      <c r="S1" s="1"/>
      <c r="T1" s="1"/>
      <c r="U1" s="1"/>
      <c r="V1" s="1"/>
      <c r="W1" s="1"/>
      <c r="X1" s="1"/>
      <c r="Y1" s="1"/>
      <c r="Z1" s="1"/>
    </row>
    <row r="2" spans="1:26" ht="25.5" customHeight="1">
      <c r="A2" s="222"/>
      <c r="B2" s="210"/>
      <c r="C2" s="5"/>
      <c r="D2" s="5"/>
      <c r="E2" s="5"/>
      <c r="F2" s="2"/>
      <c r="G2" s="2"/>
      <c r="H2" s="2"/>
      <c r="I2" s="2"/>
      <c r="J2" s="2"/>
      <c r="K2" s="2"/>
      <c r="L2" s="2"/>
      <c r="M2" s="2"/>
      <c r="N2" s="2"/>
      <c r="O2" s="2"/>
      <c r="P2" s="2"/>
      <c r="Q2" s="2"/>
      <c r="R2" s="2"/>
      <c r="S2" s="2"/>
      <c r="T2" s="2"/>
      <c r="U2" s="2"/>
      <c r="V2" s="2"/>
      <c r="W2" s="1"/>
      <c r="X2" s="1"/>
      <c r="Y2" s="1"/>
      <c r="Z2" s="1"/>
    </row>
    <row r="3" spans="1:26" ht="24" customHeight="1">
      <c r="A3" s="215" t="s">
        <v>1</v>
      </c>
      <c r="B3" s="210"/>
      <c r="C3" s="9"/>
      <c r="D3" s="9"/>
      <c r="E3" s="9"/>
      <c r="F3" s="9"/>
      <c r="G3" s="9"/>
      <c r="H3" s="9"/>
      <c r="I3" s="9"/>
      <c r="J3" s="9"/>
      <c r="K3" s="9"/>
      <c r="L3" s="9"/>
      <c r="M3" s="9"/>
      <c r="N3" s="9"/>
      <c r="O3" s="9"/>
      <c r="P3" s="9"/>
      <c r="Q3" s="9"/>
      <c r="R3" s="9"/>
      <c r="S3" s="9"/>
      <c r="T3" s="9"/>
      <c r="U3" s="9"/>
      <c r="V3" s="9"/>
      <c r="W3" s="9"/>
      <c r="X3" s="9"/>
      <c r="Y3" s="9"/>
      <c r="Z3" s="9"/>
    </row>
    <row r="4" spans="1:26" ht="72" customHeight="1">
      <c r="A4" s="214" t="s">
        <v>4</v>
      </c>
      <c r="B4" s="210"/>
      <c r="C4" s="1"/>
      <c r="D4" s="1"/>
      <c r="E4" s="1"/>
      <c r="F4" s="1"/>
      <c r="G4" s="1"/>
      <c r="H4" s="1"/>
      <c r="I4" s="1"/>
      <c r="J4" s="1"/>
      <c r="K4" s="1"/>
      <c r="L4" s="1"/>
      <c r="M4" s="1"/>
      <c r="N4" s="1"/>
      <c r="O4" s="1"/>
      <c r="P4" s="1"/>
      <c r="Q4" s="1"/>
      <c r="R4" s="1"/>
      <c r="S4" s="1"/>
      <c r="T4" s="1"/>
      <c r="U4" s="1"/>
      <c r="V4" s="1"/>
      <c r="W4" s="1"/>
      <c r="X4" s="1"/>
      <c r="Y4" s="1"/>
      <c r="Z4" s="1"/>
    </row>
    <row r="5" spans="1:26" ht="24" customHeight="1">
      <c r="A5" s="215" t="s">
        <v>6</v>
      </c>
      <c r="B5" s="210"/>
      <c r="C5" s="9"/>
      <c r="D5" s="9"/>
      <c r="E5" s="9"/>
      <c r="F5" s="9"/>
      <c r="G5" s="9"/>
      <c r="H5" s="9"/>
      <c r="I5" s="9"/>
      <c r="J5" s="9"/>
      <c r="K5" s="9"/>
      <c r="L5" s="9"/>
      <c r="M5" s="9"/>
      <c r="N5" s="9"/>
      <c r="O5" s="9"/>
      <c r="P5" s="9"/>
      <c r="Q5" s="9"/>
      <c r="R5" s="9"/>
      <c r="S5" s="9"/>
      <c r="T5" s="9"/>
      <c r="U5" s="9"/>
      <c r="V5" s="9"/>
      <c r="W5" s="9"/>
      <c r="X5" s="9"/>
      <c r="Y5" s="9"/>
      <c r="Z5" s="9"/>
    </row>
    <row r="6" spans="1:26" ht="84" customHeight="1">
      <c r="A6" s="214" t="s">
        <v>1804</v>
      </c>
      <c r="B6" s="210"/>
      <c r="C6" s="1"/>
      <c r="D6" s="1"/>
      <c r="E6" s="1"/>
      <c r="F6" s="1"/>
      <c r="G6" s="1"/>
      <c r="H6" s="1"/>
      <c r="I6" s="1"/>
      <c r="J6" s="1"/>
      <c r="K6" s="1"/>
      <c r="L6" s="1"/>
      <c r="M6" s="1"/>
      <c r="N6" s="1"/>
      <c r="O6" s="1"/>
      <c r="P6" s="1"/>
      <c r="Q6" s="1"/>
      <c r="R6" s="1"/>
      <c r="S6" s="1"/>
      <c r="T6" s="1"/>
      <c r="U6" s="1"/>
      <c r="V6" s="1"/>
      <c r="W6" s="1"/>
      <c r="X6" s="1"/>
      <c r="Y6" s="1"/>
      <c r="Z6" s="1"/>
    </row>
    <row r="7" spans="1:26" ht="54.75" customHeight="1">
      <c r="A7" s="11" t="s">
        <v>7</v>
      </c>
      <c r="B7" s="8" t="s">
        <v>8</v>
      </c>
      <c r="C7" s="1"/>
      <c r="D7" s="1"/>
      <c r="E7" s="1"/>
      <c r="F7" s="1"/>
      <c r="G7" s="1"/>
      <c r="H7" s="1"/>
      <c r="I7" s="1"/>
      <c r="J7" s="1"/>
      <c r="K7" s="1"/>
      <c r="L7" s="1"/>
      <c r="M7" s="1"/>
      <c r="N7" s="1"/>
      <c r="O7" s="1"/>
      <c r="P7" s="1"/>
      <c r="Q7" s="1"/>
      <c r="R7" s="1"/>
      <c r="S7" s="1"/>
      <c r="T7" s="1"/>
      <c r="U7" s="1"/>
      <c r="V7" s="1"/>
      <c r="W7" s="1"/>
      <c r="X7" s="1"/>
      <c r="Y7" s="1"/>
      <c r="Z7" s="1"/>
    </row>
    <row r="8" spans="1:26" ht="54" customHeight="1">
      <c r="A8" s="11" t="s">
        <v>9</v>
      </c>
      <c r="B8" s="8" t="s">
        <v>10</v>
      </c>
      <c r="C8" s="1"/>
      <c r="D8" s="1"/>
      <c r="E8" s="1"/>
      <c r="F8" s="1"/>
      <c r="G8" s="1"/>
      <c r="H8" s="1"/>
      <c r="I8" s="1"/>
      <c r="J8" s="1"/>
      <c r="K8" s="1"/>
      <c r="L8" s="1"/>
      <c r="M8" s="1"/>
      <c r="N8" s="1"/>
      <c r="O8" s="1"/>
      <c r="P8" s="1"/>
      <c r="Q8" s="1"/>
      <c r="R8" s="1"/>
      <c r="S8" s="1"/>
      <c r="T8" s="1"/>
      <c r="U8" s="1"/>
      <c r="V8" s="1"/>
      <c r="W8" s="1"/>
      <c r="X8" s="1"/>
      <c r="Y8" s="1"/>
      <c r="Z8" s="1"/>
    </row>
    <row r="9" spans="1:26" ht="36" customHeight="1">
      <c r="A9" s="11" t="s">
        <v>11</v>
      </c>
      <c r="B9" s="8" t="s">
        <v>12</v>
      </c>
      <c r="C9" s="1"/>
      <c r="D9" s="1"/>
      <c r="E9" s="1"/>
      <c r="F9" s="1"/>
      <c r="G9" s="1"/>
      <c r="H9" s="1"/>
      <c r="I9" s="1"/>
      <c r="J9" s="1"/>
      <c r="K9" s="1"/>
      <c r="L9" s="1"/>
      <c r="M9" s="1"/>
      <c r="N9" s="1"/>
      <c r="O9" s="1"/>
      <c r="P9" s="1"/>
      <c r="Q9" s="1"/>
      <c r="R9" s="1"/>
      <c r="S9" s="1"/>
      <c r="T9" s="1"/>
      <c r="U9" s="1"/>
      <c r="V9" s="1"/>
      <c r="W9" s="1"/>
      <c r="X9" s="1"/>
      <c r="Y9" s="1"/>
      <c r="Z9" s="1"/>
    </row>
    <row r="10" spans="1:26" ht="36" customHeight="1">
      <c r="A10" s="11" t="s">
        <v>13</v>
      </c>
      <c r="B10" s="8" t="s">
        <v>14</v>
      </c>
      <c r="C10" s="1"/>
      <c r="D10" s="1"/>
      <c r="E10" s="1"/>
      <c r="F10" s="1"/>
      <c r="G10" s="1"/>
      <c r="H10" s="1"/>
      <c r="I10" s="1"/>
      <c r="J10" s="1"/>
      <c r="K10" s="1"/>
      <c r="L10" s="1"/>
      <c r="M10" s="1"/>
      <c r="N10" s="1"/>
      <c r="O10" s="1"/>
      <c r="P10" s="1"/>
      <c r="Q10" s="1"/>
      <c r="R10" s="1"/>
      <c r="S10" s="1"/>
      <c r="T10" s="1"/>
      <c r="U10" s="1"/>
      <c r="V10" s="1"/>
      <c r="W10" s="1"/>
      <c r="X10" s="1"/>
      <c r="Y10" s="1"/>
      <c r="Z10" s="1"/>
    </row>
    <row r="11" spans="1:26" ht="36" customHeight="1">
      <c r="A11" s="11" t="s">
        <v>16</v>
      </c>
      <c r="B11" s="8" t="s">
        <v>17</v>
      </c>
      <c r="C11" s="1"/>
      <c r="D11" s="1"/>
      <c r="E11" s="1"/>
      <c r="F11" s="1"/>
      <c r="G11" s="1"/>
      <c r="H11" s="1"/>
      <c r="I11" s="1"/>
      <c r="J11" s="1"/>
      <c r="K11" s="1"/>
      <c r="L11" s="1"/>
      <c r="M11" s="1"/>
      <c r="N11" s="1"/>
      <c r="O11" s="1"/>
      <c r="P11" s="1"/>
      <c r="Q11" s="1"/>
      <c r="R11" s="1"/>
      <c r="S11" s="1"/>
      <c r="T11" s="1"/>
      <c r="U11" s="1"/>
      <c r="V11" s="1"/>
      <c r="W11" s="1"/>
      <c r="X11" s="1"/>
      <c r="Y11" s="1"/>
      <c r="Z11" s="1"/>
    </row>
    <row r="12" spans="1:26" ht="96" customHeight="1">
      <c r="A12" s="214" t="s">
        <v>18</v>
      </c>
      <c r="B12" s="210"/>
      <c r="C12" s="1"/>
      <c r="D12" s="1"/>
      <c r="E12" s="1"/>
      <c r="F12" s="1"/>
      <c r="G12" s="1"/>
      <c r="H12" s="1"/>
      <c r="I12" s="1"/>
      <c r="J12" s="1"/>
      <c r="K12" s="1"/>
      <c r="L12" s="1"/>
      <c r="M12" s="1"/>
      <c r="N12" s="1"/>
      <c r="O12" s="1"/>
      <c r="P12" s="1"/>
      <c r="Q12" s="1"/>
      <c r="R12" s="1"/>
      <c r="S12" s="1"/>
      <c r="T12" s="1"/>
      <c r="U12" s="1"/>
      <c r="V12" s="1"/>
      <c r="W12" s="1"/>
      <c r="X12" s="1"/>
      <c r="Y12" s="1"/>
      <c r="Z12" s="1"/>
    </row>
    <row r="13" spans="1:26" ht="123.75" customHeight="1">
      <c r="A13" s="220" t="s">
        <v>20</v>
      </c>
      <c r="B13" s="210"/>
      <c r="C13" s="1"/>
      <c r="D13" s="1"/>
      <c r="E13" s="1"/>
      <c r="F13" s="1"/>
      <c r="G13" s="1"/>
      <c r="H13" s="1"/>
      <c r="I13" s="1"/>
      <c r="J13" s="1"/>
      <c r="K13" s="1"/>
      <c r="L13" s="1"/>
      <c r="M13" s="1"/>
      <c r="N13" s="1"/>
      <c r="O13" s="1"/>
      <c r="P13" s="1"/>
      <c r="Q13" s="1"/>
      <c r="R13" s="1"/>
      <c r="S13" s="1"/>
      <c r="T13" s="1"/>
      <c r="U13" s="1"/>
      <c r="V13" s="1"/>
      <c r="W13" s="1"/>
      <c r="X13" s="1"/>
      <c r="Y13" s="1"/>
      <c r="Z13" s="1"/>
    </row>
    <row r="14" spans="1:26" ht="24" customHeight="1">
      <c r="A14" s="215" t="s">
        <v>25</v>
      </c>
      <c r="B14" s="210"/>
      <c r="C14" s="9"/>
      <c r="D14" s="9"/>
      <c r="E14" s="9"/>
      <c r="F14" s="9"/>
      <c r="G14" s="9"/>
      <c r="H14" s="9"/>
      <c r="I14" s="9"/>
      <c r="J14" s="9"/>
      <c r="K14" s="9"/>
      <c r="L14" s="9"/>
      <c r="M14" s="9"/>
      <c r="N14" s="9"/>
      <c r="O14" s="9"/>
      <c r="P14" s="9"/>
      <c r="Q14" s="9"/>
      <c r="R14" s="9"/>
      <c r="S14" s="9"/>
      <c r="T14" s="9"/>
      <c r="U14" s="9"/>
      <c r="V14" s="9"/>
      <c r="W14" s="9"/>
      <c r="X14" s="9"/>
      <c r="Y14" s="9"/>
      <c r="Z14" s="9"/>
    </row>
    <row r="15" spans="1:26" ht="36" customHeight="1">
      <c r="A15" s="14" t="s">
        <v>29</v>
      </c>
      <c r="B15" s="8" t="s">
        <v>1799</v>
      </c>
      <c r="C15" s="1"/>
      <c r="D15" s="1"/>
      <c r="E15" s="1"/>
      <c r="F15" s="1"/>
      <c r="G15" s="1"/>
      <c r="H15" s="1"/>
      <c r="I15" s="1"/>
      <c r="J15" s="1"/>
      <c r="K15" s="1"/>
      <c r="L15" s="1"/>
      <c r="M15" s="1"/>
      <c r="N15" s="1"/>
      <c r="O15" s="1"/>
      <c r="P15" s="1"/>
      <c r="Q15" s="1"/>
      <c r="R15" s="1"/>
      <c r="S15" s="1"/>
      <c r="T15" s="1"/>
      <c r="U15" s="1"/>
      <c r="V15" s="1"/>
      <c r="W15" s="1"/>
      <c r="X15" s="1"/>
      <c r="Y15" s="1"/>
      <c r="Z15" s="1"/>
    </row>
    <row r="16" spans="1:26" ht="36" customHeight="1">
      <c r="A16" s="14" t="s">
        <v>33</v>
      </c>
      <c r="B16" s="8" t="s">
        <v>34</v>
      </c>
      <c r="C16" s="1"/>
      <c r="D16" s="1"/>
      <c r="E16" s="1"/>
      <c r="F16" s="1"/>
      <c r="G16" s="1"/>
      <c r="H16" s="1"/>
      <c r="I16" s="1"/>
      <c r="J16" s="1"/>
      <c r="K16" s="1"/>
      <c r="L16" s="1"/>
      <c r="M16" s="1"/>
      <c r="N16" s="1"/>
      <c r="O16" s="1"/>
      <c r="P16" s="1"/>
      <c r="Q16" s="1"/>
      <c r="R16" s="1"/>
      <c r="S16" s="1"/>
      <c r="T16" s="1"/>
      <c r="U16" s="1"/>
      <c r="V16" s="1"/>
      <c r="W16" s="1"/>
      <c r="X16" s="1"/>
      <c r="Y16" s="1"/>
      <c r="Z16" s="1"/>
    </row>
    <row r="17" spans="1:26" ht="36" customHeight="1">
      <c r="A17" s="14" t="s">
        <v>35</v>
      </c>
      <c r="B17" s="8" t="s">
        <v>36</v>
      </c>
      <c r="C17" s="1"/>
      <c r="D17" s="1"/>
      <c r="E17" s="1"/>
      <c r="F17" s="1"/>
      <c r="G17" s="1"/>
      <c r="H17" s="1"/>
      <c r="I17" s="1"/>
      <c r="J17" s="1"/>
      <c r="K17" s="1"/>
      <c r="L17" s="1"/>
      <c r="M17" s="1"/>
      <c r="N17" s="1"/>
      <c r="O17" s="1"/>
      <c r="P17" s="1"/>
      <c r="Q17" s="1"/>
      <c r="R17" s="1"/>
      <c r="S17" s="1"/>
      <c r="T17" s="1"/>
      <c r="U17" s="1"/>
      <c r="V17" s="1"/>
      <c r="W17" s="1"/>
      <c r="X17" s="1"/>
      <c r="Y17" s="1"/>
      <c r="Z17" s="1"/>
    </row>
    <row r="18" spans="1:26" ht="85.5" customHeight="1">
      <c r="A18" s="214" t="s">
        <v>39</v>
      </c>
      <c r="B18" s="210"/>
      <c r="C18" s="1"/>
      <c r="D18" s="1"/>
      <c r="E18" s="1"/>
      <c r="F18" s="1"/>
      <c r="G18" s="1"/>
      <c r="H18" s="1"/>
      <c r="I18" s="1"/>
      <c r="J18" s="1"/>
      <c r="K18" s="1"/>
      <c r="L18" s="1"/>
      <c r="M18" s="1"/>
      <c r="N18" s="1"/>
      <c r="O18" s="1"/>
      <c r="P18" s="1"/>
      <c r="Q18" s="1"/>
      <c r="R18" s="1"/>
      <c r="S18" s="1"/>
      <c r="T18" s="1"/>
      <c r="U18" s="1"/>
      <c r="V18" s="1"/>
      <c r="W18" s="1"/>
      <c r="X18" s="1"/>
      <c r="Y18" s="1"/>
      <c r="Z18" s="1"/>
    </row>
    <row r="19" spans="1:26" ht="123.75" customHeight="1">
      <c r="A19" s="13"/>
      <c r="B19" s="16" t="s">
        <v>42</v>
      </c>
      <c r="C19" s="1"/>
      <c r="D19" s="1"/>
      <c r="E19" s="1"/>
      <c r="F19" s="1"/>
      <c r="G19" s="1"/>
      <c r="H19" s="1"/>
      <c r="I19" s="1"/>
      <c r="J19" s="1"/>
      <c r="K19" s="1"/>
      <c r="L19" s="1"/>
      <c r="M19" s="1"/>
      <c r="N19" s="1"/>
      <c r="O19" s="1"/>
      <c r="P19" s="1"/>
      <c r="Q19" s="1"/>
      <c r="R19" s="1"/>
      <c r="S19" s="1"/>
      <c r="T19" s="1"/>
      <c r="U19" s="1"/>
      <c r="V19" s="1"/>
      <c r="W19" s="1"/>
      <c r="X19" s="1"/>
      <c r="Y19" s="1"/>
      <c r="Z19" s="1"/>
    </row>
    <row r="20" spans="1:26" ht="24" customHeight="1">
      <c r="A20" s="215" t="s">
        <v>49</v>
      </c>
      <c r="B20" s="210"/>
      <c r="C20" s="9"/>
      <c r="D20" s="9"/>
      <c r="E20" s="9"/>
      <c r="F20" s="9"/>
      <c r="G20" s="9"/>
      <c r="H20" s="9"/>
      <c r="I20" s="9"/>
      <c r="J20" s="9"/>
      <c r="K20" s="9"/>
      <c r="L20" s="9"/>
      <c r="M20" s="9"/>
      <c r="N20" s="9"/>
      <c r="O20" s="9"/>
      <c r="P20" s="9"/>
      <c r="Q20" s="9"/>
      <c r="R20" s="9"/>
      <c r="S20" s="9"/>
      <c r="T20" s="9"/>
      <c r="U20" s="9"/>
      <c r="V20" s="9"/>
      <c r="W20" s="9"/>
      <c r="X20" s="9"/>
      <c r="Y20" s="9"/>
      <c r="Z20" s="9"/>
    </row>
    <row r="21" spans="1:26" ht="54" customHeight="1">
      <c r="A21" s="214" t="s">
        <v>53</v>
      </c>
      <c r="B21" s="210"/>
      <c r="C21" s="1"/>
      <c r="D21" s="1"/>
      <c r="E21" s="1"/>
      <c r="F21" s="1"/>
      <c r="G21" s="1"/>
      <c r="H21" s="1"/>
      <c r="I21" s="1"/>
      <c r="J21" s="1"/>
      <c r="K21" s="1"/>
      <c r="L21" s="1"/>
      <c r="M21" s="1"/>
      <c r="N21" s="1"/>
      <c r="O21" s="1"/>
      <c r="P21" s="1"/>
      <c r="Q21" s="1"/>
      <c r="R21" s="1"/>
      <c r="S21" s="1"/>
      <c r="T21" s="1"/>
      <c r="U21" s="1"/>
      <c r="V21" s="1"/>
      <c r="W21" s="1"/>
      <c r="X21" s="1"/>
      <c r="Y21" s="1"/>
      <c r="Z21" s="1"/>
    </row>
    <row r="22" spans="1:26" ht="36" customHeight="1">
      <c r="A22" s="209" t="s">
        <v>1805</v>
      </c>
      <c r="B22" s="210"/>
      <c r="C22" s="1"/>
      <c r="D22" s="1"/>
      <c r="E22" s="1"/>
      <c r="F22" s="1"/>
      <c r="G22" s="1"/>
      <c r="H22" s="1"/>
      <c r="I22" s="1"/>
      <c r="J22" s="1"/>
      <c r="K22" s="1"/>
      <c r="L22" s="1"/>
      <c r="M22" s="1"/>
      <c r="N22" s="1"/>
      <c r="O22" s="1"/>
      <c r="P22" s="1"/>
      <c r="Q22" s="1"/>
      <c r="R22" s="1"/>
      <c r="S22" s="1"/>
      <c r="T22" s="1"/>
      <c r="U22" s="1"/>
      <c r="V22" s="1"/>
      <c r="W22" s="1"/>
      <c r="X22" s="1"/>
      <c r="Y22" s="1"/>
      <c r="Z22" s="1"/>
    </row>
    <row r="23" spans="1:26" ht="46.5" customHeight="1">
      <c r="A23" s="216"/>
      <c r="B23" s="217"/>
      <c r="C23" s="1"/>
      <c r="D23" s="1"/>
      <c r="E23" s="1"/>
      <c r="F23" s="1"/>
      <c r="G23" s="1"/>
      <c r="H23" s="1"/>
      <c r="I23" s="1"/>
      <c r="J23" s="1"/>
      <c r="K23" s="1"/>
      <c r="L23" s="1"/>
      <c r="M23" s="1"/>
      <c r="N23" s="1"/>
      <c r="O23" s="1"/>
      <c r="P23" s="1"/>
      <c r="Q23" s="1"/>
      <c r="R23" s="1"/>
      <c r="S23" s="1"/>
      <c r="T23" s="1"/>
      <c r="U23" s="1"/>
      <c r="V23" s="1"/>
      <c r="W23" s="1"/>
      <c r="X23" s="1"/>
      <c r="Y23" s="1"/>
      <c r="Z23" s="1"/>
    </row>
    <row r="24" spans="1:26" ht="36" customHeight="1">
      <c r="A24" s="218" t="s">
        <v>54</v>
      </c>
      <c r="B24" s="219"/>
      <c r="C24" s="9"/>
      <c r="D24" s="9"/>
      <c r="E24" s="9"/>
      <c r="F24" s="9"/>
      <c r="G24" s="9"/>
      <c r="H24" s="9"/>
      <c r="I24" s="9"/>
      <c r="J24" s="9"/>
      <c r="K24" s="9"/>
      <c r="L24" s="9"/>
      <c r="M24" s="9"/>
      <c r="N24" s="9"/>
      <c r="O24" s="9"/>
      <c r="P24" s="9"/>
      <c r="Q24" s="9"/>
      <c r="R24" s="9"/>
      <c r="S24" s="9"/>
      <c r="T24" s="9"/>
      <c r="U24" s="9"/>
      <c r="V24" s="9"/>
      <c r="W24" s="9"/>
      <c r="X24" s="9"/>
      <c r="Y24" s="9"/>
      <c r="Z24" s="9"/>
    </row>
    <row r="25" spans="1:26" ht="135.94999999999999" customHeight="1">
      <c r="A25" s="213" t="s">
        <v>1814</v>
      </c>
      <c r="B25" s="213"/>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8"/>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9"/>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9"/>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16">
    <mergeCell ref="A14:B14"/>
    <mergeCell ref="A12:B12"/>
    <mergeCell ref="A13:B13"/>
    <mergeCell ref="A1:B1"/>
    <mergeCell ref="A2:B2"/>
    <mergeCell ref="A3:B3"/>
    <mergeCell ref="A5:B5"/>
    <mergeCell ref="A6:B6"/>
    <mergeCell ref="A4:B4"/>
    <mergeCell ref="A25:B25"/>
    <mergeCell ref="A18:B18"/>
    <mergeCell ref="A20:B20"/>
    <mergeCell ref="A21:B21"/>
    <mergeCell ref="A22:B22"/>
    <mergeCell ref="A23:B23"/>
    <mergeCell ref="A24:B2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Z1019"/>
  <sheetViews>
    <sheetView showGridLines="0" topLeftCell="A48" workbookViewId="0">
      <selection activeCell="D23" sqref="D23"/>
    </sheetView>
  </sheetViews>
  <sheetFormatPr defaultColWidth="11.19921875" defaultRowHeight="15" customHeight="1"/>
  <cols>
    <col min="1" max="1" width="11.09765625" customWidth="1"/>
    <col min="2" max="2" width="58.3984375" customWidth="1"/>
    <col min="3" max="3" width="27" customWidth="1"/>
    <col min="4" max="4" width="50.3984375" customWidth="1"/>
    <col min="5" max="5" width="32.09765625" customWidth="1"/>
    <col min="6" max="6" width="8.59765625" customWidth="1"/>
    <col min="7" max="7" width="28.3984375" customWidth="1"/>
    <col min="8" max="8" width="33.59765625" customWidth="1"/>
    <col min="9" max="26" width="6.3984375" customWidth="1"/>
  </cols>
  <sheetData>
    <row r="1" spans="1:26" ht="36" customHeight="1">
      <c r="A1" s="231" t="s">
        <v>1807</v>
      </c>
      <c r="B1" s="217"/>
      <c r="C1" s="217"/>
      <c r="D1" s="232"/>
      <c r="E1" s="145" t="s">
        <v>1837</v>
      </c>
      <c r="F1" s="2"/>
      <c r="G1" s="3"/>
      <c r="H1" s="2"/>
      <c r="I1" s="2"/>
      <c r="J1" s="2"/>
      <c r="K1" s="2"/>
      <c r="L1" s="2"/>
      <c r="M1" s="2"/>
      <c r="N1" s="2"/>
      <c r="O1" s="2"/>
      <c r="P1" s="2"/>
      <c r="Q1" s="2"/>
      <c r="R1" s="2"/>
      <c r="S1" s="2"/>
      <c r="T1" s="2"/>
      <c r="U1" s="2"/>
      <c r="V1" s="2"/>
      <c r="W1" s="2"/>
      <c r="X1" s="2"/>
      <c r="Y1" s="2"/>
      <c r="Z1" s="2"/>
    </row>
    <row r="2" spans="1:26" ht="25.5" customHeight="1">
      <c r="A2" s="222" t="s">
        <v>0</v>
      </c>
      <c r="B2" s="217"/>
      <c r="C2" s="217"/>
      <c r="D2" s="217"/>
      <c r="E2" s="210"/>
      <c r="F2" s="2"/>
      <c r="G2" s="3"/>
      <c r="H2" s="2"/>
      <c r="I2" s="2"/>
      <c r="J2" s="2"/>
      <c r="K2" s="2"/>
      <c r="L2" s="2"/>
      <c r="M2" s="2"/>
      <c r="N2" s="2"/>
      <c r="O2" s="2"/>
      <c r="P2" s="2"/>
      <c r="Q2" s="2"/>
      <c r="R2" s="2"/>
      <c r="S2" s="2"/>
      <c r="T2" s="2"/>
      <c r="U2" s="2"/>
      <c r="V2" s="2"/>
      <c r="W2" s="2"/>
      <c r="X2" s="2"/>
      <c r="Y2" s="2"/>
      <c r="Z2" s="2"/>
    </row>
    <row r="3" spans="1:26" ht="28.5" customHeight="1">
      <c r="A3" s="8" t="s">
        <v>2</v>
      </c>
      <c r="B3" s="10" t="s">
        <v>3</v>
      </c>
      <c r="C3" s="228" t="s">
        <v>5</v>
      </c>
      <c r="D3" s="217"/>
      <c r="E3" s="210"/>
      <c r="F3" s="2"/>
      <c r="G3" s="3"/>
      <c r="H3" s="2"/>
      <c r="I3" s="2"/>
      <c r="J3" s="2"/>
      <c r="K3" s="2"/>
      <c r="L3" s="2"/>
      <c r="M3" s="2"/>
      <c r="N3" s="2"/>
      <c r="O3" s="2"/>
      <c r="P3" s="2"/>
      <c r="Q3" s="2"/>
      <c r="R3" s="2"/>
      <c r="S3" s="2"/>
      <c r="T3" s="2"/>
      <c r="U3" s="2"/>
      <c r="V3" s="2"/>
      <c r="W3" s="2"/>
      <c r="X3" s="2"/>
      <c r="Y3" s="2"/>
      <c r="Z3" s="2"/>
    </row>
    <row r="4" spans="1:26" ht="36" customHeight="1">
      <c r="A4" s="225" t="s">
        <v>7</v>
      </c>
      <c r="B4" s="217"/>
      <c r="C4" s="217"/>
      <c r="D4" s="217"/>
      <c r="E4" s="210"/>
      <c r="F4" s="2"/>
      <c r="G4" s="3"/>
      <c r="H4" s="2"/>
      <c r="I4" s="2"/>
      <c r="J4" s="2"/>
      <c r="K4" s="2"/>
      <c r="L4" s="2"/>
      <c r="M4" s="2"/>
      <c r="N4" s="2"/>
      <c r="O4" s="2"/>
      <c r="P4" s="2"/>
      <c r="Q4" s="2"/>
      <c r="R4" s="2"/>
      <c r="S4" s="2"/>
      <c r="T4" s="2"/>
      <c r="U4" s="2"/>
      <c r="V4" s="2"/>
      <c r="W4" s="2"/>
      <c r="X4" s="2"/>
      <c r="Y4" s="2"/>
      <c r="Z4" s="2"/>
    </row>
    <row r="5" spans="1:26" ht="72" customHeight="1">
      <c r="A5" s="224" t="s">
        <v>1793</v>
      </c>
      <c r="B5" s="217"/>
      <c r="C5" s="217"/>
      <c r="D5" s="217"/>
      <c r="E5" s="210"/>
      <c r="F5" s="2"/>
      <c r="G5" s="3"/>
      <c r="H5" s="2"/>
      <c r="I5" s="2"/>
      <c r="J5" s="2"/>
      <c r="K5" s="2"/>
      <c r="L5" s="2"/>
      <c r="M5" s="2"/>
      <c r="N5" s="2"/>
      <c r="O5" s="2"/>
      <c r="P5" s="2"/>
      <c r="Q5" s="2"/>
      <c r="R5" s="2"/>
      <c r="S5" s="2"/>
      <c r="T5" s="2"/>
      <c r="U5" s="2"/>
      <c r="V5" s="2"/>
      <c r="W5" s="2"/>
      <c r="X5" s="2"/>
      <c r="Y5" s="2"/>
      <c r="Z5" s="2"/>
    </row>
    <row r="6" spans="1:26" ht="24" customHeight="1">
      <c r="A6" s="226" t="s">
        <v>15</v>
      </c>
      <c r="B6" s="217"/>
      <c r="C6" s="217"/>
      <c r="D6" s="217"/>
      <c r="E6" s="210"/>
      <c r="F6" s="2"/>
      <c r="G6" s="2"/>
      <c r="H6" s="2"/>
      <c r="I6" s="2"/>
      <c r="J6" s="2"/>
      <c r="K6" s="2"/>
      <c r="L6" s="2"/>
      <c r="M6" s="2"/>
      <c r="N6" s="2"/>
      <c r="O6" s="2"/>
      <c r="P6" s="2"/>
      <c r="Q6" s="2"/>
      <c r="R6" s="2"/>
      <c r="S6" s="2"/>
      <c r="T6" s="2"/>
      <c r="U6" s="2"/>
      <c r="V6" s="2"/>
      <c r="W6" s="2"/>
      <c r="X6" s="2"/>
      <c r="Y6" s="2"/>
      <c r="Z6" s="2"/>
    </row>
    <row r="7" spans="1:26" ht="21.75" customHeight="1">
      <c r="A7" s="12" t="s">
        <v>19</v>
      </c>
      <c r="B7" s="13" t="s">
        <v>21</v>
      </c>
      <c r="C7" s="223" t="s">
        <v>21</v>
      </c>
      <c r="D7" s="217"/>
      <c r="E7" s="210"/>
      <c r="F7" s="2"/>
      <c r="G7" s="2"/>
      <c r="H7" s="2"/>
      <c r="I7" s="2"/>
      <c r="J7" s="2"/>
      <c r="K7" s="2"/>
      <c r="L7" s="2"/>
      <c r="M7" s="2"/>
      <c r="N7" s="2"/>
      <c r="O7" s="2"/>
      <c r="P7" s="2"/>
      <c r="Q7" s="2"/>
      <c r="R7" s="2"/>
      <c r="S7" s="2"/>
      <c r="T7" s="2"/>
      <c r="U7" s="2"/>
      <c r="V7" s="2"/>
      <c r="W7" s="2"/>
      <c r="X7" s="2"/>
      <c r="Y7" s="2"/>
      <c r="Z7" s="2"/>
    </row>
    <row r="8" spans="1:26" ht="21.75" customHeight="1">
      <c r="A8" s="12" t="s">
        <v>22</v>
      </c>
      <c r="B8" s="13" t="s">
        <v>23</v>
      </c>
      <c r="C8" s="223" t="s">
        <v>24</v>
      </c>
      <c r="D8" s="217"/>
      <c r="E8" s="210"/>
      <c r="F8" s="2"/>
      <c r="G8" s="2"/>
      <c r="H8" s="2"/>
      <c r="I8" s="2"/>
      <c r="J8" s="2"/>
      <c r="K8" s="2"/>
      <c r="L8" s="2"/>
      <c r="M8" s="2"/>
      <c r="N8" s="2"/>
      <c r="O8" s="2"/>
      <c r="P8" s="2"/>
      <c r="Q8" s="2"/>
      <c r="R8" s="2"/>
      <c r="S8" s="2"/>
      <c r="T8" s="2"/>
      <c r="U8" s="2"/>
      <c r="V8" s="2"/>
      <c r="W8" s="2"/>
      <c r="X8" s="2"/>
      <c r="Y8" s="2"/>
      <c r="Z8" s="2"/>
    </row>
    <row r="9" spans="1:26" ht="21.75" customHeight="1">
      <c r="A9" s="12" t="s">
        <v>26</v>
      </c>
      <c r="B9" s="13" t="s">
        <v>27</v>
      </c>
      <c r="C9" s="223" t="s">
        <v>28</v>
      </c>
      <c r="D9" s="217"/>
      <c r="E9" s="210"/>
      <c r="F9" s="2"/>
      <c r="G9" s="2"/>
      <c r="H9" s="2"/>
      <c r="I9" s="2"/>
      <c r="J9" s="2"/>
      <c r="K9" s="2"/>
      <c r="L9" s="2"/>
      <c r="M9" s="2"/>
      <c r="N9" s="2"/>
      <c r="O9" s="2"/>
      <c r="P9" s="2"/>
      <c r="Q9" s="2"/>
      <c r="R9" s="2"/>
      <c r="S9" s="2"/>
      <c r="T9" s="2"/>
      <c r="U9" s="2"/>
      <c r="V9" s="2"/>
      <c r="W9" s="2"/>
      <c r="X9" s="2"/>
      <c r="Y9" s="2"/>
      <c r="Z9" s="2"/>
    </row>
    <row r="10" spans="1:26" ht="21.75" customHeight="1">
      <c r="A10" s="12" t="s">
        <v>30</v>
      </c>
      <c r="B10" s="13" t="s">
        <v>31</v>
      </c>
      <c r="C10" s="223" t="s">
        <v>32</v>
      </c>
      <c r="D10" s="217"/>
      <c r="E10" s="210"/>
      <c r="F10" s="2"/>
      <c r="G10" s="2"/>
      <c r="H10" s="2"/>
      <c r="I10" s="2"/>
      <c r="J10" s="2"/>
      <c r="K10" s="2"/>
      <c r="L10" s="2"/>
      <c r="M10" s="2"/>
      <c r="N10" s="2"/>
      <c r="O10" s="2"/>
      <c r="P10" s="2"/>
      <c r="Q10" s="2"/>
      <c r="R10" s="2"/>
      <c r="S10" s="2"/>
      <c r="T10" s="2"/>
      <c r="U10" s="2"/>
      <c r="V10" s="2"/>
      <c r="W10" s="2"/>
      <c r="X10" s="2"/>
      <c r="Y10" s="2"/>
      <c r="Z10" s="2"/>
    </row>
    <row r="11" spans="1:26" ht="21.75" customHeight="1">
      <c r="A11" s="12" t="s">
        <v>37</v>
      </c>
      <c r="B11" s="13" t="s">
        <v>38</v>
      </c>
      <c r="C11" s="223" t="s">
        <v>38</v>
      </c>
      <c r="D11" s="217"/>
      <c r="E11" s="210"/>
      <c r="F11" s="2"/>
      <c r="G11" s="2"/>
      <c r="H11" s="2"/>
      <c r="I11" s="2"/>
      <c r="J11" s="2"/>
      <c r="K11" s="2"/>
      <c r="L11" s="2"/>
      <c r="M11" s="2"/>
      <c r="N11" s="2"/>
      <c r="O11" s="2"/>
      <c r="P11" s="2"/>
      <c r="Q11" s="2"/>
      <c r="R11" s="2"/>
      <c r="S11" s="2"/>
      <c r="T11" s="2"/>
      <c r="U11" s="2"/>
      <c r="V11" s="2"/>
      <c r="W11" s="2"/>
      <c r="X11" s="2"/>
      <c r="Y11" s="2"/>
      <c r="Z11" s="2"/>
    </row>
    <row r="12" spans="1:26" ht="21.75" customHeight="1">
      <c r="A12" s="12" t="s">
        <v>40</v>
      </c>
      <c r="B12" s="13" t="s">
        <v>41</v>
      </c>
      <c r="C12" s="223" t="s">
        <v>41</v>
      </c>
      <c r="D12" s="217"/>
      <c r="E12" s="210"/>
      <c r="F12" s="2"/>
      <c r="G12" s="2"/>
      <c r="H12" s="2"/>
      <c r="I12" s="2"/>
      <c r="J12" s="2"/>
      <c r="K12" s="2"/>
      <c r="L12" s="2"/>
      <c r="M12" s="2"/>
      <c r="N12" s="2"/>
      <c r="O12" s="2"/>
      <c r="P12" s="2"/>
      <c r="Q12" s="2"/>
      <c r="R12" s="2"/>
      <c r="S12" s="2"/>
      <c r="T12" s="2"/>
      <c r="U12" s="2"/>
      <c r="V12" s="2"/>
      <c r="W12" s="2"/>
      <c r="X12" s="2"/>
      <c r="Y12" s="2"/>
      <c r="Z12" s="2"/>
    </row>
    <row r="13" spans="1:26" ht="21.75" customHeight="1">
      <c r="A13" s="12" t="s">
        <v>43</v>
      </c>
      <c r="B13" s="13" t="s">
        <v>44</v>
      </c>
      <c r="C13" s="223" t="s">
        <v>45</v>
      </c>
      <c r="D13" s="217"/>
      <c r="E13" s="210"/>
      <c r="F13" s="2"/>
      <c r="G13" s="2"/>
      <c r="H13" s="2"/>
      <c r="I13" s="2"/>
      <c r="J13" s="2"/>
      <c r="K13" s="2"/>
      <c r="L13" s="2"/>
      <c r="M13" s="2"/>
      <c r="N13" s="2"/>
      <c r="O13" s="2"/>
      <c r="P13" s="2"/>
      <c r="Q13" s="2"/>
      <c r="R13" s="2"/>
      <c r="S13" s="2"/>
      <c r="T13" s="2"/>
      <c r="U13" s="2"/>
      <c r="V13" s="2"/>
      <c r="W13" s="2"/>
      <c r="X13" s="2"/>
      <c r="Y13" s="2"/>
      <c r="Z13" s="2"/>
    </row>
    <row r="14" spans="1:26" ht="21.75" customHeight="1">
      <c r="A14" s="12" t="s">
        <v>46</v>
      </c>
      <c r="B14" s="13" t="s">
        <v>47</v>
      </c>
      <c r="C14" s="223" t="s">
        <v>48</v>
      </c>
      <c r="D14" s="217"/>
      <c r="E14" s="210"/>
      <c r="F14" s="2"/>
      <c r="G14" s="2"/>
      <c r="H14" s="2"/>
      <c r="I14" s="2"/>
      <c r="J14" s="2"/>
      <c r="K14" s="2"/>
      <c r="L14" s="2"/>
      <c r="M14" s="2"/>
      <c r="N14" s="2"/>
      <c r="O14" s="2"/>
      <c r="P14" s="2"/>
      <c r="Q14" s="2"/>
      <c r="R14" s="2"/>
      <c r="S14" s="2"/>
      <c r="T14" s="2"/>
      <c r="U14" s="2"/>
      <c r="V14" s="2"/>
      <c r="W14" s="2"/>
      <c r="X14" s="2"/>
      <c r="Y14" s="2"/>
      <c r="Z14" s="2"/>
    </row>
    <row r="15" spans="1:26" ht="21.75" customHeight="1">
      <c r="A15" s="12" t="s">
        <v>50</v>
      </c>
      <c r="B15" s="13" t="s">
        <v>35</v>
      </c>
      <c r="C15" s="223" t="s">
        <v>51</v>
      </c>
      <c r="D15" s="217"/>
      <c r="E15" s="210"/>
      <c r="F15" s="2"/>
      <c r="G15" s="2"/>
      <c r="H15" s="2"/>
      <c r="I15" s="2"/>
      <c r="J15" s="2"/>
      <c r="K15" s="2"/>
      <c r="L15" s="2"/>
      <c r="M15" s="2"/>
      <c r="N15" s="2"/>
      <c r="O15" s="2"/>
      <c r="P15" s="2"/>
      <c r="Q15" s="2"/>
      <c r="R15" s="2"/>
      <c r="S15" s="2"/>
      <c r="T15" s="2"/>
      <c r="U15" s="2"/>
      <c r="V15" s="2"/>
      <c r="W15" s="2"/>
      <c r="X15" s="2"/>
      <c r="Y15" s="2"/>
      <c r="Z15" s="2"/>
    </row>
    <row r="16" spans="1:26" ht="24" customHeight="1">
      <c r="A16" s="226" t="s">
        <v>55</v>
      </c>
      <c r="B16" s="217"/>
      <c r="C16" s="217"/>
      <c r="D16" s="217"/>
      <c r="E16" s="210"/>
      <c r="F16" s="2"/>
      <c r="G16" s="2"/>
      <c r="H16" s="2"/>
      <c r="I16" s="2"/>
      <c r="J16" s="2"/>
      <c r="K16" s="2"/>
      <c r="L16" s="2"/>
      <c r="M16" s="2"/>
      <c r="N16" s="2"/>
      <c r="O16" s="2"/>
      <c r="P16" s="2"/>
      <c r="Q16" s="2"/>
      <c r="R16" s="2"/>
      <c r="S16" s="2"/>
      <c r="T16" s="2"/>
      <c r="U16" s="2"/>
      <c r="V16" s="2"/>
      <c r="W16" s="2"/>
      <c r="X16" s="2"/>
      <c r="Y16" s="2"/>
      <c r="Z16" s="2"/>
    </row>
    <row r="17" spans="1:26" ht="21.75" customHeight="1">
      <c r="A17" s="12" t="s">
        <v>56</v>
      </c>
      <c r="B17" s="13" t="s">
        <v>57</v>
      </c>
      <c r="C17" s="230" t="s">
        <v>58</v>
      </c>
      <c r="D17" s="217"/>
      <c r="E17" s="210"/>
      <c r="F17" s="2"/>
      <c r="G17" s="2"/>
      <c r="H17" s="2"/>
      <c r="I17" s="2"/>
      <c r="J17" s="2"/>
      <c r="K17" s="2"/>
      <c r="L17" s="2"/>
      <c r="M17" s="2"/>
      <c r="N17" s="2"/>
      <c r="O17" s="2"/>
      <c r="P17" s="2"/>
      <c r="Q17" s="2"/>
      <c r="R17" s="2"/>
      <c r="S17" s="2"/>
      <c r="T17" s="2"/>
      <c r="U17" s="2"/>
      <c r="V17" s="2"/>
      <c r="W17" s="2"/>
      <c r="X17" s="2"/>
      <c r="Y17" s="2"/>
      <c r="Z17" s="2"/>
    </row>
    <row r="18" spans="1:26" ht="21.75" customHeight="1">
      <c r="A18" s="12" t="s">
        <v>59</v>
      </c>
      <c r="B18" s="13" t="s">
        <v>60</v>
      </c>
      <c r="C18" s="230" t="s">
        <v>61</v>
      </c>
      <c r="D18" s="217"/>
      <c r="E18" s="210"/>
      <c r="F18" s="2"/>
      <c r="G18" s="2"/>
      <c r="H18" s="2"/>
      <c r="I18" s="2"/>
      <c r="J18" s="2"/>
      <c r="K18" s="2"/>
      <c r="L18" s="2"/>
      <c r="M18" s="2"/>
      <c r="N18" s="2"/>
      <c r="O18" s="2"/>
      <c r="P18" s="2"/>
      <c r="Q18" s="2"/>
      <c r="R18" s="2"/>
      <c r="S18" s="2"/>
      <c r="T18" s="2"/>
      <c r="U18" s="2"/>
      <c r="V18" s="2"/>
      <c r="W18" s="2"/>
      <c r="X18" s="2"/>
      <c r="Y18" s="2"/>
      <c r="Z18" s="2"/>
    </row>
    <row r="19" spans="1:26" ht="36" customHeight="1">
      <c r="A19" s="225" t="s">
        <v>62</v>
      </c>
      <c r="B19" s="217"/>
      <c r="C19" s="217"/>
      <c r="D19" s="217"/>
      <c r="E19" s="210"/>
      <c r="F19" s="2"/>
      <c r="G19" s="2"/>
      <c r="H19" s="2"/>
      <c r="I19" s="2"/>
      <c r="J19" s="2"/>
      <c r="K19" s="2"/>
      <c r="L19" s="2"/>
      <c r="M19" s="2"/>
      <c r="N19" s="2"/>
      <c r="O19" s="2"/>
      <c r="P19" s="2"/>
      <c r="Q19" s="2"/>
      <c r="R19" s="2"/>
      <c r="S19" s="2"/>
      <c r="T19" s="2"/>
      <c r="U19" s="2"/>
      <c r="V19" s="2"/>
      <c r="W19" s="2"/>
      <c r="X19" s="2"/>
      <c r="Y19" s="2"/>
      <c r="Z19" s="2"/>
    </row>
    <row r="20" spans="1:26" ht="48" customHeight="1">
      <c r="A20" s="224" t="s">
        <v>1794</v>
      </c>
      <c r="B20" s="217"/>
      <c r="C20" s="217"/>
      <c r="D20" s="217"/>
      <c r="E20" s="210"/>
      <c r="F20" s="2"/>
      <c r="G20" s="2"/>
      <c r="H20" s="2"/>
      <c r="I20" s="2"/>
      <c r="J20" s="2"/>
      <c r="K20" s="2"/>
      <c r="L20" s="2"/>
      <c r="M20" s="2"/>
      <c r="N20" s="2"/>
      <c r="O20" s="2"/>
      <c r="P20" s="2"/>
      <c r="Q20" s="2"/>
      <c r="R20" s="2"/>
      <c r="S20" s="2"/>
      <c r="T20" s="2"/>
      <c r="U20" s="2"/>
      <c r="V20" s="2"/>
      <c r="W20" s="2"/>
      <c r="X20" s="2"/>
      <c r="Y20" s="2"/>
      <c r="Z20" s="2"/>
    </row>
    <row r="21" spans="1:26" ht="36" customHeight="1">
      <c r="A21" s="225" t="s">
        <v>11</v>
      </c>
      <c r="B21" s="210"/>
      <c r="C21" s="20" t="s">
        <v>63</v>
      </c>
      <c r="D21" s="20" t="s">
        <v>64</v>
      </c>
      <c r="E21" s="21" t="s">
        <v>65</v>
      </c>
      <c r="F21" s="2"/>
      <c r="G21" s="2"/>
      <c r="H21" s="2"/>
      <c r="I21" s="2"/>
      <c r="J21" s="2"/>
      <c r="K21" s="2"/>
      <c r="L21" s="2"/>
      <c r="M21" s="2"/>
      <c r="N21" s="2"/>
      <c r="O21" s="2"/>
      <c r="P21" s="2"/>
      <c r="Q21" s="2"/>
      <c r="R21" s="2"/>
      <c r="S21" s="2"/>
      <c r="T21" s="2"/>
      <c r="U21" s="2"/>
      <c r="V21" s="2"/>
      <c r="W21" s="2"/>
      <c r="X21" s="2"/>
      <c r="Y21" s="2"/>
      <c r="Z21" s="2"/>
    </row>
    <row r="22" spans="1:26" ht="96" customHeight="1">
      <c r="A22" s="12" t="s">
        <v>66</v>
      </c>
      <c r="B22" s="22" t="s">
        <v>67</v>
      </c>
      <c r="C22" s="23"/>
      <c r="D22" s="24"/>
      <c r="E22" s="25" t="str">
        <f>IF(C22="","",IF(C22="Yes","Provide the date of assessment and include a SOC 2 Type 2 (preferred) or SOC 3 report. If you have a SOC3 report, include a URL for the published report. Indicate if your hosting provider was the subject of the audit.","Describe any plans to undergo a SSAE 18 audit."))</f>
        <v/>
      </c>
      <c r="F22" s="2"/>
      <c r="G22" s="2"/>
      <c r="H22" s="2"/>
      <c r="I22" s="2"/>
      <c r="J22" s="2"/>
      <c r="K22" s="2"/>
      <c r="L22" s="2"/>
      <c r="M22" s="2"/>
      <c r="N22" s="2"/>
      <c r="O22" s="2"/>
      <c r="P22" s="2"/>
      <c r="Q22" s="2"/>
      <c r="R22" s="2"/>
      <c r="S22" s="2"/>
      <c r="T22" s="2"/>
      <c r="U22" s="2"/>
      <c r="V22" s="2"/>
      <c r="W22" s="2"/>
      <c r="X22" s="2"/>
      <c r="Y22" s="2"/>
      <c r="Z22" s="2"/>
    </row>
    <row r="23" spans="1:26" ht="63.75" customHeight="1">
      <c r="A23" s="12" t="s">
        <v>69</v>
      </c>
      <c r="B23" s="12" t="s">
        <v>70</v>
      </c>
      <c r="C23" s="26"/>
      <c r="D23" s="27"/>
      <c r="E23" s="28" t="str">
        <f>IF(C23="","",IF(C23="Yes","Provide documentation on how your organization conforms to each framework and indicate current certification levels, where appropriate.","Describe any plans to conform to an industry standard security framework."))</f>
        <v/>
      </c>
      <c r="F23" s="2"/>
      <c r="G23" s="2"/>
      <c r="H23" s="2"/>
      <c r="I23" s="2"/>
      <c r="J23" s="2"/>
      <c r="K23" s="2"/>
      <c r="L23" s="2"/>
      <c r="M23" s="2"/>
      <c r="N23" s="2"/>
      <c r="O23" s="2"/>
      <c r="P23" s="2"/>
      <c r="Q23" s="2"/>
      <c r="R23" s="2"/>
      <c r="S23" s="2"/>
      <c r="T23" s="2"/>
      <c r="U23" s="2"/>
      <c r="V23" s="2"/>
      <c r="W23" s="2"/>
      <c r="X23" s="2"/>
      <c r="Y23" s="2"/>
      <c r="Z23" s="2"/>
    </row>
    <row r="24" spans="1:26" ht="63.75" customHeight="1">
      <c r="A24" s="12" t="s">
        <v>71</v>
      </c>
      <c r="B24" s="12" t="s">
        <v>72</v>
      </c>
      <c r="C24" s="26"/>
      <c r="D24" s="27"/>
      <c r="E24" s="28" t="str">
        <f>IF(C24="","",IF(C24="Yes","Indicate level, agency issuing ATO, and necessary details on ATO. If using FEDRamp, please indicate the supporting details.","Describe any plans to become FISMA compliant."))</f>
        <v/>
      </c>
      <c r="F24" s="2"/>
      <c r="G24" s="2"/>
      <c r="H24" s="2"/>
      <c r="I24" s="2"/>
      <c r="J24" s="2"/>
      <c r="K24" s="2"/>
      <c r="L24" s="2"/>
      <c r="M24" s="2"/>
      <c r="N24" s="2"/>
      <c r="O24" s="2"/>
      <c r="P24" s="2"/>
      <c r="Q24" s="2"/>
      <c r="R24" s="2"/>
      <c r="S24" s="2"/>
      <c r="T24" s="2"/>
      <c r="U24" s="2"/>
      <c r="V24" s="2"/>
      <c r="W24" s="2"/>
      <c r="X24" s="2"/>
      <c r="Y24" s="2"/>
      <c r="Z24" s="2"/>
    </row>
    <row r="25" spans="1:26" ht="63.75" customHeight="1">
      <c r="A25" s="12" t="s">
        <v>73</v>
      </c>
      <c r="B25" s="12" t="s">
        <v>74</v>
      </c>
      <c r="C25" s="26"/>
      <c r="D25" s="24"/>
      <c r="E25" s="28" t="str">
        <f>IF(C25="","",IF(C25="Yes","Provide your data privacy document (or a valid link to it) upon submission.","Describe your plans to provide a data privacy document."))</f>
        <v/>
      </c>
      <c r="F25" s="2"/>
      <c r="G25" s="2"/>
      <c r="H25" s="2"/>
      <c r="I25" s="2"/>
      <c r="J25" s="2"/>
      <c r="K25" s="2"/>
      <c r="L25" s="2"/>
      <c r="M25" s="2"/>
      <c r="N25" s="2"/>
      <c r="O25" s="2"/>
      <c r="P25" s="2"/>
      <c r="Q25" s="2"/>
      <c r="R25" s="2"/>
      <c r="S25" s="2"/>
      <c r="T25" s="2"/>
      <c r="U25" s="2"/>
      <c r="V25" s="2"/>
      <c r="W25" s="2"/>
      <c r="X25" s="2"/>
      <c r="Y25" s="2"/>
      <c r="Z25" s="2"/>
    </row>
    <row r="26" spans="1:26" s="9" customFormat="1" ht="63.75" customHeight="1">
      <c r="A26" s="22" t="s">
        <v>75</v>
      </c>
      <c r="B26" s="22" t="s">
        <v>76</v>
      </c>
      <c r="C26" s="26"/>
      <c r="D26" s="8"/>
      <c r="E26" s="176" t="s">
        <v>1795</v>
      </c>
      <c r="F26" s="188"/>
      <c r="G26" s="188"/>
      <c r="H26" s="188"/>
      <c r="I26" s="188"/>
      <c r="J26" s="188"/>
      <c r="K26" s="188"/>
      <c r="L26" s="188"/>
      <c r="M26" s="188"/>
      <c r="N26" s="188"/>
      <c r="O26" s="188"/>
      <c r="P26" s="188"/>
      <c r="Q26" s="188"/>
      <c r="R26" s="188"/>
      <c r="S26" s="188"/>
      <c r="T26" s="188"/>
      <c r="U26" s="188"/>
      <c r="V26" s="188"/>
      <c r="W26" s="188"/>
      <c r="X26" s="188"/>
      <c r="Y26" s="188"/>
      <c r="Z26" s="188"/>
    </row>
    <row r="27" spans="1:26" s="9" customFormat="1" ht="63.75" customHeight="1">
      <c r="A27" s="22" t="s">
        <v>203</v>
      </c>
      <c r="B27" s="22" t="s">
        <v>77</v>
      </c>
      <c r="C27" s="26"/>
      <c r="D27" s="8"/>
      <c r="E27" s="176" t="s">
        <v>1796</v>
      </c>
      <c r="F27" s="188"/>
      <c r="G27" s="188"/>
      <c r="H27" s="188"/>
      <c r="I27" s="188"/>
      <c r="J27" s="188"/>
      <c r="K27" s="188"/>
      <c r="L27" s="188"/>
      <c r="M27" s="188"/>
      <c r="N27" s="188"/>
      <c r="O27" s="188"/>
      <c r="P27" s="188"/>
      <c r="Q27" s="188"/>
      <c r="R27" s="188"/>
      <c r="S27" s="188"/>
      <c r="T27" s="188"/>
      <c r="U27" s="188"/>
      <c r="V27" s="188"/>
      <c r="W27" s="188"/>
      <c r="X27" s="188"/>
      <c r="Y27" s="188"/>
      <c r="Z27" s="188"/>
    </row>
    <row r="28" spans="1:26" ht="36" customHeight="1">
      <c r="A28" s="225" t="s">
        <v>13</v>
      </c>
      <c r="B28" s="210"/>
      <c r="C28" s="20" t="s">
        <v>63</v>
      </c>
      <c r="D28" s="20" t="s">
        <v>64</v>
      </c>
      <c r="E28" s="21" t="s">
        <v>65</v>
      </c>
      <c r="F28" s="2"/>
      <c r="G28" s="2"/>
      <c r="H28" s="2"/>
      <c r="I28" s="2"/>
      <c r="J28" s="2"/>
      <c r="K28" s="2"/>
      <c r="L28" s="2"/>
      <c r="M28" s="2"/>
      <c r="N28" s="2"/>
      <c r="O28" s="2"/>
      <c r="P28" s="2"/>
      <c r="Q28" s="2"/>
      <c r="R28" s="2"/>
      <c r="S28" s="2"/>
      <c r="T28" s="2"/>
      <c r="U28" s="2"/>
      <c r="V28" s="2"/>
      <c r="W28" s="2"/>
      <c r="X28" s="2"/>
      <c r="Y28" s="2"/>
      <c r="Z28" s="2"/>
    </row>
    <row r="29" spans="1:26" ht="96.75" customHeight="1">
      <c r="A29" s="12" t="s">
        <v>78</v>
      </c>
      <c r="B29" s="12" t="s">
        <v>79</v>
      </c>
      <c r="C29" s="229"/>
      <c r="D29" s="210"/>
      <c r="E29" s="28" t="s">
        <v>80</v>
      </c>
      <c r="F29" s="2"/>
      <c r="G29" s="2"/>
      <c r="H29" s="2"/>
      <c r="I29" s="2"/>
      <c r="J29" s="2"/>
      <c r="K29" s="2"/>
      <c r="L29" s="2"/>
      <c r="M29" s="2"/>
      <c r="N29" s="2"/>
      <c r="O29" s="2"/>
      <c r="P29" s="2"/>
      <c r="Q29" s="2"/>
      <c r="R29" s="2"/>
      <c r="S29" s="2"/>
      <c r="T29" s="2"/>
      <c r="U29" s="2"/>
      <c r="V29" s="2"/>
      <c r="W29" s="2"/>
      <c r="X29" s="2"/>
      <c r="Y29" s="2"/>
      <c r="Z29" s="2"/>
    </row>
    <row r="30" spans="1:26" ht="84" customHeight="1">
      <c r="A30" s="12" t="s">
        <v>81</v>
      </c>
      <c r="B30" s="12" t="s">
        <v>82</v>
      </c>
      <c r="C30" s="229"/>
      <c r="D30" s="210"/>
      <c r="E30" s="28" t="s">
        <v>83</v>
      </c>
      <c r="F30" s="2"/>
      <c r="G30" s="2"/>
      <c r="H30" s="2"/>
      <c r="I30" s="2"/>
      <c r="J30" s="2"/>
      <c r="K30" s="2"/>
      <c r="L30" s="2"/>
      <c r="M30" s="2"/>
      <c r="N30" s="2"/>
      <c r="O30" s="2"/>
      <c r="P30" s="2"/>
      <c r="Q30" s="2"/>
      <c r="R30" s="2"/>
      <c r="S30" s="2"/>
      <c r="T30" s="2"/>
      <c r="U30" s="2"/>
      <c r="V30" s="2"/>
      <c r="W30" s="2"/>
      <c r="X30" s="2"/>
      <c r="Y30" s="2"/>
      <c r="Z30" s="2"/>
    </row>
    <row r="31" spans="1:26" ht="63.75" customHeight="1">
      <c r="A31" s="12" t="s">
        <v>84</v>
      </c>
      <c r="B31" s="12" t="s">
        <v>85</v>
      </c>
      <c r="C31" s="26"/>
      <c r="D31" s="27"/>
      <c r="E31" s="28" t="str">
        <f>IF(C31="","",IF(C31="Yes","Provide a list of Higher Ed references, with contact information.","State your primary industry."))</f>
        <v/>
      </c>
      <c r="F31" s="2"/>
      <c r="G31" s="2"/>
      <c r="H31" s="2"/>
      <c r="I31" s="2"/>
      <c r="J31" s="2"/>
      <c r="K31" s="2"/>
      <c r="L31" s="2"/>
      <c r="M31" s="2"/>
      <c r="N31" s="2"/>
      <c r="O31" s="2"/>
      <c r="P31" s="2"/>
      <c r="Q31" s="2"/>
      <c r="R31" s="2"/>
      <c r="S31" s="2"/>
      <c r="T31" s="2"/>
      <c r="U31" s="2"/>
      <c r="V31" s="2"/>
      <c r="W31" s="2"/>
      <c r="X31" s="2"/>
      <c r="Y31" s="2"/>
      <c r="Z31" s="2"/>
    </row>
    <row r="32" spans="1:26" ht="82.5" customHeight="1">
      <c r="A32" s="12" t="s">
        <v>86</v>
      </c>
      <c r="B32" s="12" t="s">
        <v>87</v>
      </c>
      <c r="C32" s="26"/>
      <c r="D32" s="27"/>
      <c r="E32" s="28" t="str">
        <f>IF(C32="","",IF(C32="Yes","Provide a detailed summary of the breach.",""))</f>
        <v/>
      </c>
      <c r="F32" s="2"/>
      <c r="G32" s="2"/>
      <c r="H32" s="2"/>
      <c r="I32" s="2"/>
      <c r="J32" s="2"/>
      <c r="K32" s="2"/>
      <c r="L32" s="2"/>
      <c r="M32" s="2"/>
      <c r="N32" s="2"/>
      <c r="O32" s="2"/>
      <c r="P32" s="2"/>
      <c r="Q32" s="2"/>
      <c r="R32" s="2"/>
      <c r="S32" s="2"/>
      <c r="T32" s="2"/>
      <c r="U32" s="2"/>
      <c r="V32" s="2"/>
      <c r="W32" s="2"/>
      <c r="X32" s="2"/>
      <c r="Y32" s="2"/>
      <c r="Z32" s="2"/>
    </row>
    <row r="33" spans="1:26" ht="46.5" customHeight="1">
      <c r="A33" s="12" t="s">
        <v>88</v>
      </c>
      <c r="B33" s="12" t="s">
        <v>89</v>
      </c>
      <c r="C33" s="26"/>
      <c r="D33" s="27"/>
      <c r="E33" s="28" t="str">
        <f>IF(C33="","",IF(C33="Yes","Decribe your Information Security Office, including size, talents, resources, etc.","Describe any plans to create an Information Security Office for your organization."))</f>
        <v/>
      </c>
      <c r="F33" s="2"/>
      <c r="G33" s="2"/>
      <c r="H33" s="2"/>
      <c r="I33" s="2"/>
      <c r="J33" s="2"/>
      <c r="K33" s="2"/>
      <c r="L33" s="2"/>
      <c r="M33" s="2"/>
      <c r="N33" s="2"/>
      <c r="O33" s="2"/>
      <c r="P33" s="2"/>
      <c r="Q33" s="2"/>
      <c r="R33" s="2"/>
      <c r="S33" s="2"/>
      <c r="T33" s="2"/>
      <c r="U33" s="2"/>
      <c r="V33" s="2"/>
      <c r="W33" s="2"/>
      <c r="X33" s="2"/>
      <c r="Y33" s="2"/>
      <c r="Z33" s="2"/>
    </row>
    <row r="34" spans="1:26" ht="72.75" customHeight="1">
      <c r="A34" s="12" t="s">
        <v>90</v>
      </c>
      <c r="B34" s="12" t="s">
        <v>91</v>
      </c>
      <c r="C34" s="26"/>
      <c r="D34" s="27"/>
      <c r="E34" s="28" t="str">
        <f>IF(C34="","",IF(C34="Yes","Describe the structure and size of your Software and System Development teams. (e.g. Customer Support, Implementation, Product Management, etc.)","Describe any plans to create aSoftware and System Development Team for your organization."))</f>
        <v/>
      </c>
      <c r="F34" s="2"/>
      <c r="G34" s="2"/>
      <c r="H34" s="2"/>
      <c r="I34" s="2"/>
      <c r="J34" s="2"/>
      <c r="K34" s="2"/>
      <c r="L34" s="2"/>
      <c r="M34" s="2"/>
      <c r="N34" s="2"/>
      <c r="O34" s="2"/>
      <c r="P34" s="2"/>
      <c r="Q34" s="2"/>
      <c r="R34" s="2"/>
      <c r="S34" s="2"/>
      <c r="T34" s="2"/>
      <c r="U34" s="2"/>
      <c r="V34" s="2"/>
      <c r="W34" s="2"/>
      <c r="X34" s="2"/>
      <c r="Y34" s="2"/>
      <c r="Z34" s="2"/>
    </row>
    <row r="35" spans="1:26" ht="94.5" customHeight="1">
      <c r="A35" s="12" t="s">
        <v>93</v>
      </c>
      <c r="B35" s="12" t="s">
        <v>1609</v>
      </c>
      <c r="C35" s="229"/>
      <c r="D35" s="210"/>
      <c r="E35" s="28" t="s">
        <v>1815</v>
      </c>
      <c r="F35" s="2"/>
      <c r="G35" s="2"/>
      <c r="H35" s="2"/>
      <c r="I35" s="2"/>
      <c r="J35" s="2"/>
      <c r="K35" s="2"/>
      <c r="L35" s="2"/>
      <c r="M35" s="2"/>
      <c r="N35" s="2"/>
      <c r="O35" s="2"/>
      <c r="P35" s="2"/>
      <c r="Q35" s="2"/>
      <c r="R35" s="2"/>
      <c r="S35" s="2"/>
      <c r="T35" s="2"/>
      <c r="U35" s="2"/>
      <c r="V35" s="2"/>
      <c r="W35" s="2"/>
      <c r="X35" s="2"/>
      <c r="Y35" s="2"/>
      <c r="Z35" s="2"/>
    </row>
    <row r="36" spans="1:26" ht="36.75" customHeight="1">
      <c r="A36" s="225" t="s">
        <v>94</v>
      </c>
      <c r="B36" s="210"/>
      <c r="C36" s="20" t="s">
        <v>63</v>
      </c>
      <c r="D36" s="20" t="s">
        <v>64</v>
      </c>
      <c r="E36" s="21" t="s">
        <v>65</v>
      </c>
      <c r="F36" s="2"/>
      <c r="G36" s="2"/>
      <c r="H36" s="2"/>
      <c r="I36" s="2"/>
      <c r="J36" s="2"/>
      <c r="K36" s="2"/>
      <c r="L36" s="2"/>
      <c r="M36" s="2"/>
      <c r="N36" s="2"/>
      <c r="O36" s="2"/>
      <c r="P36" s="2"/>
      <c r="Q36" s="2"/>
      <c r="R36" s="2"/>
      <c r="S36" s="2"/>
      <c r="T36" s="2"/>
      <c r="U36" s="2"/>
      <c r="V36" s="2"/>
      <c r="W36" s="2"/>
      <c r="X36" s="2"/>
      <c r="Y36" s="2"/>
      <c r="Z36" s="2"/>
    </row>
    <row r="37" spans="1:26" ht="79.5" customHeight="1">
      <c r="A37" s="12" t="s">
        <v>95</v>
      </c>
      <c r="B37" s="12" t="s">
        <v>96</v>
      </c>
      <c r="C37" s="26"/>
      <c r="D37" s="27"/>
      <c r="E37" s="28" t="str">
        <f>IF(C37="","",IF(C37="Yes","Describe your RBAC.","Describe any limitations to your roles-based approach."))</f>
        <v/>
      </c>
      <c r="F37" s="2"/>
      <c r="G37" s="2"/>
      <c r="H37" s="2"/>
      <c r="I37" s="2"/>
      <c r="J37" s="2"/>
      <c r="K37" s="2"/>
      <c r="L37" s="2"/>
      <c r="M37" s="2"/>
      <c r="N37" s="2"/>
      <c r="O37" s="2"/>
      <c r="P37" s="2"/>
      <c r="Q37" s="2"/>
      <c r="R37" s="2"/>
      <c r="S37" s="2"/>
      <c r="T37" s="2"/>
      <c r="U37" s="2"/>
      <c r="V37" s="2"/>
      <c r="W37" s="2"/>
      <c r="X37" s="2"/>
      <c r="Y37" s="2"/>
      <c r="Z37" s="2"/>
    </row>
    <row r="38" spans="1:26" ht="63" customHeight="1">
      <c r="A38" s="12" t="s">
        <v>97</v>
      </c>
      <c r="B38" s="12" t="s">
        <v>98</v>
      </c>
      <c r="C38" s="26"/>
      <c r="D38" s="27"/>
      <c r="E38" s="28" t="str">
        <f>IF(C38="","",IF(C38="Yes","Describe your RBAC.","Describe any limitations to your roles-based approach."))</f>
        <v/>
      </c>
      <c r="F38" s="2"/>
      <c r="G38" s="2"/>
      <c r="H38" s="2"/>
      <c r="I38" s="2"/>
      <c r="J38" s="2"/>
      <c r="K38" s="2"/>
      <c r="L38" s="2"/>
      <c r="M38" s="2"/>
      <c r="N38" s="2"/>
      <c r="O38" s="2"/>
      <c r="P38" s="2"/>
      <c r="Q38" s="2"/>
      <c r="R38" s="2"/>
      <c r="S38" s="2"/>
      <c r="T38" s="2"/>
      <c r="U38" s="2"/>
      <c r="V38" s="2"/>
      <c r="W38" s="2"/>
      <c r="X38" s="2"/>
      <c r="Y38" s="2"/>
      <c r="Z38" s="2"/>
    </row>
    <row r="39" spans="1:26" ht="48" customHeight="1">
      <c r="A39" s="12" t="s">
        <v>99</v>
      </c>
      <c r="B39" s="22" t="s">
        <v>100</v>
      </c>
      <c r="C39" s="26"/>
      <c r="D39" s="27"/>
      <c r="E39" s="176" t="str">
        <f>IF(C39="","",IF(C39="Yes","Describe the tools and technical controls implemented to secure remote access.",""))</f>
        <v/>
      </c>
      <c r="F39" s="2"/>
      <c r="G39" s="2"/>
      <c r="H39" s="2"/>
      <c r="I39" s="2"/>
      <c r="J39" s="2"/>
      <c r="K39" s="2"/>
      <c r="L39" s="2"/>
      <c r="M39" s="2"/>
      <c r="N39" s="2"/>
      <c r="O39" s="2"/>
      <c r="P39" s="2"/>
      <c r="Q39" s="2"/>
      <c r="R39" s="2"/>
      <c r="S39" s="2"/>
      <c r="T39" s="2"/>
      <c r="U39" s="2"/>
      <c r="V39" s="2"/>
      <c r="W39" s="2"/>
      <c r="X39" s="2"/>
      <c r="Y39" s="2"/>
      <c r="Z39" s="2"/>
    </row>
    <row r="40" spans="1:26" ht="63.75" customHeight="1">
      <c r="A40" s="12" t="s">
        <v>102</v>
      </c>
      <c r="B40" s="12" t="s">
        <v>103</v>
      </c>
      <c r="C40" s="26"/>
      <c r="D40" s="27"/>
      <c r="E40" s="184" t="str">
        <f>IF(C40="","",IF(C40="Yes","Provide a reference to the requested documents or provide them when submitting this fully-populated HECVAT.","State any plans to provide system and/or application architecture diagrams."))</f>
        <v/>
      </c>
      <c r="F40" s="2"/>
      <c r="G40" s="2"/>
      <c r="H40" s="2"/>
      <c r="I40" s="2"/>
      <c r="J40" s="2"/>
      <c r="K40" s="2"/>
      <c r="L40" s="2"/>
      <c r="M40" s="2"/>
      <c r="N40" s="2"/>
      <c r="O40" s="2"/>
      <c r="P40" s="2"/>
      <c r="Q40" s="2"/>
      <c r="R40" s="2"/>
      <c r="S40" s="2"/>
      <c r="T40" s="2"/>
      <c r="U40" s="2"/>
      <c r="V40" s="2"/>
      <c r="W40" s="2"/>
      <c r="X40" s="2"/>
      <c r="Y40" s="2"/>
      <c r="Z40" s="2"/>
    </row>
    <row r="41" spans="1:26" ht="79.5" customHeight="1">
      <c r="A41" s="12" t="s">
        <v>104</v>
      </c>
      <c r="B41" s="12" t="s">
        <v>105</v>
      </c>
      <c r="C41" s="26"/>
      <c r="D41" s="27"/>
      <c r="E41" s="28" t="str">
        <f>IF(C41="","",IF(C41="Yes","Provide a reference to documentation of your data input validation and error messaging capabilities.","State plans to implement data input validation and error messaging across all components of your system."))</f>
        <v/>
      </c>
      <c r="F41" s="2"/>
      <c r="G41" s="2"/>
      <c r="H41" s="2"/>
      <c r="I41" s="30"/>
      <c r="J41" s="30"/>
      <c r="K41" s="30"/>
      <c r="L41" s="30"/>
      <c r="M41" s="30"/>
      <c r="N41" s="30"/>
      <c r="O41" s="30"/>
      <c r="P41" s="30"/>
      <c r="Q41" s="31"/>
      <c r="R41" s="31"/>
      <c r="S41" s="31"/>
      <c r="T41" s="31"/>
      <c r="U41" s="31"/>
      <c r="V41" s="31"/>
      <c r="W41" s="31"/>
      <c r="X41" s="31"/>
      <c r="Y41" s="31"/>
      <c r="Z41" s="31"/>
    </row>
    <row r="42" spans="1:26" ht="79.5" customHeight="1">
      <c r="A42" s="22" t="s">
        <v>106</v>
      </c>
      <c r="B42" s="22" t="s">
        <v>107</v>
      </c>
      <c r="C42" s="26"/>
      <c r="D42" s="27"/>
      <c r="E42" s="176" t="str">
        <f>IF(C42="","",IF(C42="Yes","Describe the tools and technical controls implemented to secure remote access.",""))</f>
        <v/>
      </c>
      <c r="F42" s="2"/>
      <c r="G42" s="2"/>
      <c r="H42" s="2"/>
      <c r="I42" s="30"/>
      <c r="J42" s="30"/>
      <c r="K42" s="30"/>
      <c r="L42" s="30"/>
      <c r="M42" s="30"/>
      <c r="N42" s="30"/>
      <c r="O42" s="30"/>
      <c r="P42" s="30"/>
      <c r="Q42" s="31"/>
      <c r="R42" s="31"/>
      <c r="S42" s="31"/>
      <c r="T42" s="31"/>
      <c r="U42" s="31"/>
      <c r="V42" s="31"/>
      <c r="W42" s="31"/>
      <c r="X42" s="31"/>
      <c r="Y42" s="31"/>
      <c r="Z42" s="31"/>
    </row>
    <row r="43" spans="1:26" ht="79.5" customHeight="1">
      <c r="A43" s="22" t="s">
        <v>108</v>
      </c>
      <c r="B43" s="22" t="s">
        <v>109</v>
      </c>
      <c r="C43" s="26"/>
      <c r="D43" s="27"/>
      <c r="E43" s="176" t="str">
        <f>IF(C43="","",IF(C43="Yes","Describe how these logs are made available.",""))</f>
        <v/>
      </c>
      <c r="F43" s="2"/>
      <c r="G43" s="2"/>
      <c r="H43" s="2"/>
      <c r="I43" s="30"/>
      <c r="J43" s="30"/>
      <c r="K43" s="30"/>
      <c r="L43" s="30"/>
      <c r="M43" s="30"/>
      <c r="N43" s="30"/>
      <c r="O43" s="30"/>
      <c r="P43" s="30"/>
      <c r="Q43" s="31"/>
      <c r="R43" s="31"/>
      <c r="S43" s="31"/>
      <c r="T43" s="31"/>
      <c r="U43" s="31"/>
      <c r="V43" s="31"/>
      <c r="W43" s="31"/>
      <c r="X43" s="31"/>
      <c r="Y43" s="31"/>
      <c r="Z43" s="31"/>
    </row>
    <row r="44" spans="1:26" ht="79.5" customHeight="1">
      <c r="A44" s="22" t="s">
        <v>110</v>
      </c>
      <c r="B44" s="22" t="s">
        <v>111</v>
      </c>
      <c r="C44" s="26"/>
      <c r="D44" s="27"/>
      <c r="E44" s="176" t="str">
        <f>IF(C44="","",IF(C44="N/A","",IF(C44="Yes","Describe how FERPA compliance is integrated into your process and procedures.","State plans to handle data in a FERPA compliant manner.")))</f>
        <v/>
      </c>
      <c r="F44" s="2"/>
      <c r="G44" s="2"/>
      <c r="H44" s="2"/>
      <c r="I44" s="30"/>
      <c r="J44" s="30"/>
      <c r="K44" s="30"/>
      <c r="L44" s="30"/>
      <c r="M44" s="30"/>
      <c r="N44" s="30"/>
      <c r="O44" s="30"/>
      <c r="P44" s="30"/>
      <c r="Q44" s="31"/>
      <c r="R44" s="31"/>
      <c r="S44" s="31"/>
      <c r="T44" s="31"/>
      <c r="U44" s="31"/>
      <c r="V44" s="31"/>
      <c r="W44" s="31"/>
      <c r="X44" s="31"/>
      <c r="Y44" s="31"/>
      <c r="Z44" s="31"/>
    </row>
    <row r="45" spans="1:26" s="9" customFormat="1" ht="79.5" customHeight="1">
      <c r="A45" s="22" t="s">
        <v>112</v>
      </c>
      <c r="B45" s="22" t="s">
        <v>113</v>
      </c>
      <c r="C45" s="26"/>
      <c r="D45" s="27"/>
      <c r="E45" s="176" t="s">
        <v>1797</v>
      </c>
      <c r="F45" s="188"/>
      <c r="G45" s="188"/>
      <c r="H45" s="188"/>
      <c r="I45" s="30"/>
      <c r="J45" s="30"/>
      <c r="K45" s="30"/>
      <c r="L45" s="30"/>
      <c r="M45" s="30"/>
      <c r="N45" s="30"/>
      <c r="O45" s="30"/>
      <c r="P45" s="30"/>
      <c r="Q45" s="31"/>
      <c r="R45" s="31"/>
      <c r="S45" s="31"/>
      <c r="T45" s="31"/>
      <c r="U45" s="31"/>
      <c r="V45" s="31"/>
      <c r="W45" s="31"/>
      <c r="X45" s="31"/>
      <c r="Y45" s="31"/>
      <c r="Z45" s="31"/>
    </row>
    <row r="46" spans="1:26" s="9" customFormat="1" ht="79.5" customHeight="1">
      <c r="A46" s="22" t="s">
        <v>114</v>
      </c>
      <c r="B46" s="22" t="s">
        <v>1816</v>
      </c>
      <c r="C46" s="26"/>
      <c r="D46" s="27"/>
      <c r="E46" s="176" t="s">
        <v>1798</v>
      </c>
      <c r="F46" s="188"/>
      <c r="G46" s="188"/>
      <c r="H46" s="188"/>
      <c r="I46" s="30"/>
      <c r="J46" s="30"/>
      <c r="K46" s="30"/>
      <c r="L46" s="30"/>
      <c r="M46" s="30"/>
      <c r="N46" s="30"/>
      <c r="O46" s="30"/>
      <c r="P46" s="30"/>
      <c r="Q46" s="31"/>
      <c r="R46" s="31"/>
      <c r="S46" s="31"/>
      <c r="T46" s="31"/>
      <c r="U46" s="31"/>
      <c r="V46" s="31"/>
      <c r="W46" s="31"/>
      <c r="X46" s="31"/>
      <c r="Y46" s="31"/>
      <c r="Z46" s="31"/>
    </row>
    <row r="47" spans="1:26" ht="36.75" customHeight="1">
      <c r="A47" s="225" t="s">
        <v>115</v>
      </c>
      <c r="B47" s="210"/>
      <c r="C47" s="20" t="s">
        <v>63</v>
      </c>
      <c r="D47" s="20" t="s">
        <v>64</v>
      </c>
      <c r="E47" s="21" t="s">
        <v>65</v>
      </c>
      <c r="F47" s="30"/>
      <c r="G47" s="2"/>
      <c r="H47" s="2"/>
      <c r="I47" s="30"/>
      <c r="J47" s="30"/>
      <c r="K47" s="30"/>
      <c r="L47" s="30"/>
      <c r="M47" s="30"/>
      <c r="N47" s="30"/>
      <c r="O47" s="30"/>
      <c r="P47" s="30"/>
      <c r="Q47" s="31"/>
      <c r="R47" s="31"/>
      <c r="S47" s="31"/>
      <c r="T47" s="31"/>
      <c r="U47" s="31"/>
      <c r="V47" s="31"/>
      <c r="W47" s="31"/>
      <c r="X47" s="31"/>
      <c r="Y47" s="31"/>
      <c r="Z47" s="31"/>
    </row>
    <row r="48" spans="1:26" ht="46.5" customHeight="1">
      <c r="A48" s="12" t="s">
        <v>116</v>
      </c>
      <c r="B48" s="12" t="s">
        <v>117</v>
      </c>
      <c r="C48" s="26"/>
      <c r="D48" s="27"/>
      <c r="E48" s="25" t="str">
        <f>IF(C48="","",IF(C48="Yes","Describe how aging requirements are implemented in the product.","Describe plans to support password/passphrase aging requirements."))</f>
        <v/>
      </c>
      <c r="F48" s="30"/>
      <c r="G48" s="2"/>
      <c r="H48" s="2"/>
      <c r="I48" s="30"/>
      <c r="J48" s="30"/>
      <c r="K48" s="30"/>
      <c r="L48" s="30"/>
      <c r="M48" s="30"/>
      <c r="N48" s="30"/>
      <c r="O48" s="30"/>
      <c r="P48" s="30"/>
      <c r="Q48" s="31"/>
      <c r="R48" s="31"/>
      <c r="S48" s="31"/>
      <c r="T48" s="31"/>
      <c r="U48" s="31"/>
      <c r="V48" s="31"/>
      <c r="W48" s="31"/>
      <c r="X48" s="31"/>
      <c r="Y48" s="31"/>
      <c r="Z48" s="31"/>
    </row>
    <row r="49" spans="1:26" ht="46.5" customHeight="1">
      <c r="A49" s="13" t="s">
        <v>118</v>
      </c>
      <c r="B49" s="13" t="s">
        <v>119</v>
      </c>
      <c r="C49" s="26"/>
      <c r="D49" s="27"/>
      <c r="E49" s="25" t="str">
        <f>IF(C49="","",IF(C49="Yes","Describe or provide a reference to the supported types of authentication.","Describe plans to support authentication in your web-based interface."))</f>
        <v/>
      </c>
      <c r="F49" s="2"/>
      <c r="G49" s="2"/>
      <c r="H49" s="2"/>
      <c r="I49" s="2"/>
      <c r="J49" s="2"/>
      <c r="K49" s="2"/>
      <c r="L49" s="2"/>
      <c r="M49" s="2"/>
      <c r="N49" s="2"/>
      <c r="O49" s="2"/>
      <c r="P49" s="2"/>
      <c r="Q49" s="2"/>
      <c r="R49" s="2"/>
      <c r="S49" s="2"/>
      <c r="T49" s="2"/>
      <c r="U49" s="2"/>
      <c r="V49" s="2"/>
      <c r="W49" s="2"/>
      <c r="X49" s="2"/>
      <c r="Y49" s="2"/>
      <c r="Z49" s="2"/>
    </row>
    <row r="50" spans="1:26" ht="63" customHeight="1">
      <c r="A50" s="12" t="s">
        <v>121</v>
      </c>
      <c r="B50" s="12" t="s">
        <v>122</v>
      </c>
      <c r="C50" s="26"/>
      <c r="D50" s="27"/>
      <c r="E50" s="25" t="str">
        <f>IF(C50="","",IF(C50="Yes","Provide a brief description of supported authentication and authorization systems.","Describe any plans to support integration with other authentication and authorization systems."))</f>
        <v/>
      </c>
      <c r="F50" s="2"/>
      <c r="G50" s="2"/>
      <c r="H50" s="2"/>
      <c r="I50" s="2"/>
      <c r="J50" s="2"/>
      <c r="K50" s="2"/>
      <c r="L50" s="2"/>
      <c r="M50" s="2"/>
      <c r="N50" s="2"/>
      <c r="O50" s="2"/>
      <c r="P50" s="2"/>
      <c r="Q50" s="2"/>
      <c r="R50" s="2"/>
      <c r="S50" s="2"/>
      <c r="T50" s="2"/>
      <c r="U50" s="2"/>
      <c r="V50" s="2"/>
      <c r="W50" s="2"/>
      <c r="X50" s="2"/>
      <c r="Y50" s="2"/>
      <c r="Z50" s="2"/>
    </row>
    <row r="51" spans="1:26" ht="64.5" customHeight="1">
      <c r="A51" s="12" t="s">
        <v>123</v>
      </c>
      <c r="B51" s="12" t="s">
        <v>124</v>
      </c>
      <c r="C51" s="26"/>
      <c r="D51" s="27"/>
      <c r="E51" s="25" t="str">
        <f>IF(C51="","",IF(C51="Yes","Describe your RBAC system.","Describe any plans to support RBAC."))</f>
        <v/>
      </c>
      <c r="F51" s="2"/>
      <c r="G51" s="2"/>
      <c r="H51" s="2"/>
      <c r="I51" s="2"/>
      <c r="J51" s="2"/>
      <c r="K51" s="2"/>
      <c r="L51" s="2"/>
      <c r="M51" s="2"/>
      <c r="N51" s="2"/>
      <c r="O51" s="2"/>
      <c r="P51" s="2"/>
      <c r="Q51" s="2"/>
      <c r="R51" s="2"/>
      <c r="S51" s="2"/>
      <c r="T51" s="2"/>
      <c r="U51" s="2"/>
      <c r="V51" s="2"/>
      <c r="W51" s="2"/>
      <c r="X51" s="2"/>
      <c r="Y51" s="2"/>
      <c r="Z51" s="2"/>
    </row>
    <row r="52" spans="1:26" ht="63" customHeight="1">
      <c r="A52" s="12" t="s">
        <v>126</v>
      </c>
      <c r="B52" s="12" t="s">
        <v>127</v>
      </c>
      <c r="C52" s="26"/>
      <c r="D52" s="27"/>
      <c r="E52" s="25" t="str">
        <f>IF(C52="","",IF(C52="Yes","Ensure that all elements of OPAA-05 are evaluated for your response. Provide a description of logging capabilities.","Describe any plans to enable audit logs for these data elements."))</f>
        <v/>
      </c>
      <c r="F52" s="2"/>
      <c r="G52" s="2"/>
      <c r="H52" s="2"/>
      <c r="I52" s="2"/>
      <c r="J52" s="2"/>
      <c r="K52" s="2"/>
      <c r="L52" s="2"/>
      <c r="M52" s="2"/>
      <c r="N52" s="2"/>
      <c r="O52" s="2"/>
      <c r="P52" s="2"/>
      <c r="Q52" s="2"/>
      <c r="R52" s="2"/>
      <c r="S52" s="2"/>
      <c r="T52" s="2"/>
      <c r="U52" s="2"/>
      <c r="V52" s="2"/>
      <c r="W52" s="2"/>
      <c r="X52" s="2"/>
      <c r="Y52" s="2"/>
      <c r="Z52" s="2"/>
    </row>
    <row r="53" spans="1:26" ht="63" customHeight="1">
      <c r="A53" s="12" t="s">
        <v>128</v>
      </c>
      <c r="B53" s="12" t="s">
        <v>129</v>
      </c>
      <c r="C53" s="26"/>
      <c r="D53" s="27"/>
      <c r="E53" s="25" t="str">
        <f>IF(C53="","",IF(C53="Yes","Provide a description of log export  capabilities.","Describe any plans to enable logexportability."))</f>
        <v/>
      </c>
      <c r="F53" s="2"/>
      <c r="G53" s="2"/>
      <c r="H53" s="2"/>
      <c r="I53" s="2"/>
      <c r="J53" s="2"/>
      <c r="K53" s="2"/>
      <c r="L53" s="2"/>
      <c r="M53" s="2"/>
      <c r="N53" s="2"/>
      <c r="O53" s="2"/>
      <c r="P53" s="2"/>
      <c r="Q53" s="2"/>
      <c r="R53" s="2"/>
      <c r="S53" s="2"/>
      <c r="T53" s="2"/>
      <c r="U53" s="2"/>
      <c r="V53" s="2"/>
      <c r="W53" s="2"/>
      <c r="X53" s="2"/>
      <c r="Y53" s="2"/>
      <c r="Z53" s="2"/>
    </row>
    <row r="54" spans="1:26" s="9" customFormat="1" ht="63" customHeight="1">
      <c r="A54" s="22" t="s">
        <v>130</v>
      </c>
      <c r="B54" s="22" t="s">
        <v>131</v>
      </c>
      <c r="C54" s="26"/>
      <c r="D54" s="27"/>
      <c r="E54" s="176" t="str">
        <f>IF(C54="","",IF(C54="Yes","List all supported multi-factor authentication methods, technologies, and/or products and provide a brief summary of each.","Describe any plans to support multi-factor authentication in your application."))</f>
        <v/>
      </c>
      <c r="F54" s="188"/>
      <c r="G54" s="188"/>
      <c r="H54" s="188"/>
      <c r="I54" s="188"/>
      <c r="J54" s="188"/>
      <c r="K54" s="188"/>
      <c r="L54" s="188"/>
      <c r="M54" s="188"/>
      <c r="N54" s="188"/>
      <c r="O54" s="188"/>
      <c r="P54" s="188"/>
      <c r="Q54" s="188"/>
      <c r="R54" s="188"/>
      <c r="S54" s="188"/>
      <c r="T54" s="188"/>
      <c r="U54" s="188"/>
      <c r="V54" s="188"/>
      <c r="W54" s="188"/>
      <c r="X54" s="188"/>
      <c r="Y54" s="188"/>
      <c r="Z54" s="188"/>
    </row>
    <row r="55" spans="1:26" ht="36" customHeight="1">
      <c r="A55" s="225" t="s">
        <v>132</v>
      </c>
      <c r="B55" s="210"/>
      <c r="C55" s="20" t="s">
        <v>63</v>
      </c>
      <c r="D55" s="20" t="s">
        <v>64</v>
      </c>
      <c r="E55" s="21" t="s">
        <v>65</v>
      </c>
      <c r="F55" s="2"/>
      <c r="G55" s="2"/>
      <c r="H55" s="2"/>
      <c r="I55" s="2"/>
      <c r="J55" s="2"/>
      <c r="K55" s="2"/>
      <c r="L55" s="2"/>
      <c r="M55" s="2"/>
      <c r="N55" s="2"/>
      <c r="O55" s="2"/>
      <c r="P55" s="2"/>
      <c r="Q55" s="2"/>
      <c r="R55" s="2"/>
      <c r="S55" s="2"/>
      <c r="T55" s="2"/>
      <c r="U55" s="2"/>
      <c r="V55" s="2"/>
      <c r="W55" s="2"/>
      <c r="X55" s="2"/>
      <c r="Y55" s="2"/>
      <c r="Z55" s="2"/>
    </row>
    <row r="56" spans="1:26" ht="46.5" customHeight="1">
      <c r="A56" s="12" t="s">
        <v>133</v>
      </c>
      <c r="B56" s="12" t="s">
        <v>134</v>
      </c>
      <c r="C56" s="26"/>
      <c r="D56" s="27"/>
      <c r="E56" s="25" t="str">
        <f>IF(C56="","",IF(C56="Yes","Summarize your current change management process.","Describe current plans to implement a change management process."))</f>
        <v/>
      </c>
      <c r="F56" s="2"/>
      <c r="G56" s="2"/>
      <c r="H56" s="2"/>
      <c r="I56" s="2"/>
      <c r="J56" s="2"/>
      <c r="K56" s="2"/>
      <c r="L56" s="2"/>
      <c r="M56" s="2"/>
      <c r="N56" s="2"/>
      <c r="O56" s="2"/>
      <c r="P56" s="2"/>
      <c r="Q56" s="2"/>
      <c r="R56" s="2"/>
      <c r="S56" s="2"/>
      <c r="T56" s="2"/>
      <c r="U56" s="2"/>
      <c r="V56" s="2"/>
      <c r="W56" s="2"/>
      <c r="X56" s="2"/>
      <c r="Y56" s="2"/>
      <c r="Z56" s="2"/>
    </row>
    <row r="57" spans="1:26" ht="46.5" customHeight="1">
      <c r="A57" s="13" t="s">
        <v>136</v>
      </c>
      <c r="B57" s="12" t="s">
        <v>137</v>
      </c>
      <c r="C57" s="26"/>
      <c r="D57" s="27"/>
      <c r="E57" s="25" t="str">
        <f>IF(C57="","",IF(C57="Yes","State how and when the institution will be notified of major changes to your environment.","Describe plans to establish a notification mechanism for major environmental changes."))</f>
        <v/>
      </c>
      <c r="F57" s="2"/>
      <c r="G57" s="2"/>
      <c r="H57" s="2"/>
      <c r="I57" s="2"/>
      <c r="J57" s="2"/>
      <c r="K57" s="2"/>
      <c r="L57" s="2"/>
      <c r="M57" s="2"/>
      <c r="N57" s="2"/>
      <c r="O57" s="2"/>
      <c r="P57" s="2"/>
      <c r="Q57" s="2"/>
      <c r="R57" s="2"/>
      <c r="S57" s="2"/>
      <c r="T57" s="2"/>
      <c r="U57" s="2"/>
      <c r="V57" s="2"/>
      <c r="W57" s="2"/>
      <c r="X57" s="2"/>
      <c r="Y57" s="2"/>
      <c r="Z57" s="2"/>
    </row>
    <row r="58" spans="1:26" ht="72" customHeight="1">
      <c r="A58" s="12" t="s">
        <v>139</v>
      </c>
      <c r="B58" s="12" t="s">
        <v>1608</v>
      </c>
      <c r="C58" s="26"/>
      <c r="D58" s="27"/>
      <c r="E58" s="25" t="str">
        <f>IF(C58="","",IF(C58="Yes","Summarize the policy and procedure(s) guiding risk mitigation practices before critical patches can be applied.","State your plans to implement policy and procedure(s) guiding risk mitigation practices before critical patches can be applied."))</f>
        <v/>
      </c>
      <c r="F58" s="2"/>
      <c r="G58" s="2"/>
      <c r="H58" s="2"/>
      <c r="I58" s="2"/>
      <c r="J58" s="2"/>
      <c r="K58" s="2"/>
      <c r="L58" s="2"/>
      <c r="M58" s="2"/>
      <c r="N58" s="2"/>
      <c r="O58" s="2"/>
      <c r="P58" s="2"/>
      <c r="Q58" s="2"/>
      <c r="R58" s="2"/>
      <c r="S58" s="2"/>
      <c r="T58" s="2"/>
      <c r="U58" s="2"/>
      <c r="V58" s="2"/>
      <c r="W58" s="2"/>
      <c r="X58" s="2"/>
      <c r="Y58" s="2"/>
      <c r="Z58" s="2"/>
    </row>
    <row r="59" spans="1:26" ht="52.5" customHeight="1">
      <c r="A59" s="12" t="s">
        <v>141</v>
      </c>
      <c r="B59" s="12" t="s">
        <v>142</v>
      </c>
      <c r="C59" s="26"/>
      <c r="D59" s="27"/>
      <c r="E59" s="25" t="str">
        <f>IF(C59="","",IF(C59="Yes","Summarize implemented procedures ensuring that emergency changes are documented and authorized.","Describe plans to implement procedure ensuring that emergency changes are documented and authorized."))</f>
        <v/>
      </c>
      <c r="F59" s="2"/>
      <c r="G59" s="2"/>
      <c r="H59" s="2"/>
      <c r="I59" s="2"/>
      <c r="J59" s="2"/>
      <c r="K59" s="2"/>
      <c r="L59" s="2"/>
      <c r="M59" s="2"/>
      <c r="N59" s="2"/>
      <c r="O59" s="2"/>
      <c r="P59" s="2"/>
      <c r="Q59" s="2"/>
      <c r="R59" s="2"/>
      <c r="S59" s="2"/>
      <c r="T59" s="2"/>
      <c r="U59" s="2"/>
      <c r="V59" s="2"/>
      <c r="W59" s="2"/>
      <c r="X59" s="2"/>
      <c r="Y59" s="2"/>
      <c r="Z59" s="2"/>
    </row>
    <row r="60" spans="1:26" ht="36.75" customHeight="1">
      <c r="A60" s="225" t="s">
        <v>144</v>
      </c>
      <c r="B60" s="210"/>
      <c r="C60" s="20" t="s">
        <v>63</v>
      </c>
      <c r="D60" s="20" t="s">
        <v>64</v>
      </c>
      <c r="E60" s="21" t="s">
        <v>65</v>
      </c>
      <c r="F60" s="2"/>
      <c r="G60" s="2"/>
      <c r="H60" s="2"/>
      <c r="I60" s="2"/>
      <c r="J60" s="2"/>
      <c r="K60" s="2"/>
      <c r="L60" s="2"/>
      <c r="M60" s="2"/>
      <c r="N60" s="2"/>
      <c r="O60" s="2"/>
      <c r="P60" s="2"/>
      <c r="Q60" s="2"/>
      <c r="R60" s="2"/>
      <c r="S60" s="2"/>
      <c r="T60" s="2"/>
      <c r="U60" s="2"/>
      <c r="V60" s="2"/>
      <c r="W60" s="2"/>
      <c r="X60" s="2"/>
      <c r="Y60" s="2"/>
      <c r="Z60" s="2"/>
    </row>
    <row r="61" spans="1:26" ht="54" customHeight="1">
      <c r="A61" s="12" t="s">
        <v>145</v>
      </c>
      <c r="B61" s="12" t="s">
        <v>146</v>
      </c>
      <c r="C61" s="26"/>
      <c r="D61" s="27"/>
      <c r="E61" s="25" t="str">
        <f>IF(C61="","",IF(C61="Yes","Describe the type of encryption that is supported.","State plans to support database encryption (in storage) of specified data elements."))</f>
        <v/>
      </c>
      <c r="F61" s="2"/>
      <c r="G61" s="2"/>
      <c r="H61" s="2"/>
      <c r="I61" s="2"/>
      <c r="J61" s="2"/>
      <c r="K61" s="2"/>
      <c r="L61" s="2"/>
      <c r="M61" s="2"/>
      <c r="N61" s="2"/>
      <c r="O61" s="2"/>
      <c r="P61" s="2"/>
      <c r="Q61" s="2"/>
      <c r="R61" s="2"/>
      <c r="S61" s="2"/>
      <c r="T61" s="2"/>
      <c r="U61" s="2"/>
      <c r="V61" s="2"/>
      <c r="W61" s="2"/>
      <c r="X61" s="2"/>
      <c r="Y61" s="2"/>
      <c r="Z61" s="2"/>
    </row>
    <row r="62" spans="1:26" ht="54" customHeight="1">
      <c r="A62" s="12" t="s">
        <v>148</v>
      </c>
      <c r="B62" s="12" t="s">
        <v>149</v>
      </c>
      <c r="C62" s="26"/>
      <c r="D62" s="27"/>
      <c r="E62" s="25" t="str">
        <f>IF(C62="","",IF(C62="Yes","Describe how encryption is leveraged in your database(s).","Describe plans to implement encryption in your database(s)"))</f>
        <v/>
      </c>
      <c r="F62" s="2"/>
      <c r="G62" s="2"/>
      <c r="H62" s="2"/>
      <c r="I62" s="2"/>
      <c r="J62" s="2"/>
      <c r="K62" s="2"/>
      <c r="L62" s="2"/>
      <c r="M62" s="2"/>
      <c r="N62" s="2"/>
      <c r="O62" s="2"/>
      <c r="P62" s="2"/>
      <c r="Q62" s="2"/>
      <c r="R62" s="2"/>
      <c r="S62" s="2"/>
      <c r="T62" s="2"/>
      <c r="U62" s="2"/>
      <c r="V62" s="2"/>
      <c r="W62" s="2"/>
      <c r="X62" s="2"/>
      <c r="Y62" s="2"/>
      <c r="Z62" s="2"/>
    </row>
    <row r="63" spans="1:26" ht="36" customHeight="1">
      <c r="A63" s="225" t="s">
        <v>151</v>
      </c>
      <c r="B63" s="210"/>
      <c r="C63" s="20" t="s">
        <v>63</v>
      </c>
      <c r="D63" s="20" t="s">
        <v>64</v>
      </c>
      <c r="E63" s="21" t="s">
        <v>65</v>
      </c>
      <c r="F63" s="2"/>
      <c r="G63" s="2"/>
      <c r="H63" s="2"/>
      <c r="I63" s="2"/>
      <c r="J63" s="2"/>
      <c r="K63" s="2"/>
      <c r="L63" s="2"/>
      <c r="M63" s="2"/>
      <c r="N63" s="2"/>
      <c r="O63" s="2"/>
      <c r="P63" s="2"/>
      <c r="Q63" s="2"/>
      <c r="R63" s="2"/>
      <c r="S63" s="2"/>
      <c r="T63" s="2"/>
      <c r="U63" s="2"/>
      <c r="V63" s="2"/>
      <c r="W63" s="2"/>
      <c r="X63" s="2"/>
      <c r="Y63" s="2"/>
      <c r="Z63" s="2"/>
    </row>
    <row r="64" spans="1:26" ht="48" customHeight="1">
      <c r="A64" s="12" t="s">
        <v>152</v>
      </c>
      <c r="B64" s="12" t="s">
        <v>153</v>
      </c>
      <c r="C64" s="26"/>
      <c r="D64" s="29"/>
      <c r="E64" s="25" t="str">
        <f>IF(C64="","",IF(C64="Yes","Please list the  hypervisors in which your appliance can run.",""))</f>
        <v/>
      </c>
      <c r="F64" s="2"/>
      <c r="G64" s="2"/>
      <c r="H64" s="2"/>
      <c r="I64" s="2"/>
      <c r="J64" s="2"/>
      <c r="K64" s="2"/>
      <c r="L64" s="2"/>
      <c r="M64" s="2"/>
      <c r="N64" s="2"/>
      <c r="O64" s="2"/>
      <c r="P64" s="2"/>
      <c r="Q64" s="2"/>
      <c r="R64" s="2"/>
      <c r="S64" s="2"/>
      <c r="T64" s="2"/>
      <c r="U64" s="2"/>
      <c r="V64" s="2"/>
      <c r="W64" s="2"/>
      <c r="X64" s="2"/>
      <c r="Y64" s="2"/>
      <c r="Z64" s="2"/>
    </row>
    <row r="65" spans="1:26" ht="48" customHeight="1">
      <c r="A65" s="12" t="s">
        <v>154</v>
      </c>
      <c r="B65" s="22" t="s">
        <v>1817</v>
      </c>
      <c r="C65" s="26"/>
      <c r="D65" s="27"/>
      <c r="E65" s="25" t="str">
        <f>IF(C65="","",IF(C65="Yes","Please list the cloud environments in which your appliance can run.",""))</f>
        <v/>
      </c>
      <c r="F65" s="2"/>
      <c r="G65" s="2"/>
      <c r="H65" s="2"/>
      <c r="I65" s="2"/>
      <c r="J65" s="2"/>
      <c r="K65" s="2"/>
      <c r="L65" s="2"/>
      <c r="M65" s="2"/>
      <c r="N65" s="2"/>
      <c r="O65" s="2"/>
      <c r="P65" s="2"/>
      <c r="Q65" s="2"/>
      <c r="R65" s="2"/>
      <c r="S65" s="2"/>
      <c r="T65" s="2"/>
      <c r="U65" s="2"/>
      <c r="V65" s="2"/>
      <c r="W65" s="2"/>
      <c r="X65" s="2"/>
      <c r="Y65" s="2"/>
      <c r="Z65" s="2"/>
    </row>
    <row r="66" spans="1:26" ht="48" customHeight="1">
      <c r="A66" s="12" t="s">
        <v>155</v>
      </c>
      <c r="B66" s="22" t="s">
        <v>1785</v>
      </c>
      <c r="C66" s="26"/>
      <c r="D66" s="27"/>
      <c r="E66" s="25" t="str">
        <f>IF(C66="","",IF(C66="Yes","Please state any caveats or conditions for your HA support.",""))</f>
        <v/>
      </c>
      <c r="F66" s="2"/>
      <c r="G66" s="2"/>
      <c r="H66" s="2"/>
      <c r="I66" s="2"/>
      <c r="J66" s="2"/>
      <c r="K66" s="2"/>
      <c r="L66" s="2"/>
      <c r="M66" s="2"/>
      <c r="N66" s="2"/>
      <c r="O66" s="2"/>
      <c r="P66" s="2"/>
      <c r="Q66" s="2"/>
      <c r="R66" s="2"/>
      <c r="S66" s="2"/>
      <c r="T66" s="2"/>
      <c r="U66" s="2"/>
      <c r="V66" s="2"/>
      <c r="W66" s="2"/>
      <c r="X66" s="2"/>
      <c r="Y66" s="2"/>
      <c r="Z66" s="2"/>
    </row>
    <row r="67" spans="1:26" ht="48" customHeight="1">
      <c r="A67" s="12" t="s">
        <v>156</v>
      </c>
      <c r="B67" s="12" t="s">
        <v>158</v>
      </c>
      <c r="C67" s="26"/>
      <c r="D67" s="27"/>
      <c r="E67" s="25" t="str">
        <f>IF(C67="","",IF(C67="Yes","Provide a brief summary of your regression testing.","What alternative testing do you do to ensure compatibility."))</f>
        <v/>
      </c>
      <c r="F67" s="2"/>
      <c r="G67" s="2"/>
      <c r="H67" s="2"/>
      <c r="I67" s="2"/>
      <c r="J67" s="2"/>
      <c r="K67" s="2"/>
      <c r="L67" s="2"/>
      <c r="M67" s="2"/>
      <c r="N67" s="2"/>
      <c r="O67" s="2"/>
      <c r="P67" s="2"/>
      <c r="Q67" s="2"/>
      <c r="R67" s="2"/>
      <c r="S67" s="2"/>
      <c r="T67" s="2"/>
      <c r="U67" s="2"/>
      <c r="V67" s="2"/>
      <c r="W67" s="2"/>
      <c r="X67" s="2"/>
      <c r="Y67" s="2"/>
      <c r="Z67" s="2"/>
    </row>
    <row r="68" spans="1:26" s="9" customFormat="1" ht="48" customHeight="1">
      <c r="A68" s="22" t="s">
        <v>157</v>
      </c>
      <c r="B68" s="22" t="s">
        <v>160</v>
      </c>
      <c r="C68" s="26"/>
      <c r="D68" s="27"/>
      <c r="E68" s="176" t="str">
        <f>IF(C68="","",IF(C68="Yes","Summarize your transport encryption strategy.","Decribe why sensitive data in not encrypted in transport."))</f>
        <v/>
      </c>
      <c r="F68" s="188"/>
      <c r="G68" s="188"/>
      <c r="H68" s="188"/>
      <c r="I68" s="188"/>
      <c r="J68" s="188"/>
      <c r="K68" s="188"/>
      <c r="L68" s="188"/>
      <c r="M68" s="188"/>
      <c r="N68" s="188"/>
      <c r="O68" s="188"/>
      <c r="P68" s="188"/>
      <c r="Q68" s="188"/>
      <c r="R68" s="188"/>
      <c r="S68" s="188"/>
      <c r="T68" s="188"/>
      <c r="U68" s="188"/>
      <c r="V68" s="188"/>
      <c r="W68" s="188"/>
      <c r="X68" s="188"/>
      <c r="Y68" s="188"/>
      <c r="Z68" s="188"/>
    </row>
    <row r="69" spans="1:26" s="9" customFormat="1" ht="48" customHeight="1">
      <c r="A69" s="22" t="s">
        <v>159</v>
      </c>
      <c r="B69" s="22" t="s">
        <v>162</v>
      </c>
      <c r="C69" s="26"/>
      <c r="D69" s="27"/>
      <c r="E69" s="176" t="str">
        <f>IF(C69="","",IF(C69="Yes","Summarize your data encryption strategy.","Decribe why sensitive data in not encrypted in storage."))</f>
        <v/>
      </c>
      <c r="F69" s="188"/>
      <c r="G69" s="188"/>
      <c r="H69" s="188"/>
      <c r="I69" s="188"/>
      <c r="J69" s="188"/>
      <c r="K69" s="188"/>
      <c r="L69" s="188"/>
      <c r="M69" s="188"/>
      <c r="N69" s="188"/>
      <c r="O69" s="188"/>
      <c r="P69" s="188"/>
      <c r="Q69" s="188"/>
      <c r="R69" s="188"/>
      <c r="S69" s="188"/>
      <c r="T69" s="188"/>
      <c r="U69" s="188"/>
      <c r="V69" s="188"/>
      <c r="W69" s="188"/>
      <c r="X69" s="188"/>
      <c r="Y69" s="188"/>
      <c r="Z69" s="188"/>
    </row>
    <row r="70" spans="1:26" s="9" customFormat="1" ht="48" customHeight="1">
      <c r="A70" s="22" t="s">
        <v>161</v>
      </c>
      <c r="B70" s="22" t="s">
        <v>164</v>
      </c>
      <c r="C70" s="26"/>
      <c r="D70" s="27"/>
      <c r="E70" s="176" t="str">
        <f>IF(C70="","",IF(C70="Yes","Provide a detailed description of all non-conforming modules.",""))</f>
        <v/>
      </c>
      <c r="F70" s="188"/>
      <c r="G70" s="188"/>
      <c r="H70" s="188"/>
      <c r="I70" s="188"/>
      <c r="J70" s="188"/>
      <c r="K70" s="188"/>
      <c r="L70" s="188"/>
      <c r="M70" s="188"/>
      <c r="N70" s="188"/>
      <c r="O70" s="188"/>
      <c r="P70" s="188"/>
      <c r="Q70" s="188"/>
      <c r="R70" s="188"/>
      <c r="S70" s="188"/>
      <c r="T70" s="188"/>
      <c r="U70" s="188"/>
      <c r="V70" s="188"/>
      <c r="W70" s="188"/>
      <c r="X70" s="188"/>
      <c r="Y70" s="188"/>
      <c r="Z70" s="188"/>
    </row>
    <row r="71" spans="1:26" s="9" customFormat="1" ht="48" customHeight="1">
      <c r="A71" s="22" t="s">
        <v>163</v>
      </c>
      <c r="B71" s="22" t="s">
        <v>166</v>
      </c>
      <c r="C71" s="26"/>
      <c r="D71" s="27"/>
      <c r="E71" s="176" t="str">
        <f>IF(C71="","","Include all types of encryption; remote-access, application/database, end-user-to-system, etc.")</f>
        <v/>
      </c>
      <c r="F71" s="188"/>
      <c r="G71" s="188"/>
      <c r="H71" s="188"/>
      <c r="I71" s="188"/>
      <c r="J71" s="188"/>
      <c r="K71" s="188"/>
      <c r="L71" s="188"/>
      <c r="M71" s="188"/>
      <c r="N71" s="188"/>
      <c r="O71" s="188"/>
      <c r="P71" s="188"/>
      <c r="Q71" s="188"/>
      <c r="R71" s="188"/>
      <c r="S71" s="188"/>
      <c r="T71" s="188"/>
      <c r="U71" s="188"/>
      <c r="V71" s="188"/>
      <c r="W71" s="188"/>
      <c r="X71" s="188"/>
      <c r="Y71" s="188"/>
      <c r="Z71" s="188"/>
    </row>
    <row r="72" spans="1:26" s="9" customFormat="1" ht="48" customHeight="1">
      <c r="A72" s="22" t="s">
        <v>165</v>
      </c>
      <c r="B72" s="22" t="s">
        <v>167</v>
      </c>
      <c r="C72" s="26"/>
      <c r="D72" s="27"/>
      <c r="E72" s="176" t="str">
        <f>IF(C72="","",IF(C72="Yes","Describe frequency and procedures for obtaining a full backup of data.","Summarize why the institution cannot extract a full backup of its configuration and data."))</f>
        <v/>
      </c>
      <c r="F72" s="188"/>
      <c r="G72" s="188"/>
      <c r="H72" s="188"/>
      <c r="I72" s="188"/>
      <c r="J72" s="188"/>
      <c r="K72" s="188"/>
      <c r="L72" s="188"/>
      <c r="M72" s="188"/>
      <c r="N72" s="188"/>
      <c r="O72" s="188"/>
      <c r="P72" s="188"/>
      <c r="Q72" s="188"/>
      <c r="R72" s="188"/>
      <c r="S72" s="188"/>
      <c r="T72" s="188"/>
      <c r="U72" s="188"/>
      <c r="V72" s="188"/>
      <c r="W72" s="188"/>
      <c r="X72" s="188"/>
      <c r="Y72" s="188"/>
      <c r="Z72" s="188"/>
    </row>
    <row r="73" spans="1:26" ht="36" customHeight="1">
      <c r="A73" s="225" t="s">
        <v>168</v>
      </c>
      <c r="B73" s="210"/>
      <c r="C73" s="20" t="s">
        <v>63</v>
      </c>
      <c r="D73" s="20" t="s">
        <v>64</v>
      </c>
      <c r="E73" s="21" t="s">
        <v>65</v>
      </c>
      <c r="F73" s="2"/>
      <c r="G73" s="2"/>
      <c r="H73" s="2"/>
      <c r="I73" s="2"/>
      <c r="J73" s="2"/>
      <c r="K73" s="2"/>
      <c r="L73" s="2"/>
      <c r="M73" s="2"/>
      <c r="N73" s="2"/>
      <c r="O73" s="2"/>
      <c r="P73" s="2"/>
      <c r="Q73" s="2"/>
      <c r="R73" s="2"/>
      <c r="S73" s="2"/>
      <c r="T73" s="2"/>
      <c r="U73" s="2"/>
      <c r="V73" s="2"/>
      <c r="W73" s="2"/>
      <c r="X73" s="2"/>
      <c r="Y73" s="2"/>
      <c r="Z73" s="2"/>
    </row>
    <row r="74" spans="1:26" ht="54" customHeight="1">
      <c r="A74" s="12" t="s">
        <v>170</v>
      </c>
      <c r="B74" s="12" t="s">
        <v>171</v>
      </c>
      <c r="C74" s="26"/>
      <c r="D74" s="24"/>
      <c r="E74" s="25" t="str">
        <f>IF(C74="","",IF(C74="Yes","Provide a links to these documents in Additional Information or attach them with your submission.","Provide a brief summary for this response."))</f>
        <v/>
      </c>
      <c r="F74" s="2"/>
      <c r="G74" s="2"/>
      <c r="H74" s="2"/>
      <c r="I74" s="2"/>
      <c r="J74" s="2"/>
      <c r="K74" s="2"/>
      <c r="L74" s="2"/>
      <c r="M74" s="2"/>
      <c r="N74" s="2"/>
      <c r="O74" s="2"/>
      <c r="P74" s="2"/>
      <c r="Q74" s="2"/>
      <c r="R74" s="2"/>
      <c r="S74" s="2"/>
      <c r="T74" s="2"/>
      <c r="U74" s="2"/>
      <c r="V74" s="2"/>
      <c r="W74" s="2"/>
      <c r="X74" s="2"/>
      <c r="Y74" s="2"/>
      <c r="Z74" s="2"/>
    </row>
    <row r="75" spans="1:26" ht="48" customHeight="1">
      <c r="A75" s="12" t="s">
        <v>173</v>
      </c>
      <c r="B75" s="12" t="s">
        <v>174</v>
      </c>
      <c r="C75" s="26"/>
      <c r="D75" s="24"/>
      <c r="E75" s="25" t="str">
        <f>IF(C75="","",IF(C75="Yes","Summarize the information security principles designed into the product lifecycle.","Describe why security principles are not designed into the product lifecycle."))</f>
        <v/>
      </c>
      <c r="F75" s="2"/>
      <c r="G75" s="2"/>
      <c r="H75" s="2"/>
      <c r="I75" s="2"/>
      <c r="J75" s="2"/>
      <c r="K75" s="2"/>
      <c r="L75" s="2"/>
      <c r="M75" s="2"/>
      <c r="N75" s="2"/>
      <c r="O75" s="2"/>
      <c r="P75" s="2"/>
      <c r="Q75" s="2"/>
      <c r="R75" s="2"/>
      <c r="S75" s="2"/>
      <c r="T75" s="2"/>
      <c r="U75" s="2"/>
      <c r="V75" s="2"/>
      <c r="W75" s="2"/>
      <c r="X75" s="2"/>
      <c r="Y75" s="2"/>
      <c r="Z75" s="2"/>
    </row>
    <row r="76" spans="1:26" ht="63.75" customHeight="1">
      <c r="A76" s="12" t="s">
        <v>176</v>
      </c>
      <c r="B76" s="12" t="s">
        <v>177</v>
      </c>
      <c r="C76" s="26"/>
      <c r="D76" s="24"/>
      <c r="E76" s="25" t="str">
        <f>IF(C76="","",IF(C76="Yes","Summarize your formal incident response plan.","State plans to formalize an incident response plan."))</f>
        <v/>
      </c>
      <c r="F76" s="2"/>
      <c r="G76" s="2"/>
      <c r="H76" s="2"/>
      <c r="I76" s="2"/>
      <c r="J76" s="2"/>
      <c r="K76" s="2"/>
      <c r="L76" s="2"/>
      <c r="M76" s="2"/>
      <c r="N76" s="2"/>
      <c r="O76" s="2"/>
      <c r="P76" s="2"/>
      <c r="Q76" s="2"/>
      <c r="R76" s="2"/>
      <c r="S76" s="2"/>
      <c r="T76" s="2"/>
      <c r="U76" s="2"/>
      <c r="V76" s="2"/>
      <c r="W76" s="2"/>
      <c r="X76" s="2"/>
      <c r="Y76" s="2"/>
      <c r="Z76" s="2"/>
    </row>
    <row r="77" spans="1:26" ht="63.75" customHeight="1">
      <c r="A77" s="12" t="s">
        <v>178</v>
      </c>
      <c r="B77" s="12" t="s">
        <v>179</v>
      </c>
      <c r="C77" s="26"/>
      <c r="D77" s="24"/>
      <c r="E77" s="25" t="str">
        <f>IF(C77="","",IF(C77="Yes","Provide a reference to your information security policy or submit documentation with this fully-populated HECVAT-OnPrem.","State plans to implement information security policy at your company."))</f>
        <v/>
      </c>
      <c r="F77" s="2"/>
      <c r="G77" s="2"/>
      <c r="H77" s="2"/>
      <c r="I77" s="2"/>
      <c r="J77" s="2"/>
      <c r="K77" s="2"/>
      <c r="L77" s="2"/>
      <c r="M77" s="2"/>
      <c r="N77" s="2"/>
      <c r="O77" s="2"/>
      <c r="P77" s="2"/>
      <c r="Q77" s="2"/>
      <c r="R77" s="2"/>
      <c r="S77" s="2"/>
      <c r="T77" s="2"/>
      <c r="U77" s="2"/>
      <c r="V77" s="2"/>
      <c r="W77" s="2"/>
      <c r="X77" s="2"/>
      <c r="Y77" s="2"/>
      <c r="Z77" s="2"/>
    </row>
    <row r="78" spans="1:26" ht="63.75" customHeight="1">
      <c r="A78" s="22" t="s">
        <v>180</v>
      </c>
      <c r="B78" s="22" t="s">
        <v>181</v>
      </c>
      <c r="C78" s="26"/>
      <c r="D78" s="24"/>
      <c r="E78" s="176" t="str">
        <f>IF(C78="","",IF(C78="Yes","State that you have reviewed the Institution's IT policies with regards to user privacy and data protection.","Summarize why you will not comply with the Institution's IT policy with regards to user privacy and data protection."))</f>
        <v/>
      </c>
      <c r="F78" s="2"/>
      <c r="G78" s="2"/>
      <c r="H78" s="2"/>
      <c r="I78" s="2"/>
      <c r="J78" s="2"/>
      <c r="K78" s="2"/>
      <c r="L78" s="2"/>
      <c r="M78" s="2"/>
      <c r="N78" s="2"/>
      <c r="O78" s="2"/>
      <c r="P78" s="2"/>
      <c r="Q78" s="2"/>
      <c r="R78" s="2"/>
      <c r="S78" s="2"/>
      <c r="T78" s="2"/>
      <c r="U78" s="2"/>
      <c r="V78" s="2"/>
      <c r="W78" s="2"/>
      <c r="X78" s="2"/>
      <c r="Y78" s="2"/>
      <c r="Z78" s="2"/>
    </row>
    <row r="79" spans="1:26" s="31" customFormat="1" ht="36" customHeight="1">
      <c r="A79" s="225" t="s">
        <v>182</v>
      </c>
      <c r="B79" s="227"/>
      <c r="C79" s="20" t="s">
        <v>63</v>
      </c>
      <c r="D79" s="20" t="s">
        <v>64</v>
      </c>
      <c r="E79" s="21" t="s">
        <v>65</v>
      </c>
      <c r="G79" s="30"/>
      <c r="H79" s="30"/>
      <c r="I79" s="30"/>
      <c r="J79" s="30"/>
      <c r="K79" s="30"/>
      <c r="L79" s="30"/>
      <c r="M79" s="30"/>
      <c r="N79" s="30"/>
      <c r="O79" s="30"/>
      <c r="P79" s="30"/>
      <c r="Q79" s="30"/>
      <c r="R79" s="30"/>
      <c r="S79" s="30"/>
      <c r="T79" s="30"/>
      <c r="U79" s="30"/>
      <c r="V79" s="30"/>
      <c r="W79" s="30"/>
      <c r="X79" s="30"/>
      <c r="Y79" s="30"/>
      <c r="Z79" s="30"/>
    </row>
    <row r="80" spans="1:26" ht="36" customHeight="1">
      <c r="A80" s="22" t="s">
        <v>183</v>
      </c>
      <c r="B80" s="22" t="s">
        <v>184</v>
      </c>
      <c r="C80" s="26"/>
      <c r="D80" s="187"/>
      <c r="E80" s="176" t="str">
        <f>IF(C80="","",IF(C80="Yes","Describe the currently implemented host-based IDS solution(s).","Describe your plan to implement host-based Intrusion Detection System capabilities in your environment."))</f>
        <v/>
      </c>
      <c r="F80" s="2"/>
      <c r="G80" s="2"/>
      <c r="H80" s="2"/>
      <c r="I80" s="2"/>
      <c r="J80" s="2"/>
      <c r="K80" s="2"/>
      <c r="L80" s="2"/>
      <c r="M80" s="2"/>
      <c r="N80" s="2"/>
      <c r="O80" s="2"/>
      <c r="P80" s="2"/>
      <c r="Q80" s="2"/>
      <c r="R80" s="2"/>
      <c r="S80" s="2"/>
      <c r="T80" s="2"/>
      <c r="U80" s="2"/>
      <c r="V80" s="2"/>
      <c r="W80" s="2"/>
      <c r="X80" s="2"/>
      <c r="Y80" s="2"/>
      <c r="Z80" s="2"/>
    </row>
    <row r="81" spans="1:26" ht="36" customHeight="1">
      <c r="A81" s="22" t="s">
        <v>185</v>
      </c>
      <c r="B81" s="22" t="s">
        <v>186</v>
      </c>
      <c r="C81" s="26"/>
      <c r="D81" s="187"/>
      <c r="E81" s="176" t="str">
        <f>IF(C81="","",IF(C81="Yes","Describe the currently implemented SPI firewall.","Describe any plans to implement a SPI firewall."))</f>
        <v/>
      </c>
      <c r="F81" s="2"/>
      <c r="G81" s="2"/>
      <c r="H81" s="2"/>
      <c r="I81" s="2"/>
      <c r="J81" s="2"/>
      <c r="K81" s="2"/>
      <c r="L81" s="2"/>
      <c r="M81" s="2"/>
      <c r="N81" s="2"/>
      <c r="O81" s="2"/>
      <c r="P81" s="2"/>
      <c r="Q81" s="2"/>
      <c r="R81" s="2"/>
      <c r="S81" s="2"/>
      <c r="T81" s="2"/>
      <c r="U81" s="2"/>
      <c r="V81" s="2"/>
      <c r="W81" s="2"/>
      <c r="X81" s="2"/>
      <c r="Y81" s="2"/>
      <c r="Z81" s="2"/>
    </row>
    <row r="82" spans="1:26" ht="36" customHeight="1">
      <c r="A82" s="22" t="s">
        <v>188</v>
      </c>
      <c r="B82" s="22" t="s">
        <v>187</v>
      </c>
      <c r="C82" s="26"/>
      <c r="D82" s="187"/>
      <c r="E82" s="176" t="str">
        <f>IF(C82="","",IF(C82="Yes","Describe the currently implemented host-based IPS solution(s).","Describe your plan to implement host-based Intrusion Prevention System capabilities in your environment."))</f>
        <v/>
      </c>
      <c r="F82" s="2"/>
      <c r="G82" s="2"/>
      <c r="H82" s="2"/>
      <c r="I82" s="2"/>
      <c r="J82" s="2"/>
      <c r="K82" s="2"/>
      <c r="L82" s="2"/>
      <c r="M82" s="2"/>
      <c r="N82" s="2"/>
      <c r="O82" s="2"/>
      <c r="P82" s="2"/>
      <c r="Q82" s="2"/>
      <c r="R82" s="2"/>
      <c r="S82" s="2"/>
      <c r="T82" s="2"/>
      <c r="U82" s="2"/>
      <c r="V82" s="2"/>
      <c r="W82" s="2"/>
      <c r="X82" s="2"/>
      <c r="Y82" s="2"/>
      <c r="Z82" s="2"/>
    </row>
    <row r="83" spans="1:26" ht="36" customHeight="1">
      <c r="A83" s="22" t="s">
        <v>190</v>
      </c>
      <c r="B83" s="22" t="s">
        <v>189</v>
      </c>
      <c r="C83" s="26"/>
      <c r="D83" s="26"/>
      <c r="E83" s="177" t="str">
        <f>IF(C83="","",IF(C83="Yes","Describe your NGPT monitoring strategy.","Describe your intent to implement NGPT monitoring."))</f>
        <v/>
      </c>
      <c r="F83" s="2"/>
      <c r="G83" s="2"/>
      <c r="H83" s="2"/>
      <c r="I83" s="2"/>
      <c r="J83" s="2"/>
      <c r="K83" s="2"/>
      <c r="L83" s="2"/>
      <c r="M83" s="2"/>
      <c r="N83" s="2"/>
      <c r="O83" s="2"/>
      <c r="P83" s="2"/>
      <c r="Q83" s="2"/>
      <c r="R83" s="2"/>
      <c r="S83" s="2"/>
      <c r="T83" s="2"/>
      <c r="U83" s="2"/>
      <c r="V83" s="2"/>
      <c r="W83" s="2"/>
      <c r="X83" s="2"/>
      <c r="Y83" s="2"/>
      <c r="Z83" s="2"/>
    </row>
    <row r="84" spans="1:26" ht="36" customHeight="1">
      <c r="A84" s="22" t="s">
        <v>192</v>
      </c>
      <c r="B84" s="22" t="s">
        <v>191</v>
      </c>
      <c r="C84" s="26"/>
      <c r="D84" s="26"/>
      <c r="E84" s="177" t="str">
        <f>IF(C84="","",IF(C84="Yes","Please describe your monitoring support.","Describe your plans to support monitoring."))</f>
        <v/>
      </c>
      <c r="F84" s="2"/>
      <c r="G84" s="2"/>
      <c r="H84" s="2"/>
      <c r="I84" s="2"/>
      <c r="J84" s="2"/>
      <c r="K84" s="2"/>
      <c r="L84" s="2"/>
      <c r="M84" s="2"/>
      <c r="N84" s="2"/>
      <c r="O84" s="2"/>
      <c r="P84" s="2"/>
      <c r="Q84" s="2"/>
      <c r="R84" s="2"/>
      <c r="S84" s="2"/>
      <c r="T84" s="2"/>
      <c r="U84" s="2"/>
      <c r="V84" s="2"/>
      <c r="W84" s="2"/>
      <c r="X84" s="2"/>
      <c r="Y84" s="2"/>
      <c r="Z84" s="2"/>
    </row>
    <row r="85" spans="1:26" ht="48" customHeight="1">
      <c r="A85" s="22" t="s">
        <v>1838</v>
      </c>
      <c r="B85" s="22" t="s">
        <v>1779</v>
      </c>
      <c r="C85" s="26"/>
      <c r="D85" s="26"/>
      <c r="E85" s="177" t="str">
        <f>IF(C85="","Please detail your monitoring strategy","")</f>
        <v>Please detail your monitoring strategy</v>
      </c>
      <c r="F85" s="2"/>
      <c r="G85" s="2"/>
      <c r="H85" s="2"/>
      <c r="I85" s="2"/>
      <c r="J85" s="2"/>
      <c r="K85" s="2"/>
      <c r="L85" s="2"/>
      <c r="M85" s="2"/>
      <c r="N85" s="2"/>
      <c r="O85" s="2"/>
      <c r="P85" s="2"/>
      <c r="Q85" s="2"/>
      <c r="R85" s="2"/>
      <c r="S85" s="2"/>
      <c r="T85" s="2"/>
      <c r="U85" s="2"/>
      <c r="V85" s="2"/>
      <c r="W85" s="2"/>
      <c r="X85" s="2"/>
      <c r="Y85" s="2"/>
      <c r="Z85" s="2"/>
    </row>
    <row r="86" spans="1:26" ht="15.75" customHeight="1">
      <c r="A86" s="1"/>
      <c r="B86" s="2"/>
      <c r="C86" s="2"/>
      <c r="D86" s="34"/>
      <c r="E86" s="35"/>
      <c r="F86" s="2"/>
      <c r="G86" s="2"/>
      <c r="H86" s="2"/>
      <c r="I86" s="2"/>
      <c r="J86" s="2"/>
      <c r="K86" s="2"/>
      <c r="L86" s="2"/>
      <c r="M86" s="2"/>
      <c r="N86" s="2"/>
      <c r="O86" s="2"/>
      <c r="P86" s="2"/>
      <c r="Q86" s="2"/>
      <c r="R86" s="2"/>
      <c r="S86" s="2"/>
      <c r="T86" s="2"/>
      <c r="U86" s="2"/>
      <c r="V86" s="2"/>
      <c r="W86" s="2"/>
      <c r="X86" s="2"/>
      <c r="Y86" s="2"/>
      <c r="Z86" s="2"/>
    </row>
    <row r="87" spans="1:26" ht="15.75" customHeight="1">
      <c r="A87" s="1"/>
      <c r="B87" s="2"/>
      <c r="C87" s="2"/>
      <c r="D87" s="34"/>
      <c r="E87" s="35"/>
      <c r="F87" s="2"/>
      <c r="G87" s="2"/>
      <c r="H87" s="2"/>
      <c r="I87" s="2"/>
      <c r="J87" s="2"/>
      <c r="K87" s="2"/>
      <c r="L87" s="2"/>
      <c r="M87" s="2"/>
      <c r="N87" s="2"/>
      <c r="O87" s="2"/>
      <c r="P87" s="2"/>
      <c r="Q87" s="2"/>
      <c r="R87" s="2"/>
      <c r="S87" s="2"/>
      <c r="T87" s="2"/>
      <c r="U87" s="2"/>
      <c r="V87" s="2"/>
      <c r="W87" s="2"/>
      <c r="X87" s="2"/>
      <c r="Y87" s="2"/>
      <c r="Z87" s="2"/>
    </row>
    <row r="88" spans="1:26" ht="15.75" customHeight="1">
      <c r="A88" s="1"/>
      <c r="B88" s="2"/>
      <c r="C88" s="2"/>
      <c r="D88" s="34"/>
      <c r="E88" s="35"/>
      <c r="F88" s="2"/>
      <c r="G88" s="2"/>
      <c r="H88" s="2"/>
      <c r="I88" s="2"/>
      <c r="J88" s="2"/>
      <c r="K88" s="2"/>
      <c r="L88" s="2"/>
      <c r="M88" s="2"/>
      <c r="N88" s="2"/>
      <c r="O88" s="2"/>
      <c r="P88" s="2"/>
      <c r="Q88" s="2"/>
      <c r="R88" s="2"/>
      <c r="S88" s="2"/>
      <c r="T88" s="2"/>
      <c r="U88" s="2"/>
      <c r="V88" s="2"/>
      <c r="W88" s="2"/>
      <c r="X88" s="2"/>
      <c r="Y88" s="2"/>
      <c r="Z88" s="2"/>
    </row>
    <row r="89" spans="1:26" ht="15.75" customHeight="1">
      <c r="A89" s="1"/>
      <c r="B89" s="2"/>
      <c r="C89" s="2"/>
      <c r="D89" s="34"/>
      <c r="E89" s="35"/>
      <c r="F89" s="2"/>
      <c r="G89" s="2"/>
      <c r="H89" s="2"/>
      <c r="I89" s="2"/>
      <c r="J89" s="2"/>
      <c r="K89" s="2"/>
      <c r="L89" s="2"/>
      <c r="M89" s="2"/>
      <c r="N89" s="2"/>
      <c r="O89" s="2"/>
      <c r="P89" s="2"/>
      <c r="Q89" s="2"/>
      <c r="R89" s="2"/>
      <c r="S89" s="2"/>
      <c r="T89" s="2"/>
      <c r="U89" s="2"/>
      <c r="V89" s="2"/>
      <c r="W89" s="2"/>
      <c r="X89" s="2"/>
      <c r="Y89" s="2"/>
      <c r="Z89" s="2"/>
    </row>
    <row r="90" spans="1:26" ht="15.75" customHeight="1">
      <c r="A90" s="1"/>
      <c r="B90" s="2"/>
      <c r="C90" s="2"/>
      <c r="D90" s="34"/>
      <c r="E90" s="35"/>
      <c r="F90" s="2"/>
      <c r="G90" s="2"/>
      <c r="H90" s="2"/>
      <c r="I90" s="2"/>
      <c r="J90" s="2"/>
      <c r="K90" s="2"/>
      <c r="L90" s="2"/>
      <c r="M90" s="2"/>
      <c r="N90" s="2"/>
      <c r="O90" s="2"/>
      <c r="P90" s="2"/>
      <c r="Q90" s="2"/>
      <c r="R90" s="2"/>
      <c r="S90" s="2"/>
      <c r="T90" s="2"/>
      <c r="U90" s="2"/>
      <c r="V90" s="2"/>
      <c r="W90" s="2"/>
      <c r="X90" s="2"/>
      <c r="Y90" s="2"/>
      <c r="Z90" s="2"/>
    </row>
    <row r="91" spans="1:26" ht="15.75" customHeight="1">
      <c r="A91" s="1"/>
      <c r="B91" s="2"/>
      <c r="C91" s="2"/>
      <c r="D91" s="34"/>
      <c r="E91" s="35"/>
      <c r="F91" s="2"/>
      <c r="G91" s="2"/>
      <c r="H91" s="2"/>
      <c r="I91" s="2"/>
      <c r="J91" s="2"/>
      <c r="K91" s="2"/>
      <c r="L91" s="2"/>
      <c r="M91" s="2"/>
      <c r="N91" s="2"/>
      <c r="O91" s="2"/>
      <c r="P91" s="2"/>
      <c r="Q91" s="2"/>
      <c r="R91" s="2"/>
      <c r="S91" s="2"/>
      <c r="T91" s="2"/>
      <c r="U91" s="2"/>
      <c r="V91" s="2"/>
      <c r="W91" s="2"/>
      <c r="X91" s="2"/>
      <c r="Y91" s="2"/>
      <c r="Z91" s="2"/>
    </row>
    <row r="92" spans="1:26" ht="15.75" customHeight="1">
      <c r="A92" s="1"/>
      <c r="B92" s="2"/>
      <c r="C92" s="2"/>
      <c r="D92" s="34"/>
      <c r="E92" s="35"/>
      <c r="F92" s="2"/>
      <c r="G92" s="2"/>
      <c r="H92" s="2"/>
      <c r="I92" s="2"/>
      <c r="J92" s="2"/>
      <c r="K92" s="2"/>
      <c r="L92" s="2"/>
      <c r="M92" s="2"/>
      <c r="N92" s="2"/>
      <c r="O92" s="2"/>
      <c r="P92" s="2"/>
      <c r="Q92" s="2"/>
      <c r="R92" s="2"/>
      <c r="S92" s="2"/>
      <c r="T92" s="2"/>
      <c r="U92" s="2"/>
      <c r="V92" s="2"/>
      <c r="W92" s="2"/>
      <c r="X92" s="2"/>
      <c r="Y92" s="2"/>
      <c r="Z92" s="2"/>
    </row>
    <row r="93" spans="1:26" ht="15.75" customHeight="1">
      <c r="A93" s="1"/>
      <c r="B93" s="2"/>
      <c r="C93" s="2"/>
      <c r="D93" s="34"/>
      <c r="E93" s="35"/>
      <c r="F93" s="2"/>
      <c r="G93" s="2"/>
      <c r="H93" s="2"/>
      <c r="I93" s="2"/>
      <c r="J93" s="2"/>
      <c r="K93" s="2"/>
      <c r="L93" s="2"/>
      <c r="M93" s="2"/>
      <c r="N93" s="2"/>
      <c r="O93" s="2"/>
      <c r="P93" s="2"/>
      <c r="Q93" s="2"/>
      <c r="R93" s="2"/>
      <c r="S93" s="2"/>
      <c r="T93" s="2"/>
      <c r="U93" s="2"/>
      <c r="V93" s="2"/>
      <c r="W93" s="2"/>
      <c r="X93" s="2"/>
      <c r="Y93" s="2"/>
      <c r="Z93" s="2"/>
    </row>
    <row r="94" spans="1:26" ht="15.75" customHeight="1">
      <c r="A94" s="1"/>
      <c r="B94" s="2"/>
      <c r="C94" s="2"/>
      <c r="D94" s="34"/>
      <c r="E94" s="35"/>
      <c r="F94" s="2"/>
      <c r="G94" s="2"/>
      <c r="H94" s="2"/>
      <c r="I94" s="2"/>
      <c r="J94" s="2"/>
      <c r="K94" s="2"/>
      <c r="L94" s="2"/>
      <c r="M94" s="2"/>
      <c r="N94" s="2"/>
      <c r="O94" s="2"/>
      <c r="P94" s="2"/>
      <c r="Q94" s="2"/>
      <c r="R94" s="2"/>
      <c r="S94" s="2"/>
      <c r="T94" s="2"/>
      <c r="U94" s="2"/>
      <c r="V94" s="2"/>
      <c r="W94" s="2"/>
      <c r="X94" s="2"/>
      <c r="Y94" s="2"/>
      <c r="Z94" s="2"/>
    </row>
    <row r="95" spans="1:26" ht="15.75" customHeight="1">
      <c r="A95" s="1"/>
      <c r="B95" s="2"/>
      <c r="C95" s="2"/>
      <c r="D95" s="34"/>
      <c r="E95" s="35"/>
      <c r="F95" s="2"/>
      <c r="G95" s="2"/>
      <c r="H95" s="2"/>
      <c r="I95" s="2"/>
      <c r="J95" s="2"/>
      <c r="K95" s="2"/>
      <c r="L95" s="2"/>
      <c r="M95" s="2"/>
      <c r="N95" s="2"/>
      <c r="O95" s="2"/>
      <c r="P95" s="2"/>
      <c r="Q95" s="2"/>
      <c r="R95" s="2"/>
      <c r="S95" s="2"/>
      <c r="T95" s="2"/>
      <c r="U95" s="2"/>
      <c r="V95" s="2"/>
      <c r="W95" s="2"/>
      <c r="X95" s="2"/>
      <c r="Y95" s="2"/>
      <c r="Z95" s="2"/>
    </row>
    <row r="96" spans="1:26" ht="15.75" customHeight="1">
      <c r="A96" s="1"/>
      <c r="B96" s="2"/>
      <c r="C96" s="2"/>
      <c r="D96" s="34"/>
      <c r="E96" s="35"/>
      <c r="F96" s="2"/>
      <c r="G96" s="2"/>
      <c r="H96" s="2"/>
      <c r="I96" s="2"/>
      <c r="J96" s="2"/>
      <c r="K96" s="2"/>
      <c r="L96" s="2"/>
      <c r="M96" s="2"/>
      <c r="N96" s="2"/>
      <c r="O96" s="2"/>
      <c r="P96" s="2"/>
      <c r="Q96" s="2"/>
      <c r="R96" s="2"/>
      <c r="S96" s="2"/>
      <c r="T96" s="2"/>
      <c r="U96" s="2"/>
      <c r="V96" s="2"/>
      <c r="W96" s="2"/>
      <c r="X96" s="2"/>
      <c r="Y96" s="2"/>
      <c r="Z96" s="2"/>
    </row>
    <row r="97" spans="1:26" ht="15.75" customHeight="1">
      <c r="A97" s="1"/>
      <c r="B97" s="2"/>
      <c r="C97" s="2"/>
      <c r="D97" s="34"/>
      <c r="E97" s="35"/>
      <c r="F97" s="2"/>
      <c r="G97" s="2"/>
      <c r="H97" s="2"/>
      <c r="I97" s="2"/>
      <c r="J97" s="2"/>
      <c r="K97" s="2"/>
      <c r="L97" s="2"/>
      <c r="M97" s="2"/>
      <c r="N97" s="2"/>
      <c r="O97" s="2"/>
      <c r="P97" s="2"/>
      <c r="Q97" s="2"/>
      <c r="R97" s="2"/>
      <c r="S97" s="2"/>
      <c r="T97" s="2"/>
      <c r="U97" s="2"/>
      <c r="V97" s="2"/>
      <c r="W97" s="2"/>
      <c r="X97" s="2"/>
      <c r="Y97" s="2"/>
      <c r="Z97" s="2"/>
    </row>
    <row r="98" spans="1:26" ht="15.75" customHeight="1">
      <c r="A98" s="1"/>
      <c r="B98" s="2"/>
      <c r="C98" s="2"/>
      <c r="D98" s="34"/>
      <c r="E98" s="35"/>
      <c r="F98" s="2"/>
      <c r="G98" s="2"/>
      <c r="H98" s="2"/>
      <c r="I98" s="2"/>
      <c r="J98" s="2"/>
      <c r="K98" s="2"/>
      <c r="L98" s="2"/>
      <c r="M98" s="2"/>
      <c r="N98" s="2"/>
      <c r="O98" s="2"/>
      <c r="P98" s="2"/>
      <c r="Q98" s="2"/>
      <c r="R98" s="2"/>
      <c r="S98" s="2"/>
      <c r="T98" s="2"/>
      <c r="U98" s="2"/>
      <c r="V98" s="2"/>
      <c r="W98" s="2"/>
      <c r="X98" s="2"/>
      <c r="Y98" s="2"/>
      <c r="Z98" s="2"/>
    </row>
    <row r="99" spans="1:26" ht="15.75" customHeight="1">
      <c r="A99" s="1"/>
      <c r="B99" s="2"/>
      <c r="C99" s="2"/>
      <c r="D99" s="34"/>
      <c r="E99" s="35"/>
      <c r="F99" s="2"/>
      <c r="G99" s="2"/>
      <c r="H99" s="2"/>
      <c r="I99" s="2"/>
      <c r="J99" s="2"/>
      <c r="K99" s="2"/>
      <c r="L99" s="2"/>
      <c r="M99" s="2"/>
      <c r="N99" s="2"/>
      <c r="O99" s="2"/>
      <c r="P99" s="2"/>
      <c r="Q99" s="2"/>
      <c r="R99" s="2"/>
      <c r="S99" s="2"/>
      <c r="T99" s="2"/>
      <c r="U99" s="2"/>
      <c r="V99" s="2"/>
      <c r="W99" s="2"/>
      <c r="X99" s="2"/>
      <c r="Y99" s="2"/>
      <c r="Z99" s="2"/>
    </row>
    <row r="100" spans="1:26" ht="15.75" customHeight="1">
      <c r="A100" s="1"/>
      <c r="B100" s="2"/>
      <c r="C100" s="2"/>
      <c r="D100" s="34"/>
      <c r="E100" s="35"/>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1"/>
      <c r="B101" s="2"/>
      <c r="C101" s="2"/>
      <c r="D101" s="34"/>
      <c r="E101" s="35"/>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1"/>
      <c r="B102" s="2"/>
      <c r="C102" s="2"/>
      <c r="D102" s="34"/>
      <c r="E102" s="35"/>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1"/>
      <c r="B103" s="2"/>
      <c r="C103" s="2"/>
      <c r="D103" s="34"/>
      <c r="E103" s="35"/>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1"/>
      <c r="B104" s="2"/>
      <c r="C104" s="2"/>
      <c r="D104" s="34"/>
      <c r="E104" s="35"/>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1"/>
      <c r="B105" s="2"/>
      <c r="C105" s="2"/>
      <c r="D105" s="34"/>
      <c r="E105" s="35"/>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1"/>
      <c r="B106" s="2"/>
      <c r="C106" s="2"/>
      <c r="D106" s="34"/>
      <c r="E106" s="35"/>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1"/>
      <c r="B107" s="2"/>
      <c r="C107" s="2"/>
      <c r="D107" s="34"/>
      <c r="E107" s="35"/>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1"/>
      <c r="B108" s="2"/>
      <c r="C108" s="2"/>
      <c r="D108" s="34"/>
      <c r="E108" s="35"/>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1"/>
      <c r="B109" s="2"/>
      <c r="C109" s="2"/>
      <c r="D109" s="34"/>
      <c r="E109" s="35"/>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1"/>
      <c r="B110" s="2"/>
      <c r="C110" s="2"/>
      <c r="D110" s="34"/>
      <c r="E110" s="35"/>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1"/>
      <c r="B111" s="2"/>
      <c r="C111" s="2"/>
      <c r="D111" s="34"/>
      <c r="E111" s="35"/>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1"/>
      <c r="B112" s="2"/>
      <c r="C112" s="2"/>
      <c r="D112" s="34"/>
      <c r="E112" s="35"/>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1"/>
      <c r="B113" s="2"/>
      <c r="C113" s="2"/>
      <c r="D113" s="34"/>
      <c r="E113" s="35"/>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1"/>
      <c r="B114" s="2"/>
      <c r="C114" s="2"/>
      <c r="D114" s="34"/>
      <c r="E114" s="35"/>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1"/>
      <c r="B115" s="2"/>
      <c r="C115" s="2"/>
      <c r="D115" s="34"/>
      <c r="E115" s="35"/>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1"/>
      <c r="B116" s="2"/>
      <c r="C116" s="2"/>
      <c r="D116" s="34"/>
      <c r="E116" s="35"/>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1"/>
      <c r="B117" s="2"/>
      <c r="C117" s="2"/>
      <c r="D117" s="34"/>
      <c r="E117" s="35"/>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1"/>
      <c r="B118" s="2"/>
      <c r="C118" s="2"/>
      <c r="D118" s="34"/>
      <c r="E118" s="35"/>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1"/>
      <c r="B119" s="2"/>
      <c r="C119" s="2"/>
      <c r="D119" s="34"/>
      <c r="E119" s="35"/>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1"/>
      <c r="B120" s="2"/>
      <c r="C120" s="2"/>
      <c r="D120" s="34"/>
      <c r="E120" s="35"/>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1"/>
      <c r="B121" s="2"/>
      <c r="C121" s="2"/>
      <c r="D121" s="34"/>
      <c r="E121" s="35"/>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1"/>
      <c r="B122" s="2"/>
      <c r="C122" s="2"/>
      <c r="D122" s="34"/>
      <c r="E122" s="35"/>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1"/>
      <c r="B123" s="2"/>
      <c r="C123" s="2"/>
      <c r="D123" s="34"/>
      <c r="E123" s="35"/>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1"/>
      <c r="B124" s="2"/>
      <c r="C124" s="2"/>
      <c r="D124" s="34"/>
      <c r="E124" s="35"/>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1"/>
      <c r="B125" s="2"/>
      <c r="C125" s="2"/>
      <c r="D125" s="34"/>
      <c r="E125" s="35"/>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1"/>
      <c r="B126" s="2"/>
      <c r="C126" s="2"/>
      <c r="D126" s="34"/>
      <c r="E126" s="35"/>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1"/>
      <c r="B127" s="2"/>
      <c r="C127" s="2"/>
      <c r="D127" s="34"/>
      <c r="E127" s="35"/>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1"/>
      <c r="B128" s="2"/>
      <c r="C128" s="2"/>
      <c r="D128" s="34"/>
      <c r="E128" s="35"/>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1"/>
      <c r="B129" s="2"/>
      <c r="C129" s="2"/>
      <c r="D129" s="34"/>
      <c r="E129" s="35"/>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1"/>
      <c r="B130" s="2"/>
      <c r="C130" s="2"/>
      <c r="D130" s="34"/>
      <c r="E130" s="35"/>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1"/>
      <c r="B131" s="2"/>
      <c r="C131" s="2"/>
      <c r="D131" s="34"/>
      <c r="E131" s="35"/>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1"/>
      <c r="B132" s="2"/>
      <c r="C132" s="2"/>
      <c r="D132" s="34"/>
      <c r="E132" s="35"/>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1"/>
      <c r="B133" s="2"/>
      <c r="C133" s="2"/>
      <c r="D133" s="34"/>
      <c r="E133" s="35"/>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1"/>
      <c r="B134" s="2"/>
      <c r="C134" s="2"/>
      <c r="D134" s="34"/>
      <c r="E134" s="35"/>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1"/>
      <c r="B135" s="2"/>
      <c r="C135" s="2"/>
      <c r="D135" s="34"/>
      <c r="E135" s="35"/>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1"/>
      <c r="B136" s="2"/>
      <c r="C136" s="2"/>
      <c r="D136" s="34"/>
      <c r="E136" s="35"/>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1"/>
      <c r="B137" s="2"/>
      <c r="C137" s="2"/>
      <c r="D137" s="34"/>
      <c r="E137" s="35"/>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1"/>
      <c r="B138" s="2"/>
      <c r="C138" s="2"/>
      <c r="D138" s="34"/>
      <c r="E138" s="35"/>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1"/>
      <c r="B139" s="2"/>
      <c r="C139" s="2"/>
      <c r="D139" s="34"/>
      <c r="E139" s="35"/>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1"/>
      <c r="B140" s="2"/>
      <c r="C140" s="2"/>
      <c r="D140" s="34"/>
      <c r="E140" s="35"/>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1"/>
      <c r="B141" s="2"/>
      <c r="C141" s="2"/>
      <c r="D141" s="34"/>
      <c r="E141" s="35"/>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1"/>
      <c r="B142" s="2"/>
      <c r="C142" s="2"/>
      <c r="D142" s="34"/>
      <c r="E142" s="35"/>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1"/>
      <c r="B143" s="2"/>
      <c r="C143" s="2"/>
      <c r="D143" s="34"/>
      <c r="E143" s="35"/>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1"/>
      <c r="B144" s="2"/>
      <c r="C144" s="2"/>
      <c r="D144" s="34"/>
      <c r="E144" s="35"/>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1"/>
      <c r="B145" s="2"/>
      <c r="C145" s="2"/>
      <c r="D145" s="34"/>
      <c r="E145" s="35"/>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1"/>
      <c r="B146" s="2"/>
      <c r="C146" s="2"/>
      <c r="D146" s="34"/>
      <c r="E146" s="35"/>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1"/>
      <c r="B147" s="2"/>
      <c r="C147" s="2"/>
      <c r="D147" s="34"/>
      <c r="E147" s="35"/>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1"/>
      <c r="B148" s="2"/>
      <c r="C148" s="2"/>
      <c r="D148" s="34"/>
      <c r="E148" s="35"/>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1"/>
      <c r="B149" s="2"/>
      <c r="C149" s="2"/>
      <c r="D149" s="34"/>
      <c r="E149" s="35"/>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1"/>
      <c r="B150" s="2"/>
      <c r="C150" s="2"/>
      <c r="D150" s="34"/>
      <c r="E150" s="35"/>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1"/>
      <c r="B151" s="2"/>
      <c r="C151" s="2"/>
      <c r="D151" s="34"/>
      <c r="E151" s="35"/>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1"/>
      <c r="B152" s="2"/>
      <c r="C152" s="2"/>
      <c r="D152" s="34"/>
      <c r="E152" s="35"/>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1"/>
      <c r="B153" s="2"/>
      <c r="C153" s="2"/>
      <c r="D153" s="34"/>
      <c r="E153" s="35"/>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1"/>
      <c r="B154" s="2"/>
      <c r="C154" s="2"/>
      <c r="D154" s="34"/>
      <c r="E154" s="35"/>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1"/>
      <c r="B155" s="2"/>
      <c r="C155" s="2"/>
      <c r="D155" s="34"/>
      <c r="E155" s="35"/>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1"/>
      <c r="B156" s="2"/>
      <c r="C156" s="2"/>
      <c r="D156" s="34"/>
      <c r="E156" s="35"/>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1"/>
      <c r="B157" s="2"/>
      <c r="C157" s="2"/>
      <c r="D157" s="34"/>
      <c r="E157" s="35"/>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1"/>
      <c r="B158" s="2"/>
      <c r="C158" s="2"/>
      <c r="D158" s="34"/>
      <c r="E158" s="35"/>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1"/>
      <c r="B159" s="2"/>
      <c r="C159" s="2"/>
      <c r="D159" s="34"/>
      <c r="E159" s="35"/>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1"/>
      <c r="B160" s="2"/>
      <c r="C160" s="2"/>
      <c r="D160" s="34"/>
      <c r="E160" s="35"/>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1"/>
      <c r="B161" s="2"/>
      <c r="C161" s="2"/>
      <c r="D161" s="34"/>
      <c r="E161" s="35"/>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1"/>
      <c r="B162" s="2"/>
      <c r="C162" s="2"/>
      <c r="D162" s="34"/>
      <c r="E162" s="35"/>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1"/>
      <c r="B163" s="2"/>
      <c r="C163" s="2"/>
      <c r="D163" s="34"/>
      <c r="E163" s="35"/>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1"/>
      <c r="B164" s="2"/>
      <c r="C164" s="2"/>
      <c r="D164" s="34"/>
      <c r="E164" s="35"/>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1"/>
      <c r="B165" s="2"/>
      <c r="C165" s="2"/>
      <c r="D165" s="34"/>
      <c r="E165" s="35"/>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1"/>
      <c r="B166" s="2"/>
      <c r="C166" s="2"/>
      <c r="D166" s="34"/>
      <c r="E166" s="35"/>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1"/>
      <c r="B167" s="2"/>
      <c r="C167" s="2"/>
      <c r="D167" s="34"/>
      <c r="E167" s="35"/>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1"/>
      <c r="B168" s="2"/>
      <c r="C168" s="2"/>
      <c r="D168" s="34"/>
      <c r="E168" s="35"/>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1"/>
      <c r="B169" s="2"/>
      <c r="C169" s="2"/>
      <c r="D169" s="34"/>
      <c r="E169" s="35"/>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1"/>
      <c r="B170" s="2"/>
      <c r="C170" s="2"/>
      <c r="D170" s="34"/>
      <c r="E170" s="35"/>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1"/>
      <c r="B171" s="2"/>
      <c r="C171" s="2"/>
      <c r="D171" s="34"/>
      <c r="E171" s="35"/>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1"/>
      <c r="B172" s="2"/>
      <c r="C172" s="2"/>
      <c r="D172" s="34"/>
      <c r="E172" s="35"/>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1"/>
      <c r="B173" s="2"/>
      <c r="C173" s="2"/>
      <c r="D173" s="34"/>
      <c r="E173" s="35"/>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1"/>
      <c r="B174" s="2"/>
      <c r="C174" s="2"/>
      <c r="D174" s="34"/>
      <c r="E174" s="35"/>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1"/>
      <c r="B175" s="2"/>
      <c r="C175" s="2"/>
      <c r="D175" s="34"/>
      <c r="E175" s="35"/>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1"/>
      <c r="B176" s="2"/>
      <c r="C176" s="2"/>
      <c r="D176" s="34"/>
      <c r="E176" s="35"/>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1"/>
      <c r="B177" s="2"/>
      <c r="C177" s="2"/>
      <c r="D177" s="34"/>
      <c r="E177" s="35"/>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1"/>
      <c r="B178" s="2"/>
      <c r="C178" s="2"/>
      <c r="D178" s="34"/>
      <c r="E178" s="35"/>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1"/>
      <c r="B179" s="2"/>
      <c r="C179" s="2"/>
      <c r="D179" s="34"/>
      <c r="E179" s="35"/>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1"/>
      <c r="B180" s="2"/>
      <c r="C180" s="2"/>
      <c r="D180" s="34"/>
      <c r="E180" s="35"/>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1"/>
      <c r="B181" s="2"/>
      <c r="C181" s="2"/>
      <c r="D181" s="34"/>
      <c r="E181" s="35"/>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1"/>
      <c r="B182" s="2"/>
      <c r="C182" s="2"/>
      <c r="D182" s="34"/>
      <c r="E182" s="35"/>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1"/>
      <c r="B183" s="2"/>
      <c r="C183" s="2"/>
      <c r="D183" s="34"/>
      <c r="E183" s="35"/>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1"/>
      <c r="B184" s="2"/>
      <c r="C184" s="2"/>
      <c r="D184" s="34"/>
      <c r="E184" s="35"/>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1"/>
      <c r="B185" s="2"/>
      <c r="C185" s="2"/>
      <c r="D185" s="34"/>
      <c r="E185" s="35"/>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1"/>
      <c r="B186" s="2"/>
      <c r="C186" s="2"/>
      <c r="D186" s="34"/>
      <c r="E186" s="35"/>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1"/>
      <c r="B187" s="2"/>
      <c r="C187" s="2"/>
      <c r="D187" s="34"/>
      <c r="E187" s="35"/>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1"/>
      <c r="B188" s="2"/>
      <c r="C188" s="2"/>
      <c r="D188" s="34"/>
      <c r="E188" s="35"/>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1"/>
      <c r="B189" s="2"/>
      <c r="C189" s="2"/>
      <c r="D189" s="34"/>
      <c r="E189" s="35"/>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1"/>
      <c r="B190" s="2"/>
      <c r="C190" s="2"/>
      <c r="D190" s="34"/>
      <c r="E190" s="35"/>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1"/>
      <c r="B191" s="2"/>
      <c r="C191" s="2"/>
      <c r="D191" s="34"/>
      <c r="E191" s="35"/>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1"/>
      <c r="B192" s="2"/>
      <c r="C192" s="2"/>
      <c r="D192" s="34"/>
      <c r="E192" s="35"/>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1"/>
      <c r="B193" s="2"/>
      <c r="C193" s="2"/>
      <c r="D193" s="34"/>
      <c r="E193" s="35"/>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1"/>
      <c r="B194" s="2"/>
      <c r="C194" s="2"/>
      <c r="D194" s="34"/>
      <c r="E194" s="35"/>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1"/>
      <c r="B195" s="2"/>
      <c r="C195" s="2"/>
      <c r="D195" s="34"/>
      <c r="E195" s="35"/>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1"/>
      <c r="B196" s="2"/>
      <c r="C196" s="2"/>
      <c r="D196" s="34"/>
      <c r="E196" s="35"/>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1"/>
      <c r="B197" s="2"/>
      <c r="C197" s="2"/>
      <c r="D197" s="34"/>
      <c r="E197" s="35"/>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1"/>
      <c r="B198" s="2"/>
      <c r="C198" s="2"/>
      <c r="D198" s="34"/>
      <c r="E198" s="35"/>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1"/>
      <c r="B199" s="2"/>
      <c r="C199" s="2"/>
      <c r="D199" s="34"/>
      <c r="E199" s="35"/>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1"/>
      <c r="B200" s="2"/>
      <c r="C200" s="2"/>
      <c r="D200" s="34"/>
      <c r="E200" s="35"/>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1"/>
      <c r="B201" s="2"/>
      <c r="C201" s="2"/>
      <c r="D201" s="34"/>
      <c r="E201" s="35"/>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1"/>
      <c r="B202" s="2"/>
      <c r="C202" s="2"/>
      <c r="D202" s="34"/>
      <c r="E202" s="35"/>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1"/>
      <c r="B203" s="2"/>
      <c r="C203" s="2"/>
      <c r="D203" s="34"/>
      <c r="E203" s="35"/>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1"/>
      <c r="B204" s="2"/>
      <c r="C204" s="2"/>
      <c r="D204" s="34"/>
      <c r="E204" s="35"/>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1"/>
      <c r="B205" s="2"/>
      <c r="C205" s="2"/>
      <c r="D205" s="34"/>
      <c r="E205" s="35"/>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1"/>
      <c r="B206" s="2"/>
      <c r="C206" s="2"/>
      <c r="D206" s="34"/>
      <c r="E206" s="35"/>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1"/>
      <c r="B207" s="2"/>
      <c r="C207" s="2"/>
      <c r="D207" s="34"/>
      <c r="E207" s="35"/>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1"/>
      <c r="B208" s="2"/>
      <c r="C208" s="2"/>
      <c r="D208" s="34"/>
      <c r="E208" s="35"/>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1"/>
      <c r="B209" s="2"/>
      <c r="C209" s="2"/>
      <c r="D209" s="34"/>
      <c r="E209" s="35"/>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1"/>
      <c r="B210" s="2"/>
      <c r="C210" s="2"/>
      <c r="D210" s="34"/>
      <c r="E210" s="35"/>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1"/>
      <c r="B211" s="2"/>
      <c r="C211" s="2"/>
      <c r="D211" s="34"/>
      <c r="E211" s="35"/>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1"/>
      <c r="B212" s="2"/>
      <c r="C212" s="2"/>
      <c r="D212" s="34"/>
      <c r="E212" s="35"/>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1"/>
      <c r="B213" s="2"/>
      <c r="C213" s="2"/>
      <c r="D213" s="34"/>
      <c r="E213" s="35"/>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1"/>
      <c r="B214" s="2"/>
      <c r="C214" s="2"/>
      <c r="D214" s="34"/>
      <c r="E214" s="35"/>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1"/>
      <c r="B215" s="2"/>
      <c r="C215" s="2"/>
      <c r="D215" s="34"/>
      <c r="E215" s="35"/>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1"/>
      <c r="B216" s="2"/>
      <c r="C216" s="2"/>
      <c r="D216" s="34"/>
      <c r="E216" s="35"/>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1"/>
      <c r="B217" s="2"/>
      <c r="C217" s="2"/>
      <c r="D217" s="34"/>
      <c r="E217" s="35"/>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1"/>
      <c r="B218" s="2"/>
      <c r="C218" s="2"/>
      <c r="D218" s="34"/>
      <c r="E218" s="35"/>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1"/>
      <c r="B219" s="2"/>
      <c r="C219" s="2"/>
      <c r="D219" s="34"/>
      <c r="E219" s="35"/>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1"/>
      <c r="B220" s="2"/>
      <c r="C220" s="2"/>
      <c r="D220" s="34"/>
      <c r="E220" s="35"/>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1"/>
      <c r="B221" s="2"/>
      <c r="C221" s="2"/>
      <c r="D221" s="34"/>
      <c r="E221" s="35"/>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1"/>
      <c r="B222" s="2"/>
      <c r="C222" s="2"/>
      <c r="D222" s="34"/>
      <c r="E222" s="35"/>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1"/>
      <c r="B223" s="2"/>
      <c r="C223" s="2"/>
      <c r="D223" s="34"/>
      <c r="E223" s="35"/>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1"/>
      <c r="B224" s="2"/>
      <c r="C224" s="2"/>
      <c r="D224" s="34"/>
      <c r="E224" s="35"/>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1"/>
      <c r="B225" s="2"/>
      <c r="C225" s="2"/>
      <c r="D225" s="34"/>
      <c r="E225" s="35"/>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1"/>
      <c r="B226" s="2"/>
      <c r="C226" s="2"/>
      <c r="D226" s="34"/>
      <c r="E226" s="35"/>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1"/>
      <c r="B227" s="2"/>
      <c r="C227" s="2"/>
      <c r="D227" s="34"/>
      <c r="E227" s="35"/>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1"/>
      <c r="B228" s="2"/>
      <c r="C228" s="2"/>
      <c r="D228" s="34"/>
      <c r="E228" s="35"/>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1"/>
      <c r="B229" s="2"/>
      <c r="C229" s="2"/>
      <c r="D229" s="34"/>
      <c r="E229" s="35"/>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1"/>
      <c r="B230" s="2"/>
      <c r="C230" s="2"/>
      <c r="D230" s="34"/>
      <c r="E230" s="35"/>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1"/>
      <c r="B231" s="2"/>
      <c r="C231" s="2"/>
      <c r="D231" s="34"/>
      <c r="E231" s="35"/>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1"/>
      <c r="B232" s="2"/>
      <c r="C232" s="2"/>
      <c r="D232" s="34"/>
      <c r="E232" s="35"/>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1"/>
      <c r="B233" s="2"/>
      <c r="C233" s="2"/>
      <c r="D233" s="34"/>
      <c r="E233" s="35"/>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1"/>
      <c r="B234" s="2"/>
      <c r="C234" s="2"/>
      <c r="D234" s="34"/>
      <c r="E234" s="35"/>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1"/>
      <c r="B235" s="2"/>
      <c r="C235" s="2"/>
      <c r="D235" s="34"/>
      <c r="E235" s="35"/>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1"/>
      <c r="B236" s="2"/>
      <c r="C236" s="2"/>
      <c r="D236" s="34"/>
      <c r="E236" s="35"/>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1"/>
      <c r="B237" s="2"/>
      <c r="C237" s="2"/>
      <c r="D237" s="34"/>
      <c r="E237" s="35"/>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1"/>
      <c r="B238" s="2"/>
      <c r="C238" s="2"/>
      <c r="D238" s="34"/>
      <c r="E238" s="35"/>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1"/>
      <c r="B239" s="2"/>
      <c r="C239" s="2"/>
      <c r="D239" s="34"/>
      <c r="E239" s="35"/>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1"/>
      <c r="B240" s="2"/>
      <c r="C240" s="2"/>
      <c r="D240" s="34"/>
      <c r="E240" s="35"/>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1"/>
      <c r="B241" s="2"/>
      <c r="C241" s="2"/>
      <c r="D241" s="34"/>
      <c r="E241" s="35"/>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1"/>
      <c r="B242" s="2"/>
      <c r="C242" s="2"/>
      <c r="D242" s="34"/>
      <c r="E242" s="35"/>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1"/>
      <c r="B243" s="2"/>
      <c r="C243" s="2"/>
      <c r="D243" s="34"/>
      <c r="E243" s="35"/>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1"/>
      <c r="B244" s="2"/>
      <c r="C244" s="2"/>
      <c r="D244" s="34"/>
      <c r="E244" s="35"/>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1"/>
      <c r="B245" s="2"/>
      <c r="C245" s="2"/>
      <c r="D245" s="34"/>
      <c r="E245" s="35"/>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1"/>
      <c r="B246" s="2"/>
      <c r="C246" s="2"/>
      <c r="D246" s="34"/>
      <c r="E246" s="35"/>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1"/>
      <c r="B247" s="2"/>
      <c r="C247" s="2"/>
      <c r="D247" s="34"/>
      <c r="E247" s="35"/>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1"/>
      <c r="B248" s="2"/>
      <c r="C248" s="2"/>
      <c r="D248" s="34"/>
      <c r="E248" s="35"/>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1"/>
      <c r="B249" s="2"/>
      <c r="C249" s="2"/>
      <c r="D249" s="34"/>
      <c r="E249" s="35"/>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1"/>
      <c r="B250" s="2"/>
      <c r="C250" s="2"/>
      <c r="D250" s="34"/>
      <c r="E250" s="35"/>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1"/>
      <c r="B251" s="2"/>
      <c r="C251" s="2"/>
      <c r="D251" s="34"/>
      <c r="E251" s="35"/>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1"/>
      <c r="B252" s="2"/>
      <c r="C252" s="2"/>
      <c r="D252" s="34"/>
      <c r="E252" s="35"/>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1"/>
      <c r="B253" s="2"/>
      <c r="C253" s="2"/>
      <c r="D253" s="34"/>
      <c r="E253" s="35"/>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1"/>
      <c r="B254" s="2"/>
      <c r="C254" s="2"/>
      <c r="D254" s="34"/>
      <c r="E254" s="35"/>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1"/>
      <c r="B255" s="2"/>
      <c r="C255" s="2"/>
      <c r="D255" s="34"/>
      <c r="E255" s="35"/>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1"/>
      <c r="B256" s="2"/>
      <c r="C256" s="2"/>
      <c r="D256" s="34"/>
      <c r="E256" s="35"/>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1"/>
      <c r="B257" s="2"/>
      <c r="C257" s="2"/>
      <c r="D257" s="34"/>
      <c r="E257" s="35"/>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1"/>
      <c r="B258" s="2"/>
      <c r="C258" s="2"/>
      <c r="D258" s="34"/>
      <c r="E258" s="35"/>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1"/>
      <c r="B259" s="2"/>
      <c r="C259" s="2"/>
      <c r="D259" s="34"/>
      <c r="E259" s="35"/>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1"/>
      <c r="B260" s="2"/>
      <c r="C260" s="2"/>
      <c r="D260" s="34"/>
      <c r="E260" s="35"/>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1"/>
      <c r="B261" s="2"/>
      <c r="C261" s="2"/>
      <c r="D261" s="34"/>
      <c r="E261" s="35"/>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1"/>
      <c r="B262" s="2"/>
      <c r="C262" s="2"/>
      <c r="D262" s="34"/>
      <c r="E262" s="35"/>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1"/>
      <c r="B263" s="2"/>
      <c r="C263" s="2"/>
      <c r="D263" s="34"/>
      <c r="E263" s="35"/>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1"/>
      <c r="B264" s="2"/>
      <c r="C264" s="2"/>
      <c r="D264" s="34"/>
      <c r="E264" s="35"/>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1"/>
      <c r="B265" s="2"/>
      <c r="C265" s="2"/>
      <c r="D265" s="34"/>
      <c r="E265" s="35"/>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1"/>
      <c r="B266" s="2"/>
      <c r="C266" s="2"/>
      <c r="D266" s="34"/>
      <c r="E266" s="35"/>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1"/>
      <c r="B267" s="2"/>
      <c r="C267" s="2"/>
      <c r="D267" s="34"/>
      <c r="E267" s="35"/>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1"/>
      <c r="B268" s="2"/>
      <c r="C268" s="2"/>
      <c r="D268" s="34"/>
      <c r="E268" s="35"/>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1"/>
      <c r="B269" s="2"/>
      <c r="C269" s="2"/>
      <c r="D269" s="34"/>
      <c r="E269" s="35"/>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1"/>
      <c r="B270" s="2"/>
      <c r="C270" s="2"/>
      <c r="D270" s="34"/>
      <c r="E270" s="35"/>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1"/>
      <c r="B271" s="2"/>
      <c r="C271" s="2"/>
      <c r="D271" s="34"/>
      <c r="E271" s="35"/>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1"/>
      <c r="B272" s="2"/>
      <c r="C272" s="2"/>
      <c r="D272" s="34"/>
      <c r="E272" s="35"/>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1"/>
      <c r="B273" s="2"/>
      <c r="C273" s="2"/>
      <c r="D273" s="34"/>
      <c r="E273" s="35"/>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1"/>
      <c r="B274" s="2"/>
      <c r="C274" s="2"/>
      <c r="D274" s="34"/>
      <c r="E274" s="35"/>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1"/>
      <c r="B275" s="2"/>
      <c r="C275" s="2"/>
      <c r="D275" s="34"/>
      <c r="E275" s="35"/>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1"/>
      <c r="B276" s="2"/>
      <c r="C276" s="2"/>
      <c r="D276" s="34"/>
      <c r="E276" s="35"/>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1"/>
      <c r="B277" s="2"/>
      <c r="C277" s="2"/>
      <c r="D277" s="34"/>
      <c r="E277" s="35"/>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1"/>
      <c r="B278" s="2"/>
      <c r="C278" s="2"/>
      <c r="D278" s="34"/>
      <c r="E278" s="35"/>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1"/>
      <c r="B279" s="2"/>
      <c r="C279" s="2"/>
      <c r="D279" s="34"/>
      <c r="E279" s="35"/>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1"/>
      <c r="B280" s="2"/>
      <c r="C280" s="2"/>
      <c r="D280" s="34"/>
      <c r="E280" s="35"/>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1"/>
      <c r="B281" s="2"/>
      <c r="C281" s="2"/>
      <c r="D281" s="34"/>
      <c r="E281" s="35"/>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1"/>
      <c r="B282" s="2"/>
      <c r="C282" s="2"/>
      <c r="D282" s="34"/>
      <c r="E282" s="35"/>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1"/>
      <c r="B283" s="1"/>
      <c r="C283" s="1"/>
      <c r="D283" s="1"/>
      <c r="E283" s="1"/>
      <c r="F283" s="1"/>
      <c r="G283" s="2"/>
      <c r="H283" s="2"/>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2"/>
      <c r="H284" s="2"/>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2"/>
      <c r="H285" s="2"/>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2"/>
      <c r="H286" s="2"/>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2"/>
      <c r="H287" s="2"/>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2"/>
      <c r="H288" s="2"/>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2"/>
      <c r="H289" s="2"/>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2"/>
      <c r="H290" s="2"/>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2"/>
      <c r="H291" s="2"/>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2"/>
      <c r="H292" s="2"/>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2"/>
      <c r="H293" s="2"/>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2"/>
      <c r="H294" s="2"/>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2"/>
      <c r="H295" s="2"/>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2"/>
      <c r="H296" s="2"/>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2"/>
      <c r="H297" s="2"/>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2"/>
      <c r="H298" s="2"/>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2"/>
      <c r="H299" s="2"/>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2"/>
      <c r="H300" s="2"/>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2"/>
      <c r="H301" s="2"/>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2"/>
      <c r="H302" s="2"/>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2"/>
      <c r="H303" s="2"/>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2"/>
      <c r="H304" s="2"/>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2"/>
      <c r="H305" s="2"/>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2"/>
      <c r="H306" s="2"/>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2"/>
      <c r="H307" s="2"/>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2"/>
      <c r="H308" s="2"/>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2"/>
      <c r="H309" s="2"/>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2"/>
      <c r="H310" s="2"/>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2"/>
      <c r="H311" s="2"/>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2"/>
      <c r="H312" s="2"/>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2"/>
      <c r="H313" s="2"/>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2"/>
      <c r="H314" s="2"/>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2"/>
      <c r="H315" s="2"/>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2"/>
      <c r="H316" s="2"/>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2"/>
      <c r="H317" s="2"/>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2"/>
      <c r="H318" s="2"/>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2"/>
      <c r="H319" s="2"/>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2"/>
      <c r="H320" s="2"/>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2"/>
      <c r="H321" s="2"/>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2"/>
      <c r="H322" s="2"/>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2"/>
      <c r="H323" s="2"/>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2"/>
      <c r="H324" s="2"/>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2"/>
      <c r="H325" s="2"/>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2"/>
      <c r="H326" s="2"/>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2"/>
      <c r="H327" s="2"/>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2"/>
      <c r="H328" s="2"/>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2"/>
      <c r="H329" s="2"/>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2"/>
      <c r="H330" s="2"/>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2"/>
      <c r="H331" s="2"/>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2"/>
      <c r="H332" s="2"/>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2"/>
      <c r="H333" s="2"/>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2"/>
      <c r="H334" s="2"/>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2"/>
      <c r="H335" s="2"/>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2"/>
      <c r="H336" s="2"/>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2"/>
      <c r="H337" s="2"/>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2"/>
      <c r="H338" s="2"/>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2"/>
      <c r="H339" s="2"/>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2"/>
      <c r="H340" s="2"/>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2"/>
      <c r="H341" s="2"/>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2"/>
      <c r="H342" s="2"/>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2"/>
      <c r="H343" s="2"/>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2"/>
      <c r="H344" s="2"/>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2"/>
      <c r="H345" s="2"/>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2"/>
      <c r="H346" s="2"/>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2"/>
      <c r="H347" s="2"/>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2"/>
      <c r="H348" s="2"/>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2"/>
      <c r="H349" s="2"/>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2"/>
      <c r="H350" s="2"/>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2"/>
      <c r="H351" s="2"/>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2"/>
      <c r="H352" s="2"/>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2"/>
      <c r="H353" s="2"/>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2"/>
      <c r="H354" s="2"/>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2"/>
      <c r="H355" s="2"/>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2"/>
      <c r="H356" s="2"/>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2"/>
      <c r="H357" s="2"/>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2"/>
      <c r="H358" s="2"/>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2"/>
      <c r="H359" s="2"/>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2"/>
      <c r="H360" s="2"/>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2"/>
      <c r="H361" s="2"/>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2"/>
      <c r="H362" s="2"/>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2"/>
      <c r="H363" s="2"/>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2"/>
      <c r="H364" s="2"/>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2"/>
      <c r="H365" s="2"/>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2"/>
      <c r="H366" s="2"/>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2"/>
      <c r="H367" s="2"/>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2"/>
      <c r="H368" s="2"/>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2"/>
      <c r="H369" s="2"/>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2"/>
      <c r="H370" s="2"/>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2"/>
      <c r="H371" s="2"/>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2"/>
      <c r="H372" s="2"/>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2"/>
      <c r="H373" s="2"/>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2"/>
      <c r="H374" s="2"/>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2"/>
      <c r="H375" s="2"/>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2"/>
      <c r="H376" s="2"/>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2"/>
      <c r="H377" s="2"/>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2"/>
      <c r="H378" s="2"/>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2"/>
      <c r="H379" s="2"/>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2"/>
      <c r="H380" s="2"/>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2"/>
      <c r="H381" s="2"/>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2"/>
      <c r="H382" s="2"/>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2"/>
      <c r="H383" s="2"/>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2"/>
      <c r="H384" s="2"/>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2"/>
      <c r="H385" s="2"/>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2"/>
      <c r="H386" s="2"/>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2"/>
      <c r="H387" s="2"/>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2"/>
      <c r="H388" s="2"/>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2"/>
      <c r="H389" s="2"/>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2"/>
      <c r="H390" s="2"/>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2"/>
      <c r="H391" s="2"/>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2"/>
      <c r="H392" s="2"/>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2"/>
      <c r="H393" s="2"/>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2"/>
      <c r="H394" s="2"/>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2"/>
      <c r="H395" s="2"/>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2"/>
      <c r="H396" s="2"/>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2"/>
      <c r="H397" s="2"/>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2"/>
      <c r="H398" s="2"/>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2"/>
      <c r="H399" s="2"/>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2"/>
      <c r="H400" s="2"/>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2"/>
      <c r="H401" s="2"/>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2"/>
      <c r="H402" s="2"/>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2"/>
      <c r="H403" s="2"/>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2"/>
      <c r="H404" s="2"/>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2"/>
      <c r="H405" s="2"/>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2"/>
      <c r="H406" s="2"/>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2"/>
      <c r="H407" s="2"/>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2"/>
      <c r="H408" s="2"/>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2"/>
      <c r="H409" s="2"/>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2"/>
      <c r="H410" s="2"/>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2"/>
      <c r="H411" s="2"/>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2"/>
      <c r="H412" s="2"/>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2"/>
      <c r="H413" s="2"/>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2"/>
      <c r="H414" s="2"/>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2"/>
      <c r="H415" s="2"/>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2"/>
      <c r="H416" s="2"/>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2"/>
      <c r="H417" s="2"/>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2"/>
      <c r="H418" s="2"/>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2"/>
      <c r="H419" s="2"/>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2"/>
      <c r="H420" s="2"/>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2"/>
      <c r="H421" s="2"/>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2"/>
      <c r="H422" s="2"/>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2"/>
      <c r="H423" s="2"/>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2"/>
      <c r="H424" s="2"/>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2"/>
      <c r="H425" s="2"/>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2"/>
      <c r="H426" s="2"/>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2"/>
      <c r="H427" s="2"/>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2"/>
      <c r="H428" s="2"/>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2"/>
      <c r="H429" s="2"/>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2"/>
      <c r="H430" s="2"/>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2"/>
      <c r="H431" s="2"/>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2"/>
      <c r="H432" s="2"/>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2"/>
      <c r="H433" s="2"/>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2"/>
      <c r="H434" s="2"/>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2"/>
      <c r="H435" s="2"/>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2"/>
      <c r="H436" s="2"/>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2"/>
      <c r="H437" s="2"/>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2"/>
      <c r="H438" s="2"/>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2"/>
      <c r="H439" s="2"/>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2"/>
      <c r="H440" s="2"/>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2"/>
      <c r="H441" s="2"/>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2"/>
      <c r="H442" s="2"/>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2"/>
      <c r="H443" s="2"/>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2"/>
      <c r="H444" s="2"/>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2"/>
      <c r="H445" s="2"/>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2"/>
      <c r="H446" s="2"/>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2"/>
      <c r="H447" s="2"/>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2"/>
      <c r="H448" s="2"/>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2"/>
      <c r="H449" s="2"/>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2"/>
      <c r="H450" s="2"/>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2"/>
      <c r="H451" s="2"/>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2"/>
      <c r="H452" s="2"/>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2"/>
      <c r="H453" s="2"/>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2"/>
      <c r="H454" s="2"/>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2"/>
      <c r="H455" s="2"/>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2"/>
      <c r="H456" s="2"/>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2"/>
      <c r="H457" s="2"/>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2"/>
      <c r="H458" s="2"/>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2"/>
      <c r="H459" s="2"/>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2"/>
      <c r="H460" s="2"/>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2"/>
      <c r="H461" s="2"/>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2"/>
      <c r="H462" s="2"/>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2"/>
      <c r="H463" s="2"/>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2"/>
      <c r="H464" s="2"/>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2"/>
      <c r="H465" s="2"/>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2"/>
      <c r="H466" s="2"/>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2"/>
      <c r="H467" s="2"/>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2"/>
      <c r="H468" s="2"/>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2"/>
      <c r="H469" s="2"/>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2"/>
      <c r="H470" s="2"/>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2"/>
      <c r="H471" s="2"/>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2"/>
      <c r="H472" s="2"/>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2"/>
      <c r="H473" s="2"/>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2"/>
      <c r="H474" s="2"/>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2"/>
      <c r="H475" s="2"/>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2"/>
      <c r="H476" s="2"/>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2"/>
      <c r="H477" s="2"/>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2"/>
      <c r="H478" s="2"/>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2"/>
      <c r="H479" s="2"/>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2"/>
      <c r="H480" s="2"/>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2"/>
      <c r="H481" s="2"/>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2"/>
      <c r="H482" s="2"/>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2"/>
      <c r="H483" s="2"/>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2"/>
      <c r="H484" s="2"/>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2"/>
      <c r="H485" s="2"/>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2"/>
      <c r="H486" s="2"/>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2"/>
      <c r="H487" s="2"/>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2"/>
      <c r="H488" s="2"/>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2"/>
      <c r="H489" s="2"/>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2"/>
      <c r="H490" s="2"/>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2"/>
      <c r="H491" s="2"/>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2"/>
      <c r="H492" s="2"/>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2"/>
      <c r="H493" s="2"/>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2"/>
      <c r="H494" s="2"/>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2"/>
      <c r="H495" s="2"/>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2"/>
      <c r="H496" s="2"/>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2"/>
      <c r="H497" s="2"/>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2"/>
      <c r="H498" s="2"/>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2"/>
      <c r="H499" s="2"/>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2"/>
      <c r="H500" s="2"/>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2"/>
      <c r="H501" s="2"/>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2"/>
      <c r="H502" s="2"/>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2"/>
      <c r="H503" s="2"/>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2"/>
      <c r="H504" s="2"/>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2"/>
      <c r="H505" s="2"/>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2"/>
      <c r="H506" s="2"/>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2"/>
      <c r="H507" s="2"/>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2"/>
      <c r="H508" s="2"/>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2"/>
      <c r="H509" s="2"/>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2"/>
      <c r="H510" s="2"/>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2"/>
      <c r="H511" s="2"/>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2"/>
      <c r="H512" s="2"/>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2"/>
      <c r="H513" s="2"/>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2"/>
      <c r="H514" s="2"/>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2"/>
      <c r="H515" s="2"/>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2"/>
      <c r="H516" s="2"/>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2"/>
      <c r="H517" s="2"/>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2"/>
      <c r="H518" s="2"/>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2"/>
      <c r="H519" s="2"/>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2"/>
      <c r="H520" s="2"/>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2"/>
      <c r="H521" s="2"/>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2"/>
      <c r="H522" s="2"/>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2"/>
      <c r="H523" s="2"/>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2"/>
      <c r="H524" s="2"/>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2"/>
      <c r="H525" s="2"/>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2"/>
      <c r="H526" s="2"/>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2"/>
      <c r="H527" s="2"/>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2"/>
      <c r="H528" s="2"/>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2"/>
      <c r="H529" s="2"/>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2"/>
      <c r="H530" s="2"/>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2"/>
      <c r="H531" s="2"/>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2"/>
      <c r="H532" s="2"/>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2"/>
      <c r="H533" s="2"/>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2"/>
      <c r="H534" s="2"/>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2"/>
      <c r="H535" s="2"/>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2"/>
      <c r="H536" s="2"/>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2"/>
      <c r="H537" s="2"/>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2"/>
      <c r="H538" s="2"/>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2"/>
      <c r="H539" s="2"/>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2"/>
      <c r="H540" s="2"/>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2"/>
      <c r="H541" s="2"/>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2"/>
      <c r="H542" s="2"/>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2"/>
      <c r="H543" s="2"/>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2"/>
      <c r="H544" s="2"/>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2"/>
      <c r="H545" s="2"/>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2"/>
      <c r="H546" s="2"/>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2"/>
      <c r="H547" s="2"/>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2"/>
      <c r="H548" s="2"/>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2"/>
      <c r="H549" s="2"/>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2"/>
      <c r="H550" s="2"/>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2"/>
      <c r="H551" s="2"/>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2"/>
      <c r="H552" s="2"/>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2"/>
      <c r="H553" s="2"/>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2"/>
      <c r="H554" s="2"/>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2"/>
      <c r="H555" s="2"/>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2"/>
      <c r="H556" s="2"/>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2"/>
      <c r="H557" s="2"/>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2"/>
      <c r="H558" s="2"/>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2"/>
      <c r="H559" s="2"/>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2"/>
      <c r="H560" s="2"/>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2"/>
      <c r="H561" s="2"/>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2"/>
      <c r="H562" s="2"/>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2"/>
      <c r="H563" s="2"/>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2"/>
      <c r="H564" s="2"/>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2"/>
      <c r="H565" s="2"/>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2"/>
      <c r="H566" s="2"/>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2"/>
      <c r="H567" s="2"/>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2"/>
      <c r="H568" s="2"/>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2"/>
      <c r="H569" s="2"/>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2"/>
      <c r="H570" s="2"/>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2"/>
      <c r="H571" s="2"/>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2"/>
      <c r="H572" s="2"/>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2"/>
      <c r="H573" s="2"/>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2"/>
      <c r="H574" s="2"/>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2"/>
      <c r="H575" s="2"/>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2"/>
      <c r="H576" s="2"/>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2"/>
      <c r="H577" s="2"/>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2"/>
      <c r="H578" s="2"/>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2"/>
      <c r="H579" s="2"/>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2"/>
      <c r="H580" s="2"/>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2"/>
      <c r="H581" s="2"/>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2"/>
      <c r="H582" s="2"/>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2"/>
      <c r="H583" s="2"/>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2"/>
      <c r="H584" s="2"/>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2"/>
      <c r="H585" s="2"/>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2"/>
      <c r="H586" s="2"/>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2"/>
      <c r="H587" s="2"/>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2"/>
      <c r="H588" s="2"/>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2"/>
      <c r="H589" s="2"/>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2"/>
      <c r="H590" s="2"/>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2"/>
      <c r="H591" s="2"/>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2"/>
      <c r="H592" s="2"/>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2"/>
      <c r="H593" s="2"/>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2"/>
      <c r="H594" s="2"/>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2"/>
      <c r="H595" s="2"/>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2"/>
      <c r="H596" s="2"/>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2"/>
      <c r="H597" s="2"/>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2"/>
      <c r="H598" s="2"/>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2"/>
      <c r="H599" s="2"/>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2"/>
      <c r="H600" s="2"/>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2"/>
      <c r="H601" s="2"/>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2"/>
      <c r="H602" s="2"/>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2"/>
      <c r="H603" s="2"/>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2"/>
      <c r="H604" s="2"/>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2"/>
      <c r="H605" s="2"/>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2"/>
      <c r="H606" s="2"/>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2"/>
      <c r="H607" s="2"/>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2"/>
      <c r="H608" s="2"/>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2"/>
      <c r="H609" s="2"/>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2"/>
      <c r="H610" s="2"/>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2"/>
      <c r="H611" s="2"/>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2"/>
      <c r="H612" s="2"/>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2"/>
      <c r="H613" s="2"/>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2"/>
      <c r="H614" s="2"/>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2"/>
      <c r="H615" s="2"/>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2"/>
      <c r="H616" s="2"/>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2"/>
      <c r="H617" s="2"/>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2"/>
      <c r="H618" s="2"/>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2"/>
      <c r="H619" s="2"/>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2"/>
      <c r="H620" s="2"/>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2"/>
      <c r="H621" s="2"/>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2"/>
      <c r="H622" s="2"/>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2"/>
      <c r="H623" s="2"/>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2"/>
      <c r="H624" s="2"/>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2"/>
      <c r="H625" s="2"/>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2"/>
      <c r="H626" s="2"/>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2"/>
      <c r="H627" s="2"/>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2"/>
      <c r="H628" s="2"/>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2"/>
      <c r="H629" s="2"/>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2"/>
      <c r="H630" s="2"/>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2"/>
      <c r="H631" s="2"/>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2"/>
      <c r="H632" s="2"/>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2"/>
      <c r="H633" s="2"/>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2"/>
      <c r="H634" s="2"/>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2"/>
      <c r="H635" s="2"/>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2"/>
      <c r="H636" s="2"/>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2"/>
      <c r="H637" s="2"/>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2"/>
      <c r="H638" s="2"/>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2"/>
      <c r="H639" s="2"/>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2"/>
      <c r="H640" s="2"/>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2"/>
      <c r="H641" s="2"/>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2"/>
      <c r="H642" s="2"/>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2"/>
      <c r="H643" s="2"/>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2"/>
      <c r="H644" s="2"/>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2"/>
      <c r="H645" s="2"/>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2"/>
      <c r="H646" s="2"/>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2"/>
      <c r="H647" s="2"/>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2"/>
      <c r="H648" s="2"/>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2"/>
      <c r="H649" s="2"/>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2"/>
      <c r="H650" s="2"/>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2"/>
      <c r="H651" s="2"/>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2"/>
      <c r="H652" s="2"/>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2"/>
      <c r="H653" s="2"/>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2"/>
      <c r="H654" s="2"/>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2"/>
      <c r="H655" s="2"/>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2"/>
      <c r="H656" s="2"/>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2"/>
      <c r="H657" s="2"/>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2"/>
      <c r="H658" s="2"/>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2"/>
      <c r="H659" s="2"/>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2"/>
      <c r="H660" s="2"/>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2"/>
      <c r="H661" s="2"/>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2"/>
      <c r="H662" s="2"/>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2"/>
      <c r="H663" s="2"/>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2"/>
      <c r="H664" s="2"/>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2"/>
      <c r="H665" s="2"/>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2"/>
      <c r="H666" s="2"/>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2"/>
      <c r="H667" s="2"/>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2"/>
      <c r="H668" s="2"/>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2"/>
      <c r="H669" s="2"/>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2"/>
      <c r="H670" s="2"/>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2"/>
      <c r="H671" s="2"/>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2"/>
      <c r="H672" s="2"/>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2"/>
      <c r="H673" s="2"/>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2"/>
      <c r="H674" s="2"/>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2"/>
      <c r="H675" s="2"/>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2"/>
      <c r="H676" s="2"/>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2"/>
      <c r="H677" s="2"/>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2"/>
      <c r="H678" s="2"/>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2"/>
      <c r="H679" s="2"/>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2"/>
      <c r="H680" s="2"/>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2"/>
      <c r="H681" s="2"/>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2"/>
      <c r="H682" s="2"/>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2"/>
      <c r="H683" s="2"/>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2"/>
      <c r="H684" s="2"/>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2"/>
      <c r="H685" s="2"/>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2"/>
      <c r="H686" s="2"/>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2"/>
      <c r="H687" s="2"/>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2"/>
      <c r="H688" s="2"/>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2"/>
      <c r="H689" s="2"/>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2"/>
      <c r="H690" s="2"/>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2"/>
      <c r="H691" s="2"/>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2"/>
      <c r="H692" s="2"/>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2"/>
      <c r="H693" s="2"/>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2"/>
      <c r="H694" s="2"/>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2"/>
      <c r="H695" s="2"/>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2"/>
      <c r="H696" s="2"/>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2"/>
      <c r="H697" s="2"/>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2"/>
      <c r="H698" s="2"/>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2"/>
      <c r="H699" s="2"/>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2"/>
      <c r="H700" s="2"/>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2"/>
      <c r="H701" s="2"/>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2"/>
      <c r="H702" s="2"/>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2"/>
      <c r="H703" s="2"/>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2"/>
      <c r="H704" s="2"/>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2"/>
      <c r="H705" s="2"/>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2"/>
      <c r="H706" s="2"/>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2"/>
      <c r="H707" s="2"/>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2"/>
      <c r="H708" s="2"/>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2"/>
      <c r="H709" s="2"/>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2"/>
      <c r="H710" s="2"/>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2"/>
      <c r="H711" s="2"/>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2"/>
      <c r="H712" s="2"/>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2"/>
      <c r="H713" s="2"/>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2"/>
      <c r="H714" s="2"/>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2"/>
      <c r="H715" s="2"/>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2"/>
      <c r="H716" s="2"/>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2"/>
      <c r="H717" s="2"/>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2"/>
      <c r="H718" s="2"/>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2"/>
      <c r="H719" s="2"/>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2"/>
      <c r="H720" s="2"/>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2"/>
      <c r="H721" s="2"/>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2"/>
      <c r="H722" s="2"/>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2"/>
      <c r="H723" s="2"/>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2"/>
      <c r="H724" s="2"/>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2"/>
      <c r="H725" s="2"/>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2"/>
      <c r="H726" s="2"/>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2"/>
      <c r="H727" s="2"/>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2"/>
      <c r="H728" s="2"/>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2"/>
      <c r="H729" s="2"/>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2"/>
      <c r="H730" s="2"/>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2"/>
      <c r="H731" s="2"/>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2"/>
      <c r="H732" s="2"/>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2"/>
      <c r="H733" s="2"/>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2"/>
      <c r="H734" s="2"/>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2"/>
      <c r="H735" s="2"/>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2"/>
      <c r="H736" s="2"/>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2"/>
      <c r="H737" s="2"/>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2"/>
      <c r="H738" s="2"/>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2"/>
      <c r="H739" s="2"/>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2"/>
      <c r="H740" s="2"/>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2"/>
      <c r="H741" s="2"/>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2"/>
      <c r="H742" s="2"/>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2"/>
      <c r="H743" s="2"/>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2"/>
      <c r="H744" s="2"/>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2"/>
      <c r="H745" s="2"/>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2"/>
      <c r="H746" s="2"/>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2"/>
      <c r="H747" s="2"/>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2"/>
      <c r="H748" s="2"/>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2"/>
      <c r="H749" s="2"/>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2"/>
      <c r="H750" s="2"/>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2"/>
      <c r="H751" s="2"/>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2"/>
      <c r="H752" s="2"/>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2"/>
      <c r="H753" s="2"/>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2"/>
      <c r="H754" s="2"/>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2"/>
      <c r="H755" s="2"/>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2"/>
      <c r="H756" s="2"/>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2"/>
      <c r="H757" s="2"/>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2"/>
      <c r="H758" s="2"/>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2"/>
      <c r="H759" s="2"/>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2"/>
      <c r="H760" s="2"/>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2"/>
      <c r="H761" s="2"/>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2"/>
      <c r="H762" s="2"/>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2"/>
      <c r="H763" s="2"/>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2"/>
      <c r="H764" s="2"/>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2"/>
      <c r="H765" s="2"/>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2"/>
      <c r="H766" s="2"/>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2"/>
      <c r="H767" s="2"/>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2"/>
      <c r="H768" s="2"/>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2"/>
      <c r="H769" s="2"/>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2"/>
      <c r="H770" s="2"/>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2"/>
      <c r="H771" s="2"/>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2"/>
      <c r="H772" s="2"/>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2"/>
      <c r="H773" s="2"/>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2"/>
      <c r="H774" s="2"/>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2"/>
      <c r="H775" s="2"/>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2"/>
      <c r="H776" s="2"/>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2"/>
      <c r="H777" s="2"/>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2"/>
      <c r="H778" s="2"/>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2"/>
      <c r="H779" s="2"/>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2"/>
      <c r="H780" s="2"/>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2"/>
      <c r="H781" s="2"/>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2"/>
      <c r="H782" s="2"/>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2"/>
      <c r="H783" s="2"/>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2"/>
      <c r="H784" s="2"/>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2"/>
      <c r="H785" s="2"/>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2"/>
      <c r="H786" s="2"/>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2"/>
      <c r="H787" s="2"/>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2"/>
      <c r="H788" s="2"/>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2"/>
      <c r="H789" s="2"/>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2"/>
      <c r="H790" s="2"/>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2"/>
      <c r="H791" s="2"/>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2"/>
      <c r="H792" s="2"/>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2"/>
      <c r="H793" s="2"/>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2"/>
      <c r="H794" s="2"/>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2"/>
      <c r="H795" s="2"/>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2"/>
      <c r="H796" s="2"/>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2"/>
      <c r="H797" s="2"/>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2"/>
      <c r="H798" s="2"/>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2"/>
      <c r="H799" s="2"/>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2"/>
      <c r="H800" s="2"/>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2"/>
      <c r="H801" s="2"/>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2"/>
      <c r="H802" s="2"/>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2"/>
      <c r="H803" s="2"/>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2"/>
      <c r="H804" s="2"/>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2"/>
      <c r="H805" s="2"/>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2"/>
      <c r="H806" s="2"/>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2"/>
      <c r="H807" s="2"/>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2"/>
      <c r="H808" s="2"/>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2"/>
      <c r="H809" s="2"/>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2"/>
      <c r="H810" s="2"/>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2"/>
      <c r="H811" s="2"/>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2"/>
      <c r="H812" s="2"/>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2"/>
      <c r="H813" s="2"/>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2"/>
      <c r="H814" s="2"/>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2"/>
      <c r="H815" s="2"/>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2"/>
      <c r="H816" s="2"/>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2"/>
      <c r="H817" s="2"/>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2"/>
      <c r="H818" s="2"/>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2"/>
      <c r="H819" s="2"/>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2"/>
      <c r="H820" s="2"/>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2"/>
      <c r="H821" s="2"/>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2"/>
      <c r="H822" s="2"/>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2"/>
      <c r="H823" s="2"/>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2"/>
      <c r="H824" s="2"/>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2"/>
      <c r="H825" s="2"/>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2"/>
      <c r="H826" s="2"/>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2"/>
      <c r="H827" s="2"/>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2"/>
      <c r="H828" s="2"/>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2"/>
      <c r="H829" s="2"/>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2"/>
      <c r="H830" s="2"/>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2"/>
      <c r="H831" s="2"/>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2"/>
      <c r="H832" s="2"/>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2"/>
      <c r="H833" s="2"/>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2"/>
      <c r="H834" s="2"/>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2"/>
      <c r="H835" s="2"/>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2"/>
      <c r="H836" s="2"/>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2"/>
      <c r="H837" s="2"/>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2"/>
      <c r="H838" s="2"/>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2"/>
      <c r="H839" s="2"/>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2"/>
      <c r="H840" s="2"/>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2"/>
      <c r="H841" s="2"/>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2"/>
      <c r="H842" s="2"/>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2"/>
      <c r="H843" s="2"/>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2"/>
      <c r="H844" s="2"/>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2"/>
      <c r="H845" s="2"/>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2"/>
      <c r="H846" s="2"/>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2"/>
      <c r="H847" s="2"/>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2"/>
      <c r="H848" s="2"/>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2"/>
      <c r="H849" s="2"/>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2"/>
      <c r="H850" s="2"/>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2"/>
      <c r="H851" s="2"/>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2"/>
      <c r="H852" s="2"/>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2"/>
      <c r="H853" s="2"/>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2"/>
      <c r="H854" s="2"/>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2"/>
      <c r="H855" s="2"/>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2"/>
      <c r="H856" s="2"/>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2"/>
      <c r="H857" s="2"/>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2"/>
      <c r="H858" s="2"/>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2"/>
      <c r="H859" s="2"/>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2"/>
      <c r="H860" s="2"/>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2"/>
      <c r="H861" s="2"/>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2"/>
      <c r="H862" s="2"/>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2"/>
      <c r="H863" s="2"/>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2"/>
      <c r="H864" s="2"/>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2"/>
      <c r="H865" s="2"/>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2"/>
      <c r="H866" s="2"/>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2"/>
      <c r="H867" s="2"/>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2"/>
      <c r="H868" s="2"/>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2"/>
      <c r="H869" s="2"/>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2"/>
      <c r="H870" s="2"/>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2"/>
      <c r="H871" s="2"/>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2"/>
      <c r="H872" s="2"/>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2"/>
      <c r="H873" s="2"/>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2"/>
      <c r="H874" s="2"/>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2"/>
      <c r="H875" s="2"/>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2"/>
      <c r="H876" s="2"/>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2"/>
      <c r="H877" s="2"/>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2"/>
      <c r="H878" s="2"/>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2"/>
      <c r="H879" s="2"/>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2"/>
      <c r="H880" s="2"/>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2"/>
      <c r="H881" s="2"/>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2"/>
      <c r="H882" s="2"/>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2"/>
      <c r="H883" s="2"/>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2"/>
      <c r="H884" s="2"/>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2"/>
      <c r="H885" s="2"/>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2"/>
      <c r="H886" s="2"/>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2"/>
      <c r="H887" s="2"/>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2"/>
      <c r="H888" s="2"/>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2"/>
      <c r="H889" s="2"/>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2"/>
      <c r="H890" s="2"/>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2"/>
      <c r="H891" s="2"/>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2"/>
      <c r="H892" s="2"/>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2"/>
      <c r="H893" s="2"/>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2"/>
      <c r="H894" s="2"/>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2"/>
      <c r="H895" s="2"/>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2"/>
      <c r="H896" s="2"/>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2"/>
      <c r="H897" s="2"/>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2"/>
      <c r="H898" s="2"/>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2"/>
      <c r="H899" s="2"/>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2"/>
      <c r="H900" s="2"/>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2"/>
      <c r="H901" s="2"/>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2"/>
      <c r="H902" s="2"/>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2"/>
      <c r="H903" s="2"/>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2"/>
      <c r="H904" s="2"/>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2"/>
      <c r="H905" s="2"/>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2"/>
      <c r="H906" s="2"/>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2"/>
      <c r="H907" s="2"/>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2"/>
      <c r="H908" s="2"/>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2"/>
      <c r="H909" s="2"/>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2"/>
      <c r="H910" s="2"/>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2"/>
      <c r="H911" s="2"/>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2"/>
      <c r="H912" s="2"/>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2"/>
      <c r="H913" s="2"/>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2"/>
      <c r="H914" s="2"/>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2"/>
      <c r="H915" s="2"/>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2"/>
      <c r="H916" s="2"/>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2"/>
      <c r="H917" s="2"/>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2"/>
      <c r="H918" s="2"/>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2"/>
      <c r="H919" s="2"/>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2"/>
      <c r="H920" s="2"/>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2"/>
      <c r="H921" s="2"/>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2"/>
      <c r="H922" s="2"/>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2"/>
      <c r="H923" s="2"/>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2"/>
      <c r="H924" s="2"/>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2"/>
      <c r="H925" s="2"/>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2"/>
      <c r="H926" s="2"/>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2"/>
      <c r="H927" s="2"/>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2"/>
      <c r="H928" s="2"/>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2"/>
      <c r="H929" s="2"/>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2"/>
      <c r="H930" s="2"/>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2"/>
      <c r="H931" s="2"/>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2"/>
      <c r="H932" s="2"/>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2"/>
      <c r="H933" s="2"/>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2"/>
      <c r="H934" s="2"/>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2"/>
      <c r="H935" s="2"/>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2"/>
      <c r="H936" s="2"/>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2"/>
      <c r="H937" s="2"/>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2"/>
      <c r="H938" s="2"/>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2"/>
      <c r="H939" s="2"/>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2"/>
      <c r="H940" s="2"/>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2"/>
      <c r="H941" s="2"/>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2"/>
      <c r="H942" s="2"/>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2"/>
      <c r="H943" s="2"/>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2"/>
      <c r="H944" s="2"/>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2"/>
      <c r="H945" s="2"/>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2"/>
      <c r="H946" s="2"/>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2"/>
      <c r="H947" s="2"/>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2"/>
      <c r="H948" s="2"/>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2"/>
      <c r="H949" s="2"/>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2"/>
      <c r="H950" s="2"/>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2"/>
      <c r="H951" s="2"/>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2"/>
      <c r="H952" s="2"/>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2"/>
      <c r="H953" s="2"/>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2"/>
      <c r="H954" s="2"/>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2"/>
      <c r="H955" s="2"/>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2"/>
      <c r="H956" s="2"/>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2"/>
      <c r="H957" s="2"/>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2"/>
      <c r="H958" s="2"/>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2"/>
      <c r="H959" s="2"/>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2"/>
      <c r="H960" s="2"/>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2"/>
      <c r="H961" s="2"/>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2"/>
      <c r="H962" s="2"/>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2"/>
      <c r="H963" s="2"/>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2"/>
      <c r="H964" s="2"/>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2"/>
      <c r="H965" s="2"/>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2"/>
      <c r="H966" s="2"/>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2"/>
      <c r="H967" s="2"/>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2"/>
      <c r="H968" s="2"/>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2"/>
      <c r="H969" s="2"/>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2"/>
      <c r="H970" s="2"/>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2"/>
      <c r="H971" s="2"/>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2"/>
      <c r="H972" s="2"/>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2"/>
      <c r="H973" s="2"/>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2"/>
      <c r="H974" s="2"/>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2"/>
      <c r="H975" s="2"/>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2"/>
      <c r="H976" s="2"/>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2"/>
      <c r="H977" s="2"/>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2"/>
      <c r="H978" s="2"/>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2"/>
      <c r="H979" s="2"/>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2"/>
      <c r="H980" s="2"/>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2"/>
      <c r="H981" s="2"/>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2"/>
      <c r="H982" s="2"/>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2"/>
      <c r="H983" s="2"/>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2"/>
      <c r="H984" s="2"/>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2"/>
      <c r="H985" s="2"/>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2"/>
      <c r="H986" s="2"/>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2"/>
      <c r="H987" s="2"/>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2"/>
      <c r="H988" s="2"/>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2"/>
      <c r="H989" s="2"/>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2"/>
      <c r="H990" s="2"/>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2"/>
      <c r="H991" s="2"/>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2"/>
      <c r="H992" s="2"/>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2"/>
      <c r="H993" s="2"/>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2"/>
      <c r="H994" s="2"/>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2"/>
      <c r="H995" s="2"/>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2"/>
      <c r="H996" s="2"/>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2"/>
      <c r="H997" s="2"/>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2"/>
      <c r="H998" s="2"/>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2"/>
      <c r="H999" s="2"/>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2"/>
      <c r="H1000" s="2"/>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2"/>
      <c r="H1001" s="2"/>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2"/>
      <c r="H1002" s="2"/>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2"/>
      <c r="H1003" s="2"/>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2"/>
      <c r="H1004" s="2"/>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2"/>
      <c r="H1005" s="2"/>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2"/>
      <c r="H1006" s="2"/>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2"/>
      <c r="H1007" s="2"/>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2"/>
      <c r="H1008" s="2"/>
      <c r="I1008" s="1"/>
      <c r="J1008" s="1"/>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2"/>
      <c r="H1009" s="2"/>
      <c r="I1009" s="1"/>
      <c r="J1009" s="1"/>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2"/>
      <c r="H1010" s="2"/>
      <c r="I1010" s="1"/>
      <c r="J1010" s="1"/>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2"/>
      <c r="H1011" s="2"/>
      <c r="I1011" s="1"/>
      <c r="J1011" s="1"/>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2"/>
      <c r="H1012" s="2"/>
      <c r="I1012" s="1"/>
      <c r="J1012" s="1"/>
      <c r="K1012" s="1"/>
      <c r="L1012" s="1"/>
      <c r="M1012" s="1"/>
      <c r="N1012" s="1"/>
      <c r="O1012" s="1"/>
      <c r="P1012" s="1"/>
      <c r="Q1012" s="1"/>
      <c r="R1012" s="1"/>
      <c r="S1012" s="1"/>
      <c r="T1012" s="1"/>
      <c r="U1012" s="1"/>
      <c r="V1012" s="1"/>
      <c r="W1012" s="1"/>
      <c r="X1012" s="1"/>
      <c r="Y1012" s="1"/>
      <c r="Z1012" s="1"/>
    </row>
    <row r="1013" spans="1:26" ht="15.75" customHeight="1">
      <c r="A1013" s="1"/>
      <c r="B1013" s="1"/>
      <c r="C1013" s="1"/>
      <c r="D1013" s="1"/>
      <c r="E1013" s="1"/>
      <c r="F1013" s="1"/>
      <c r="G1013" s="2"/>
      <c r="H1013" s="2"/>
      <c r="I1013" s="1"/>
      <c r="J1013" s="1"/>
      <c r="K1013" s="1"/>
      <c r="L1013" s="1"/>
      <c r="M1013" s="1"/>
      <c r="N1013" s="1"/>
      <c r="O1013" s="1"/>
      <c r="P1013" s="1"/>
      <c r="Q1013" s="1"/>
      <c r="R1013" s="1"/>
      <c r="S1013" s="1"/>
      <c r="T1013" s="1"/>
      <c r="U1013" s="1"/>
      <c r="V1013" s="1"/>
      <c r="W1013" s="1"/>
      <c r="X1013" s="1"/>
      <c r="Y1013" s="1"/>
      <c r="Z1013" s="1"/>
    </row>
    <row r="1014" spans="1:26" ht="15.75" customHeight="1">
      <c r="A1014" s="1"/>
      <c r="B1014" s="1"/>
      <c r="C1014" s="1"/>
      <c r="D1014" s="1"/>
      <c r="E1014" s="1"/>
      <c r="F1014" s="1"/>
      <c r="G1014" s="2"/>
      <c r="H1014" s="2"/>
      <c r="I1014" s="1"/>
      <c r="J1014" s="1"/>
      <c r="K1014" s="1"/>
      <c r="L1014" s="1"/>
      <c r="M1014" s="1"/>
      <c r="N1014" s="1"/>
      <c r="O1014" s="1"/>
      <c r="P1014" s="1"/>
      <c r="Q1014" s="1"/>
      <c r="R1014" s="1"/>
      <c r="S1014" s="1"/>
      <c r="T1014" s="1"/>
      <c r="U1014" s="1"/>
      <c r="V1014" s="1"/>
      <c r="W1014" s="1"/>
      <c r="X1014" s="1"/>
      <c r="Y1014" s="1"/>
      <c r="Z1014" s="1"/>
    </row>
    <row r="1015" spans="1:26" ht="15.75" customHeight="1">
      <c r="A1015" s="1"/>
      <c r="B1015" s="1"/>
      <c r="C1015" s="1"/>
      <c r="D1015" s="1"/>
      <c r="E1015" s="1"/>
      <c r="F1015" s="1"/>
      <c r="G1015" s="2"/>
      <c r="H1015" s="2"/>
      <c r="I1015" s="1"/>
      <c r="J1015" s="1"/>
      <c r="K1015" s="1"/>
      <c r="L1015" s="1"/>
      <c r="M1015" s="1"/>
      <c r="N1015" s="1"/>
      <c r="O1015" s="1"/>
      <c r="P1015" s="1"/>
      <c r="Q1015" s="1"/>
      <c r="R1015" s="1"/>
      <c r="S1015" s="1"/>
      <c r="T1015" s="1"/>
      <c r="U1015" s="1"/>
      <c r="V1015" s="1"/>
      <c r="W1015" s="1"/>
      <c r="X1015" s="1"/>
      <c r="Y1015" s="1"/>
      <c r="Z1015" s="1"/>
    </row>
    <row r="1016" spans="1:26" ht="15.75" customHeight="1">
      <c r="A1016" s="1"/>
      <c r="B1016" s="1"/>
      <c r="C1016" s="1"/>
      <c r="D1016" s="1"/>
      <c r="E1016" s="1"/>
      <c r="F1016" s="1"/>
      <c r="G1016" s="2"/>
      <c r="H1016" s="2"/>
      <c r="I1016" s="1"/>
      <c r="J1016" s="1"/>
      <c r="K1016" s="1"/>
      <c r="L1016" s="1"/>
      <c r="M1016" s="1"/>
      <c r="N1016" s="1"/>
      <c r="O1016" s="1"/>
      <c r="P1016" s="1"/>
      <c r="Q1016" s="1"/>
      <c r="R1016" s="1"/>
      <c r="S1016" s="1"/>
      <c r="T1016" s="1"/>
      <c r="U1016" s="1"/>
      <c r="V1016" s="1"/>
      <c r="W1016" s="1"/>
      <c r="X1016" s="1"/>
      <c r="Y1016" s="1"/>
      <c r="Z1016" s="1"/>
    </row>
    <row r="1017" spans="1:26" ht="15.75" customHeight="1">
      <c r="A1017" s="1"/>
      <c r="B1017" s="1"/>
      <c r="C1017" s="1"/>
      <c r="D1017" s="1"/>
      <c r="E1017" s="1"/>
      <c r="F1017" s="1"/>
      <c r="G1017" s="2"/>
      <c r="H1017" s="2"/>
      <c r="I1017" s="1"/>
      <c r="J1017" s="1"/>
      <c r="K1017" s="1"/>
      <c r="L1017" s="1"/>
      <c r="M1017" s="1"/>
      <c r="N1017" s="1"/>
      <c r="O1017" s="1"/>
      <c r="P1017" s="1"/>
      <c r="Q1017" s="1"/>
      <c r="R1017" s="1"/>
      <c r="S1017" s="1"/>
      <c r="T1017" s="1"/>
      <c r="U1017" s="1"/>
      <c r="V1017" s="1"/>
      <c r="W1017" s="1"/>
      <c r="X1017" s="1"/>
      <c r="Y1017" s="1"/>
      <c r="Z1017" s="1"/>
    </row>
    <row r="1018" spans="1:26" ht="15.75" customHeight="1">
      <c r="A1018" s="1"/>
      <c r="B1018" s="1"/>
      <c r="C1018" s="1"/>
      <c r="D1018" s="1"/>
      <c r="E1018" s="1"/>
      <c r="F1018" s="1"/>
      <c r="G1018" s="2"/>
      <c r="H1018" s="2"/>
      <c r="I1018" s="1"/>
      <c r="J1018" s="1"/>
      <c r="K1018" s="1"/>
      <c r="L1018" s="1"/>
      <c r="M1018" s="1"/>
      <c r="N1018" s="1"/>
      <c r="O1018" s="1"/>
      <c r="P1018" s="1"/>
      <c r="Q1018" s="1"/>
      <c r="R1018" s="1"/>
      <c r="S1018" s="1"/>
      <c r="T1018" s="1"/>
      <c r="U1018" s="1"/>
      <c r="V1018" s="1"/>
      <c r="W1018" s="1"/>
      <c r="X1018" s="1"/>
      <c r="Y1018" s="1"/>
      <c r="Z1018" s="1"/>
    </row>
    <row r="1019" spans="1:26" ht="15.75" customHeight="1">
      <c r="A1019" s="1"/>
      <c r="B1019" s="1"/>
      <c r="C1019" s="1"/>
      <c r="D1019" s="1"/>
      <c r="E1019" s="1"/>
      <c r="F1019" s="1"/>
      <c r="G1019" s="2"/>
      <c r="H1019" s="2"/>
      <c r="I1019" s="1"/>
      <c r="J1019" s="1"/>
      <c r="K1019" s="1"/>
      <c r="L1019" s="1"/>
      <c r="M1019" s="1"/>
      <c r="N1019" s="1"/>
      <c r="O1019" s="1"/>
      <c r="P1019" s="1"/>
      <c r="Q1019" s="1"/>
      <c r="R1019" s="1"/>
      <c r="S1019" s="1"/>
      <c r="T1019" s="1"/>
      <c r="U1019" s="1"/>
      <c r="V1019" s="1"/>
      <c r="W1019" s="1"/>
      <c r="X1019" s="1"/>
      <c r="Y1019" s="1"/>
      <c r="Z1019" s="1"/>
    </row>
  </sheetData>
  <mergeCells count="32">
    <mergeCell ref="A2:E2"/>
    <mergeCell ref="A1:D1"/>
    <mergeCell ref="A5:E5"/>
    <mergeCell ref="A4:E4"/>
    <mergeCell ref="C8:E8"/>
    <mergeCell ref="C9:E9"/>
    <mergeCell ref="A6:E6"/>
    <mergeCell ref="C7:E7"/>
    <mergeCell ref="C3:E3"/>
    <mergeCell ref="A63:B63"/>
    <mergeCell ref="A60:B60"/>
    <mergeCell ref="A21:B21"/>
    <mergeCell ref="C29:D29"/>
    <mergeCell ref="A28:B28"/>
    <mergeCell ref="C30:D30"/>
    <mergeCell ref="C35:D35"/>
    <mergeCell ref="C10:E10"/>
    <mergeCell ref="C11:E11"/>
    <mergeCell ref="C12:E12"/>
    <mergeCell ref="C17:E17"/>
    <mergeCell ref="C18:E18"/>
    <mergeCell ref="A73:B73"/>
    <mergeCell ref="A47:B47"/>
    <mergeCell ref="A55:B55"/>
    <mergeCell ref="A79:B79"/>
    <mergeCell ref="A36:B36"/>
    <mergeCell ref="C13:E13"/>
    <mergeCell ref="A20:E20"/>
    <mergeCell ref="C14:E14"/>
    <mergeCell ref="C15:E15"/>
    <mergeCell ref="A19:E19"/>
    <mergeCell ref="A16:E16"/>
  </mergeCells>
  <conditionalFormatting sqref="A60 C60:E60">
    <cfRule type="expression" dxfId="143" priority="4">
      <formula>#REF!="No"</formula>
    </cfRule>
  </conditionalFormatting>
  <conditionalFormatting sqref="E73:E74">
    <cfRule type="expression" dxfId="142" priority="5">
      <formula>#REF!="Yes"</formula>
    </cfRule>
  </conditionalFormatting>
  <conditionalFormatting sqref="B61 E63">
    <cfRule type="expression" dxfId="141" priority="6">
      <formula>#REF!="No"</formula>
    </cfRule>
  </conditionalFormatting>
  <conditionalFormatting sqref="A74:A78 B75:B78">
    <cfRule type="expression" dxfId="140" priority="7">
      <formula>#REF!="Yes"</formula>
    </cfRule>
  </conditionalFormatting>
  <conditionalFormatting sqref="B74">
    <cfRule type="expression" dxfId="139" priority="8">
      <formula>#REF!="Yes"</formula>
    </cfRule>
  </conditionalFormatting>
  <conditionalFormatting sqref="B48 B65:B72">
    <cfRule type="expression" dxfId="138" priority="9">
      <formula>$C$25="Yes"</formula>
    </cfRule>
  </conditionalFormatting>
  <conditionalFormatting sqref="B51">
    <cfRule type="expression" dxfId="137" priority="10">
      <formula>$C$25="Yes"</formula>
    </cfRule>
  </conditionalFormatting>
  <conditionalFormatting sqref="B50">
    <cfRule type="expression" dxfId="136" priority="11">
      <formula>$C$25="Yes"</formula>
    </cfRule>
  </conditionalFormatting>
  <conditionalFormatting sqref="B52:B54">
    <cfRule type="expression" dxfId="135" priority="12">
      <formula>$C$25="Yes"</formula>
    </cfRule>
  </conditionalFormatting>
  <conditionalFormatting sqref="B62">
    <cfRule type="expression" dxfId="134" priority="13">
      <formula>$C$25="Yes"</formula>
    </cfRule>
  </conditionalFormatting>
  <conditionalFormatting sqref="B64">
    <cfRule type="expression" dxfId="133" priority="14">
      <formula>$C$25="Yes"</formula>
    </cfRule>
  </conditionalFormatting>
  <conditionalFormatting sqref="B57">
    <cfRule type="expression" dxfId="132" priority="16">
      <formula>$C$25="Yes"</formula>
    </cfRule>
  </conditionalFormatting>
  <conditionalFormatting sqref="E83">
    <cfRule type="expression" dxfId="131" priority="3">
      <formula>#REF!="Yes"</formula>
    </cfRule>
  </conditionalFormatting>
  <conditionalFormatting sqref="E84">
    <cfRule type="expression" dxfId="130" priority="2">
      <formula>#REF!="Yes"</formula>
    </cfRule>
  </conditionalFormatting>
  <conditionalFormatting sqref="E85">
    <cfRule type="expression" dxfId="129" priority="1">
      <formula>#REF!="Yes"</formula>
    </cfRule>
  </conditionalFormatting>
  <pageMargins left="0.75" right="0.75" top="1" bottom="1" header="0" footer="0"/>
  <pageSetup orientation="landscape"/>
  <headerFooter>
    <oddFooter>&amp;L000000	&amp;P</oddFooter>
  </headerFooter>
  <legacyDrawing r:id="rId1"/>
  <extLst>
    <ext xmlns:x14="http://schemas.microsoft.com/office/spreadsheetml/2009/9/main" uri="{CCE6A557-97BC-4b89-ADB6-D9C93CAAB3DF}">
      <x14:dataValidations xmlns:xm="http://schemas.microsoft.com/office/excel/2006/main" count="2">
        <x14:dataValidation type="list" allowBlank="1" showErrorMessage="1">
          <x14:formula1>
            <xm:f>Values!$A$4:$A$5</xm:f>
          </x14:formula1>
          <xm:sqref>C22:C27 C31:C34 C50:C54 C64:C71 C56:C59 C61:C62 C74:C78 C80:C84 C48 C37:C43 C45:C46</xm:sqref>
        </x14:dataValidation>
        <x14:dataValidation type="list" allowBlank="1" showErrorMessage="1">
          <x14:formula1>
            <xm:f>Values!$A$4:$A$6</xm:f>
          </x14:formula1>
          <xm:sqref>C72 C49 C44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1022"/>
  <sheetViews>
    <sheetView showGridLines="0" topLeftCell="A58" workbookViewId="0">
      <selection activeCell="C63" sqref="C63"/>
    </sheetView>
  </sheetViews>
  <sheetFormatPr defaultColWidth="11.19921875" defaultRowHeight="15" customHeight="1"/>
  <cols>
    <col min="1" max="1" width="8.19921875" customWidth="1"/>
    <col min="2" max="2" width="58.3984375" customWidth="1"/>
    <col min="3" max="8" width="24.3984375" customWidth="1"/>
    <col min="9" max="26" width="6.3984375" customWidth="1"/>
  </cols>
  <sheetData>
    <row r="1" spans="1:26" ht="36" customHeight="1">
      <c r="A1" s="235" t="s">
        <v>1808</v>
      </c>
      <c r="B1" s="234"/>
      <c r="C1" s="234"/>
      <c r="D1" s="234"/>
      <c r="E1" s="234"/>
      <c r="F1" s="234"/>
      <c r="G1" s="234"/>
      <c r="H1" s="234"/>
      <c r="I1" s="37"/>
      <c r="J1" s="2"/>
      <c r="K1" s="2"/>
      <c r="L1" s="2"/>
      <c r="M1" s="2"/>
      <c r="N1" s="2"/>
      <c r="O1" s="2"/>
      <c r="P1" s="2"/>
      <c r="Q1" s="2"/>
      <c r="R1" s="2"/>
      <c r="S1" s="2"/>
      <c r="T1" s="2"/>
      <c r="U1" s="2"/>
      <c r="V1" s="2"/>
      <c r="W1" s="2"/>
      <c r="X1" s="2"/>
      <c r="Y1" s="2"/>
      <c r="Z1" s="2"/>
    </row>
    <row r="2" spans="1:26" ht="25.5" customHeight="1">
      <c r="A2" s="236" t="s">
        <v>0</v>
      </c>
      <c r="B2" s="234"/>
      <c r="C2" s="234"/>
      <c r="D2" s="234"/>
      <c r="E2" s="234"/>
      <c r="F2" s="234"/>
      <c r="G2" s="234"/>
      <c r="H2" s="234"/>
      <c r="I2" s="37"/>
      <c r="J2" s="2"/>
      <c r="K2" s="2"/>
      <c r="L2" s="2"/>
      <c r="M2" s="2"/>
      <c r="N2" s="2"/>
      <c r="O2" s="2"/>
      <c r="P2" s="2"/>
      <c r="Q2" s="2"/>
      <c r="R2" s="2"/>
      <c r="S2" s="2"/>
      <c r="T2" s="2"/>
      <c r="U2" s="2"/>
      <c r="V2" s="2"/>
      <c r="W2" s="2"/>
      <c r="X2" s="2"/>
      <c r="Y2" s="2"/>
      <c r="Z2" s="2"/>
    </row>
    <row r="3" spans="1:26" ht="36" customHeight="1">
      <c r="A3" s="233" t="s">
        <v>11</v>
      </c>
      <c r="B3" s="234"/>
      <c r="C3" s="189" t="s">
        <v>193</v>
      </c>
      <c r="D3" s="189" t="s">
        <v>194</v>
      </c>
      <c r="E3" s="189" t="s">
        <v>195</v>
      </c>
      <c r="F3" s="189" t="s">
        <v>196</v>
      </c>
      <c r="G3" s="190" t="s">
        <v>197</v>
      </c>
      <c r="H3" s="189" t="s">
        <v>198</v>
      </c>
      <c r="I3" s="37"/>
      <c r="J3" s="37"/>
      <c r="K3" s="37"/>
      <c r="L3" s="37"/>
      <c r="M3" s="37"/>
      <c r="N3" s="37"/>
      <c r="O3" s="37"/>
      <c r="P3" s="37"/>
      <c r="Q3" s="37"/>
      <c r="R3" s="37"/>
      <c r="S3" s="37"/>
      <c r="T3" s="37"/>
      <c r="U3" s="37"/>
      <c r="V3" s="37"/>
      <c r="W3" s="37"/>
      <c r="X3" s="37"/>
      <c r="Y3" s="37"/>
      <c r="Z3" s="37"/>
    </row>
    <row r="4" spans="1:26" ht="63.75" customHeight="1">
      <c r="A4" s="191" t="s">
        <v>66</v>
      </c>
      <c r="B4" s="191" t="str">
        <f>VLOOKUP(A4,'HECVAT - On-Premise'!A$22:B$85,2,FALSE)</f>
        <v>Have you undergone a SSAE 18 audit?</v>
      </c>
      <c r="C4" s="192"/>
      <c r="D4" s="192"/>
      <c r="E4" s="193" t="s">
        <v>199</v>
      </c>
      <c r="F4" s="192"/>
      <c r="G4" s="192"/>
      <c r="H4" s="193" t="s">
        <v>200</v>
      </c>
      <c r="I4" s="37"/>
      <c r="J4" s="2"/>
      <c r="K4" s="2"/>
      <c r="L4" s="2"/>
      <c r="M4" s="2"/>
      <c r="N4" s="2"/>
      <c r="O4" s="2"/>
      <c r="P4" s="2"/>
      <c r="Q4" s="2"/>
      <c r="R4" s="2"/>
      <c r="S4" s="2"/>
      <c r="T4" s="2"/>
      <c r="U4" s="2"/>
      <c r="V4" s="2"/>
      <c r="W4" s="2"/>
      <c r="X4" s="2"/>
      <c r="Y4" s="2"/>
      <c r="Z4" s="2"/>
    </row>
    <row r="5" spans="1:26" ht="48" customHeight="1">
      <c r="A5" s="191" t="s">
        <v>69</v>
      </c>
      <c r="B5" s="191" t="str">
        <f>VLOOKUP(A5,'HECVAT - On-Premise'!A$22:B$85,2,FALSE)</f>
        <v>Do you conform with a specific industry standard security framework? (e.g. NIST Cybersecurity Framework, ISO 27001, etc.)</v>
      </c>
      <c r="C5" s="192"/>
      <c r="D5" s="192"/>
      <c r="E5" s="193" t="s">
        <v>202</v>
      </c>
      <c r="F5" s="192"/>
      <c r="G5" s="192"/>
      <c r="H5" s="193" t="s">
        <v>200</v>
      </c>
      <c r="I5" s="37"/>
      <c r="J5" s="2"/>
      <c r="K5" s="2"/>
      <c r="L5" s="2"/>
      <c r="M5" s="2"/>
      <c r="N5" s="2"/>
      <c r="O5" s="2"/>
      <c r="P5" s="2"/>
      <c r="Q5" s="2"/>
      <c r="R5" s="2"/>
      <c r="S5" s="2"/>
      <c r="T5" s="2"/>
      <c r="U5" s="2"/>
      <c r="V5" s="2"/>
      <c r="W5" s="2"/>
      <c r="X5" s="2"/>
      <c r="Y5" s="2"/>
      <c r="Z5" s="2"/>
    </row>
    <row r="6" spans="1:26" ht="48" customHeight="1">
      <c r="A6" s="191" t="s">
        <v>71</v>
      </c>
      <c r="B6" s="191" t="str">
        <f>VLOOKUP(A6,'HECVAT - On-Premise'!A$22:B$85,2,FALSE)</f>
        <v>Are you compliant with FISMA standards?</v>
      </c>
      <c r="C6" s="192"/>
      <c r="D6" s="192"/>
      <c r="E6" s="193" t="s">
        <v>202</v>
      </c>
      <c r="F6" s="192"/>
      <c r="G6" s="192"/>
      <c r="H6" s="193" t="s">
        <v>200</v>
      </c>
      <c r="I6" s="37"/>
      <c r="J6" s="2"/>
      <c r="K6" s="2"/>
      <c r="L6" s="2"/>
      <c r="M6" s="2"/>
      <c r="N6" s="2"/>
      <c r="O6" s="2"/>
      <c r="P6" s="2"/>
      <c r="Q6" s="2"/>
      <c r="R6" s="2"/>
      <c r="S6" s="2"/>
      <c r="T6" s="2"/>
      <c r="U6" s="2"/>
      <c r="V6" s="2"/>
      <c r="W6" s="2"/>
      <c r="X6" s="2"/>
      <c r="Y6" s="2"/>
      <c r="Z6" s="2"/>
    </row>
    <row r="7" spans="1:26" ht="63.75" customHeight="1">
      <c r="A7" s="191" t="s">
        <v>73</v>
      </c>
      <c r="B7" s="191" t="str">
        <f>VLOOKUP(A7,'HECVAT - On-Premise'!A$22:B$85,2,FALSE)</f>
        <v>Does your organization have a data privacy policy?</v>
      </c>
      <c r="C7" s="192"/>
      <c r="D7" s="193" t="s">
        <v>204</v>
      </c>
      <c r="E7" s="193" t="s">
        <v>205</v>
      </c>
      <c r="F7" s="193" t="s">
        <v>206</v>
      </c>
      <c r="G7" s="193" t="s">
        <v>206</v>
      </c>
      <c r="H7" s="193" t="s">
        <v>200</v>
      </c>
      <c r="I7" s="37"/>
      <c r="J7" s="2"/>
      <c r="K7" s="2"/>
      <c r="L7" s="2"/>
      <c r="M7" s="2"/>
      <c r="N7" s="2"/>
      <c r="O7" s="2"/>
      <c r="P7" s="2"/>
      <c r="Q7" s="2"/>
      <c r="R7" s="2"/>
      <c r="S7" s="2"/>
      <c r="T7" s="2"/>
      <c r="U7" s="2"/>
      <c r="V7" s="2"/>
      <c r="W7" s="2"/>
      <c r="X7" s="2"/>
      <c r="Y7" s="2"/>
      <c r="Z7" s="2"/>
    </row>
    <row r="8" spans="1:26" ht="48" customHeight="1">
      <c r="A8" s="191" t="s">
        <v>75</v>
      </c>
      <c r="B8" s="191" t="str">
        <f>VLOOKUP(A8,'HECVAT - On-Premise'!A$22:B$85,2,FALSE)</f>
        <v>Describe or provide a reference to your Business Continuity Plan (BCP).</v>
      </c>
      <c r="C8" s="193" t="s">
        <v>1701</v>
      </c>
      <c r="D8" s="192"/>
      <c r="E8" s="193" t="s">
        <v>515</v>
      </c>
      <c r="F8" s="193" t="s">
        <v>281</v>
      </c>
      <c r="G8" s="193" t="s">
        <v>924</v>
      </c>
      <c r="H8" s="193" t="s">
        <v>1702</v>
      </c>
      <c r="I8" s="37"/>
      <c r="J8" s="2"/>
      <c r="K8" s="2"/>
      <c r="L8" s="2"/>
      <c r="M8" s="2"/>
      <c r="N8" s="2"/>
      <c r="O8" s="2"/>
      <c r="P8" s="2"/>
      <c r="Q8" s="2"/>
      <c r="R8" s="2"/>
      <c r="S8" s="2"/>
      <c r="T8" s="2"/>
      <c r="U8" s="2"/>
      <c r="V8" s="2"/>
      <c r="W8" s="2"/>
      <c r="X8" s="2"/>
      <c r="Y8" s="2"/>
      <c r="Z8" s="2"/>
    </row>
    <row r="9" spans="1:26" ht="48" customHeight="1">
      <c r="A9" s="191" t="s">
        <v>203</v>
      </c>
      <c r="B9" s="191" t="str">
        <f>VLOOKUP(A9,'HECVAT - On-Premise'!A$22:B$85,2,FALSE)</f>
        <v>Describe or provide a reference to your Disaster Recovery Plan (DRP).</v>
      </c>
      <c r="C9" s="192"/>
      <c r="D9" s="193" t="s">
        <v>204</v>
      </c>
      <c r="E9" s="193" t="s">
        <v>205</v>
      </c>
      <c r="F9" s="193" t="s">
        <v>206</v>
      </c>
      <c r="G9" s="193" t="s">
        <v>206</v>
      </c>
      <c r="H9" s="193" t="s">
        <v>200</v>
      </c>
      <c r="I9" s="37"/>
      <c r="J9" s="2"/>
      <c r="K9" s="2"/>
      <c r="L9" s="2"/>
      <c r="M9" s="2"/>
      <c r="N9" s="2"/>
      <c r="O9" s="2"/>
      <c r="P9" s="2"/>
      <c r="Q9" s="2"/>
      <c r="R9" s="2"/>
      <c r="S9" s="2"/>
      <c r="T9" s="2"/>
      <c r="U9" s="2"/>
      <c r="V9" s="2"/>
      <c r="W9" s="2"/>
      <c r="X9" s="2"/>
      <c r="Y9" s="2"/>
      <c r="Z9" s="2"/>
    </row>
    <row r="10" spans="1:26" ht="36" customHeight="1">
      <c r="A10" s="233" t="s">
        <v>13</v>
      </c>
      <c r="B10" s="234"/>
      <c r="C10" s="189" t="str">
        <f>$C$3</f>
        <v>CIS Critical Security Controls v6.1</v>
      </c>
      <c r="D10" s="189" t="str">
        <f>$D$3</f>
        <v>HIPAA</v>
      </c>
      <c r="E10" s="189" t="str">
        <f>$E$3</f>
        <v>ISO 27002:2013</v>
      </c>
      <c r="F10" s="189" t="str">
        <f>$F$3</f>
        <v>NIST Cybersecurity Framework</v>
      </c>
      <c r="G10" s="190" t="str">
        <f>$G$3</f>
        <v>NIST SP 800-171r1</v>
      </c>
      <c r="H10" s="189" t="str">
        <f>$H$3</f>
        <v>NIST SP 800-53r4</v>
      </c>
      <c r="I10" s="37"/>
      <c r="J10" s="37"/>
      <c r="K10" s="37"/>
      <c r="L10" s="37"/>
      <c r="M10" s="37"/>
      <c r="N10" s="37"/>
      <c r="O10" s="37"/>
      <c r="P10" s="37"/>
      <c r="Q10" s="37"/>
      <c r="R10" s="37"/>
      <c r="S10" s="37"/>
      <c r="T10" s="37"/>
      <c r="U10" s="37"/>
      <c r="V10" s="37"/>
      <c r="W10" s="37"/>
      <c r="X10" s="37"/>
      <c r="Y10" s="37"/>
      <c r="Z10" s="37"/>
    </row>
    <row r="11" spans="1:26" ht="54" customHeight="1">
      <c r="A11" s="191" t="s">
        <v>78</v>
      </c>
      <c r="B11" s="191" t="str">
        <f>VLOOKUP(A11,'HECVAT - On-Premise'!A$22:B$85,2,FALSE)</f>
        <v>Describe your organization’s business background and ownership structure, including all parent and subsidiary relationships.</v>
      </c>
      <c r="C11" s="179"/>
      <c r="D11" s="179"/>
      <c r="E11" s="179"/>
      <c r="F11" s="179"/>
      <c r="G11" s="181"/>
      <c r="H11" s="179"/>
      <c r="I11" s="37"/>
      <c r="J11" s="2"/>
      <c r="K11" s="2"/>
      <c r="L11" s="2"/>
      <c r="M11" s="2"/>
      <c r="N11" s="2"/>
      <c r="O11" s="2"/>
      <c r="P11" s="2"/>
      <c r="Q11" s="2"/>
      <c r="R11" s="2"/>
      <c r="S11" s="2"/>
      <c r="T11" s="2"/>
      <c r="U11" s="2"/>
      <c r="V11" s="2"/>
      <c r="W11" s="2"/>
      <c r="X11" s="2"/>
      <c r="Y11" s="2"/>
      <c r="Z11" s="2"/>
    </row>
    <row r="12" spans="1:26" ht="54" customHeight="1">
      <c r="A12" s="191" t="s">
        <v>81</v>
      </c>
      <c r="B12" s="191" t="str">
        <f>VLOOKUP(A12,'HECVAT - On-Premise'!A$22:B$85,2,FALSE)</f>
        <v>Describe how long your organization has conducted business in this product area.</v>
      </c>
      <c r="C12" s="179"/>
      <c r="D12" s="179"/>
      <c r="E12" s="179"/>
      <c r="F12" s="179"/>
      <c r="G12" s="181"/>
      <c r="H12" s="179"/>
      <c r="I12" s="37"/>
      <c r="J12" s="2"/>
      <c r="K12" s="2"/>
      <c r="L12" s="2"/>
      <c r="M12" s="2"/>
      <c r="N12" s="2"/>
      <c r="O12" s="2"/>
      <c r="P12" s="2"/>
      <c r="Q12" s="2"/>
      <c r="R12" s="2"/>
      <c r="S12" s="2"/>
      <c r="T12" s="2"/>
      <c r="U12" s="2"/>
      <c r="V12" s="2"/>
      <c r="W12" s="2"/>
      <c r="X12" s="2"/>
      <c r="Y12" s="2"/>
      <c r="Z12" s="2"/>
    </row>
    <row r="13" spans="1:26" ht="54" customHeight="1">
      <c r="A13" s="191" t="s">
        <v>84</v>
      </c>
      <c r="B13" s="191" t="str">
        <f>VLOOKUP(A13,'HECVAT - On-Premise'!A$22:B$85,2,FALSE)</f>
        <v>Do you have existing higher education customers?</v>
      </c>
      <c r="C13" s="179"/>
      <c r="D13" s="179"/>
      <c r="E13" s="178" t="s">
        <v>199</v>
      </c>
      <c r="F13" s="179"/>
      <c r="G13" s="181"/>
      <c r="H13" s="179"/>
      <c r="I13" s="37"/>
      <c r="J13" s="2"/>
      <c r="K13" s="2"/>
      <c r="L13" s="2"/>
      <c r="M13" s="2"/>
      <c r="N13" s="2"/>
      <c r="O13" s="2"/>
      <c r="P13" s="2"/>
      <c r="Q13" s="2"/>
      <c r="R13" s="2"/>
      <c r="S13" s="2"/>
      <c r="T13" s="2"/>
      <c r="U13" s="2"/>
      <c r="V13" s="2"/>
      <c r="W13" s="2"/>
      <c r="X13" s="2"/>
      <c r="Y13" s="2"/>
      <c r="Z13" s="2"/>
    </row>
    <row r="14" spans="1:26" ht="63.75" customHeight="1">
      <c r="A14" s="191" t="s">
        <v>86</v>
      </c>
      <c r="B14" s="191" t="str">
        <f>VLOOKUP(A14,'HECVAT - On-Premise'!A$22:B$85,2,FALSE)</f>
        <v>Have you had a significant breach in the last 5 years?</v>
      </c>
      <c r="C14" s="179"/>
      <c r="D14" s="179"/>
      <c r="E14" s="179"/>
      <c r="F14" s="179"/>
      <c r="G14" s="179"/>
      <c r="H14" s="179"/>
      <c r="I14" s="37"/>
      <c r="J14" s="2"/>
      <c r="K14" s="2"/>
      <c r="L14" s="2"/>
      <c r="M14" s="2"/>
      <c r="N14" s="2"/>
      <c r="O14" s="2"/>
      <c r="P14" s="2"/>
      <c r="Q14" s="2"/>
      <c r="R14" s="2"/>
      <c r="S14" s="2"/>
      <c r="T14" s="2"/>
      <c r="U14" s="2"/>
      <c r="V14" s="2"/>
      <c r="W14" s="2"/>
      <c r="X14" s="2"/>
      <c r="Y14" s="2"/>
      <c r="Z14" s="2"/>
    </row>
    <row r="15" spans="1:26" ht="54" customHeight="1">
      <c r="A15" s="191" t="s">
        <v>88</v>
      </c>
      <c r="B15" s="191" t="str">
        <f>VLOOKUP(A15,'HECVAT - On-Premise'!A$22:B$85,2,FALSE)</f>
        <v>Do you have a dedicated Information Security staff or office?</v>
      </c>
      <c r="C15" s="179"/>
      <c r="D15" s="179"/>
      <c r="E15" s="178" t="s">
        <v>199</v>
      </c>
      <c r="F15" s="179"/>
      <c r="G15" s="181"/>
      <c r="H15" s="179"/>
      <c r="I15" s="37"/>
      <c r="J15" s="2"/>
      <c r="K15" s="2"/>
      <c r="L15" s="2"/>
      <c r="M15" s="2"/>
      <c r="N15" s="2"/>
      <c r="O15" s="2"/>
      <c r="P15" s="2"/>
      <c r="Q15" s="2"/>
      <c r="R15" s="2"/>
      <c r="S15" s="2"/>
      <c r="T15" s="2"/>
      <c r="U15" s="2"/>
      <c r="V15" s="2"/>
      <c r="W15" s="2"/>
      <c r="X15" s="2"/>
      <c r="Y15" s="2"/>
      <c r="Z15" s="2"/>
    </row>
    <row r="16" spans="1:26" ht="63.75" customHeight="1">
      <c r="A16" s="191" t="s">
        <v>90</v>
      </c>
      <c r="B16" s="191" t="str">
        <f>VLOOKUP(A16,'HECVAT - On-Premise'!A$22:B$85,2,FALSE)</f>
        <v>Do you have a dedicated Software and System Development team(s)? (e.g. Customer Support, Implementation, Product Management, etc.)</v>
      </c>
      <c r="C16" s="179"/>
      <c r="D16" s="179"/>
      <c r="E16" s="178" t="s">
        <v>208</v>
      </c>
      <c r="F16" s="179"/>
      <c r="G16" s="181"/>
      <c r="H16" s="178" t="s">
        <v>209</v>
      </c>
      <c r="I16" s="37"/>
      <c r="J16" s="2"/>
      <c r="K16" s="2"/>
      <c r="L16" s="2"/>
      <c r="M16" s="2"/>
      <c r="N16" s="2"/>
      <c r="O16" s="2"/>
      <c r="P16" s="2"/>
      <c r="Q16" s="2"/>
      <c r="R16" s="2"/>
      <c r="S16" s="2"/>
      <c r="T16" s="2"/>
      <c r="U16" s="2"/>
      <c r="V16" s="2"/>
      <c r="W16" s="2"/>
      <c r="X16" s="2"/>
      <c r="Y16" s="2"/>
      <c r="Z16" s="2"/>
    </row>
    <row r="17" spans="1:26" ht="82.5" customHeight="1">
      <c r="A17" s="191" t="s">
        <v>93</v>
      </c>
      <c r="B17" s="191" t="str">
        <f>VLOOKUP(A17,'HECVAT - On-Premise'!A$22:B$85,2,FALSE)</f>
        <v>Use this area to share information about your architecture that will assist those who are assessing your company data security program.</v>
      </c>
      <c r="C17" s="179"/>
      <c r="D17" s="179"/>
      <c r="E17" s="178" t="s">
        <v>199</v>
      </c>
      <c r="F17" s="179"/>
      <c r="G17" s="181"/>
      <c r="H17" s="179"/>
      <c r="I17" s="37"/>
      <c r="J17" s="2"/>
      <c r="K17" s="2"/>
      <c r="L17" s="2"/>
      <c r="M17" s="2"/>
      <c r="N17" s="2"/>
      <c r="O17" s="2"/>
      <c r="P17" s="2"/>
      <c r="Q17" s="2"/>
      <c r="R17" s="2"/>
      <c r="S17" s="2"/>
      <c r="T17" s="2"/>
      <c r="U17" s="2"/>
      <c r="V17" s="2"/>
      <c r="W17" s="2"/>
      <c r="X17" s="2"/>
      <c r="Y17" s="2"/>
      <c r="Z17" s="2"/>
    </row>
    <row r="18" spans="1:26" ht="46.5" customHeight="1">
      <c r="A18" s="233" t="s">
        <v>94</v>
      </c>
      <c r="B18" s="234"/>
      <c r="C18" s="189" t="str">
        <f>$C$3</f>
        <v>CIS Critical Security Controls v6.1</v>
      </c>
      <c r="D18" s="189" t="str">
        <f>$D$3</f>
        <v>HIPAA</v>
      </c>
      <c r="E18" s="189" t="str">
        <f>$E$3</f>
        <v>ISO 27002:2013</v>
      </c>
      <c r="F18" s="189" t="str">
        <f>$F$3</f>
        <v>NIST Cybersecurity Framework</v>
      </c>
      <c r="G18" s="190" t="str">
        <f>$G$3</f>
        <v>NIST SP 800-171r1</v>
      </c>
      <c r="H18" s="189" t="str">
        <f>$H$3</f>
        <v>NIST SP 800-53r4</v>
      </c>
      <c r="I18" s="37"/>
      <c r="J18" s="37"/>
      <c r="K18" s="37"/>
      <c r="L18" s="37"/>
      <c r="M18" s="37"/>
      <c r="N18" s="37"/>
      <c r="O18" s="37"/>
      <c r="P18" s="37"/>
      <c r="Q18" s="37"/>
      <c r="R18" s="37"/>
      <c r="S18" s="37"/>
      <c r="T18" s="37"/>
      <c r="U18" s="37"/>
      <c r="V18" s="37"/>
      <c r="W18" s="37"/>
      <c r="X18" s="37"/>
      <c r="Y18" s="37"/>
      <c r="Z18" s="37"/>
    </row>
    <row r="19" spans="1:26" ht="48.75" customHeight="1">
      <c r="A19" s="191" t="s">
        <v>95</v>
      </c>
      <c r="B19" s="191" t="str">
        <f>VLOOKUP(A19,'HECVAT - On-Premise'!A$22:B$85,2,FALSE)</f>
        <v>Do you support role-based access control (RBAC) for end-users?</v>
      </c>
      <c r="C19" s="193" t="s">
        <v>564</v>
      </c>
      <c r="D19" s="192"/>
      <c r="E19" s="194"/>
      <c r="F19" s="193" t="s">
        <v>577</v>
      </c>
      <c r="G19" s="194"/>
      <c r="H19" s="194"/>
      <c r="I19" s="37" t="s">
        <v>101</v>
      </c>
      <c r="J19" s="2"/>
      <c r="K19" s="2"/>
      <c r="L19" s="2"/>
      <c r="M19" s="2"/>
      <c r="N19" s="2"/>
      <c r="O19" s="2"/>
      <c r="P19" s="2"/>
      <c r="Q19" s="2"/>
      <c r="R19" s="2"/>
      <c r="S19" s="2"/>
      <c r="T19" s="2"/>
      <c r="U19" s="2"/>
      <c r="V19" s="2"/>
      <c r="W19" s="2"/>
      <c r="X19" s="2"/>
      <c r="Y19" s="2"/>
      <c r="Z19" s="2"/>
    </row>
    <row r="20" spans="1:26" ht="48" customHeight="1">
      <c r="A20" s="191" t="s">
        <v>97</v>
      </c>
      <c r="B20" s="191" t="str">
        <f>VLOOKUP(A20,'HECVAT - On-Premise'!A$22:B$85,2,FALSE)</f>
        <v>Do you support role-based access control (RBAC) for system administrators?</v>
      </c>
      <c r="C20" s="193" t="s">
        <v>1703</v>
      </c>
      <c r="D20" s="192"/>
      <c r="E20" s="193" t="s">
        <v>423</v>
      </c>
      <c r="F20" s="193" t="s">
        <v>577</v>
      </c>
      <c r="G20" s="194"/>
      <c r="H20" s="194"/>
      <c r="I20" s="37" t="s">
        <v>92</v>
      </c>
      <c r="J20" s="2"/>
      <c r="K20" s="2"/>
      <c r="L20" s="2"/>
      <c r="M20" s="2"/>
      <c r="N20" s="2"/>
      <c r="O20" s="2"/>
      <c r="P20" s="2"/>
      <c r="Q20" s="2"/>
      <c r="R20" s="2"/>
      <c r="S20" s="2"/>
      <c r="T20" s="2"/>
      <c r="U20" s="2"/>
      <c r="V20" s="2"/>
      <c r="W20" s="2"/>
      <c r="X20" s="2"/>
      <c r="Y20" s="2"/>
      <c r="Z20" s="2"/>
    </row>
    <row r="21" spans="1:26" ht="48" customHeight="1">
      <c r="A21" s="191" t="s">
        <v>99</v>
      </c>
      <c r="B21" s="191" t="str">
        <f>VLOOKUP(A21,'HECVAT - On-Premise'!A$22:B$85,2,FALSE)</f>
        <v>Can your employees access customer systems remotely?</v>
      </c>
      <c r="C21" s="193" t="s">
        <v>210</v>
      </c>
      <c r="D21" s="192"/>
      <c r="E21" s="193">
        <v>6.2</v>
      </c>
      <c r="F21" s="195" t="s">
        <v>1704</v>
      </c>
      <c r="G21" s="193" t="s">
        <v>1705</v>
      </c>
      <c r="H21" s="195" t="s">
        <v>1706</v>
      </c>
      <c r="I21" s="37" t="s">
        <v>223</v>
      </c>
      <c r="J21" s="2"/>
      <c r="K21" s="2"/>
      <c r="L21" s="2"/>
      <c r="M21" s="2"/>
      <c r="N21" s="2"/>
      <c r="O21" s="2"/>
      <c r="P21" s="2"/>
      <c r="Q21" s="2"/>
      <c r="R21" s="2"/>
      <c r="S21" s="2"/>
      <c r="T21" s="2"/>
      <c r="U21" s="2"/>
      <c r="V21" s="2"/>
      <c r="W21" s="2"/>
      <c r="X21" s="2"/>
      <c r="Y21" s="2"/>
      <c r="Z21" s="2"/>
    </row>
    <row r="22" spans="1:26" ht="79.5" customHeight="1">
      <c r="A22" s="191" t="s">
        <v>102</v>
      </c>
      <c r="B22" s="191" t="str">
        <f>VLOOKUP(A22,'HECVAT - On-Premise'!A$22:B$85,2,FALSE)</f>
        <v>Can you provide overall system and/or application architecture diagrams including a full description of the data communications architecture for all components of the system?</v>
      </c>
      <c r="C22" s="193" t="s">
        <v>1707</v>
      </c>
      <c r="D22" s="192"/>
      <c r="E22" s="195" t="s">
        <v>215</v>
      </c>
      <c r="F22" s="195" t="s">
        <v>1708</v>
      </c>
      <c r="G22" s="195" t="s">
        <v>218</v>
      </c>
      <c r="H22" s="195" t="s">
        <v>219</v>
      </c>
      <c r="I22" s="37" t="s">
        <v>229</v>
      </c>
      <c r="J22" s="2"/>
      <c r="K22" s="2"/>
      <c r="L22" s="2"/>
      <c r="M22" s="2"/>
      <c r="N22" s="2"/>
      <c r="O22" s="2"/>
      <c r="P22" s="2"/>
      <c r="Q22" s="2"/>
      <c r="R22" s="2"/>
      <c r="S22" s="2"/>
      <c r="T22" s="2"/>
      <c r="U22" s="2"/>
      <c r="V22" s="2"/>
      <c r="W22" s="2"/>
      <c r="X22" s="2"/>
      <c r="Y22" s="2"/>
      <c r="Z22" s="2"/>
    </row>
    <row r="23" spans="1:26" s="147" customFormat="1" ht="63" customHeight="1">
      <c r="A23" s="191" t="s">
        <v>104</v>
      </c>
      <c r="B23" s="191" t="str">
        <f>VLOOKUP(A23,'HECVAT - On-Premise'!A$22:B$85,2,FALSE)</f>
        <v xml:space="preserve">Does the system provide data input validation and error messages? </v>
      </c>
      <c r="C23" s="193" t="s">
        <v>210</v>
      </c>
      <c r="D23" s="194"/>
      <c r="E23" s="195" t="s">
        <v>215</v>
      </c>
      <c r="F23" s="195" t="s">
        <v>212</v>
      </c>
      <c r="G23" s="195" t="s">
        <v>761</v>
      </c>
      <c r="H23" s="194"/>
      <c r="I23" s="37" t="s">
        <v>233</v>
      </c>
      <c r="J23" s="2"/>
      <c r="K23" s="2"/>
      <c r="L23" s="2"/>
      <c r="M23" s="2"/>
      <c r="N23" s="2"/>
      <c r="O23" s="2"/>
      <c r="P23" s="2"/>
      <c r="Q23" s="2"/>
      <c r="R23" s="2"/>
      <c r="S23" s="2"/>
      <c r="T23" s="2"/>
      <c r="U23" s="2"/>
      <c r="V23" s="2"/>
      <c r="W23" s="2"/>
      <c r="X23" s="2"/>
      <c r="Y23" s="2"/>
      <c r="Z23" s="2"/>
    </row>
    <row r="24" spans="1:26" s="147" customFormat="1" ht="36" customHeight="1">
      <c r="A24" s="191" t="s">
        <v>106</v>
      </c>
      <c r="B24" s="191" t="str">
        <f>VLOOKUP(A24,'HECVAT - On-Premise'!A$22:B$85,2,FALSE)</f>
        <v>Do you require remote management of the system?</v>
      </c>
      <c r="C24" s="193" t="s">
        <v>220</v>
      </c>
      <c r="D24" s="192"/>
      <c r="E24" s="193" t="s">
        <v>231</v>
      </c>
      <c r="F24" s="194"/>
      <c r="G24" s="194"/>
      <c r="H24" s="193" t="s">
        <v>235</v>
      </c>
      <c r="I24" s="37" t="s">
        <v>236</v>
      </c>
      <c r="J24" s="2"/>
      <c r="K24" s="2"/>
      <c r="L24" s="2"/>
      <c r="M24" s="2"/>
      <c r="N24" s="2"/>
      <c r="O24" s="2"/>
      <c r="P24" s="2"/>
      <c r="Q24" s="2"/>
      <c r="R24" s="2"/>
      <c r="S24" s="2"/>
      <c r="T24" s="2"/>
      <c r="U24" s="2"/>
      <c r="V24" s="2"/>
      <c r="W24" s="2"/>
      <c r="X24" s="2"/>
      <c r="Y24" s="2"/>
      <c r="Z24" s="2"/>
    </row>
    <row r="25" spans="1:26" s="147" customFormat="1" ht="36" customHeight="1">
      <c r="A25" s="191" t="s">
        <v>108</v>
      </c>
      <c r="B25" s="191" t="str">
        <f>VLOOKUP(A25,'HECVAT - On-Premise'!A$22:B$85,2,FALSE)</f>
        <v>Are your remote actions and changes logged or otherwise visible to the campus? (IF YES to OPAP-06)</v>
      </c>
      <c r="C25" s="193" t="s">
        <v>220</v>
      </c>
      <c r="D25" s="194"/>
      <c r="E25" s="193" t="s">
        <v>231</v>
      </c>
      <c r="F25" s="194"/>
      <c r="G25" s="194"/>
      <c r="H25" s="193" t="s">
        <v>235</v>
      </c>
      <c r="I25" s="37" t="s">
        <v>236</v>
      </c>
      <c r="J25" s="2"/>
      <c r="K25" s="2"/>
      <c r="L25" s="2"/>
      <c r="M25" s="2"/>
      <c r="N25" s="2"/>
      <c r="O25" s="2"/>
      <c r="P25" s="2"/>
      <c r="Q25" s="2"/>
      <c r="R25" s="2"/>
      <c r="S25" s="2"/>
      <c r="T25" s="2"/>
      <c r="U25" s="2"/>
      <c r="V25" s="2"/>
      <c r="W25" s="2"/>
      <c r="X25" s="2"/>
      <c r="Y25" s="2"/>
      <c r="Z25" s="2"/>
    </row>
    <row r="26" spans="1:26" ht="63" customHeight="1">
      <c r="A26" s="191" t="s">
        <v>110</v>
      </c>
      <c r="B26" s="191" t="str">
        <f>VLOOKUP(A26,'HECVAT - On-Premise'!A$22:B$85,2,FALSE)</f>
        <v>If you maintain remote access to the system, Will you handle data in a FERPA compliant manner?</v>
      </c>
      <c r="C26" s="193" t="s">
        <v>264</v>
      </c>
      <c r="D26" s="192"/>
      <c r="E26" s="193" t="s">
        <v>1709</v>
      </c>
      <c r="F26" s="195" t="s">
        <v>206</v>
      </c>
      <c r="G26" s="195" t="s">
        <v>809</v>
      </c>
      <c r="H26" s="193" t="s">
        <v>1710</v>
      </c>
      <c r="I26" s="37" t="s">
        <v>233</v>
      </c>
      <c r="J26" s="2"/>
      <c r="K26" s="2"/>
      <c r="L26" s="2"/>
      <c r="M26" s="2"/>
      <c r="N26" s="2"/>
      <c r="O26" s="2"/>
      <c r="P26" s="2"/>
      <c r="Q26" s="2"/>
      <c r="R26" s="2"/>
      <c r="S26" s="2"/>
      <c r="T26" s="2"/>
      <c r="U26" s="2"/>
      <c r="V26" s="2"/>
      <c r="W26" s="2"/>
      <c r="X26" s="2"/>
      <c r="Y26" s="2"/>
      <c r="Z26" s="2"/>
    </row>
    <row r="27" spans="1:26" s="147" customFormat="1" ht="60.75" customHeight="1">
      <c r="A27" s="191" t="s">
        <v>112</v>
      </c>
      <c r="B27" s="191" t="str">
        <f>VLOOKUP(A27,'HECVAT - On-Premise'!A$22:B$85,2,FALSE)</f>
        <v>Describe or provide a reference to how you monitor for and protect against common web application security vulnerabilities (e.g. SQL injection, XSS, XSRF, etc.).</v>
      </c>
      <c r="C27" s="193" t="s">
        <v>1711</v>
      </c>
      <c r="D27" s="192"/>
      <c r="E27" s="193" t="s">
        <v>1712</v>
      </c>
      <c r="F27" s="193" t="s">
        <v>1713</v>
      </c>
      <c r="G27" s="193" t="s">
        <v>1714</v>
      </c>
      <c r="H27" s="193" t="s">
        <v>1715</v>
      </c>
      <c r="I27" s="37" t="s">
        <v>236</v>
      </c>
      <c r="J27" s="2"/>
      <c r="K27" s="2"/>
      <c r="L27" s="2"/>
      <c r="M27" s="2"/>
      <c r="N27" s="2"/>
      <c r="O27" s="2"/>
      <c r="P27" s="2"/>
      <c r="Q27" s="2"/>
      <c r="R27" s="2"/>
      <c r="S27" s="2"/>
      <c r="T27" s="2"/>
      <c r="U27" s="2"/>
      <c r="V27" s="2"/>
      <c r="W27" s="2"/>
      <c r="X27" s="2"/>
      <c r="Y27" s="2"/>
      <c r="Z27" s="2"/>
    </row>
    <row r="28" spans="1:26" ht="56.25" customHeight="1">
      <c r="A28" s="191" t="s">
        <v>114</v>
      </c>
      <c r="B28" s="191" t="str">
        <f>VLOOKUP(A28,'HECVAT - On-Premise'!A$22:B$85,2,FALSE)</f>
        <v>Describe or provide a reference to how you monitor for and provide patches to protect against application vulnerabilities (privilege escalation, exfiltration, etc.).</v>
      </c>
      <c r="C28" s="193" t="s">
        <v>275</v>
      </c>
      <c r="D28" s="192"/>
      <c r="E28" s="195" t="s">
        <v>266</v>
      </c>
      <c r="F28" s="195" t="s">
        <v>664</v>
      </c>
      <c r="G28" s="192"/>
      <c r="H28" s="195" t="s">
        <v>285</v>
      </c>
      <c r="I28" s="37" t="s">
        <v>236</v>
      </c>
      <c r="J28" s="2"/>
      <c r="K28" s="2"/>
      <c r="L28" s="2"/>
      <c r="M28" s="2"/>
      <c r="N28" s="2"/>
      <c r="O28" s="2"/>
      <c r="P28" s="2"/>
      <c r="Q28" s="2"/>
      <c r="R28" s="2"/>
      <c r="S28" s="2"/>
      <c r="T28" s="2"/>
      <c r="U28" s="2"/>
      <c r="V28" s="2"/>
      <c r="W28" s="2"/>
      <c r="X28" s="2"/>
      <c r="Y28" s="2"/>
      <c r="Z28" s="2"/>
    </row>
    <row r="29" spans="1:26" ht="46.5" customHeight="1">
      <c r="A29" s="233" t="s">
        <v>115</v>
      </c>
      <c r="B29" s="234"/>
      <c r="C29" s="189" t="str">
        <f>$C$3</f>
        <v>CIS Critical Security Controls v6.1</v>
      </c>
      <c r="D29" s="189" t="str">
        <f>$D$3</f>
        <v>HIPAA</v>
      </c>
      <c r="E29" s="189" t="str">
        <f>$E$3</f>
        <v>ISO 27002:2013</v>
      </c>
      <c r="F29" s="189" t="str">
        <f>$F$3</f>
        <v>NIST Cybersecurity Framework</v>
      </c>
      <c r="G29" s="190" t="str">
        <f>$G$3</f>
        <v>NIST SP 800-171r1</v>
      </c>
      <c r="H29" s="189" t="str">
        <f>$H$3</f>
        <v>NIST SP 800-53r4</v>
      </c>
      <c r="I29" s="37"/>
      <c r="J29" s="2"/>
      <c r="K29" s="2"/>
      <c r="L29" s="2"/>
      <c r="M29" s="2"/>
      <c r="N29" s="2"/>
      <c r="O29" s="2"/>
      <c r="P29" s="2"/>
      <c r="Q29" s="2"/>
      <c r="R29" s="2"/>
      <c r="S29" s="2"/>
      <c r="T29" s="2"/>
      <c r="U29" s="2"/>
      <c r="V29" s="2"/>
      <c r="W29" s="2"/>
      <c r="X29" s="2"/>
      <c r="Y29" s="2"/>
      <c r="Z29" s="2"/>
    </row>
    <row r="30" spans="1:26" ht="79.5" customHeight="1">
      <c r="A30" s="191" t="s">
        <v>116</v>
      </c>
      <c r="B30" s="191" t="str">
        <f>VLOOKUP(A30,'HECVAT - On-Premise'!A$22:B$85,2,FALSE)</f>
        <v>Can you enforce password/passphrase aging requirements for administrative and/or system accounts?</v>
      </c>
      <c r="C30" s="178" t="s">
        <v>230</v>
      </c>
      <c r="D30" s="182"/>
      <c r="E30" s="178" t="s">
        <v>238</v>
      </c>
      <c r="F30" s="178" t="s">
        <v>239</v>
      </c>
      <c r="G30" s="180" t="s">
        <v>853</v>
      </c>
      <c r="H30" s="178" t="s">
        <v>1786</v>
      </c>
      <c r="I30" s="46" t="s">
        <v>242</v>
      </c>
      <c r="J30" s="30"/>
      <c r="K30" s="30"/>
      <c r="L30" s="30"/>
      <c r="M30" s="30"/>
      <c r="N30" s="30"/>
      <c r="O30" s="30"/>
      <c r="P30" s="30"/>
      <c r="Q30" s="30"/>
      <c r="R30" s="30"/>
      <c r="S30" s="30"/>
      <c r="T30" s="31"/>
      <c r="U30" s="31"/>
      <c r="V30" s="31"/>
      <c r="W30" s="31"/>
      <c r="X30" s="31"/>
      <c r="Y30" s="31"/>
      <c r="Z30" s="31"/>
    </row>
    <row r="31" spans="1:26" ht="72" customHeight="1">
      <c r="A31" s="191" t="s">
        <v>118</v>
      </c>
      <c r="B31" s="191" t="str">
        <f>VLOOKUP(A31,'HECVAT - On-Premise'!A$22:B$85,2,FALSE)</f>
        <v>Does your web-based interface support authentication, including standards-based single-sign-on? (e.g. InCommon)</v>
      </c>
      <c r="C31" s="178" t="s">
        <v>230</v>
      </c>
      <c r="D31" s="182"/>
      <c r="E31" s="178" t="s">
        <v>243</v>
      </c>
      <c r="F31" s="178" t="s">
        <v>239</v>
      </c>
      <c r="G31" s="180" t="s">
        <v>244</v>
      </c>
      <c r="H31" s="178" t="s">
        <v>245</v>
      </c>
      <c r="I31" s="37" t="s">
        <v>120</v>
      </c>
      <c r="J31" s="2"/>
      <c r="K31" s="2"/>
      <c r="L31" s="2"/>
      <c r="M31" s="2"/>
      <c r="N31" s="2"/>
      <c r="O31" s="2"/>
      <c r="P31" s="2"/>
      <c r="Q31" s="2"/>
      <c r="R31" s="2"/>
      <c r="S31" s="2"/>
      <c r="T31" s="2"/>
      <c r="U31" s="2"/>
      <c r="V31" s="2"/>
      <c r="W31" s="2"/>
      <c r="X31" s="2"/>
      <c r="Y31" s="2"/>
      <c r="Z31" s="2"/>
    </row>
    <row r="32" spans="1:26" ht="63.75" customHeight="1">
      <c r="A32" s="191" t="s">
        <v>121</v>
      </c>
      <c r="B32" s="191" t="str">
        <f>VLOOKUP(A32,'HECVAT - On-Premise'!A$22:B$85,2,FALSE)</f>
        <v>Does your application support integration with other authentication and authorization systems?  List which ones (such as Active Directory, Kerberos and what version) in Additional Info?</v>
      </c>
      <c r="C32" s="178" t="s">
        <v>230</v>
      </c>
      <c r="D32" s="182"/>
      <c r="E32" s="178" t="s">
        <v>246</v>
      </c>
      <c r="F32" s="178" t="s">
        <v>247</v>
      </c>
      <c r="G32" s="181"/>
      <c r="H32" s="179"/>
      <c r="I32" s="37" t="s">
        <v>125</v>
      </c>
      <c r="J32" s="2"/>
      <c r="K32" s="2"/>
      <c r="L32" s="2"/>
      <c r="M32" s="2"/>
      <c r="N32" s="2"/>
      <c r="O32" s="2"/>
      <c r="P32" s="2"/>
      <c r="Q32" s="2"/>
      <c r="R32" s="2"/>
      <c r="S32" s="2"/>
      <c r="T32" s="2"/>
      <c r="U32" s="2"/>
      <c r="V32" s="2"/>
      <c r="W32" s="2"/>
      <c r="X32" s="2"/>
      <c r="Y32" s="2"/>
      <c r="Z32" s="2"/>
    </row>
    <row r="33" spans="1:26" s="147" customFormat="1" ht="63.75" customHeight="1">
      <c r="A33" s="191" t="s">
        <v>123</v>
      </c>
      <c r="B33" s="191" t="str">
        <f>VLOOKUP(A33,'HECVAT - On-Premise'!A$22:B$85,2,FALSE)</f>
        <v>Does the system support role based access control?</v>
      </c>
      <c r="C33" s="178" t="s">
        <v>1792</v>
      </c>
      <c r="D33" s="179"/>
      <c r="E33" s="178" t="s">
        <v>423</v>
      </c>
      <c r="F33" s="178" t="s">
        <v>577</v>
      </c>
      <c r="G33" s="181"/>
      <c r="H33" s="179"/>
      <c r="I33" s="37" t="s">
        <v>249</v>
      </c>
      <c r="J33" s="2"/>
      <c r="K33" s="2"/>
      <c r="L33" s="2"/>
      <c r="M33" s="2"/>
      <c r="N33" s="2"/>
      <c r="O33" s="2"/>
      <c r="P33" s="2"/>
      <c r="Q33" s="2"/>
      <c r="R33" s="2"/>
      <c r="S33" s="2"/>
      <c r="T33" s="2"/>
      <c r="U33" s="2"/>
      <c r="V33" s="2"/>
      <c r="W33" s="2"/>
      <c r="X33" s="2"/>
      <c r="Y33" s="2"/>
      <c r="Z33" s="2"/>
    </row>
    <row r="34" spans="1:26" s="147" customFormat="1" ht="75" customHeight="1">
      <c r="A34" s="191" t="s">
        <v>126</v>
      </c>
      <c r="B34" s="191" t="str">
        <f>VLOOKUP(A34,'HECVAT - On-Premise'!A$22:B$85,2,FALSE)</f>
        <v>Are audit logs available that include AT LEAST all of the following; login, logout, actions performed, and source IP address?</v>
      </c>
      <c r="C34" s="178" t="s">
        <v>253</v>
      </c>
      <c r="D34" s="182"/>
      <c r="E34" s="178" t="s">
        <v>254</v>
      </c>
      <c r="F34" s="178" t="s">
        <v>255</v>
      </c>
      <c r="G34" s="180" t="s">
        <v>1787</v>
      </c>
      <c r="H34" s="178" t="s">
        <v>1788</v>
      </c>
      <c r="I34" s="37" t="s">
        <v>258</v>
      </c>
      <c r="J34" s="2"/>
      <c r="K34" s="2"/>
      <c r="L34" s="2"/>
      <c r="M34" s="2"/>
      <c r="N34" s="2"/>
      <c r="O34" s="2"/>
      <c r="P34" s="2"/>
      <c r="Q34" s="2"/>
      <c r="R34" s="2"/>
      <c r="S34" s="2"/>
      <c r="T34" s="2"/>
      <c r="U34" s="2"/>
      <c r="V34" s="2"/>
      <c r="W34" s="2"/>
      <c r="X34" s="2"/>
      <c r="Y34" s="2"/>
      <c r="Z34" s="2"/>
    </row>
    <row r="35" spans="1:26" ht="63.75" customHeight="1">
      <c r="A35" s="191" t="s">
        <v>128</v>
      </c>
      <c r="B35" s="191" t="str">
        <f>VLOOKUP(A35,'HECVAT - On-Premise'!A$22:B$85,2,FALSE)</f>
        <v>Are these logs exportable (to SIEM or other contemporary log ingestion systems)</v>
      </c>
      <c r="C35" s="178" t="s">
        <v>253</v>
      </c>
      <c r="D35" s="182"/>
      <c r="E35" s="178" t="s">
        <v>254</v>
      </c>
      <c r="F35" s="178" t="s">
        <v>255</v>
      </c>
      <c r="G35" s="180" t="s">
        <v>256</v>
      </c>
      <c r="H35" s="178" t="s">
        <v>257</v>
      </c>
      <c r="I35" s="37" t="s">
        <v>249</v>
      </c>
      <c r="J35" s="2"/>
      <c r="K35" s="2"/>
      <c r="L35" s="2"/>
      <c r="M35" s="2"/>
      <c r="N35" s="2"/>
      <c r="O35" s="2"/>
      <c r="P35" s="2"/>
      <c r="Q35" s="2"/>
      <c r="R35" s="2"/>
      <c r="S35" s="2"/>
      <c r="T35" s="2"/>
      <c r="U35" s="2"/>
      <c r="V35" s="2"/>
      <c r="W35" s="2"/>
      <c r="X35" s="2"/>
      <c r="Y35" s="2"/>
      <c r="Z35" s="2"/>
    </row>
    <row r="36" spans="1:26" ht="75" customHeight="1">
      <c r="A36" s="191" t="s">
        <v>130</v>
      </c>
      <c r="B36" s="191" t="str">
        <f>VLOOKUP(A36,'HECVAT - On-Premise'!A$22:B$85,2,FALSE)</f>
        <v>Does your application and/or user-frontend/portal support multi-factor authentication? (e.g. Duo, Google Authenticator, OTP, etc.)</v>
      </c>
      <c r="C36" s="178" t="s">
        <v>230</v>
      </c>
      <c r="D36" s="182"/>
      <c r="E36" s="178" t="s">
        <v>1789</v>
      </c>
      <c r="F36" s="178" t="s">
        <v>212</v>
      </c>
      <c r="G36" s="180" t="s">
        <v>1790</v>
      </c>
      <c r="H36" s="178" t="s">
        <v>1791</v>
      </c>
      <c r="I36" s="37" t="s">
        <v>258</v>
      </c>
      <c r="J36" s="2"/>
      <c r="K36" s="2"/>
      <c r="L36" s="2"/>
      <c r="M36" s="2"/>
      <c r="N36" s="2"/>
      <c r="O36" s="2"/>
      <c r="P36" s="2"/>
      <c r="Q36" s="2"/>
      <c r="R36" s="2"/>
      <c r="S36" s="2"/>
      <c r="T36" s="2"/>
      <c r="U36" s="2"/>
      <c r="V36" s="2"/>
      <c r="W36" s="2"/>
      <c r="X36" s="2"/>
      <c r="Y36" s="2"/>
      <c r="Z36" s="2"/>
    </row>
    <row r="37" spans="1:26" ht="48" customHeight="1">
      <c r="A37" s="233" t="s">
        <v>132</v>
      </c>
      <c r="B37" s="234"/>
      <c r="C37" s="189" t="str">
        <f>$C$3</f>
        <v>CIS Critical Security Controls v6.1</v>
      </c>
      <c r="D37" s="189" t="str">
        <f>$D$3</f>
        <v>HIPAA</v>
      </c>
      <c r="E37" s="189" t="str">
        <f>$E$3</f>
        <v>ISO 27002:2013</v>
      </c>
      <c r="F37" s="189" t="str">
        <f>$F$3</f>
        <v>NIST Cybersecurity Framework</v>
      </c>
      <c r="G37" s="190" t="str">
        <f>$G$3</f>
        <v>NIST SP 800-171r1</v>
      </c>
      <c r="H37" s="189" t="str">
        <f>$H$3</f>
        <v>NIST SP 800-53r4</v>
      </c>
      <c r="I37" s="37"/>
      <c r="J37" s="2"/>
      <c r="K37" s="2"/>
      <c r="L37" s="2"/>
      <c r="M37" s="2"/>
      <c r="N37" s="2"/>
      <c r="O37" s="2"/>
      <c r="P37" s="2"/>
      <c r="Q37" s="2"/>
      <c r="R37" s="2"/>
      <c r="S37" s="2"/>
      <c r="T37" s="2"/>
      <c r="U37" s="2"/>
      <c r="V37" s="2"/>
      <c r="W37" s="2"/>
      <c r="X37" s="2"/>
      <c r="Y37" s="2"/>
      <c r="Z37" s="2"/>
    </row>
    <row r="38" spans="1:26" ht="48" customHeight="1">
      <c r="A38" s="191" t="s">
        <v>133</v>
      </c>
      <c r="B38" s="191" t="str">
        <f>VLOOKUP(A38,'HECVAT - On-Premise'!A$22:B$85,2,FALSE)</f>
        <v xml:space="preserve">Do you have a documented and currently followed change management process (CMP)? </v>
      </c>
      <c r="C38" s="178" t="s">
        <v>259</v>
      </c>
      <c r="D38" s="182"/>
      <c r="E38" s="178" t="s">
        <v>260</v>
      </c>
      <c r="F38" s="178" t="s">
        <v>261</v>
      </c>
      <c r="G38" s="180" t="s">
        <v>262</v>
      </c>
      <c r="H38" s="178" t="s">
        <v>263</v>
      </c>
      <c r="I38" s="37" t="s">
        <v>135</v>
      </c>
      <c r="J38" s="2"/>
      <c r="K38" s="2"/>
      <c r="L38" s="2"/>
      <c r="M38" s="2"/>
      <c r="N38" s="2"/>
      <c r="O38" s="2"/>
      <c r="P38" s="2"/>
      <c r="Q38" s="2"/>
      <c r="R38" s="2"/>
      <c r="S38" s="2"/>
      <c r="T38" s="2"/>
      <c r="U38" s="2"/>
      <c r="V38" s="2"/>
      <c r="W38" s="2"/>
      <c r="X38" s="2"/>
      <c r="Y38" s="2"/>
      <c r="Z38" s="2"/>
    </row>
    <row r="39" spans="1:26" ht="64.5" customHeight="1">
      <c r="A39" s="191" t="s">
        <v>136</v>
      </c>
      <c r="B39" s="191" t="str">
        <f>VLOOKUP(A39,'HECVAT - On-Premise'!A$22:B$85,2,FALSE)</f>
        <v>Will the institution be notified of major changes to your environment that could impact the institution's security posture?</v>
      </c>
      <c r="C39" s="178" t="s">
        <v>259</v>
      </c>
      <c r="D39" s="182"/>
      <c r="E39" s="178" t="s">
        <v>260</v>
      </c>
      <c r="F39" s="179"/>
      <c r="G39" s="181"/>
      <c r="H39" s="178" t="s">
        <v>263</v>
      </c>
      <c r="I39" s="37" t="s">
        <v>138</v>
      </c>
      <c r="J39" s="2"/>
      <c r="K39" s="2"/>
      <c r="L39" s="2"/>
      <c r="M39" s="2"/>
      <c r="N39" s="2"/>
      <c r="O39" s="2"/>
      <c r="P39" s="2"/>
      <c r="Q39" s="2"/>
      <c r="R39" s="2"/>
      <c r="S39" s="2"/>
      <c r="T39" s="2"/>
      <c r="U39" s="2"/>
      <c r="V39" s="2"/>
      <c r="W39" s="2"/>
      <c r="X39" s="2"/>
      <c r="Y39" s="2"/>
      <c r="Z39" s="2"/>
    </row>
    <row r="40" spans="1:26" ht="46.5" customHeight="1">
      <c r="A40" s="191" t="s">
        <v>139</v>
      </c>
      <c r="B40" s="191" t="str">
        <f>VLOOKUP(A40,'HECVAT - On-Premise'!A$22:B$85,2,FALSE)</f>
        <v>Do you publish workarounds for how security risks can be mitigated until patches can be applied?</v>
      </c>
      <c r="C40" s="178" t="s">
        <v>264</v>
      </c>
      <c r="D40" s="178" t="s">
        <v>265</v>
      </c>
      <c r="E40" s="178" t="s">
        <v>266</v>
      </c>
      <c r="F40" s="179"/>
      <c r="G40" s="181"/>
      <c r="H40" s="178" t="s">
        <v>263</v>
      </c>
      <c r="I40" s="37" t="s">
        <v>140</v>
      </c>
      <c r="J40" s="2"/>
      <c r="K40" s="2"/>
      <c r="L40" s="2"/>
      <c r="M40" s="2"/>
      <c r="N40" s="2"/>
      <c r="O40" s="2"/>
      <c r="P40" s="2"/>
      <c r="Q40" s="2"/>
      <c r="R40" s="2"/>
      <c r="S40" s="2"/>
      <c r="T40" s="2"/>
      <c r="U40" s="2"/>
      <c r="V40" s="2"/>
      <c r="W40" s="2"/>
      <c r="X40" s="2"/>
      <c r="Y40" s="2"/>
      <c r="Z40" s="2"/>
    </row>
    <row r="41" spans="1:26" ht="46.5" customHeight="1">
      <c r="A41" s="191" t="s">
        <v>141</v>
      </c>
      <c r="B41" s="191" t="str">
        <f>VLOOKUP(A41,'HECVAT - On-Premise'!A$22:B$85,2,FALSE)</f>
        <v>Do procedures exist to provide that emergency changes are documented and authorized (including after the fact approval)?</v>
      </c>
      <c r="C41" s="178" t="s">
        <v>259</v>
      </c>
      <c r="D41" s="183"/>
      <c r="E41" s="178" t="s">
        <v>260</v>
      </c>
      <c r="F41" s="178" t="s">
        <v>261</v>
      </c>
      <c r="G41" s="181"/>
      <c r="H41" s="178" t="s">
        <v>263</v>
      </c>
      <c r="I41" s="37" t="s">
        <v>143</v>
      </c>
      <c r="J41" s="2"/>
      <c r="K41" s="2"/>
      <c r="L41" s="2"/>
      <c r="M41" s="2"/>
      <c r="N41" s="2"/>
      <c r="O41" s="2"/>
      <c r="P41" s="2"/>
      <c r="Q41" s="2"/>
      <c r="R41" s="2"/>
      <c r="S41" s="2"/>
      <c r="T41" s="2"/>
      <c r="U41" s="2"/>
      <c r="V41" s="2"/>
      <c r="W41" s="2"/>
      <c r="X41" s="2"/>
      <c r="Y41" s="2"/>
      <c r="Z41" s="2"/>
    </row>
    <row r="42" spans="1:26" ht="48" customHeight="1">
      <c r="A42" s="233" t="s">
        <v>144</v>
      </c>
      <c r="B42" s="234"/>
      <c r="C42" s="189" t="str">
        <f>$C$3</f>
        <v>CIS Critical Security Controls v6.1</v>
      </c>
      <c r="D42" s="189" t="str">
        <f>$D$3</f>
        <v>HIPAA</v>
      </c>
      <c r="E42" s="189" t="str">
        <f>$E$3</f>
        <v>ISO 27002:2013</v>
      </c>
      <c r="F42" s="189" t="str">
        <f>$F$3</f>
        <v>NIST Cybersecurity Framework</v>
      </c>
      <c r="G42" s="190" t="str">
        <f>$G$3</f>
        <v>NIST SP 800-171r1</v>
      </c>
      <c r="H42" s="189" t="str">
        <f>$H$3</f>
        <v>NIST SP 800-53r4</v>
      </c>
      <c r="I42" s="37"/>
      <c r="J42" s="2"/>
      <c r="K42" s="2"/>
      <c r="L42" s="2"/>
      <c r="M42" s="2"/>
      <c r="N42" s="2"/>
      <c r="O42" s="2"/>
      <c r="P42" s="2"/>
      <c r="Q42" s="2"/>
      <c r="R42" s="2"/>
      <c r="S42" s="2"/>
      <c r="T42" s="2"/>
      <c r="U42" s="2"/>
      <c r="V42" s="2"/>
      <c r="W42" s="2"/>
      <c r="X42" s="2"/>
      <c r="Y42" s="2"/>
      <c r="Z42" s="2"/>
    </row>
    <row r="43" spans="1:26" ht="64.5" customHeight="1">
      <c r="A43" s="191" t="s">
        <v>145</v>
      </c>
      <c r="B43" s="191" t="str">
        <f>VLOOKUP(A43,'HECVAT - On-Premise'!A$22:B$85,2,FALSE)</f>
        <v>Does the database support encryption of specified data elements in storage?</v>
      </c>
      <c r="C43" s="196" t="s">
        <v>264</v>
      </c>
      <c r="D43" s="197"/>
      <c r="E43" s="196" t="s">
        <v>267</v>
      </c>
      <c r="F43" s="196" t="s">
        <v>268</v>
      </c>
      <c r="G43" s="198"/>
      <c r="H43" s="199"/>
      <c r="I43" s="37" t="s">
        <v>147</v>
      </c>
      <c r="J43" s="2"/>
      <c r="K43" s="2"/>
      <c r="L43" s="2"/>
      <c r="M43" s="2"/>
      <c r="N43" s="2"/>
      <c r="O43" s="2"/>
      <c r="P43" s="2"/>
      <c r="Q43" s="2"/>
      <c r="R43" s="2"/>
      <c r="S43" s="2"/>
      <c r="T43" s="2"/>
      <c r="U43" s="2"/>
      <c r="V43" s="2"/>
      <c r="W43" s="2"/>
      <c r="X43" s="2"/>
      <c r="Y43" s="2"/>
      <c r="Z43" s="2"/>
    </row>
    <row r="44" spans="1:26" ht="52.5" customHeight="1">
      <c r="A44" s="191" t="s">
        <v>148</v>
      </c>
      <c r="B44" s="191" t="str">
        <f>VLOOKUP(A44,'HECVAT - On-Premise'!A$22:B$85,2,FALSE)</f>
        <v>Do you currently use encryption in your database(s)?</v>
      </c>
      <c r="C44" s="196" t="s">
        <v>264</v>
      </c>
      <c r="D44" s="197"/>
      <c r="E44" s="196" t="s">
        <v>267</v>
      </c>
      <c r="F44" s="196" t="s">
        <v>269</v>
      </c>
      <c r="G44" s="198"/>
      <c r="H44" s="199"/>
      <c r="I44" s="37" t="s">
        <v>150</v>
      </c>
      <c r="J44" s="2"/>
      <c r="K44" s="2"/>
      <c r="L44" s="2"/>
      <c r="M44" s="2"/>
      <c r="N44" s="2"/>
      <c r="O44" s="2"/>
      <c r="P44" s="2"/>
      <c r="Q44" s="2"/>
      <c r="R44" s="2"/>
      <c r="S44" s="2"/>
      <c r="T44" s="2"/>
      <c r="U44" s="2"/>
      <c r="V44" s="2"/>
      <c r="W44" s="2"/>
      <c r="X44" s="2"/>
      <c r="Y44" s="2"/>
      <c r="Z44" s="2"/>
    </row>
    <row r="45" spans="1:26" s="147" customFormat="1" ht="48" customHeight="1">
      <c r="A45" s="233" t="s">
        <v>151</v>
      </c>
      <c r="B45" s="234"/>
      <c r="C45" s="189" t="str">
        <f>$C$3</f>
        <v>CIS Critical Security Controls v6.1</v>
      </c>
      <c r="D45" s="189" t="str">
        <f>$D$3</f>
        <v>HIPAA</v>
      </c>
      <c r="E45" s="189" t="str">
        <f>$E$3</f>
        <v>ISO 27002:2013</v>
      </c>
      <c r="F45" s="189" t="str">
        <f>$F$3</f>
        <v>NIST Cybersecurity Framework</v>
      </c>
      <c r="G45" s="190" t="str">
        <f>$G$3</f>
        <v>NIST SP 800-171r1</v>
      </c>
      <c r="H45" s="189" t="str">
        <f>$H$3</f>
        <v>NIST SP 800-53r4</v>
      </c>
      <c r="I45" s="37"/>
      <c r="J45" s="2"/>
      <c r="K45" s="2"/>
      <c r="L45" s="2"/>
      <c r="M45" s="2"/>
      <c r="N45" s="2"/>
      <c r="O45" s="2"/>
      <c r="P45" s="2"/>
      <c r="Q45" s="2"/>
      <c r="R45" s="2"/>
      <c r="S45" s="2"/>
      <c r="T45" s="2"/>
      <c r="U45" s="2"/>
      <c r="V45" s="2"/>
      <c r="W45" s="2"/>
      <c r="X45" s="2"/>
      <c r="Y45" s="2"/>
      <c r="Z45" s="2"/>
    </row>
    <row r="46" spans="1:26" s="147" customFormat="1" ht="64.5" customHeight="1">
      <c r="A46" s="191" t="s">
        <v>152</v>
      </c>
      <c r="B46" s="191" t="str">
        <f>VLOOKUP(A46,'HECVAT - On-Premise'!A$22:B$85,2,FALSE)</f>
        <v>Do you provide your product as a virtual appliance?</v>
      </c>
      <c r="C46" s="178" t="s">
        <v>259</v>
      </c>
      <c r="D46" s="182"/>
      <c r="E46" s="178" t="s">
        <v>515</v>
      </c>
      <c r="F46" s="178" t="s">
        <v>638</v>
      </c>
      <c r="G46" s="181"/>
      <c r="H46" s="182"/>
      <c r="I46" s="37" t="s">
        <v>147</v>
      </c>
      <c r="J46" s="2"/>
      <c r="K46" s="2"/>
      <c r="L46" s="2"/>
      <c r="M46" s="2"/>
      <c r="N46" s="2"/>
      <c r="O46" s="2"/>
      <c r="P46" s="2"/>
      <c r="Q46" s="2"/>
      <c r="R46" s="2"/>
      <c r="S46" s="2"/>
      <c r="T46" s="2"/>
      <c r="U46" s="2"/>
      <c r="V46" s="2"/>
      <c r="W46" s="2"/>
      <c r="X46" s="2"/>
      <c r="Y46" s="2"/>
      <c r="Z46" s="2"/>
    </row>
    <row r="47" spans="1:26" s="147" customFormat="1" ht="52.5" customHeight="1">
      <c r="A47" s="191" t="s">
        <v>155</v>
      </c>
      <c r="B47" s="191" t="str">
        <f>VLOOKUP(A47,'HECVAT - On-Premise'!A$22:B$85,2,FALSE)</f>
        <v>Do you support High Availability/ Redundancy for your Appliances, Virtual Machines or Containers?</v>
      </c>
      <c r="C47" s="178" t="s">
        <v>259</v>
      </c>
      <c r="D47" s="182"/>
      <c r="E47" s="178" t="s">
        <v>515</v>
      </c>
      <c r="F47" s="178" t="s">
        <v>638</v>
      </c>
      <c r="G47" s="181"/>
      <c r="H47" s="182"/>
      <c r="I47" s="37" t="s">
        <v>150</v>
      </c>
      <c r="J47" s="2"/>
      <c r="K47" s="2"/>
      <c r="L47" s="2"/>
      <c r="M47" s="2"/>
      <c r="N47" s="2"/>
      <c r="O47" s="2"/>
      <c r="P47" s="2"/>
      <c r="Q47" s="2"/>
      <c r="R47" s="2"/>
      <c r="S47" s="2"/>
      <c r="T47" s="2"/>
      <c r="U47" s="2"/>
      <c r="V47" s="2"/>
      <c r="W47" s="2"/>
      <c r="X47" s="2"/>
      <c r="Y47" s="2"/>
      <c r="Z47" s="2"/>
    </row>
    <row r="48" spans="1:26" s="147" customFormat="1" ht="52.5" customHeight="1">
      <c r="A48" s="191" t="s">
        <v>156</v>
      </c>
      <c r="B48" s="191" t="str">
        <f>VLOOKUP(A48,'HECVAT - On-Premise'!A$22:B$85,2,FALSE)</f>
        <v>For installable packages, do you perform regression testing against supported host OS systems?</v>
      </c>
      <c r="C48" s="178" t="s">
        <v>275</v>
      </c>
      <c r="D48" s="179"/>
      <c r="E48" s="178" t="s">
        <v>488</v>
      </c>
      <c r="F48" s="178" t="s">
        <v>643</v>
      </c>
      <c r="G48" s="180" t="s">
        <v>924</v>
      </c>
      <c r="H48" s="178" t="s">
        <v>285</v>
      </c>
      <c r="I48" s="37"/>
      <c r="J48" s="2"/>
      <c r="K48" s="2"/>
      <c r="L48" s="2"/>
      <c r="M48" s="2"/>
      <c r="N48" s="2"/>
      <c r="O48" s="2"/>
      <c r="P48" s="2"/>
      <c r="Q48" s="2"/>
      <c r="R48" s="2"/>
      <c r="S48" s="2"/>
      <c r="T48" s="2"/>
      <c r="U48" s="2"/>
      <c r="V48" s="2"/>
      <c r="W48" s="2"/>
      <c r="X48" s="2"/>
      <c r="Y48" s="2"/>
      <c r="Z48" s="2"/>
    </row>
    <row r="49" spans="1:26" s="147" customFormat="1" ht="52.5" customHeight="1">
      <c r="A49" s="191" t="s">
        <v>157</v>
      </c>
      <c r="B49" s="191" t="str">
        <f>VLOOKUP(A49,'HECVAT - On-Premise'!A$22:B$85,2,FALSE)</f>
        <v>Is sensitive data encrypted in transport? (e.g. system-to-client)</v>
      </c>
      <c r="C49" s="178" t="s">
        <v>264</v>
      </c>
      <c r="D49" s="179"/>
      <c r="E49" s="178" t="s">
        <v>267</v>
      </c>
      <c r="F49" s="178" t="s">
        <v>634</v>
      </c>
      <c r="G49" s="181"/>
      <c r="H49" s="179"/>
      <c r="I49" s="37"/>
      <c r="J49" s="2"/>
      <c r="K49" s="2"/>
      <c r="L49" s="2"/>
      <c r="M49" s="2"/>
      <c r="N49" s="2"/>
      <c r="O49" s="2"/>
      <c r="P49" s="2"/>
      <c r="Q49" s="2"/>
      <c r="R49" s="2"/>
      <c r="S49" s="2"/>
      <c r="T49" s="2"/>
      <c r="U49" s="2"/>
      <c r="V49" s="2"/>
      <c r="W49" s="2"/>
      <c r="X49" s="2"/>
      <c r="Y49" s="2"/>
      <c r="Z49" s="2"/>
    </row>
    <row r="50" spans="1:26" s="147" customFormat="1" ht="52.5" customHeight="1">
      <c r="A50" s="191" t="s">
        <v>159</v>
      </c>
      <c r="B50" s="191" t="str">
        <f>VLOOKUP(A50,'HECVAT - On-Premise'!A$22:B$85,2,FALSE)</f>
        <v>Is sensitive data encrypted in storage (e.g. disk encryption, at-rest)?</v>
      </c>
      <c r="C50" s="178" t="s">
        <v>264</v>
      </c>
      <c r="D50" s="179"/>
      <c r="E50" s="178" t="s">
        <v>537</v>
      </c>
      <c r="F50" s="178" t="s">
        <v>268</v>
      </c>
      <c r="G50" s="180" t="s">
        <v>977</v>
      </c>
      <c r="H50" s="178" t="s">
        <v>1515</v>
      </c>
      <c r="I50" s="37" t="s">
        <v>150</v>
      </c>
      <c r="J50" s="2"/>
      <c r="K50" s="2"/>
      <c r="L50" s="2"/>
      <c r="M50" s="2"/>
      <c r="N50" s="2"/>
      <c r="O50" s="2"/>
      <c r="P50" s="2"/>
      <c r="Q50" s="2"/>
      <c r="R50" s="2"/>
      <c r="S50" s="2"/>
      <c r="T50" s="2"/>
      <c r="U50" s="2"/>
      <c r="V50" s="2"/>
      <c r="W50" s="2"/>
      <c r="X50" s="2"/>
      <c r="Y50" s="2"/>
      <c r="Z50" s="2"/>
    </row>
    <row r="51" spans="1:26" s="147" customFormat="1" ht="52.5" customHeight="1">
      <c r="A51" s="191" t="s">
        <v>161</v>
      </c>
      <c r="B51" s="191" t="str">
        <f>VLOOKUP(A51,'HECVAT - On-Premise'!A$22:B$85,2,FALSE)</f>
        <v>Do you employ or allow any cryptographic modules that do not conform to the Federal Information Processing Standards (FIPS PUB 140-2)?</v>
      </c>
      <c r="C51" s="178" t="s">
        <v>264</v>
      </c>
      <c r="D51" s="179"/>
      <c r="E51" s="178" t="s">
        <v>537</v>
      </c>
      <c r="F51" s="179"/>
      <c r="G51" s="180" t="s">
        <v>1781</v>
      </c>
      <c r="H51" s="179"/>
      <c r="I51" s="37"/>
      <c r="J51" s="2"/>
      <c r="K51" s="2"/>
      <c r="L51" s="2"/>
      <c r="M51" s="2"/>
      <c r="N51" s="2"/>
      <c r="O51" s="2"/>
      <c r="P51" s="2"/>
      <c r="Q51" s="2"/>
      <c r="R51" s="2"/>
      <c r="S51" s="2"/>
      <c r="T51" s="2"/>
      <c r="U51" s="2"/>
      <c r="V51" s="2"/>
      <c r="W51" s="2"/>
      <c r="X51" s="2"/>
      <c r="Y51" s="2"/>
      <c r="Z51" s="2"/>
    </row>
    <row r="52" spans="1:26" s="147" customFormat="1" ht="52.5" customHeight="1">
      <c r="A52" s="191" t="s">
        <v>163</v>
      </c>
      <c r="B52" s="191" t="str">
        <f>VLOOKUP(A52,'HECVAT - On-Premise'!A$22:B$85,2,FALSE)</f>
        <v>Does your system employ encryption technologies when transmitting sensitive information over TCP/IP networks (e.g., SSH, SSL/TLS, VPN)? (e.g. system-to-system and system-to-client)</v>
      </c>
      <c r="C52" s="178" t="s">
        <v>264</v>
      </c>
      <c r="D52" s="179"/>
      <c r="E52" s="178" t="s">
        <v>1782</v>
      </c>
      <c r="F52" s="178" t="s">
        <v>634</v>
      </c>
      <c r="G52" s="181"/>
      <c r="H52" s="178" t="s">
        <v>1783</v>
      </c>
      <c r="I52" s="37"/>
      <c r="J52" s="2"/>
      <c r="K52" s="2"/>
      <c r="L52" s="2"/>
      <c r="M52" s="2"/>
      <c r="N52" s="2"/>
      <c r="O52" s="2"/>
      <c r="P52" s="2"/>
      <c r="Q52" s="2"/>
      <c r="R52" s="2"/>
      <c r="S52" s="2"/>
      <c r="T52" s="2"/>
      <c r="U52" s="2"/>
      <c r="V52" s="2"/>
      <c r="W52" s="2"/>
      <c r="X52" s="2"/>
      <c r="Y52" s="2"/>
      <c r="Z52" s="2"/>
    </row>
    <row r="53" spans="1:26" s="147" customFormat="1" ht="52.5" customHeight="1">
      <c r="A53" s="191" t="s">
        <v>165</v>
      </c>
      <c r="B53" s="191" t="str">
        <f>VLOOKUP(A53,'HECVAT - On-Premise'!A$22:B$85,2,FALSE)</f>
        <v>If your system is delivered as a physical appliance, do you provide a mechanism for Institution to export and backup configurations and data automatically?</v>
      </c>
      <c r="C53" s="178" t="s">
        <v>259</v>
      </c>
      <c r="D53" s="179"/>
      <c r="E53" s="178" t="s">
        <v>439</v>
      </c>
      <c r="F53" s="178" t="s">
        <v>649</v>
      </c>
      <c r="G53" s="180" t="s">
        <v>898</v>
      </c>
      <c r="H53" s="178" t="s">
        <v>1784</v>
      </c>
      <c r="I53" s="37" t="s">
        <v>150</v>
      </c>
      <c r="J53" s="2"/>
      <c r="K53" s="2"/>
      <c r="L53" s="2"/>
      <c r="M53" s="2"/>
      <c r="N53" s="2"/>
      <c r="O53" s="2"/>
      <c r="P53" s="2"/>
      <c r="Q53" s="2"/>
      <c r="R53" s="2"/>
      <c r="S53" s="2"/>
      <c r="T53" s="2"/>
      <c r="U53" s="2"/>
      <c r="V53" s="2"/>
      <c r="W53" s="2"/>
      <c r="X53" s="2"/>
      <c r="Y53" s="2"/>
      <c r="Z53" s="2"/>
    </row>
    <row r="54" spans="1:26" ht="48" customHeight="1">
      <c r="A54" s="233" t="s">
        <v>168</v>
      </c>
      <c r="B54" s="234"/>
      <c r="C54" s="189" t="str">
        <f>$C$3</f>
        <v>CIS Critical Security Controls v6.1</v>
      </c>
      <c r="D54" s="189" t="str">
        <f>$D$3</f>
        <v>HIPAA</v>
      </c>
      <c r="E54" s="189" t="str">
        <f>$E$3</f>
        <v>ISO 27002:2013</v>
      </c>
      <c r="F54" s="189" t="str">
        <f>$F$3</f>
        <v>NIST Cybersecurity Framework</v>
      </c>
      <c r="G54" s="190" t="str">
        <f>$G$3</f>
        <v>NIST SP 800-171r1</v>
      </c>
      <c r="H54" s="189" t="str">
        <f>$H$3</f>
        <v>NIST SP 800-53r4</v>
      </c>
      <c r="I54" s="37"/>
      <c r="J54" s="2"/>
      <c r="K54" s="2"/>
      <c r="L54" s="2"/>
      <c r="M54" s="2"/>
      <c r="N54" s="2"/>
      <c r="O54" s="2"/>
      <c r="P54" s="2"/>
      <c r="Q54" s="2"/>
      <c r="R54" s="2"/>
      <c r="S54" s="2"/>
      <c r="T54" s="2"/>
      <c r="U54" s="2"/>
      <c r="V54" s="2"/>
      <c r="W54" s="2"/>
      <c r="X54" s="2"/>
      <c r="Y54" s="2"/>
      <c r="Z54" s="2"/>
    </row>
    <row r="55" spans="1:26" ht="46.5" customHeight="1">
      <c r="A55" s="191" t="s">
        <v>170</v>
      </c>
      <c r="B55" s="191" t="str">
        <f>VLOOKUP(A55,'HECVAT - On-Premise'!A$22:B$85,2,FALSE)</f>
        <v>Can you share the organization chart, mission statement, and policies for your information security unit?</v>
      </c>
      <c r="C55" s="199"/>
      <c r="D55" s="199"/>
      <c r="E55" s="196" t="s">
        <v>270</v>
      </c>
      <c r="F55" s="196" t="s">
        <v>271</v>
      </c>
      <c r="G55" s="193" t="s">
        <v>272</v>
      </c>
      <c r="H55" s="196" t="s">
        <v>273</v>
      </c>
      <c r="I55" s="37" t="s">
        <v>274</v>
      </c>
      <c r="J55" s="2"/>
      <c r="K55" s="2"/>
      <c r="L55" s="2"/>
      <c r="M55" s="2"/>
      <c r="N55" s="2"/>
      <c r="O55" s="2"/>
      <c r="P55" s="2"/>
      <c r="Q55" s="2"/>
      <c r="R55" s="2"/>
      <c r="S55" s="2"/>
      <c r="T55" s="2"/>
      <c r="U55" s="2"/>
      <c r="V55" s="2"/>
      <c r="W55" s="2"/>
      <c r="X55" s="2"/>
      <c r="Y55" s="2"/>
      <c r="Z55" s="2"/>
    </row>
    <row r="56" spans="1:26" ht="46.5" customHeight="1">
      <c r="A56" s="191" t="s">
        <v>173</v>
      </c>
      <c r="B56" s="191" t="str">
        <f>VLOOKUP(A56,'HECVAT - On-Premise'!A$22:B$85,2,FALSE)</f>
        <v>Are information security principles designed into the product lifecycle?</v>
      </c>
      <c r="C56" s="178" t="s">
        <v>275</v>
      </c>
      <c r="D56" s="179"/>
      <c r="E56" s="178" t="s">
        <v>208</v>
      </c>
      <c r="F56" s="179"/>
      <c r="G56" s="180" t="s">
        <v>277</v>
      </c>
      <c r="H56" s="178" t="s">
        <v>285</v>
      </c>
      <c r="I56" s="37" t="s">
        <v>175</v>
      </c>
      <c r="J56" s="2"/>
      <c r="K56" s="2"/>
      <c r="L56" s="2"/>
      <c r="M56" s="2"/>
      <c r="N56" s="2"/>
      <c r="O56" s="2"/>
      <c r="P56" s="2"/>
      <c r="Q56" s="2"/>
      <c r="R56" s="2"/>
      <c r="S56" s="2"/>
      <c r="T56" s="2"/>
      <c r="U56" s="2"/>
      <c r="V56" s="2"/>
      <c r="W56" s="2"/>
      <c r="X56" s="2"/>
      <c r="Y56" s="2"/>
      <c r="Z56" s="2"/>
    </row>
    <row r="57" spans="1:26" ht="46.5" customHeight="1">
      <c r="A57" s="191" t="s">
        <v>176</v>
      </c>
      <c r="B57" s="191" t="str">
        <f>VLOOKUP(A57,'HECVAT - On-Premise'!A$22:B$85,2,FALSE)</f>
        <v>Do you have a formal incident response plan?</v>
      </c>
      <c r="C57" s="178" t="s">
        <v>279</v>
      </c>
      <c r="D57" s="179"/>
      <c r="E57" s="178" t="s">
        <v>280</v>
      </c>
      <c r="F57" s="178" t="s">
        <v>281</v>
      </c>
      <c r="G57" s="180" t="s">
        <v>282</v>
      </c>
      <c r="H57" s="178" t="s">
        <v>283</v>
      </c>
      <c r="I57" s="37" t="s">
        <v>169</v>
      </c>
      <c r="J57" s="2"/>
      <c r="K57" s="2"/>
      <c r="L57" s="2"/>
      <c r="M57" s="2"/>
      <c r="N57" s="2"/>
      <c r="O57" s="2"/>
      <c r="P57" s="2"/>
      <c r="Q57" s="2"/>
      <c r="R57" s="2"/>
      <c r="S57" s="2"/>
      <c r="T57" s="2"/>
      <c r="U57" s="2"/>
      <c r="V57" s="2"/>
      <c r="W57" s="2"/>
      <c r="X57" s="2"/>
      <c r="Y57" s="2"/>
      <c r="Z57" s="2"/>
    </row>
    <row r="58" spans="1:26" s="147" customFormat="1" ht="46.5" customHeight="1">
      <c r="A58" s="191" t="s">
        <v>178</v>
      </c>
      <c r="B58" s="191" t="str">
        <f>VLOOKUP(A58,'HECVAT - On-Premise'!A$22:B$85,2,FALSE)</f>
        <v>Do you have a documented information security policy?</v>
      </c>
      <c r="C58" s="178" t="s">
        <v>284</v>
      </c>
      <c r="D58" s="178" t="s">
        <v>204</v>
      </c>
      <c r="E58" s="178" t="s">
        <v>270</v>
      </c>
      <c r="F58" s="178" t="s">
        <v>206</v>
      </c>
      <c r="G58" s="181"/>
      <c r="H58" s="178" t="s">
        <v>285</v>
      </c>
      <c r="I58" s="37" t="s">
        <v>172</v>
      </c>
      <c r="J58" s="2"/>
      <c r="K58" s="2"/>
      <c r="L58" s="2"/>
      <c r="M58" s="2"/>
      <c r="N58" s="2"/>
      <c r="O58" s="2"/>
      <c r="P58" s="2"/>
      <c r="Q58" s="2"/>
      <c r="R58" s="2"/>
      <c r="S58" s="2"/>
      <c r="T58" s="2"/>
      <c r="U58" s="2"/>
      <c r="V58" s="2"/>
      <c r="W58" s="2"/>
      <c r="X58" s="2"/>
      <c r="Y58" s="2"/>
      <c r="Z58" s="2"/>
    </row>
    <row r="59" spans="1:26" s="147" customFormat="1" ht="46.5" customHeight="1">
      <c r="A59" s="191" t="s">
        <v>180</v>
      </c>
      <c r="B59" s="191" t="str">
        <f>VLOOKUP(A59,'HECVAT - On-Premise'!A$22:B$85,2,FALSE)</f>
        <v>Will you comply with the Institution's IT policies with regards to user privacy and data protection?</v>
      </c>
      <c r="C59" s="178" t="s">
        <v>264</v>
      </c>
      <c r="D59" s="179"/>
      <c r="E59" s="178" t="s">
        <v>202</v>
      </c>
      <c r="F59" s="179"/>
      <c r="G59" s="180" t="s">
        <v>866</v>
      </c>
      <c r="H59" s="178" t="s">
        <v>1780</v>
      </c>
      <c r="I59" s="37" t="s">
        <v>172</v>
      </c>
      <c r="J59" s="2"/>
      <c r="K59" s="2"/>
      <c r="L59" s="2"/>
      <c r="M59" s="2"/>
      <c r="N59" s="2"/>
      <c r="O59" s="2"/>
      <c r="P59" s="2"/>
      <c r="Q59" s="2"/>
      <c r="R59" s="2"/>
      <c r="S59" s="2"/>
      <c r="T59" s="2"/>
      <c r="U59" s="2"/>
      <c r="V59" s="2"/>
      <c r="W59" s="2"/>
      <c r="X59" s="2"/>
      <c r="Y59" s="2"/>
      <c r="Z59" s="2"/>
    </row>
    <row r="60" spans="1:26" s="147" customFormat="1" ht="48" customHeight="1">
      <c r="A60" s="233" t="s">
        <v>182</v>
      </c>
      <c r="B60" s="234"/>
      <c r="C60" s="189" t="str">
        <f>$C$3</f>
        <v>CIS Critical Security Controls v6.1</v>
      </c>
      <c r="D60" s="189" t="str">
        <f>$D$3</f>
        <v>HIPAA</v>
      </c>
      <c r="E60" s="189" t="str">
        <f>$E$3</f>
        <v>ISO 27002:2013</v>
      </c>
      <c r="F60" s="189" t="str">
        <f>$F$3</f>
        <v>NIST Cybersecurity Framework</v>
      </c>
      <c r="G60" s="190" t="str">
        <f>$G$3</f>
        <v>NIST SP 800-171r1</v>
      </c>
      <c r="H60" s="189" t="str">
        <f>$H$3</f>
        <v>NIST SP 800-53r4</v>
      </c>
      <c r="I60" s="37"/>
      <c r="J60" s="2"/>
      <c r="K60" s="2"/>
      <c r="L60" s="2"/>
      <c r="M60" s="2"/>
      <c r="N60" s="2"/>
      <c r="O60" s="2"/>
      <c r="P60" s="2"/>
      <c r="Q60" s="2"/>
      <c r="R60" s="2"/>
      <c r="S60" s="2"/>
      <c r="T60" s="2"/>
      <c r="U60" s="2"/>
      <c r="V60" s="2"/>
      <c r="W60" s="2"/>
      <c r="X60" s="2"/>
      <c r="Y60" s="2"/>
      <c r="Z60" s="2"/>
    </row>
    <row r="61" spans="1:26" s="147" customFormat="1" ht="46.5" customHeight="1">
      <c r="A61" s="191" t="s">
        <v>183</v>
      </c>
      <c r="B61" s="191" t="str">
        <f>VLOOKUP(A61,'HECVAT - On-Premise'!A$22:B$85,2,FALSE)</f>
        <v>Do you employ host-based intrusion detection?</v>
      </c>
      <c r="C61" s="269" t="s">
        <v>279</v>
      </c>
      <c r="D61" s="270"/>
      <c r="E61" s="269" t="s">
        <v>458</v>
      </c>
      <c r="F61" s="269" t="s">
        <v>686</v>
      </c>
      <c r="G61" s="273" t="s">
        <v>980</v>
      </c>
      <c r="H61" s="269" t="s">
        <v>1778</v>
      </c>
      <c r="I61" s="193">
        <v>11.4</v>
      </c>
      <c r="J61" s="2"/>
      <c r="K61" s="2"/>
      <c r="L61" s="2"/>
      <c r="M61" s="2"/>
      <c r="N61" s="2"/>
      <c r="O61" s="2"/>
      <c r="P61" s="2"/>
      <c r="Q61" s="2"/>
      <c r="R61" s="2"/>
      <c r="S61" s="2"/>
      <c r="T61" s="2"/>
      <c r="U61" s="2"/>
      <c r="V61" s="2"/>
      <c r="W61" s="2"/>
      <c r="X61" s="2"/>
      <c r="Y61" s="2"/>
      <c r="Z61" s="2"/>
    </row>
    <row r="62" spans="1:26" s="147" customFormat="1" ht="46.5" customHeight="1">
      <c r="A62" s="191" t="s">
        <v>185</v>
      </c>
      <c r="B62" s="191" t="str">
        <f>VLOOKUP(A62,'HECVAT - On-Premise'!A$22:B$85,2,FALSE)</f>
        <v>Are you utilizing a host-based stateful packet inspection (SPI) firewall?</v>
      </c>
      <c r="C62" s="269" t="s">
        <v>552</v>
      </c>
      <c r="D62" s="270"/>
      <c r="E62" s="269" t="s">
        <v>456</v>
      </c>
      <c r="F62" s="269" t="s">
        <v>640</v>
      </c>
      <c r="G62" s="271"/>
      <c r="H62" s="272"/>
      <c r="I62" s="193">
        <v>1.1000000000000001</v>
      </c>
      <c r="J62" s="2"/>
      <c r="K62" s="2"/>
      <c r="L62" s="2"/>
      <c r="M62" s="2"/>
      <c r="N62" s="2"/>
      <c r="O62" s="2"/>
      <c r="P62" s="2"/>
      <c r="Q62" s="2"/>
      <c r="R62" s="2"/>
      <c r="S62" s="2"/>
      <c r="T62" s="2"/>
      <c r="U62" s="2"/>
      <c r="V62" s="2"/>
      <c r="W62" s="2"/>
      <c r="X62" s="2"/>
      <c r="Y62" s="2"/>
      <c r="Z62" s="2"/>
    </row>
    <row r="63" spans="1:26" s="147" customFormat="1" ht="46.5" customHeight="1">
      <c r="A63" s="191" t="s">
        <v>188</v>
      </c>
      <c r="B63" s="191" t="str">
        <f>VLOOKUP(A63,'HECVAT - On-Premise'!A$22:B$85,2,FALSE)</f>
        <v>Do you employ host-based intrusion prevention?</v>
      </c>
      <c r="C63" s="269" t="s">
        <v>279</v>
      </c>
      <c r="D63" s="270"/>
      <c r="E63" s="269" t="s">
        <v>458</v>
      </c>
      <c r="F63" s="269" t="s">
        <v>686</v>
      </c>
      <c r="G63" s="273" t="s">
        <v>980</v>
      </c>
      <c r="H63" s="269" t="s">
        <v>1778</v>
      </c>
      <c r="I63" s="193">
        <v>11.4</v>
      </c>
      <c r="J63" s="2"/>
      <c r="K63" s="2"/>
      <c r="L63" s="2"/>
      <c r="M63" s="2"/>
      <c r="N63" s="2"/>
      <c r="O63" s="2"/>
      <c r="P63" s="2"/>
      <c r="Q63" s="2"/>
      <c r="R63" s="2"/>
      <c r="S63" s="2"/>
      <c r="T63" s="2"/>
      <c r="U63" s="2"/>
      <c r="V63" s="2"/>
      <c r="W63" s="2"/>
      <c r="X63" s="2"/>
      <c r="Y63" s="2"/>
      <c r="Z63" s="2"/>
    </row>
    <row r="64" spans="1:26" s="147" customFormat="1" ht="46.5" customHeight="1">
      <c r="A64" s="191" t="s">
        <v>190</v>
      </c>
      <c r="B64" s="191" t="str">
        <f>VLOOKUP(A64,'HECVAT - On-Premise'!A$22:B$85,2,FALSE)</f>
        <v>Are you employing any next-generation persistent threat (NGPT) monitoring?</v>
      </c>
      <c r="C64" s="196" t="s">
        <v>279</v>
      </c>
      <c r="D64" s="197"/>
      <c r="E64" s="196" t="s">
        <v>441</v>
      </c>
      <c r="F64" s="199"/>
      <c r="G64" s="193" t="s">
        <v>980</v>
      </c>
      <c r="H64" s="196" t="s">
        <v>1518</v>
      </c>
      <c r="I64" s="37" t="s">
        <v>172</v>
      </c>
      <c r="J64" s="2"/>
      <c r="K64" s="2"/>
      <c r="L64" s="2"/>
      <c r="M64" s="2"/>
      <c r="N64" s="2"/>
      <c r="O64" s="2"/>
      <c r="P64" s="2"/>
      <c r="Q64" s="2"/>
      <c r="R64" s="2"/>
      <c r="S64" s="2"/>
      <c r="T64" s="2"/>
      <c r="U64" s="2"/>
      <c r="V64" s="2"/>
      <c r="W64" s="2"/>
      <c r="X64" s="2"/>
      <c r="Y64" s="2"/>
      <c r="Z64" s="2"/>
    </row>
    <row r="65" spans="1:26" ht="46.5" customHeight="1">
      <c r="A65" s="191" t="s">
        <v>192</v>
      </c>
      <c r="B65" s="191" t="str">
        <f>VLOOKUP(A65,'HECVAT - On-Premise'!A$22:B$85,2,FALSE)</f>
        <v>Do you support campus status monitoring through SNMPv3 or other means?</v>
      </c>
      <c r="C65" s="196" t="s">
        <v>284</v>
      </c>
      <c r="D65" s="196" t="s">
        <v>204</v>
      </c>
      <c r="E65" s="196" t="s">
        <v>270</v>
      </c>
      <c r="F65" s="196" t="s">
        <v>206</v>
      </c>
      <c r="G65" s="198"/>
      <c r="H65" s="196" t="s">
        <v>285</v>
      </c>
      <c r="I65" s="37" t="s">
        <v>172</v>
      </c>
      <c r="J65" s="2"/>
      <c r="K65" s="2"/>
      <c r="L65" s="2"/>
      <c r="M65" s="2"/>
      <c r="N65" s="2"/>
      <c r="O65" s="2"/>
      <c r="P65" s="2"/>
      <c r="Q65" s="2"/>
      <c r="R65" s="2"/>
      <c r="S65" s="2"/>
      <c r="T65" s="2"/>
      <c r="U65" s="2"/>
      <c r="V65" s="2"/>
      <c r="W65" s="2"/>
      <c r="X65" s="2"/>
      <c r="Y65" s="2"/>
      <c r="Z65" s="2"/>
    </row>
    <row r="66" spans="1:26" s="207" customFormat="1" ht="46.5" customHeight="1">
      <c r="A66" s="191" t="s">
        <v>1838</v>
      </c>
      <c r="B66" s="191" t="str">
        <f>VLOOKUP(A66,'HECVAT - On-Premise'!A$22:B$85,2,FALSE)</f>
        <v xml:space="preserve">Describe or provide a reference to any other safeguards used to monitor for malicious activity. </v>
      </c>
      <c r="C66" s="196" t="s">
        <v>279</v>
      </c>
      <c r="D66" s="197"/>
      <c r="E66" s="196" t="s">
        <v>441</v>
      </c>
      <c r="F66" s="196" t="s">
        <v>755</v>
      </c>
      <c r="G66" s="193" t="s">
        <v>980</v>
      </c>
      <c r="H66" s="196" t="s">
        <v>1519</v>
      </c>
      <c r="I66" s="37" t="s">
        <v>172</v>
      </c>
      <c r="J66" s="2"/>
      <c r="K66" s="2"/>
      <c r="L66" s="2"/>
      <c r="M66" s="2"/>
      <c r="N66" s="2"/>
      <c r="O66" s="2"/>
      <c r="P66" s="2"/>
      <c r="Q66" s="2"/>
      <c r="R66" s="2"/>
      <c r="S66" s="2"/>
      <c r="T66" s="2"/>
      <c r="U66" s="2"/>
      <c r="V66" s="2"/>
      <c r="W66" s="2"/>
      <c r="X66" s="2"/>
      <c r="Y66" s="2"/>
      <c r="Z66" s="2"/>
    </row>
    <row r="67" spans="1:26" ht="15.75" customHeight="1">
      <c r="B67" s="2"/>
      <c r="C67" s="58"/>
      <c r="D67" s="34"/>
      <c r="E67" s="35"/>
      <c r="F67" s="58"/>
      <c r="G67" s="34"/>
      <c r="H67" s="59"/>
      <c r="I67" s="37"/>
      <c r="J67" s="2"/>
      <c r="K67" s="2"/>
      <c r="L67" s="2"/>
      <c r="M67" s="2"/>
      <c r="N67" s="2"/>
      <c r="O67" s="2"/>
      <c r="P67" s="2"/>
      <c r="Q67" s="2"/>
      <c r="R67" s="2"/>
      <c r="S67" s="2"/>
      <c r="T67" s="2"/>
      <c r="U67" s="2"/>
      <c r="V67" s="2"/>
      <c r="W67" s="2"/>
      <c r="X67" s="2"/>
      <c r="Y67" s="2"/>
      <c r="Z67" s="2"/>
    </row>
    <row r="68" spans="1:26" ht="15.75" customHeight="1">
      <c r="A68" s="1"/>
      <c r="B68" s="2"/>
      <c r="C68" s="58"/>
      <c r="D68" s="34"/>
      <c r="E68" s="35"/>
      <c r="F68" s="58"/>
      <c r="G68" s="34"/>
      <c r="H68" s="59"/>
      <c r="I68" s="37"/>
      <c r="J68" s="2"/>
      <c r="K68" s="2"/>
      <c r="L68" s="2"/>
      <c r="M68" s="2"/>
      <c r="N68" s="2"/>
      <c r="O68" s="2"/>
      <c r="P68" s="2"/>
      <c r="Q68" s="2"/>
      <c r="R68" s="2"/>
      <c r="S68" s="2"/>
      <c r="T68" s="2"/>
      <c r="U68" s="2"/>
      <c r="V68" s="2"/>
      <c r="W68" s="2"/>
      <c r="X68" s="2"/>
      <c r="Y68" s="2"/>
      <c r="Z68" s="2"/>
    </row>
    <row r="69" spans="1:26" ht="15.75" customHeight="1">
      <c r="A69" s="1"/>
      <c r="B69" s="2"/>
      <c r="C69" s="58"/>
      <c r="D69" s="34"/>
      <c r="E69" s="35"/>
      <c r="F69" s="58"/>
      <c r="G69" s="34"/>
      <c r="H69" s="59"/>
      <c r="I69" s="37"/>
      <c r="J69" s="2"/>
      <c r="K69" s="2"/>
      <c r="L69" s="2"/>
      <c r="M69" s="2"/>
      <c r="N69" s="2"/>
      <c r="O69" s="2"/>
      <c r="P69" s="2"/>
      <c r="Q69" s="2"/>
      <c r="R69" s="2"/>
      <c r="S69" s="2"/>
      <c r="T69" s="2"/>
      <c r="U69" s="2"/>
      <c r="V69" s="2"/>
      <c r="W69" s="2"/>
      <c r="X69" s="2"/>
      <c r="Y69" s="2"/>
      <c r="Z69" s="2"/>
    </row>
    <row r="70" spans="1:26" ht="15.75" customHeight="1">
      <c r="A70" s="1"/>
      <c r="B70" s="2"/>
      <c r="C70" s="58"/>
      <c r="D70" s="34"/>
      <c r="E70" s="35"/>
      <c r="F70" s="58"/>
      <c r="G70" s="34"/>
      <c r="H70" s="59"/>
      <c r="I70" s="37"/>
      <c r="J70" s="2"/>
      <c r="K70" s="2"/>
      <c r="L70" s="2"/>
      <c r="M70" s="2"/>
      <c r="N70" s="2"/>
      <c r="O70" s="2"/>
      <c r="P70" s="2"/>
      <c r="Q70" s="2"/>
      <c r="R70" s="2"/>
      <c r="S70" s="2"/>
      <c r="T70" s="2"/>
      <c r="U70" s="2"/>
      <c r="V70" s="2"/>
      <c r="W70" s="2"/>
      <c r="X70" s="2"/>
      <c r="Y70" s="2"/>
      <c r="Z70" s="2"/>
    </row>
    <row r="71" spans="1:26" ht="15.75" customHeight="1">
      <c r="A71" s="1"/>
      <c r="B71" s="2"/>
      <c r="C71" s="58"/>
      <c r="D71" s="34"/>
      <c r="E71" s="35"/>
      <c r="F71" s="58"/>
      <c r="G71" s="34"/>
      <c r="H71" s="59"/>
      <c r="I71" s="37"/>
      <c r="J71" s="2"/>
      <c r="K71" s="2"/>
      <c r="L71" s="2"/>
      <c r="M71" s="2"/>
      <c r="N71" s="2"/>
      <c r="O71" s="2"/>
      <c r="P71" s="2"/>
      <c r="Q71" s="2"/>
      <c r="R71" s="2"/>
      <c r="S71" s="2"/>
      <c r="T71" s="2"/>
      <c r="U71" s="2"/>
      <c r="V71" s="2"/>
      <c r="W71" s="2"/>
      <c r="X71" s="2"/>
      <c r="Y71" s="2"/>
      <c r="Z71" s="2"/>
    </row>
    <row r="72" spans="1:26" ht="15.75" customHeight="1">
      <c r="A72" s="1"/>
      <c r="B72" s="2"/>
      <c r="C72" s="58"/>
      <c r="D72" s="34"/>
      <c r="E72" s="35"/>
      <c r="F72" s="58"/>
      <c r="G72" s="34"/>
      <c r="H72" s="59"/>
      <c r="I72" s="37"/>
      <c r="J72" s="2"/>
      <c r="K72" s="2"/>
      <c r="L72" s="2"/>
      <c r="M72" s="2"/>
      <c r="N72" s="2"/>
      <c r="O72" s="2"/>
      <c r="P72" s="2"/>
      <c r="Q72" s="2"/>
      <c r="R72" s="2"/>
      <c r="S72" s="2"/>
      <c r="T72" s="2"/>
      <c r="U72" s="2"/>
      <c r="V72" s="2"/>
      <c r="W72" s="2"/>
      <c r="X72" s="2"/>
      <c r="Y72" s="2"/>
      <c r="Z72" s="2"/>
    </row>
    <row r="73" spans="1:26" ht="15.75" customHeight="1">
      <c r="A73" s="1"/>
      <c r="B73" s="2"/>
      <c r="C73" s="58"/>
      <c r="D73" s="34"/>
      <c r="E73" s="35"/>
      <c r="F73" s="58"/>
      <c r="G73" s="34"/>
      <c r="H73" s="59"/>
      <c r="I73" s="37"/>
      <c r="J73" s="2"/>
      <c r="K73" s="2"/>
      <c r="L73" s="2"/>
      <c r="M73" s="2"/>
      <c r="N73" s="2"/>
      <c r="O73" s="2"/>
      <c r="P73" s="2"/>
      <c r="Q73" s="2"/>
      <c r="R73" s="2"/>
      <c r="S73" s="2"/>
      <c r="T73" s="2"/>
      <c r="U73" s="2"/>
      <c r="V73" s="2"/>
      <c r="W73" s="2"/>
      <c r="X73" s="2"/>
      <c r="Y73" s="2"/>
      <c r="Z73" s="2"/>
    </row>
    <row r="74" spans="1:26" ht="15.75" customHeight="1">
      <c r="B74" s="2"/>
      <c r="C74" s="58"/>
      <c r="D74" s="34"/>
      <c r="E74" s="35"/>
      <c r="F74" s="58"/>
      <c r="G74" s="34"/>
      <c r="H74" s="59"/>
      <c r="I74" s="37"/>
      <c r="J74" s="2"/>
      <c r="K74" s="2"/>
      <c r="L74" s="2"/>
      <c r="M74" s="2"/>
      <c r="N74" s="2"/>
      <c r="O74" s="2"/>
      <c r="P74" s="2"/>
      <c r="Q74" s="2"/>
      <c r="R74" s="2"/>
      <c r="S74" s="2"/>
      <c r="T74" s="2"/>
      <c r="U74" s="2"/>
      <c r="V74" s="2"/>
      <c r="W74" s="2"/>
      <c r="X74" s="2"/>
      <c r="Y74" s="2"/>
      <c r="Z74" s="2"/>
    </row>
    <row r="75" spans="1:26" ht="15.75" customHeight="1">
      <c r="C75" s="58"/>
      <c r="D75" s="34"/>
      <c r="E75" s="35"/>
      <c r="F75" s="58"/>
      <c r="G75" s="34"/>
      <c r="H75" s="59"/>
      <c r="I75" s="37"/>
      <c r="J75" s="2"/>
      <c r="K75" s="2"/>
      <c r="L75" s="2"/>
      <c r="M75" s="2"/>
      <c r="N75" s="2"/>
      <c r="O75" s="2"/>
      <c r="P75" s="2"/>
      <c r="Q75" s="2"/>
      <c r="R75" s="2"/>
      <c r="S75" s="2"/>
      <c r="T75" s="2"/>
      <c r="U75" s="2"/>
      <c r="V75" s="2"/>
      <c r="W75" s="2"/>
      <c r="X75" s="2"/>
      <c r="Y75" s="2"/>
      <c r="Z75" s="2"/>
    </row>
    <row r="76" spans="1:26" ht="15.75" customHeight="1">
      <c r="C76" s="58"/>
      <c r="D76" s="34"/>
      <c r="E76" s="35"/>
      <c r="F76" s="58"/>
      <c r="G76" s="34"/>
      <c r="H76" s="59"/>
      <c r="I76" s="37"/>
      <c r="J76" s="2"/>
      <c r="K76" s="2"/>
      <c r="L76" s="2"/>
      <c r="M76" s="2"/>
      <c r="N76" s="2"/>
      <c r="O76" s="2"/>
      <c r="P76" s="2"/>
      <c r="Q76" s="2"/>
      <c r="R76" s="2"/>
      <c r="S76" s="2"/>
      <c r="T76" s="2"/>
      <c r="U76" s="2"/>
      <c r="V76" s="2"/>
      <c r="W76" s="2"/>
      <c r="X76" s="2"/>
      <c r="Y76" s="2"/>
      <c r="Z76" s="2"/>
    </row>
    <row r="77" spans="1:26" ht="15.75" customHeight="1">
      <c r="C77" s="58"/>
      <c r="D77" s="34"/>
      <c r="E77" s="35"/>
      <c r="F77" s="58"/>
      <c r="G77" s="34"/>
      <c r="H77" s="59"/>
      <c r="I77" s="37"/>
      <c r="J77" s="2"/>
      <c r="K77" s="2"/>
      <c r="L77" s="2"/>
      <c r="M77" s="2"/>
      <c r="N77" s="2"/>
      <c r="O77" s="2"/>
      <c r="P77" s="2"/>
      <c r="Q77" s="2"/>
      <c r="R77" s="2"/>
      <c r="S77" s="2"/>
      <c r="T77" s="2"/>
      <c r="U77" s="2"/>
      <c r="V77" s="2"/>
      <c r="W77" s="2"/>
      <c r="X77" s="2"/>
      <c r="Y77" s="2"/>
      <c r="Z77" s="2"/>
    </row>
    <row r="78" spans="1:26" ht="15.75" customHeight="1">
      <c r="C78" s="58"/>
      <c r="D78" s="34"/>
      <c r="E78" s="35"/>
      <c r="F78" s="58"/>
      <c r="G78" s="34"/>
      <c r="H78" s="59"/>
      <c r="I78" s="37"/>
      <c r="J78" s="2"/>
      <c r="K78" s="2"/>
      <c r="L78" s="2"/>
      <c r="M78" s="2"/>
      <c r="N78" s="2"/>
      <c r="O78" s="2"/>
      <c r="P78" s="2"/>
      <c r="Q78" s="2"/>
      <c r="R78" s="2"/>
      <c r="S78" s="2"/>
      <c r="T78" s="2"/>
      <c r="U78" s="2"/>
      <c r="V78" s="2"/>
      <c r="W78" s="2"/>
      <c r="X78" s="2"/>
      <c r="Y78" s="2"/>
      <c r="Z78" s="2"/>
    </row>
    <row r="79" spans="1:26" ht="15.75" customHeight="1">
      <c r="C79" s="58"/>
      <c r="D79" s="34"/>
      <c r="E79" s="35"/>
      <c r="F79" s="58"/>
      <c r="G79" s="34"/>
      <c r="H79" s="59"/>
      <c r="I79" s="37"/>
      <c r="J79" s="2"/>
      <c r="K79" s="2"/>
      <c r="L79" s="2"/>
      <c r="M79" s="2"/>
      <c r="N79" s="2"/>
      <c r="O79" s="2"/>
      <c r="P79" s="2"/>
      <c r="Q79" s="2"/>
      <c r="R79" s="2"/>
      <c r="S79" s="2"/>
      <c r="T79" s="2"/>
      <c r="U79" s="2"/>
      <c r="V79" s="2"/>
      <c r="W79" s="2"/>
      <c r="X79" s="2"/>
      <c r="Y79" s="2"/>
      <c r="Z79" s="2"/>
    </row>
    <row r="80" spans="1:26" ht="15.75" customHeight="1">
      <c r="C80" s="58"/>
      <c r="D80" s="34"/>
      <c r="E80" s="35"/>
      <c r="F80" s="58"/>
      <c r="G80" s="34"/>
      <c r="H80" s="59"/>
      <c r="I80" s="37"/>
      <c r="J80" s="2"/>
      <c r="K80" s="2"/>
      <c r="L80" s="2"/>
      <c r="M80" s="2"/>
      <c r="N80" s="2"/>
      <c r="O80" s="2"/>
      <c r="P80" s="2"/>
      <c r="Q80" s="2"/>
      <c r="R80" s="2"/>
      <c r="S80" s="2"/>
      <c r="T80" s="2"/>
      <c r="U80" s="2"/>
      <c r="V80" s="2"/>
      <c r="W80" s="2"/>
      <c r="X80" s="2"/>
      <c r="Y80" s="2"/>
      <c r="Z80" s="2"/>
    </row>
    <row r="81" spans="3:26" ht="15.75" customHeight="1">
      <c r="C81" s="58"/>
      <c r="D81" s="34"/>
      <c r="E81" s="35"/>
      <c r="F81" s="58"/>
      <c r="G81" s="34"/>
      <c r="H81" s="59"/>
      <c r="I81" s="37"/>
      <c r="J81" s="2"/>
      <c r="K81" s="2"/>
      <c r="L81" s="2"/>
      <c r="M81" s="2"/>
      <c r="N81" s="2"/>
      <c r="O81" s="2"/>
      <c r="P81" s="2"/>
      <c r="Q81" s="2"/>
      <c r="R81" s="2"/>
      <c r="S81" s="2"/>
      <c r="T81" s="2"/>
      <c r="U81" s="2"/>
      <c r="V81" s="2"/>
      <c r="W81" s="2"/>
      <c r="X81" s="2"/>
      <c r="Y81" s="2"/>
      <c r="Z81" s="2"/>
    </row>
    <row r="82" spans="3:26" ht="15.75" customHeight="1">
      <c r="C82" s="58"/>
      <c r="D82" s="34"/>
      <c r="E82" s="35"/>
      <c r="F82" s="58"/>
      <c r="G82" s="34"/>
      <c r="H82" s="59"/>
      <c r="I82" s="37"/>
      <c r="J82" s="2"/>
      <c r="K82" s="2"/>
      <c r="L82" s="2"/>
      <c r="M82" s="2"/>
      <c r="N82" s="2"/>
      <c r="O82" s="2"/>
      <c r="P82" s="2"/>
      <c r="Q82" s="2"/>
      <c r="R82" s="2"/>
      <c r="S82" s="2"/>
      <c r="T82" s="2"/>
      <c r="U82" s="2"/>
      <c r="V82" s="2"/>
      <c r="W82" s="2"/>
      <c r="X82" s="2"/>
      <c r="Y82" s="2"/>
      <c r="Z82" s="2"/>
    </row>
    <row r="83" spans="3:26" ht="15.75" customHeight="1">
      <c r="C83" s="58"/>
      <c r="D83" s="34"/>
      <c r="E83" s="35"/>
      <c r="F83" s="58"/>
      <c r="G83" s="34"/>
      <c r="H83" s="59"/>
      <c r="I83" s="37"/>
      <c r="J83" s="2"/>
      <c r="K83" s="2"/>
      <c r="L83" s="2"/>
      <c r="M83" s="2"/>
      <c r="N83" s="2"/>
      <c r="O83" s="2"/>
      <c r="P83" s="2"/>
      <c r="Q83" s="2"/>
      <c r="R83" s="2"/>
      <c r="S83" s="2"/>
      <c r="T83" s="2"/>
      <c r="U83" s="2"/>
      <c r="V83" s="2"/>
      <c r="W83" s="2"/>
      <c r="X83" s="2"/>
      <c r="Y83" s="2"/>
      <c r="Z83" s="2"/>
    </row>
    <row r="84" spans="3:26" ht="15.75" customHeight="1">
      <c r="C84" s="58"/>
      <c r="D84" s="34"/>
      <c r="E84" s="35"/>
      <c r="F84" s="58"/>
      <c r="G84" s="34"/>
      <c r="H84" s="59"/>
      <c r="I84" s="37"/>
      <c r="J84" s="2"/>
      <c r="K84" s="2"/>
      <c r="L84" s="2"/>
      <c r="M84" s="2"/>
      <c r="N84" s="2"/>
      <c r="O84" s="2"/>
      <c r="P84" s="2"/>
      <c r="Q84" s="2"/>
      <c r="R84" s="2"/>
      <c r="S84" s="2"/>
      <c r="T84" s="2"/>
      <c r="U84" s="2"/>
      <c r="V84" s="2"/>
      <c r="W84" s="2"/>
      <c r="X84" s="2"/>
      <c r="Y84" s="2"/>
      <c r="Z84" s="2"/>
    </row>
    <row r="85" spans="3:26" ht="15.75" customHeight="1">
      <c r="C85" s="58"/>
      <c r="D85" s="34"/>
      <c r="E85" s="35"/>
      <c r="F85" s="58"/>
      <c r="G85" s="34"/>
      <c r="H85" s="59"/>
      <c r="I85" s="37"/>
      <c r="J85" s="2"/>
      <c r="K85" s="2"/>
      <c r="L85" s="2"/>
      <c r="M85" s="2"/>
      <c r="N85" s="2"/>
      <c r="O85" s="2"/>
      <c r="P85" s="2"/>
      <c r="Q85" s="2"/>
      <c r="R85" s="2"/>
      <c r="S85" s="2"/>
      <c r="T85" s="2"/>
      <c r="U85" s="2"/>
      <c r="V85" s="2"/>
      <c r="W85" s="2"/>
      <c r="X85" s="2"/>
      <c r="Y85" s="2"/>
      <c r="Z85" s="2"/>
    </row>
    <row r="86" spans="3:26" ht="15.75" customHeight="1">
      <c r="C86" s="58"/>
      <c r="D86" s="34"/>
      <c r="E86" s="35"/>
      <c r="F86" s="58"/>
      <c r="G86" s="34"/>
      <c r="H86" s="59"/>
      <c r="I86" s="37"/>
      <c r="J86" s="2"/>
      <c r="K86" s="2"/>
      <c r="L86" s="2"/>
      <c r="M86" s="2"/>
      <c r="N86" s="2"/>
      <c r="O86" s="2"/>
      <c r="P86" s="2"/>
      <c r="Q86" s="2"/>
      <c r="R86" s="2"/>
      <c r="S86" s="2"/>
      <c r="T86" s="2"/>
      <c r="U86" s="2"/>
      <c r="V86" s="2"/>
      <c r="W86" s="2"/>
      <c r="X86" s="2"/>
      <c r="Y86" s="2"/>
      <c r="Z86" s="2"/>
    </row>
    <row r="87" spans="3:26" ht="15.75" customHeight="1">
      <c r="C87" s="58"/>
      <c r="D87" s="34"/>
      <c r="E87" s="35"/>
      <c r="F87" s="58"/>
      <c r="G87" s="34"/>
      <c r="H87" s="59"/>
      <c r="I87" s="37"/>
      <c r="J87" s="2"/>
      <c r="K87" s="2"/>
      <c r="L87" s="2"/>
      <c r="M87" s="2"/>
      <c r="N87" s="2"/>
      <c r="O87" s="2"/>
      <c r="P87" s="2"/>
      <c r="Q87" s="2"/>
      <c r="R87" s="2"/>
      <c r="S87" s="2"/>
      <c r="T87" s="2"/>
      <c r="U87" s="2"/>
      <c r="V87" s="2"/>
      <c r="W87" s="2"/>
      <c r="X87" s="2"/>
      <c r="Y87" s="2"/>
      <c r="Z87" s="2"/>
    </row>
    <row r="88" spans="3:26" ht="15.75" customHeight="1">
      <c r="C88" s="58"/>
      <c r="D88" s="34"/>
      <c r="E88" s="35"/>
      <c r="F88" s="58"/>
      <c r="G88" s="34"/>
      <c r="H88" s="59"/>
      <c r="I88" s="37"/>
      <c r="J88" s="2"/>
      <c r="K88" s="2"/>
      <c r="L88" s="2"/>
      <c r="M88" s="2"/>
      <c r="N88" s="2"/>
      <c r="O88" s="2"/>
      <c r="P88" s="2"/>
      <c r="Q88" s="2"/>
      <c r="R88" s="2"/>
      <c r="S88" s="2"/>
      <c r="T88" s="2"/>
      <c r="U88" s="2"/>
      <c r="V88" s="2"/>
      <c r="W88" s="2"/>
      <c r="X88" s="2"/>
      <c r="Y88" s="2"/>
      <c r="Z88" s="2"/>
    </row>
    <row r="89" spans="3:26" ht="15.75" customHeight="1">
      <c r="C89" s="58"/>
      <c r="D89" s="34"/>
      <c r="E89" s="35"/>
      <c r="F89" s="58"/>
      <c r="G89" s="34"/>
      <c r="H89" s="59"/>
      <c r="I89" s="37"/>
      <c r="J89" s="2"/>
      <c r="K89" s="2"/>
      <c r="L89" s="2"/>
      <c r="M89" s="2"/>
      <c r="N89" s="2"/>
      <c r="O89" s="2"/>
      <c r="P89" s="2"/>
      <c r="Q89" s="2"/>
      <c r="R89" s="2"/>
      <c r="S89" s="2"/>
      <c r="T89" s="2"/>
      <c r="U89" s="2"/>
      <c r="V89" s="2"/>
      <c r="W89" s="2"/>
      <c r="X89" s="2"/>
      <c r="Y89" s="2"/>
      <c r="Z89" s="2"/>
    </row>
    <row r="90" spans="3:26" ht="15.75" customHeight="1">
      <c r="C90" s="58"/>
      <c r="D90" s="34"/>
      <c r="E90" s="35"/>
      <c r="F90" s="58"/>
      <c r="G90" s="34"/>
      <c r="H90" s="59"/>
      <c r="I90" s="37"/>
      <c r="J90" s="2"/>
      <c r="K90" s="2"/>
      <c r="L90" s="2"/>
      <c r="M90" s="2"/>
      <c r="N90" s="2"/>
      <c r="O90" s="2"/>
      <c r="P90" s="2"/>
      <c r="Q90" s="2"/>
      <c r="R90" s="2"/>
      <c r="S90" s="2"/>
      <c r="T90" s="2"/>
      <c r="U90" s="2"/>
      <c r="V90" s="2"/>
      <c r="W90" s="2"/>
      <c r="X90" s="2"/>
      <c r="Y90" s="2"/>
      <c r="Z90" s="2"/>
    </row>
    <row r="91" spans="3:26" ht="15.75" customHeight="1">
      <c r="C91" s="58"/>
      <c r="D91" s="34"/>
      <c r="E91" s="35"/>
      <c r="F91" s="58"/>
      <c r="G91" s="34"/>
      <c r="H91" s="59"/>
      <c r="I91" s="37"/>
      <c r="J91" s="2"/>
      <c r="K91" s="2"/>
      <c r="L91" s="2"/>
      <c r="M91" s="2"/>
      <c r="N91" s="2"/>
      <c r="O91" s="2"/>
      <c r="P91" s="2"/>
      <c r="Q91" s="2"/>
      <c r="R91" s="2"/>
      <c r="S91" s="2"/>
      <c r="T91" s="2"/>
      <c r="U91" s="2"/>
      <c r="V91" s="2"/>
      <c r="W91" s="2"/>
      <c r="X91" s="2"/>
      <c r="Y91" s="2"/>
      <c r="Z91" s="2"/>
    </row>
    <row r="92" spans="3:26" ht="15.75" customHeight="1">
      <c r="C92" s="58"/>
      <c r="D92" s="34"/>
      <c r="E92" s="35"/>
      <c r="F92" s="58"/>
      <c r="G92" s="34"/>
      <c r="H92" s="59"/>
      <c r="I92" s="37"/>
      <c r="J92" s="2"/>
      <c r="K92" s="2"/>
      <c r="L92" s="2"/>
      <c r="M92" s="2"/>
      <c r="N92" s="2"/>
      <c r="O92" s="2"/>
      <c r="P92" s="2"/>
      <c r="Q92" s="2"/>
      <c r="R92" s="2"/>
      <c r="S92" s="2"/>
      <c r="T92" s="2"/>
      <c r="U92" s="2"/>
      <c r="V92" s="2"/>
      <c r="W92" s="2"/>
      <c r="X92" s="2"/>
      <c r="Y92" s="2"/>
      <c r="Z92" s="2"/>
    </row>
    <row r="93" spans="3:26" ht="15.75" customHeight="1">
      <c r="C93" s="58"/>
      <c r="D93" s="34"/>
      <c r="E93" s="35"/>
      <c r="F93" s="58"/>
      <c r="G93" s="34"/>
      <c r="H93" s="59"/>
      <c r="I93" s="37"/>
      <c r="J93" s="2"/>
      <c r="K93" s="2"/>
      <c r="L93" s="2"/>
      <c r="M93" s="2"/>
      <c r="N93" s="2"/>
      <c r="O93" s="2"/>
      <c r="P93" s="2"/>
      <c r="Q93" s="2"/>
      <c r="R93" s="2"/>
      <c r="S93" s="2"/>
      <c r="T93" s="2"/>
      <c r="U93" s="2"/>
      <c r="V93" s="2"/>
      <c r="W93" s="2"/>
      <c r="X93" s="2"/>
      <c r="Y93" s="2"/>
      <c r="Z93" s="2"/>
    </row>
    <row r="94" spans="3:26" ht="15.75" customHeight="1">
      <c r="C94" s="58"/>
      <c r="D94" s="34"/>
      <c r="E94" s="35"/>
      <c r="F94" s="58"/>
      <c r="G94" s="34"/>
      <c r="H94" s="59"/>
      <c r="I94" s="37"/>
      <c r="J94" s="2"/>
      <c r="K94" s="2"/>
      <c r="L94" s="2"/>
      <c r="M94" s="2"/>
      <c r="N94" s="2"/>
      <c r="O94" s="2"/>
      <c r="P94" s="2"/>
      <c r="Q94" s="2"/>
      <c r="R94" s="2"/>
      <c r="S94" s="2"/>
      <c r="T94" s="2"/>
      <c r="U94" s="2"/>
      <c r="V94" s="2"/>
      <c r="W94" s="2"/>
      <c r="X94" s="2"/>
      <c r="Y94" s="2"/>
      <c r="Z94" s="2"/>
    </row>
    <row r="95" spans="3:26" ht="15.75" customHeight="1">
      <c r="C95" s="58"/>
      <c r="D95" s="34"/>
      <c r="E95" s="35"/>
      <c r="F95" s="58"/>
      <c r="G95" s="34"/>
      <c r="H95" s="59"/>
      <c r="I95" s="37"/>
      <c r="J95" s="2"/>
      <c r="K95" s="2"/>
      <c r="L95" s="2"/>
      <c r="M95" s="2"/>
      <c r="N95" s="2"/>
      <c r="O95" s="2"/>
      <c r="P95" s="2"/>
      <c r="Q95" s="2"/>
      <c r="R95" s="2"/>
      <c r="S95" s="2"/>
      <c r="T95" s="2"/>
      <c r="U95" s="2"/>
      <c r="V95" s="2"/>
      <c r="W95" s="2"/>
      <c r="X95" s="2"/>
      <c r="Y95" s="2"/>
      <c r="Z95" s="2"/>
    </row>
    <row r="96" spans="3:26" ht="15.75" customHeight="1">
      <c r="C96" s="58"/>
      <c r="D96" s="34"/>
      <c r="E96" s="35"/>
      <c r="F96" s="58"/>
      <c r="G96" s="34"/>
      <c r="H96" s="59"/>
      <c r="I96" s="37"/>
      <c r="J96" s="2"/>
      <c r="K96" s="2"/>
      <c r="L96" s="2"/>
      <c r="M96" s="2"/>
      <c r="N96" s="2"/>
      <c r="O96" s="2"/>
      <c r="P96" s="2"/>
      <c r="Q96" s="2"/>
      <c r="R96" s="2"/>
      <c r="S96" s="2"/>
      <c r="T96" s="2"/>
      <c r="U96" s="2"/>
      <c r="V96" s="2"/>
      <c r="W96" s="2"/>
      <c r="X96" s="2"/>
      <c r="Y96" s="2"/>
      <c r="Z96" s="2"/>
    </row>
    <row r="97" spans="3:26" ht="15.75" customHeight="1">
      <c r="C97" s="58"/>
      <c r="D97" s="34"/>
      <c r="E97" s="35"/>
      <c r="F97" s="58"/>
      <c r="G97" s="34"/>
      <c r="H97" s="59"/>
      <c r="I97" s="37"/>
      <c r="J97" s="2"/>
      <c r="K97" s="2"/>
      <c r="L97" s="2"/>
      <c r="M97" s="2"/>
      <c r="N97" s="2"/>
      <c r="O97" s="2"/>
      <c r="P97" s="2"/>
      <c r="Q97" s="2"/>
      <c r="R97" s="2"/>
      <c r="S97" s="2"/>
      <c r="T97" s="2"/>
      <c r="U97" s="2"/>
      <c r="V97" s="2"/>
      <c r="W97" s="2"/>
      <c r="X97" s="2"/>
      <c r="Y97" s="2"/>
      <c r="Z97" s="2"/>
    </row>
    <row r="98" spans="3:26" ht="15.75" customHeight="1">
      <c r="C98" s="58"/>
      <c r="D98" s="34"/>
      <c r="E98" s="35"/>
      <c r="F98" s="58"/>
      <c r="G98" s="34"/>
      <c r="H98" s="59"/>
      <c r="I98" s="37"/>
      <c r="J98" s="2"/>
      <c r="K98" s="2"/>
      <c r="L98" s="2"/>
      <c r="M98" s="2"/>
      <c r="N98" s="2"/>
      <c r="O98" s="2"/>
      <c r="P98" s="2"/>
      <c r="Q98" s="2"/>
      <c r="R98" s="2"/>
      <c r="S98" s="2"/>
      <c r="T98" s="2"/>
      <c r="U98" s="2"/>
      <c r="V98" s="2"/>
      <c r="W98" s="2"/>
      <c r="X98" s="2"/>
      <c r="Y98" s="2"/>
      <c r="Z98" s="2"/>
    </row>
    <row r="99" spans="3:26" ht="15.75" customHeight="1">
      <c r="C99" s="58"/>
      <c r="D99" s="34"/>
      <c r="E99" s="35"/>
      <c r="F99" s="58"/>
      <c r="G99" s="34"/>
      <c r="H99" s="59"/>
      <c r="I99" s="37"/>
      <c r="J99" s="2"/>
      <c r="K99" s="2"/>
      <c r="L99" s="2"/>
      <c r="M99" s="2"/>
      <c r="N99" s="2"/>
      <c r="O99" s="2"/>
      <c r="P99" s="2"/>
      <c r="Q99" s="2"/>
      <c r="R99" s="2"/>
      <c r="S99" s="2"/>
      <c r="T99" s="2"/>
      <c r="U99" s="2"/>
      <c r="V99" s="2"/>
      <c r="W99" s="2"/>
      <c r="X99" s="2"/>
      <c r="Y99" s="2"/>
      <c r="Z99" s="2"/>
    </row>
    <row r="100" spans="3:26" ht="15.75" customHeight="1">
      <c r="C100" s="58"/>
      <c r="D100" s="34"/>
      <c r="E100" s="35"/>
      <c r="F100" s="58"/>
      <c r="G100" s="34"/>
      <c r="H100" s="59"/>
      <c r="I100" s="37"/>
      <c r="J100" s="2"/>
      <c r="K100" s="2"/>
      <c r="L100" s="2"/>
      <c r="M100" s="2"/>
      <c r="N100" s="2"/>
      <c r="O100" s="2"/>
      <c r="P100" s="2"/>
      <c r="Q100" s="2"/>
      <c r="R100" s="2"/>
      <c r="S100" s="2"/>
      <c r="T100" s="2"/>
      <c r="U100" s="2"/>
      <c r="V100" s="2"/>
      <c r="W100" s="2"/>
      <c r="X100" s="2"/>
      <c r="Y100" s="2"/>
      <c r="Z100" s="2"/>
    </row>
    <row r="101" spans="3:26" ht="15.75" customHeight="1">
      <c r="C101" s="58"/>
      <c r="D101" s="34"/>
      <c r="E101" s="35"/>
      <c r="F101" s="58"/>
      <c r="G101" s="34"/>
      <c r="H101" s="59"/>
      <c r="I101" s="37"/>
      <c r="J101" s="2"/>
      <c r="K101" s="2"/>
      <c r="L101" s="2"/>
      <c r="M101" s="2"/>
      <c r="N101" s="2"/>
      <c r="O101" s="2"/>
      <c r="P101" s="2"/>
      <c r="Q101" s="2"/>
      <c r="R101" s="2"/>
      <c r="S101" s="2"/>
      <c r="T101" s="2"/>
      <c r="U101" s="2"/>
      <c r="V101" s="2"/>
      <c r="W101" s="2"/>
      <c r="X101" s="2"/>
      <c r="Y101" s="2"/>
      <c r="Z101" s="2"/>
    </row>
    <row r="102" spans="3:26" ht="15.75" customHeight="1">
      <c r="C102" s="58"/>
      <c r="D102" s="34"/>
      <c r="E102" s="35"/>
      <c r="F102" s="58"/>
      <c r="G102" s="34"/>
      <c r="H102" s="59"/>
      <c r="I102" s="37"/>
      <c r="J102" s="2"/>
      <c r="K102" s="2"/>
      <c r="L102" s="2"/>
      <c r="M102" s="2"/>
      <c r="N102" s="2"/>
      <c r="O102" s="2"/>
      <c r="P102" s="2"/>
      <c r="Q102" s="2"/>
      <c r="R102" s="2"/>
      <c r="S102" s="2"/>
      <c r="T102" s="2"/>
      <c r="U102" s="2"/>
      <c r="V102" s="2"/>
      <c r="W102" s="2"/>
      <c r="X102" s="2"/>
      <c r="Y102" s="2"/>
      <c r="Z102" s="2"/>
    </row>
    <row r="103" spans="3:26" ht="15.75" customHeight="1">
      <c r="C103" s="58"/>
      <c r="D103" s="34"/>
      <c r="E103" s="35"/>
      <c r="F103" s="58"/>
      <c r="G103" s="34"/>
      <c r="H103" s="59"/>
      <c r="I103" s="37"/>
      <c r="J103" s="2"/>
      <c r="K103" s="2"/>
      <c r="L103" s="2"/>
      <c r="M103" s="2"/>
      <c r="N103" s="2"/>
      <c r="O103" s="2"/>
      <c r="P103" s="2"/>
      <c r="Q103" s="2"/>
      <c r="R103" s="2"/>
      <c r="S103" s="2"/>
      <c r="T103" s="2"/>
      <c r="U103" s="2"/>
      <c r="V103" s="2"/>
      <c r="W103" s="2"/>
      <c r="X103" s="2"/>
      <c r="Y103" s="2"/>
      <c r="Z103" s="2"/>
    </row>
    <row r="104" spans="3:26" ht="15.75" customHeight="1">
      <c r="C104" s="58"/>
      <c r="D104" s="34"/>
      <c r="E104" s="35"/>
      <c r="F104" s="58"/>
      <c r="G104" s="34"/>
      <c r="H104" s="59"/>
      <c r="I104" s="37"/>
      <c r="J104" s="2"/>
      <c r="K104" s="2"/>
      <c r="L104" s="2"/>
      <c r="M104" s="2"/>
      <c r="N104" s="2"/>
      <c r="O104" s="2"/>
      <c r="P104" s="2"/>
      <c r="Q104" s="2"/>
      <c r="R104" s="2"/>
      <c r="S104" s="2"/>
      <c r="T104" s="2"/>
      <c r="U104" s="2"/>
      <c r="V104" s="2"/>
      <c r="W104" s="2"/>
      <c r="X104" s="2"/>
      <c r="Y104" s="2"/>
      <c r="Z104" s="2"/>
    </row>
    <row r="105" spans="3:26" ht="15.75" customHeight="1">
      <c r="C105" s="58"/>
      <c r="D105" s="34"/>
      <c r="E105" s="35"/>
      <c r="F105" s="58"/>
      <c r="G105" s="34"/>
      <c r="H105" s="59"/>
      <c r="I105" s="37"/>
      <c r="J105" s="2"/>
      <c r="K105" s="2"/>
      <c r="L105" s="2"/>
      <c r="M105" s="2"/>
      <c r="N105" s="2"/>
      <c r="O105" s="2"/>
      <c r="P105" s="2"/>
      <c r="Q105" s="2"/>
      <c r="R105" s="2"/>
      <c r="S105" s="2"/>
      <c r="T105" s="2"/>
      <c r="U105" s="2"/>
      <c r="V105" s="2"/>
      <c r="W105" s="2"/>
      <c r="X105" s="2"/>
      <c r="Y105" s="2"/>
      <c r="Z105" s="2"/>
    </row>
    <row r="106" spans="3:26" ht="15.75" customHeight="1">
      <c r="C106" s="58"/>
      <c r="D106" s="34"/>
      <c r="E106" s="35"/>
      <c r="F106" s="58"/>
      <c r="G106" s="34"/>
      <c r="H106" s="59"/>
      <c r="I106" s="37"/>
      <c r="J106" s="2"/>
      <c r="K106" s="2"/>
      <c r="L106" s="2"/>
      <c r="M106" s="2"/>
      <c r="N106" s="2"/>
      <c r="O106" s="2"/>
      <c r="P106" s="2"/>
      <c r="Q106" s="2"/>
      <c r="R106" s="2"/>
      <c r="S106" s="2"/>
      <c r="T106" s="2"/>
      <c r="U106" s="2"/>
      <c r="V106" s="2"/>
      <c r="W106" s="2"/>
      <c r="X106" s="2"/>
      <c r="Y106" s="2"/>
      <c r="Z106" s="2"/>
    </row>
    <row r="107" spans="3:26" ht="15.75" customHeight="1">
      <c r="C107" s="58"/>
      <c r="D107" s="34"/>
      <c r="E107" s="35"/>
      <c r="F107" s="58"/>
      <c r="G107" s="34"/>
      <c r="H107" s="59"/>
      <c r="I107" s="37"/>
      <c r="J107" s="2"/>
      <c r="K107" s="2"/>
      <c r="L107" s="2"/>
      <c r="M107" s="2"/>
      <c r="N107" s="2"/>
      <c r="O107" s="2"/>
      <c r="P107" s="2"/>
      <c r="Q107" s="2"/>
      <c r="R107" s="2"/>
      <c r="S107" s="2"/>
      <c r="T107" s="2"/>
      <c r="U107" s="2"/>
      <c r="V107" s="2"/>
      <c r="W107" s="2"/>
      <c r="X107" s="2"/>
      <c r="Y107" s="2"/>
      <c r="Z107" s="2"/>
    </row>
    <row r="108" spans="3:26" ht="15.75" customHeight="1">
      <c r="C108" s="58"/>
      <c r="D108" s="34"/>
      <c r="E108" s="35"/>
      <c r="F108" s="58"/>
      <c r="G108" s="34"/>
      <c r="H108" s="59"/>
      <c r="I108" s="37"/>
      <c r="J108" s="2"/>
      <c r="K108" s="2"/>
      <c r="L108" s="2"/>
      <c r="M108" s="2"/>
      <c r="N108" s="2"/>
      <c r="O108" s="2"/>
      <c r="P108" s="2"/>
      <c r="Q108" s="2"/>
      <c r="R108" s="2"/>
      <c r="S108" s="2"/>
      <c r="T108" s="2"/>
      <c r="U108" s="2"/>
      <c r="V108" s="2"/>
      <c r="W108" s="2"/>
      <c r="X108" s="2"/>
      <c r="Y108" s="2"/>
      <c r="Z108" s="2"/>
    </row>
    <row r="109" spans="3:26" ht="15.75" customHeight="1">
      <c r="C109" s="58"/>
      <c r="D109" s="34"/>
      <c r="E109" s="35"/>
      <c r="F109" s="58"/>
      <c r="G109" s="34"/>
      <c r="H109" s="59"/>
      <c r="I109" s="37"/>
      <c r="J109" s="2"/>
      <c r="K109" s="2"/>
      <c r="L109" s="2"/>
      <c r="M109" s="2"/>
      <c r="N109" s="2"/>
      <c r="O109" s="2"/>
      <c r="P109" s="2"/>
      <c r="Q109" s="2"/>
      <c r="R109" s="2"/>
      <c r="S109" s="2"/>
      <c r="T109" s="2"/>
      <c r="U109" s="2"/>
      <c r="V109" s="2"/>
      <c r="W109" s="2"/>
      <c r="X109" s="2"/>
      <c r="Y109" s="2"/>
      <c r="Z109" s="2"/>
    </row>
    <row r="110" spans="3:26" ht="15.75" customHeight="1">
      <c r="C110" s="58"/>
      <c r="D110" s="34"/>
      <c r="E110" s="35"/>
      <c r="F110" s="58"/>
      <c r="G110" s="34"/>
      <c r="H110" s="59"/>
      <c r="I110" s="37"/>
      <c r="J110" s="2"/>
      <c r="K110" s="2"/>
      <c r="L110" s="2"/>
      <c r="M110" s="2"/>
      <c r="N110" s="2"/>
      <c r="O110" s="2"/>
      <c r="P110" s="2"/>
      <c r="Q110" s="2"/>
      <c r="R110" s="2"/>
      <c r="S110" s="2"/>
      <c r="T110" s="2"/>
      <c r="U110" s="2"/>
      <c r="V110" s="2"/>
      <c r="W110" s="2"/>
      <c r="X110" s="2"/>
      <c r="Y110" s="2"/>
      <c r="Z110" s="2"/>
    </row>
    <row r="111" spans="3:26" ht="15.75" customHeight="1">
      <c r="C111" s="58"/>
      <c r="D111" s="34"/>
      <c r="E111" s="35"/>
      <c r="F111" s="58"/>
      <c r="G111" s="34"/>
      <c r="H111" s="59"/>
      <c r="I111" s="37"/>
      <c r="J111" s="2"/>
      <c r="K111" s="2"/>
      <c r="L111" s="2"/>
      <c r="M111" s="2"/>
      <c r="N111" s="2"/>
      <c r="O111" s="2"/>
      <c r="P111" s="2"/>
      <c r="Q111" s="2"/>
      <c r="R111" s="2"/>
      <c r="S111" s="2"/>
      <c r="T111" s="2"/>
      <c r="U111" s="2"/>
      <c r="V111" s="2"/>
      <c r="W111" s="2"/>
      <c r="X111" s="2"/>
      <c r="Y111" s="2"/>
      <c r="Z111" s="2"/>
    </row>
    <row r="112" spans="3:26" ht="15.75" customHeight="1">
      <c r="C112" s="58"/>
      <c r="D112" s="34"/>
      <c r="E112" s="35"/>
      <c r="F112" s="58"/>
      <c r="G112" s="34"/>
      <c r="H112" s="59"/>
      <c r="I112" s="37"/>
      <c r="J112" s="2"/>
      <c r="K112" s="2"/>
      <c r="L112" s="2"/>
      <c r="M112" s="2"/>
      <c r="N112" s="2"/>
      <c r="O112" s="2"/>
      <c r="P112" s="2"/>
      <c r="Q112" s="2"/>
      <c r="R112" s="2"/>
      <c r="S112" s="2"/>
      <c r="T112" s="2"/>
      <c r="U112" s="2"/>
      <c r="V112" s="2"/>
      <c r="W112" s="2"/>
      <c r="X112" s="2"/>
      <c r="Y112" s="2"/>
      <c r="Z112" s="2"/>
    </row>
    <row r="113" spans="3:26" ht="15.75" customHeight="1">
      <c r="C113" s="58"/>
      <c r="D113" s="34"/>
      <c r="E113" s="35"/>
      <c r="F113" s="58"/>
      <c r="G113" s="34"/>
      <c r="H113" s="59"/>
      <c r="I113" s="37"/>
      <c r="J113" s="2"/>
      <c r="K113" s="2"/>
      <c r="L113" s="2"/>
      <c r="M113" s="2"/>
      <c r="N113" s="2"/>
      <c r="O113" s="2"/>
      <c r="P113" s="2"/>
      <c r="Q113" s="2"/>
      <c r="R113" s="2"/>
      <c r="S113" s="2"/>
      <c r="T113" s="2"/>
      <c r="U113" s="2"/>
      <c r="V113" s="2"/>
      <c r="W113" s="2"/>
      <c r="X113" s="2"/>
      <c r="Y113" s="2"/>
      <c r="Z113" s="2"/>
    </row>
    <row r="114" spans="3:26" ht="15.75" customHeight="1">
      <c r="C114" s="58"/>
      <c r="D114" s="34"/>
      <c r="E114" s="35"/>
      <c r="F114" s="58"/>
      <c r="G114" s="34"/>
      <c r="H114" s="59"/>
      <c r="I114" s="37"/>
      <c r="J114" s="2"/>
      <c r="K114" s="2"/>
      <c r="L114" s="2"/>
      <c r="M114" s="2"/>
      <c r="N114" s="2"/>
      <c r="O114" s="2"/>
      <c r="P114" s="2"/>
      <c r="Q114" s="2"/>
      <c r="R114" s="2"/>
      <c r="S114" s="2"/>
      <c r="T114" s="2"/>
      <c r="U114" s="2"/>
      <c r="V114" s="2"/>
      <c r="W114" s="2"/>
      <c r="X114" s="2"/>
      <c r="Y114" s="2"/>
      <c r="Z114" s="2"/>
    </row>
    <row r="115" spans="3:26" ht="15.75" customHeight="1">
      <c r="C115" s="58"/>
      <c r="D115" s="34"/>
      <c r="E115" s="35"/>
      <c r="F115" s="58"/>
      <c r="G115" s="34"/>
      <c r="H115" s="59"/>
      <c r="I115" s="37"/>
      <c r="J115" s="2"/>
      <c r="K115" s="2"/>
      <c r="L115" s="2"/>
      <c r="M115" s="2"/>
      <c r="N115" s="2"/>
      <c r="O115" s="2"/>
      <c r="P115" s="2"/>
      <c r="Q115" s="2"/>
      <c r="R115" s="2"/>
      <c r="S115" s="2"/>
      <c r="T115" s="2"/>
      <c r="U115" s="2"/>
      <c r="V115" s="2"/>
      <c r="W115" s="2"/>
      <c r="X115" s="2"/>
      <c r="Y115" s="2"/>
      <c r="Z115" s="2"/>
    </row>
    <row r="116" spans="3:26" ht="15.75" customHeight="1">
      <c r="C116" s="58"/>
      <c r="D116" s="34"/>
      <c r="E116" s="35"/>
      <c r="F116" s="58"/>
      <c r="G116" s="34"/>
      <c r="H116" s="59"/>
      <c r="I116" s="37"/>
      <c r="J116" s="2"/>
      <c r="K116" s="2"/>
      <c r="L116" s="2"/>
      <c r="M116" s="2"/>
      <c r="N116" s="2"/>
      <c r="O116" s="2"/>
      <c r="P116" s="2"/>
      <c r="Q116" s="2"/>
      <c r="R116" s="2"/>
      <c r="S116" s="2"/>
      <c r="T116" s="2"/>
      <c r="U116" s="2"/>
      <c r="V116" s="2"/>
      <c r="W116" s="2"/>
      <c r="X116" s="2"/>
      <c r="Y116" s="2"/>
      <c r="Z116" s="2"/>
    </row>
    <row r="117" spans="3:26" ht="15.75" customHeight="1">
      <c r="C117" s="58"/>
      <c r="D117" s="34"/>
      <c r="E117" s="35"/>
      <c r="F117" s="58"/>
      <c r="G117" s="34"/>
      <c r="H117" s="59"/>
      <c r="I117" s="37"/>
      <c r="J117" s="2"/>
      <c r="K117" s="2"/>
      <c r="L117" s="2"/>
      <c r="M117" s="2"/>
      <c r="N117" s="2"/>
      <c r="O117" s="2"/>
      <c r="P117" s="2"/>
      <c r="Q117" s="2"/>
      <c r="R117" s="2"/>
      <c r="S117" s="2"/>
      <c r="T117" s="2"/>
      <c r="U117" s="2"/>
      <c r="V117" s="2"/>
      <c r="W117" s="2"/>
      <c r="X117" s="2"/>
      <c r="Y117" s="2"/>
      <c r="Z117" s="2"/>
    </row>
    <row r="118" spans="3:26" ht="15.75" customHeight="1">
      <c r="C118" s="58"/>
      <c r="D118" s="34"/>
      <c r="E118" s="35"/>
      <c r="F118" s="58"/>
      <c r="G118" s="34"/>
      <c r="H118" s="59"/>
      <c r="I118" s="37"/>
      <c r="J118" s="2"/>
      <c r="K118" s="2"/>
      <c r="L118" s="2"/>
      <c r="M118" s="2"/>
      <c r="N118" s="2"/>
      <c r="O118" s="2"/>
      <c r="P118" s="2"/>
      <c r="Q118" s="2"/>
      <c r="R118" s="2"/>
      <c r="S118" s="2"/>
      <c r="T118" s="2"/>
      <c r="U118" s="2"/>
      <c r="V118" s="2"/>
      <c r="W118" s="2"/>
      <c r="X118" s="2"/>
      <c r="Y118" s="2"/>
      <c r="Z118" s="2"/>
    </row>
    <row r="119" spans="3:26" ht="15.75" customHeight="1">
      <c r="C119" s="58"/>
      <c r="D119" s="34"/>
      <c r="E119" s="35"/>
      <c r="F119" s="58"/>
      <c r="G119" s="34"/>
      <c r="H119" s="59"/>
      <c r="I119" s="37"/>
      <c r="J119" s="2"/>
      <c r="K119" s="2"/>
      <c r="L119" s="2"/>
      <c r="M119" s="2"/>
      <c r="N119" s="2"/>
      <c r="O119" s="2"/>
      <c r="P119" s="2"/>
      <c r="Q119" s="2"/>
      <c r="R119" s="2"/>
      <c r="S119" s="2"/>
      <c r="T119" s="2"/>
      <c r="U119" s="2"/>
      <c r="V119" s="2"/>
      <c r="W119" s="2"/>
      <c r="X119" s="2"/>
      <c r="Y119" s="2"/>
      <c r="Z119" s="2"/>
    </row>
    <row r="120" spans="3:26" ht="15.75" customHeight="1">
      <c r="C120" s="58"/>
      <c r="D120" s="34"/>
      <c r="E120" s="35"/>
      <c r="F120" s="58"/>
      <c r="G120" s="34"/>
      <c r="H120" s="59"/>
      <c r="I120" s="37"/>
      <c r="J120" s="2"/>
      <c r="K120" s="2"/>
      <c r="L120" s="2"/>
      <c r="M120" s="2"/>
      <c r="N120" s="2"/>
      <c r="O120" s="2"/>
      <c r="P120" s="2"/>
      <c r="Q120" s="2"/>
      <c r="R120" s="2"/>
      <c r="S120" s="2"/>
      <c r="T120" s="2"/>
      <c r="U120" s="2"/>
      <c r="V120" s="2"/>
      <c r="W120" s="2"/>
      <c r="X120" s="2"/>
      <c r="Y120" s="2"/>
      <c r="Z120" s="2"/>
    </row>
    <row r="121" spans="3:26" ht="15.75" customHeight="1">
      <c r="C121" s="58"/>
      <c r="D121" s="34"/>
      <c r="E121" s="35"/>
      <c r="F121" s="58"/>
      <c r="G121" s="34"/>
      <c r="H121" s="59"/>
      <c r="I121" s="37"/>
      <c r="J121" s="2"/>
      <c r="K121" s="2"/>
      <c r="L121" s="2"/>
      <c r="M121" s="2"/>
      <c r="N121" s="2"/>
      <c r="O121" s="2"/>
      <c r="P121" s="2"/>
      <c r="Q121" s="2"/>
      <c r="R121" s="2"/>
      <c r="S121" s="2"/>
      <c r="T121" s="2"/>
      <c r="U121" s="2"/>
      <c r="V121" s="2"/>
      <c r="W121" s="2"/>
      <c r="X121" s="2"/>
      <c r="Y121" s="2"/>
      <c r="Z121" s="2"/>
    </row>
    <row r="122" spans="3:26" ht="15.75" customHeight="1">
      <c r="C122" s="58"/>
      <c r="D122" s="34"/>
      <c r="E122" s="35"/>
      <c r="F122" s="58"/>
      <c r="G122" s="34"/>
      <c r="H122" s="59"/>
      <c r="I122" s="37"/>
      <c r="J122" s="2"/>
      <c r="K122" s="2"/>
      <c r="L122" s="2"/>
      <c r="M122" s="2"/>
      <c r="N122" s="2"/>
      <c r="O122" s="2"/>
      <c r="P122" s="2"/>
      <c r="Q122" s="2"/>
      <c r="R122" s="2"/>
      <c r="S122" s="2"/>
      <c r="T122" s="2"/>
      <c r="U122" s="2"/>
      <c r="V122" s="2"/>
      <c r="W122" s="2"/>
      <c r="X122" s="2"/>
      <c r="Y122" s="2"/>
      <c r="Z122" s="2"/>
    </row>
    <row r="123" spans="3:26" ht="15.75" customHeight="1">
      <c r="C123" s="58"/>
      <c r="D123" s="34"/>
      <c r="E123" s="35"/>
      <c r="F123" s="58"/>
      <c r="G123" s="34"/>
      <c r="H123" s="59"/>
      <c r="I123" s="37"/>
      <c r="J123" s="2"/>
      <c r="K123" s="2"/>
      <c r="L123" s="2"/>
      <c r="M123" s="2"/>
      <c r="N123" s="2"/>
      <c r="O123" s="2"/>
      <c r="P123" s="2"/>
      <c r="Q123" s="2"/>
      <c r="R123" s="2"/>
      <c r="S123" s="2"/>
      <c r="T123" s="2"/>
      <c r="U123" s="2"/>
      <c r="V123" s="2"/>
      <c r="W123" s="2"/>
      <c r="X123" s="2"/>
      <c r="Y123" s="2"/>
      <c r="Z123" s="2"/>
    </row>
    <row r="124" spans="3:26" ht="15.75" customHeight="1">
      <c r="C124" s="58"/>
      <c r="D124" s="34"/>
      <c r="E124" s="35"/>
      <c r="F124" s="58"/>
      <c r="G124" s="34"/>
      <c r="H124" s="59"/>
      <c r="I124" s="37"/>
      <c r="J124" s="2"/>
      <c r="K124" s="2"/>
      <c r="L124" s="2"/>
      <c r="M124" s="2"/>
      <c r="N124" s="2"/>
      <c r="O124" s="2"/>
      <c r="P124" s="2"/>
      <c r="Q124" s="2"/>
      <c r="R124" s="2"/>
      <c r="S124" s="2"/>
      <c r="T124" s="2"/>
      <c r="U124" s="2"/>
      <c r="V124" s="2"/>
      <c r="W124" s="2"/>
      <c r="X124" s="2"/>
      <c r="Y124" s="2"/>
      <c r="Z124" s="2"/>
    </row>
    <row r="125" spans="3:26" ht="15.75" customHeight="1">
      <c r="C125" s="58"/>
      <c r="D125" s="34"/>
      <c r="E125" s="35"/>
      <c r="F125" s="58"/>
      <c r="G125" s="34"/>
      <c r="H125" s="59"/>
      <c r="I125" s="37"/>
      <c r="J125" s="2"/>
      <c r="K125" s="2"/>
      <c r="L125" s="2"/>
      <c r="M125" s="2"/>
      <c r="N125" s="2"/>
      <c r="O125" s="2"/>
      <c r="P125" s="2"/>
      <c r="Q125" s="2"/>
      <c r="R125" s="2"/>
      <c r="S125" s="2"/>
      <c r="T125" s="2"/>
      <c r="U125" s="2"/>
      <c r="V125" s="2"/>
      <c r="W125" s="2"/>
      <c r="X125" s="2"/>
      <c r="Y125" s="2"/>
      <c r="Z125" s="2"/>
    </row>
    <row r="126" spans="3:26" ht="15.75" customHeight="1">
      <c r="C126" s="58"/>
      <c r="D126" s="34"/>
      <c r="E126" s="35"/>
      <c r="F126" s="58"/>
      <c r="G126" s="34"/>
      <c r="H126" s="59"/>
      <c r="I126" s="37"/>
      <c r="J126" s="2"/>
      <c r="K126" s="2"/>
      <c r="L126" s="2"/>
      <c r="M126" s="2"/>
      <c r="N126" s="2"/>
      <c r="O126" s="2"/>
      <c r="P126" s="2"/>
      <c r="Q126" s="2"/>
      <c r="R126" s="2"/>
      <c r="S126" s="2"/>
      <c r="T126" s="2"/>
      <c r="U126" s="2"/>
      <c r="V126" s="2"/>
      <c r="W126" s="2"/>
      <c r="X126" s="2"/>
      <c r="Y126" s="2"/>
      <c r="Z126" s="2"/>
    </row>
    <row r="127" spans="3:26" ht="15.75" customHeight="1">
      <c r="C127" s="58"/>
      <c r="D127" s="34"/>
      <c r="E127" s="35"/>
      <c r="F127" s="58"/>
      <c r="G127" s="34"/>
      <c r="H127" s="59"/>
      <c r="I127" s="37"/>
      <c r="J127" s="2"/>
      <c r="K127" s="2"/>
      <c r="L127" s="2"/>
      <c r="M127" s="2"/>
      <c r="N127" s="2"/>
      <c r="O127" s="2"/>
      <c r="P127" s="2"/>
      <c r="Q127" s="2"/>
      <c r="R127" s="2"/>
      <c r="S127" s="2"/>
      <c r="T127" s="2"/>
      <c r="U127" s="2"/>
      <c r="V127" s="2"/>
      <c r="W127" s="2"/>
      <c r="X127" s="2"/>
      <c r="Y127" s="2"/>
      <c r="Z127" s="2"/>
    </row>
    <row r="128" spans="3:26" ht="15.75" customHeight="1">
      <c r="C128" s="58"/>
      <c r="D128" s="34"/>
      <c r="E128" s="35"/>
      <c r="F128" s="58"/>
      <c r="G128" s="34"/>
      <c r="H128" s="59"/>
      <c r="I128" s="37"/>
      <c r="J128" s="2"/>
      <c r="K128" s="2"/>
      <c r="L128" s="2"/>
      <c r="M128" s="2"/>
      <c r="N128" s="2"/>
      <c r="O128" s="2"/>
      <c r="P128" s="2"/>
      <c r="Q128" s="2"/>
      <c r="R128" s="2"/>
      <c r="S128" s="2"/>
      <c r="T128" s="2"/>
      <c r="U128" s="2"/>
      <c r="V128" s="2"/>
      <c r="W128" s="2"/>
      <c r="X128" s="2"/>
      <c r="Y128" s="2"/>
      <c r="Z128" s="2"/>
    </row>
    <row r="129" spans="3:26" ht="15.75" customHeight="1">
      <c r="C129" s="58"/>
      <c r="D129" s="34"/>
      <c r="E129" s="35"/>
      <c r="F129" s="58"/>
      <c r="G129" s="34"/>
      <c r="H129" s="59"/>
      <c r="I129" s="37"/>
      <c r="J129" s="2"/>
      <c r="K129" s="2"/>
      <c r="L129" s="2"/>
      <c r="M129" s="2"/>
      <c r="N129" s="2"/>
      <c r="O129" s="2"/>
      <c r="P129" s="2"/>
      <c r="Q129" s="2"/>
      <c r="R129" s="2"/>
      <c r="S129" s="2"/>
      <c r="T129" s="2"/>
      <c r="U129" s="2"/>
      <c r="V129" s="2"/>
      <c r="W129" s="2"/>
      <c r="X129" s="2"/>
      <c r="Y129" s="2"/>
      <c r="Z129" s="2"/>
    </row>
    <row r="130" spans="3:26" ht="15.75" customHeight="1">
      <c r="C130" s="58"/>
      <c r="D130" s="34"/>
      <c r="E130" s="35"/>
      <c r="F130" s="58"/>
      <c r="G130" s="34"/>
      <c r="H130" s="59"/>
      <c r="I130" s="37"/>
      <c r="J130" s="2"/>
      <c r="K130" s="2"/>
      <c r="L130" s="2"/>
      <c r="M130" s="2"/>
      <c r="N130" s="2"/>
      <c r="O130" s="2"/>
      <c r="P130" s="2"/>
      <c r="Q130" s="2"/>
      <c r="R130" s="2"/>
      <c r="S130" s="2"/>
      <c r="T130" s="2"/>
      <c r="U130" s="2"/>
      <c r="V130" s="2"/>
      <c r="W130" s="2"/>
      <c r="X130" s="2"/>
      <c r="Y130" s="2"/>
      <c r="Z130" s="2"/>
    </row>
    <row r="131" spans="3:26" ht="15.75" customHeight="1">
      <c r="C131" s="58"/>
      <c r="D131" s="34"/>
      <c r="E131" s="35"/>
      <c r="F131" s="58"/>
      <c r="G131" s="34"/>
      <c r="H131" s="59"/>
      <c r="I131" s="37"/>
      <c r="J131" s="2"/>
      <c r="K131" s="2"/>
      <c r="L131" s="2"/>
      <c r="M131" s="2"/>
      <c r="N131" s="2"/>
      <c r="O131" s="2"/>
      <c r="P131" s="2"/>
      <c r="Q131" s="2"/>
      <c r="R131" s="2"/>
      <c r="S131" s="2"/>
      <c r="T131" s="2"/>
      <c r="U131" s="2"/>
      <c r="V131" s="2"/>
      <c r="W131" s="2"/>
      <c r="X131" s="2"/>
      <c r="Y131" s="2"/>
      <c r="Z131" s="2"/>
    </row>
    <row r="132" spans="3:26" ht="15.75" customHeight="1">
      <c r="C132" s="58"/>
      <c r="D132" s="34"/>
      <c r="E132" s="35"/>
      <c r="F132" s="58"/>
      <c r="G132" s="34"/>
      <c r="H132" s="59"/>
      <c r="I132" s="37"/>
      <c r="J132" s="2"/>
      <c r="K132" s="2"/>
      <c r="L132" s="2"/>
      <c r="M132" s="2"/>
      <c r="N132" s="2"/>
      <c r="O132" s="2"/>
      <c r="P132" s="2"/>
      <c r="Q132" s="2"/>
      <c r="R132" s="2"/>
      <c r="S132" s="2"/>
      <c r="T132" s="2"/>
      <c r="U132" s="2"/>
      <c r="V132" s="2"/>
      <c r="W132" s="2"/>
      <c r="X132" s="2"/>
      <c r="Y132" s="2"/>
      <c r="Z132" s="2"/>
    </row>
    <row r="133" spans="3:26" ht="15.75" customHeight="1">
      <c r="C133" s="58"/>
      <c r="D133" s="34"/>
      <c r="E133" s="35"/>
      <c r="F133" s="58"/>
      <c r="G133" s="34"/>
      <c r="H133" s="59"/>
      <c r="I133" s="37"/>
      <c r="J133" s="2"/>
      <c r="K133" s="2"/>
      <c r="L133" s="2"/>
      <c r="M133" s="2"/>
      <c r="N133" s="2"/>
      <c r="O133" s="2"/>
      <c r="P133" s="2"/>
      <c r="Q133" s="2"/>
      <c r="R133" s="2"/>
      <c r="S133" s="2"/>
      <c r="T133" s="2"/>
      <c r="U133" s="2"/>
      <c r="V133" s="2"/>
      <c r="W133" s="2"/>
      <c r="X133" s="2"/>
      <c r="Y133" s="2"/>
      <c r="Z133" s="2"/>
    </row>
    <row r="134" spans="3:26" ht="15.75" customHeight="1">
      <c r="C134" s="58"/>
      <c r="D134" s="34"/>
      <c r="E134" s="35"/>
      <c r="F134" s="58"/>
      <c r="G134" s="34"/>
      <c r="H134" s="59"/>
      <c r="I134" s="37"/>
      <c r="J134" s="2"/>
      <c r="K134" s="2"/>
      <c r="L134" s="2"/>
      <c r="M134" s="2"/>
      <c r="N134" s="2"/>
      <c r="O134" s="2"/>
      <c r="P134" s="2"/>
      <c r="Q134" s="2"/>
      <c r="R134" s="2"/>
      <c r="S134" s="2"/>
      <c r="T134" s="2"/>
      <c r="U134" s="2"/>
      <c r="V134" s="2"/>
      <c r="W134" s="2"/>
      <c r="X134" s="2"/>
      <c r="Y134" s="2"/>
      <c r="Z134" s="2"/>
    </row>
    <row r="135" spans="3:26" ht="15.75" customHeight="1">
      <c r="C135" s="58"/>
      <c r="D135" s="34"/>
      <c r="E135" s="35"/>
      <c r="F135" s="58"/>
      <c r="G135" s="34"/>
      <c r="H135" s="59"/>
      <c r="I135" s="37"/>
      <c r="J135" s="2"/>
      <c r="K135" s="2"/>
      <c r="L135" s="2"/>
      <c r="M135" s="2"/>
      <c r="N135" s="2"/>
      <c r="O135" s="2"/>
      <c r="P135" s="2"/>
      <c r="Q135" s="2"/>
      <c r="R135" s="2"/>
      <c r="S135" s="2"/>
      <c r="T135" s="2"/>
      <c r="U135" s="2"/>
      <c r="V135" s="2"/>
      <c r="W135" s="2"/>
      <c r="X135" s="2"/>
      <c r="Y135" s="2"/>
      <c r="Z135" s="2"/>
    </row>
    <row r="136" spans="3:26" ht="15.75" customHeight="1">
      <c r="C136" s="58"/>
      <c r="D136" s="34"/>
      <c r="E136" s="35"/>
      <c r="F136" s="58"/>
      <c r="G136" s="34"/>
      <c r="H136" s="59"/>
      <c r="I136" s="37"/>
      <c r="J136" s="2"/>
      <c r="K136" s="2"/>
      <c r="L136" s="2"/>
      <c r="M136" s="2"/>
      <c r="N136" s="2"/>
      <c r="O136" s="2"/>
      <c r="P136" s="2"/>
      <c r="Q136" s="2"/>
      <c r="R136" s="2"/>
      <c r="S136" s="2"/>
      <c r="T136" s="2"/>
      <c r="U136" s="2"/>
      <c r="V136" s="2"/>
      <c r="W136" s="2"/>
      <c r="X136" s="2"/>
      <c r="Y136" s="2"/>
      <c r="Z136" s="2"/>
    </row>
    <row r="137" spans="3:26" ht="15.75" customHeight="1">
      <c r="C137" s="58"/>
      <c r="D137" s="34"/>
      <c r="E137" s="35"/>
      <c r="F137" s="58"/>
      <c r="G137" s="34"/>
      <c r="H137" s="59"/>
      <c r="I137" s="37"/>
      <c r="J137" s="2"/>
      <c r="K137" s="2"/>
      <c r="L137" s="2"/>
      <c r="M137" s="2"/>
      <c r="N137" s="2"/>
      <c r="O137" s="2"/>
      <c r="P137" s="2"/>
      <c r="Q137" s="2"/>
      <c r="R137" s="2"/>
      <c r="S137" s="2"/>
      <c r="T137" s="2"/>
      <c r="U137" s="2"/>
      <c r="V137" s="2"/>
      <c r="W137" s="2"/>
      <c r="X137" s="2"/>
      <c r="Y137" s="2"/>
      <c r="Z137" s="2"/>
    </row>
    <row r="138" spans="3:26" ht="15.75" customHeight="1">
      <c r="C138" s="58"/>
      <c r="D138" s="34"/>
      <c r="E138" s="35"/>
      <c r="F138" s="58"/>
      <c r="G138" s="34"/>
      <c r="H138" s="59"/>
      <c r="I138" s="37"/>
      <c r="J138" s="2"/>
      <c r="K138" s="2"/>
      <c r="L138" s="2"/>
      <c r="M138" s="2"/>
      <c r="N138" s="2"/>
      <c r="O138" s="2"/>
      <c r="P138" s="2"/>
      <c r="Q138" s="2"/>
      <c r="R138" s="2"/>
      <c r="S138" s="2"/>
      <c r="T138" s="2"/>
      <c r="U138" s="2"/>
      <c r="V138" s="2"/>
      <c r="W138" s="2"/>
      <c r="X138" s="2"/>
      <c r="Y138" s="2"/>
      <c r="Z138" s="2"/>
    </row>
    <row r="139" spans="3:26" ht="15.75" customHeight="1">
      <c r="C139" s="58"/>
      <c r="D139" s="34"/>
      <c r="E139" s="35"/>
      <c r="F139" s="58"/>
      <c r="G139" s="34"/>
      <c r="H139" s="59"/>
      <c r="I139" s="37"/>
      <c r="J139" s="2"/>
      <c r="K139" s="2"/>
      <c r="L139" s="2"/>
      <c r="M139" s="2"/>
      <c r="N139" s="2"/>
      <c r="O139" s="2"/>
      <c r="P139" s="2"/>
      <c r="Q139" s="2"/>
      <c r="R139" s="2"/>
      <c r="S139" s="2"/>
      <c r="T139" s="2"/>
      <c r="U139" s="2"/>
      <c r="V139" s="2"/>
      <c r="W139" s="2"/>
      <c r="X139" s="2"/>
      <c r="Y139" s="2"/>
      <c r="Z139" s="2"/>
    </row>
    <row r="140" spans="3:26" ht="15.75" customHeight="1">
      <c r="C140" s="58"/>
      <c r="D140" s="34"/>
      <c r="E140" s="35"/>
      <c r="F140" s="58"/>
      <c r="G140" s="34"/>
      <c r="H140" s="59"/>
      <c r="I140" s="37"/>
      <c r="J140" s="2"/>
      <c r="K140" s="2"/>
      <c r="L140" s="2"/>
      <c r="M140" s="2"/>
      <c r="N140" s="2"/>
      <c r="O140" s="2"/>
      <c r="P140" s="2"/>
      <c r="Q140" s="2"/>
      <c r="R140" s="2"/>
      <c r="S140" s="2"/>
      <c r="T140" s="2"/>
      <c r="U140" s="2"/>
      <c r="V140" s="2"/>
      <c r="W140" s="2"/>
      <c r="X140" s="2"/>
      <c r="Y140" s="2"/>
      <c r="Z140" s="2"/>
    </row>
    <row r="141" spans="3:26" ht="15.75" customHeight="1">
      <c r="C141" s="58"/>
      <c r="D141" s="34"/>
      <c r="E141" s="35"/>
      <c r="F141" s="58"/>
      <c r="G141" s="34"/>
      <c r="H141" s="59"/>
      <c r="I141" s="37"/>
      <c r="J141" s="2"/>
      <c r="K141" s="2"/>
      <c r="L141" s="2"/>
      <c r="M141" s="2"/>
      <c r="N141" s="2"/>
      <c r="O141" s="2"/>
      <c r="P141" s="2"/>
      <c r="Q141" s="2"/>
      <c r="R141" s="2"/>
      <c r="S141" s="2"/>
      <c r="T141" s="2"/>
      <c r="U141" s="2"/>
      <c r="V141" s="2"/>
      <c r="W141" s="2"/>
      <c r="X141" s="2"/>
      <c r="Y141" s="2"/>
      <c r="Z141" s="2"/>
    </row>
    <row r="142" spans="3:26" ht="15.75" customHeight="1">
      <c r="C142" s="58"/>
      <c r="D142" s="34"/>
      <c r="E142" s="35"/>
      <c r="F142" s="58"/>
      <c r="G142" s="34"/>
      <c r="H142" s="59"/>
      <c r="I142" s="37"/>
      <c r="J142" s="2"/>
      <c r="K142" s="2"/>
      <c r="L142" s="2"/>
      <c r="M142" s="2"/>
      <c r="N142" s="2"/>
      <c r="O142" s="2"/>
      <c r="P142" s="2"/>
      <c r="Q142" s="2"/>
      <c r="R142" s="2"/>
      <c r="S142" s="2"/>
      <c r="T142" s="2"/>
      <c r="U142" s="2"/>
      <c r="V142" s="2"/>
      <c r="W142" s="2"/>
      <c r="X142" s="2"/>
      <c r="Y142" s="2"/>
      <c r="Z142" s="2"/>
    </row>
    <row r="143" spans="3:26" ht="15.75" customHeight="1">
      <c r="C143" s="58"/>
      <c r="D143" s="34"/>
      <c r="E143" s="35"/>
      <c r="F143" s="58"/>
      <c r="G143" s="34"/>
      <c r="H143" s="59"/>
      <c r="I143" s="37"/>
      <c r="J143" s="2"/>
      <c r="K143" s="2"/>
      <c r="L143" s="2"/>
      <c r="M143" s="2"/>
      <c r="N143" s="2"/>
      <c r="O143" s="2"/>
      <c r="P143" s="2"/>
      <c r="Q143" s="2"/>
      <c r="R143" s="2"/>
      <c r="S143" s="2"/>
      <c r="T143" s="2"/>
      <c r="U143" s="2"/>
      <c r="V143" s="2"/>
      <c r="W143" s="2"/>
      <c r="X143" s="2"/>
      <c r="Y143" s="2"/>
      <c r="Z143" s="2"/>
    </row>
    <row r="144" spans="3:26" ht="15.75" customHeight="1">
      <c r="C144" s="58"/>
      <c r="D144" s="34"/>
      <c r="E144" s="35"/>
      <c r="F144" s="58"/>
      <c r="G144" s="34"/>
      <c r="H144" s="59"/>
      <c r="I144" s="37"/>
      <c r="J144" s="2"/>
      <c r="K144" s="2"/>
      <c r="L144" s="2"/>
      <c r="M144" s="2"/>
      <c r="N144" s="2"/>
      <c r="O144" s="2"/>
      <c r="P144" s="2"/>
      <c r="Q144" s="2"/>
      <c r="R144" s="2"/>
      <c r="S144" s="2"/>
      <c r="T144" s="2"/>
      <c r="U144" s="2"/>
      <c r="V144" s="2"/>
      <c r="W144" s="2"/>
      <c r="X144" s="2"/>
      <c r="Y144" s="2"/>
      <c r="Z144" s="2"/>
    </row>
    <row r="145" spans="3:26" ht="15.75" customHeight="1">
      <c r="C145" s="58"/>
      <c r="D145" s="34"/>
      <c r="E145" s="35"/>
      <c r="F145" s="58"/>
      <c r="G145" s="34"/>
      <c r="H145" s="59"/>
      <c r="I145" s="37"/>
      <c r="J145" s="2"/>
      <c r="K145" s="2"/>
      <c r="L145" s="2"/>
      <c r="M145" s="2"/>
      <c r="N145" s="2"/>
      <c r="O145" s="2"/>
      <c r="P145" s="2"/>
      <c r="Q145" s="2"/>
      <c r="R145" s="2"/>
      <c r="S145" s="2"/>
      <c r="T145" s="2"/>
      <c r="U145" s="2"/>
      <c r="V145" s="2"/>
      <c r="W145" s="2"/>
      <c r="X145" s="2"/>
      <c r="Y145" s="2"/>
      <c r="Z145" s="2"/>
    </row>
    <row r="146" spans="3:26" ht="15.75" customHeight="1">
      <c r="C146" s="58"/>
      <c r="D146" s="34"/>
      <c r="E146" s="35"/>
      <c r="F146" s="58"/>
      <c r="G146" s="34"/>
      <c r="H146" s="59"/>
      <c r="I146" s="37"/>
      <c r="J146" s="2"/>
      <c r="K146" s="2"/>
      <c r="L146" s="2"/>
      <c r="M146" s="2"/>
      <c r="N146" s="2"/>
      <c r="O146" s="2"/>
      <c r="P146" s="2"/>
      <c r="Q146" s="2"/>
      <c r="R146" s="2"/>
      <c r="S146" s="2"/>
      <c r="T146" s="2"/>
      <c r="U146" s="2"/>
      <c r="V146" s="2"/>
      <c r="W146" s="2"/>
      <c r="X146" s="2"/>
      <c r="Y146" s="2"/>
      <c r="Z146" s="2"/>
    </row>
    <row r="147" spans="3:26" ht="15.75" customHeight="1">
      <c r="C147" s="58"/>
      <c r="D147" s="34"/>
      <c r="E147" s="35"/>
      <c r="F147" s="58"/>
      <c r="G147" s="34"/>
      <c r="H147" s="59"/>
      <c r="I147" s="37"/>
      <c r="J147" s="2"/>
      <c r="K147" s="2"/>
      <c r="L147" s="2"/>
      <c r="M147" s="2"/>
      <c r="N147" s="2"/>
      <c r="O147" s="2"/>
      <c r="P147" s="2"/>
      <c r="Q147" s="2"/>
      <c r="R147" s="2"/>
      <c r="S147" s="2"/>
      <c r="T147" s="2"/>
      <c r="U147" s="2"/>
      <c r="V147" s="2"/>
      <c r="W147" s="2"/>
      <c r="X147" s="2"/>
      <c r="Y147" s="2"/>
      <c r="Z147" s="2"/>
    </row>
    <row r="148" spans="3:26" ht="15.75" customHeight="1">
      <c r="C148" s="58"/>
      <c r="D148" s="34"/>
      <c r="E148" s="35"/>
      <c r="F148" s="58"/>
      <c r="G148" s="34"/>
      <c r="H148" s="59"/>
      <c r="I148" s="37"/>
      <c r="J148" s="2"/>
      <c r="K148" s="2"/>
      <c r="L148" s="2"/>
      <c r="M148" s="2"/>
      <c r="N148" s="2"/>
      <c r="O148" s="2"/>
      <c r="P148" s="2"/>
      <c r="Q148" s="2"/>
      <c r="R148" s="2"/>
      <c r="S148" s="2"/>
      <c r="T148" s="2"/>
      <c r="U148" s="2"/>
      <c r="V148" s="2"/>
      <c r="W148" s="2"/>
      <c r="X148" s="2"/>
      <c r="Y148" s="2"/>
      <c r="Z148" s="2"/>
    </row>
    <row r="149" spans="3:26" ht="15.75" customHeight="1">
      <c r="C149" s="58"/>
      <c r="D149" s="34"/>
      <c r="E149" s="35"/>
      <c r="F149" s="58"/>
      <c r="G149" s="34"/>
      <c r="H149" s="59"/>
      <c r="I149" s="37"/>
      <c r="J149" s="2"/>
      <c r="K149" s="2"/>
      <c r="L149" s="2"/>
      <c r="M149" s="2"/>
      <c r="N149" s="2"/>
      <c r="O149" s="2"/>
      <c r="P149" s="2"/>
      <c r="Q149" s="2"/>
      <c r="R149" s="2"/>
      <c r="S149" s="2"/>
      <c r="T149" s="2"/>
      <c r="U149" s="2"/>
      <c r="V149" s="2"/>
      <c r="W149" s="2"/>
      <c r="X149" s="2"/>
      <c r="Y149" s="2"/>
      <c r="Z149" s="2"/>
    </row>
    <row r="150" spans="3:26" ht="15.75" customHeight="1">
      <c r="C150" s="58"/>
      <c r="D150" s="34"/>
      <c r="E150" s="35"/>
      <c r="F150" s="58"/>
      <c r="G150" s="34"/>
      <c r="H150" s="59"/>
      <c r="I150" s="37"/>
      <c r="J150" s="2"/>
      <c r="K150" s="2"/>
      <c r="L150" s="2"/>
      <c r="M150" s="2"/>
      <c r="N150" s="2"/>
      <c r="O150" s="2"/>
      <c r="P150" s="2"/>
      <c r="Q150" s="2"/>
      <c r="R150" s="2"/>
      <c r="S150" s="2"/>
      <c r="T150" s="2"/>
      <c r="U150" s="2"/>
      <c r="V150" s="2"/>
      <c r="W150" s="2"/>
      <c r="X150" s="2"/>
      <c r="Y150" s="2"/>
      <c r="Z150" s="2"/>
    </row>
    <row r="151" spans="3:26" ht="15.75" customHeight="1">
      <c r="C151" s="58"/>
      <c r="D151" s="34"/>
      <c r="E151" s="35"/>
      <c r="F151" s="58"/>
      <c r="G151" s="34"/>
      <c r="H151" s="59"/>
      <c r="I151" s="37"/>
      <c r="J151" s="2"/>
      <c r="K151" s="2"/>
      <c r="L151" s="2"/>
      <c r="M151" s="2"/>
      <c r="N151" s="2"/>
      <c r="O151" s="2"/>
      <c r="P151" s="2"/>
      <c r="Q151" s="2"/>
      <c r="R151" s="2"/>
      <c r="S151" s="2"/>
      <c r="T151" s="2"/>
      <c r="U151" s="2"/>
      <c r="V151" s="2"/>
      <c r="W151" s="2"/>
      <c r="X151" s="2"/>
      <c r="Y151" s="2"/>
      <c r="Z151" s="2"/>
    </row>
    <row r="152" spans="3:26" ht="15.75" customHeight="1">
      <c r="C152" s="58"/>
      <c r="D152" s="34"/>
      <c r="E152" s="35"/>
      <c r="F152" s="58"/>
      <c r="G152" s="34"/>
      <c r="H152" s="59"/>
      <c r="I152" s="37"/>
      <c r="J152" s="2"/>
      <c r="K152" s="2"/>
      <c r="L152" s="2"/>
      <c r="M152" s="2"/>
      <c r="N152" s="2"/>
      <c r="O152" s="2"/>
      <c r="P152" s="2"/>
      <c r="Q152" s="2"/>
      <c r="R152" s="2"/>
      <c r="S152" s="2"/>
      <c r="T152" s="2"/>
      <c r="U152" s="2"/>
      <c r="V152" s="2"/>
      <c r="W152" s="2"/>
      <c r="X152" s="2"/>
      <c r="Y152" s="2"/>
      <c r="Z152" s="2"/>
    </row>
    <row r="153" spans="3:26" ht="15.75" customHeight="1">
      <c r="C153" s="58"/>
      <c r="D153" s="34"/>
      <c r="E153" s="35"/>
      <c r="F153" s="58"/>
      <c r="G153" s="34"/>
      <c r="H153" s="59"/>
      <c r="I153" s="37"/>
      <c r="J153" s="2"/>
      <c r="K153" s="2"/>
      <c r="L153" s="2"/>
      <c r="M153" s="2"/>
      <c r="N153" s="2"/>
      <c r="O153" s="2"/>
      <c r="P153" s="2"/>
      <c r="Q153" s="2"/>
      <c r="R153" s="2"/>
      <c r="S153" s="2"/>
      <c r="T153" s="2"/>
      <c r="U153" s="2"/>
      <c r="V153" s="2"/>
      <c r="W153" s="2"/>
      <c r="X153" s="2"/>
      <c r="Y153" s="2"/>
      <c r="Z153" s="2"/>
    </row>
    <row r="154" spans="3:26" ht="15.75" customHeight="1">
      <c r="C154" s="58"/>
      <c r="D154" s="34"/>
      <c r="E154" s="35"/>
      <c r="F154" s="58"/>
      <c r="G154" s="34"/>
      <c r="H154" s="59"/>
      <c r="I154" s="37"/>
      <c r="J154" s="2"/>
      <c r="K154" s="2"/>
      <c r="L154" s="2"/>
      <c r="M154" s="2"/>
      <c r="N154" s="2"/>
      <c r="O154" s="2"/>
      <c r="P154" s="2"/>
      <c r="Q154" s="2"/>
      <c r="R154" s="2"/>
      <c r="S154" s="2"/>
      <c r="T154" s="2"/>
      <c r="U154" s="2"/>
      <c r="V154" s="2"/>
      <c r="W154" s="2"/>
      <c r="X154" s="2"/>
      <c r="Y154" s="2"/>
      <c r="Z154" s="2"/>
    </row>
    <row r="155" spans="3:26" ht="15.75" customHeight="1">
      <c r="C155" s="58"/>
      <c r="D155" s="34"/>
      <c r="E155" s="35"/>
      <c r="F155" s="58"/>
      <c r="G155" s="34"/>
      <c r="H155" s="59"/>
      <c r="I155" s="37"/>
      <c r="J155" s="2"/>
      <c r="K155" s="2"/>
      <c r="L155" s="2"/>
      <c r="M155" s="2"/>
      <c r="N155" s="2"/>
      <c r="O155" s="2"/>
      <c r="P155" s="2"/>
      <c r="Q155" s="2"/>
      <c r="R155" s="2"/>
      <c r="S155" s="2"/>
      <c r="T155" s="2"/>
      <c r="U155" s="2"/>
      <c r="V155" s="2"/>
      <c r="W155" s="2"/>
      <c r="X155" s="2"/>
      <c r="Y155" s="2"/>
      <c r="Z155" s="2"/>
    </row>
    <row r="156" spans="3:26" ht="15.75" customHeight="1">
      <c r="C156" s="58"/>
      <c r="D156" s="34"/>
      <c r="E156" s="35"/>
      <c r="F156" s="58"/>
      <c r="G156" s="34"/>
      <c r="H156" s="59"/>
      <c r="I156" s="37"/>
      <c r="J156" s="2"/>
      <c r="K156" s="2"/>
      <c r="L156" s="2"/>
      <c r="M156" s="2"/>
      <c r="N156" s="2"/>
      <c r="O156" s="2"/>
      <c r="P156" s="2"/>
      <c r="Q156" s="2"/>
      <c r="R156" s="2"/>
      <c r="S156" s="2"/>
      <c r="T156" s="2"/>
      <c r="U156" s="2"/>
      <c r="V156" s="2"/>
      <c r="W156" s="2"/>
      <c r="X156" s="2"/>
      <c r="Y156" s="2"/>
      <c r="Z156" s="2"/>
    </row>
    <row r="157" spans="3:26" ht="15.75" customHeight="1">
      <c r="C157" s="58"/>
      <c r="D157" s="34"/>
      <c r="E157" s="35"/>
      <c r="F157" s="58"/>
      <c r="G157" s="34"/>
      <c r="H157" s="59"/>
      <c r="I157" s="37"/>
      <c r="J157" s="2"/>
      <c r="K157" s="2"/>
      <c r="L157" s="2"/>
      <c r="M157" s="2"/>
      <c r="N157" s="2"/>
      <c r="O157" s="2"/>
      <c r="P157" s="2"/>
      <c r="Q157" s="2"/>
      <c r="R157" s="2"/>
      <c r="S157" s="2"/>
      <c r="T157" s="2"/>
      <c r="U157" s="2"/>
      <c r="V157" s="2"/>
      <c r="W157" s="2"/>
      <c r="X157" s="2"/>
      <c r="Y157" s="2"/>
      <c r="Z157" s="2"/>
    </row>
    <row r="158" spans="3:26" ht="15.75" customHeight="1">
      <c r="C158" s="58"/>
      <c r="D158" s="34"/>
      <c r="E158" s="35"/>
      <c r="F158" s="58"/>
      <c r="G158" s="34"/>
      <c r="H158" s="59"/>
      <c r="I158" s="37"/>
      <c r="J158" s="2"/>
      <c r="K158" s="2"/>
      <c r="L158" s="2"/>
      <c r="M158" s="2"/>
      <c r="N158" s="2"/>
      <c r="O158" s="2"/>
      <c r="P158" s="2"/>
      <c r="Q158" s="2"/>
      <c r="R158" s="2"/>
      <c r="S158" s="2"/>
      <c r="T158" s="2"/>
      <c r="U158" s="2"/>
      <c r="V158" s="2"/>
      <c r="W158" s="2"/>
      <c r="X158" s="2"/>
      <c r="Y158" s="2"/>
      <c r="Z158" s="2"/>
    </row>
    <row r="159" spans="3:26" ht="15.75" customHeight="1">
      <c r="C159" s="58"/>
      <c r="D159" s="34"/>
      <c r="E159" s="35"/>
      <c r="F159" s="58"/>
      <c r="G159" s="34"/>
      <c r="H159" s="59"/>
      <c r="I159" s="37"/>
      <c r="J159" s="2"/>
      <c r="K159" s="2"/>
      <c r="L159" s="2"/>
      <c r="M159" s="2"/>
      <c r="N159" s="2"/>
      <c r="O159" s="2"/>
      <c r="P159" s="2"/>
      <c r="Q159" s="2"/>
      <c r="R159" s="2"/>
      <c r="S159" s="2"/>
      <c r="T159" s="2"/>
      <c r="U159" s="2"/>
      <c r="V159" s="2"/>
      <c r="W159" s="2"/>
      <c r="X159" s="2"/>
      <c r="Y159" s="2"/>
      <c r="Z159" s="2"/>
    </row>
    <row r="160" spans="3:26" ht="15.75" customHeight="1">
      <c r="C160" s="58"/>
      <c r="D160" s="34"/>
      <c r="E160" s="35"/>
      <c r="F160" s="58"/>
      <c r="G160" s="34"/>
      <c r="H160" s="59"/>
      <c r="I160" s="37"/>
      <c r="J160" s="2"/>
      <c r="K160" s="2"/>
      <c r="L160" s="2"/>
      <c r="M160" s="2"/>
      <c r="N160" s="2"/>
      <c r="O160" s="2"/>
      <c r="P160" s="2"/>
      <c r="Q160" s="2"/>
      <c r="R160" s="2"/>
      <c r="S160" s="2"/>
      <c r="T160" s="2"/>
      <c r="U160" s="2"/>
      <c r="V160" s="2"/>
      <c r="W160" s="2"/>
      <c r="X160" s="2"/>
      <c r="Y160" s="2"/>
      <c r="Z160" s="2"/>
    </row>
    <row r="161" spans="3:26" ht="15.75" customHeight="1">
      <c r="C161" s="58"/>
      <c r="D161" s="34"/>
      <c r="E161" s="35"/>
      <c r="F161" s="58"/>
      <c r="G161" s="34"/>
      <c r="H161" s="59"/>
      <c r="I161" s="37"/>
      <c r="J161" s="2"/>
      <c r="K161" s="2"/>
      <c r="L161" s="2"/>
      <c r="M161" s="2"/>
      <c r="N161" s="2"/>
      <c r="O161" s="2"/>
      <c r="P161" s="2"/>
      <c r="Q161" s="2"/>
      <c r="R161" s="2"/>
      <c r="S161" s="2"/>
      <c r="T161" s="2"/>
      <c r="U161" s="2"/>
      <c r="V161" s="2"/>
      <c r="W161" s="2"/>
      <c r="X161" s="2"/>
      <c r="Y161" s="2"/>
      <c r="Z161" s="2"/>
    </row>
    <row r="162" spans="3:26" ht="15.75" customHeight="1">
      <c r="C162" s="58"/>
      <c r="D162" s="34"/>
      <c r="E162" s="35"/>
      <c r="F162" s="58"/>
      <c r="G162" s="34"/>
      <c r="H162" s="59"/>
      <c r="I162" s="37"/>
      <c r="J162" s="2"/>
      <c r="K162" s="2"/>
      <c r="L162" s="2"/>
      <c r="M162" s="2"/>
      <c r="N162" s="2"/>
      <c r="O162" s="2"/>
      <c r="P162" s="2"/>
      <c r="Q162" s="2"/>
      <c r="R162" s="2"/>
      <c r="S162" s="2"/>
      <c r="T162" s="2"/>
      <c r="U162" s="2"/>
      <c r="V162" s="2"/>
      <c r="W162" s="2"/>
      <c r="X162" s="2"/>
      <c r="Y162" s="2"/>
      <c r="Z162" s="2"/>
    </row>
    <row r="163" spans="3:26" ht="15.75" customHeight="1">
      <c r="C163" s="58"/>
      <c r="D163" s="34"/>
      <c r="E163" s="35"/>
      <c r="F163" s="58"/>
      <c r="G163" s="34"/>
      <c r="H163" s="59"/>
      <c r="I163" s="37"/>
      <c r="J163" s="2"/>
      <c r="K163" s="2"/>
      <c r="L163" s="2"/>
      <c r="M163" s="2"/>
      <c r="N163" s="2"/>
      <c r="O163" s="2"/>
      <c r="P163" s="2"/>
      <c r="Q163" s="2"/>
      <c r="R163" s="2"/>
      <c r="S163" s="2"/>
      <c r="T163" s="2"/>
      <c r="U163" s="2"/>
      <c r="V163" s="2"/>
      <c r="W163" s="2"/>
      <c r="X163" s="2"/>
      <c r="Y163" s="2"/>
      <c r="Z163" s="2"/>
    </row>
    <row r="164" spans="3:26" ht="15.75" customHeight="1">
      <c r="C164" s="58"/>
      <c r="D164" s="34"/>
      <c r="E164" s="35"/>
      <c r="F164" s="58"/>
      <c r="G164" s="34"/>
      <c r="H164" s="59"/>
      <c r="I164" s="37"/>
      <c r="J164" s="2"/>
      <c r="K164" s="2"/>
      <c r="L164" s="2"/>
      <c r="M164" s="2"/>
      <c r="N164" s="2"/>
      <c r="O164" s="2"/>
      <c r="P164" s="2"/>
      <c r="Q164" s="2"/>
      <c r="R164" s="2"/>
      <c r="S164" s="2"/>
      <c r="T164" s="2"/>
      <c r="U164" s="2"/>
      <c r="V164" s="2"/>
      <c r="W164" s="2"/>
      <c r="X164" s="2"/>
      <c r="Y164" s="2"/>
      <c r="Z164" s="2"/>
    </row>
    <row r="165" spans="3:26" ht="15.75" customHeight="1">
      <c r="C165" s="58"/>
      <c r="D165" s="34"/>
      <c r="E165" s="35"/>
      <c r="F165" s="58"/>
      <c r="G165" s="34"/>
      <c r="H165" s="59"/>
      <c r="I165" s="37"/>
      <c r="J165" s="2"/>
      <c r="K165" s="2"/>
      <c r="L165" s="2"/>
      <c r="M165" s="2"/>
      <c r="N165" s="2"/>
      <c r="O165" s="2"/>
      <c r="P165" s="2"/>
      <c r="Q165" s="2"/>
      <c r="R165" s="2"/>
      <c r="S165" s="2"/>
      <c r="T165" s="2"/>
      <c r="U165" s="2"/>
      <c r="V165" s="2"/>
      <c r="W165" s="2"/>
      <c r="X165" s="2"/>
      <c r="Y165" s="2"/>
      <c r="Z165" s="2"/>
    </row>
    <row r="166" spans="3:26" ht="15.75" customHeight="1">
      <c r="C166" s="58"/>
      <c r="D166" s="34"/>
      <c r="E166" s="35"/>
      <c r="F166" s="58"/>
      <c r="G166" s="34"/>
      <c r="H166" s="59"/>
      <c r="I166" s="37"/>
      <c r="J166" s="2"/>
      <c r="K166" s="2"/>
      <c r="L166" s="2"/>
      <c r="M166" s="2"/>
      <c r="N166" s="2"/>
      <c r="O166" s="2"/>
      <c r="P166" s="2"/>
      <c r="Q166" s="2"/>
      <c r="R166" s="2"/>
      <c r="S166" s="2"/>
      <c r="T166" s="2"/>
      <c r="U166" s="2"/>
      <c r="V166" s="2"/>
      <c r="W166" s="2"/>
      <c r="X166" s="2"/>
      <c r="Y166" s="2"/>
      <c r="Z166" s="2"/>
    </row>
    <row r="167" spans="3:26" ht="15.75" customHeight="1">
      <c r="C167" s="58"/>
      <c r="D167" s="34"/>
      <c r="E167" s="35"/>
      <c r="F167" s="58"/>
      <c r="G167" s="34"/>
      <c r="H167" s="59"/>
      <c r="I167" s="37"/>
      <c r="J167" s="2"/>
      <c r="K167" s="2"/>
      <c r="L167" s="2"/>
      <c r="M167" s="2"/>
      <c r="N167" s="2"/>
      <c r="O167" s="2"/>
      <c r="P167" s="2"/>
      <c r="Q167" s="2"/>
      <c r="R167" s="2"/>
      <c r="S167" s="2"/>
      <c r="T167" s="2"/>
      <c r="U167" s="2"/>
      <c r="V167" s="2"/>
      <c r="W167" s="2"/>
      <c r="X167" s="2"/>
      <c r="Y167" s="2"/>
      <c r="Z167" s="2"/>
    </row>
    <row r="168" spans="3:26" ht="15.75" customHeight="1">
      <c r="C168" s="58"/>
      <c r="D168" s="34"/>
      <c r="E168" s="35"/>
      <c r="F168" s="58"/>
      <c r="G168" s="34"/>
      <c r="H168" s="59"/>
      <c r="I168" s="37"/>
      <c r="J168" s="2"/>
      <c r="K168" s="2"/>
      <c r="L168" s="2"/>
      <c r="M168" s="2"/>
      <c r="N168" s="2"/>
      <c r="O168" s="2"/>
      <c r="P168" s="2"/>
      <c r="Q168" s="2"/>
      <c r="R168" s="2"/>
      <c r="S168" s="2"/>
      <c r="T168" s="2"/>
      <c r="U168" s="2"/>
      <c r="V168" s="2"/>
      <c r="W168" s="2"/>
      <c r="X168" s="2"/>
      <c r="Y168" s="2"/>
      <c r="Z168" s="2"/>
    </row>
    <row r="169" spans="3:26" ht="15.75" customHeight="1">
      <c r="C169" s="58"/>
      <c r="D169" s="34"/>
      <c r="E169" s="35"/>
      <c r="F169" s="58"/>
      <c r="G169" s="34"/>
      <c r="H169" s="59"/>
      <c r="I169" s="37"/>
      <c r="J169" s="2"/>
      <c r="K169" s="2"/>
      <c r="L169" s="2"/>
      <c r="M169" s="2"/>
      <c r="N169" s="2"/>
      <c r="O169" s="2"/>
      <c r="P169" s="2"/>
      <c r="Q169" s="2"/>
      <c r="R169" s="2"/>
      <c r="S169" s="2"/>
      <c r="T169" s="2"/>
      <c r="U169" s="2"/>
      <c r="V169" s="2"/>
      <c r="W169" s="2"/>
      <c r="X169" s="2"/>
      <c r="Y169" s="2"/>
      <c r="Z169" s="2"/>
    </row>
    <row r="170" spans="3:26" ht="15.75" customHeight="1">
      <c r="C170" s="58"/>
      <c r="D170" s="34"/>
      <c r="E170" s="35"/>
      <c r="F170" s="58"/>
      <c r="G170" s="34"/>
      <c r="H170" s="59"/>
      <c r="I170" s="37"/>
      <c r="J170" s="2"/>
      <c r="K170" s="2"/>
      <c r="L170" s="2"/>
      <c r="M170" s="2"/>
      <c r="N170" s="2"/>
      <c r="O170" s="2"/>
      <c r="P170" s="2"/>
      <c r="Q170" s="2"/>
      <c r="R170" s="2"/>
      <c r="S170" s="2"/>
      <c r="T170" s="2"/>
      <c r="U170" s="2"/>
      <c r="V170" s="2"/>
      <c r="W170" s="2"/>
      <c r="X170" s="2"/>
      <c r="Y170" s="2"/>
      <c r="Z170" s="2"/>
    </row>
    <row r="171" spans="3:26" ht="15.75" customHeight="1">
      <c r="C171" s="58"/>
      <c r="D171" s="34"/>
      <c r="E171" s="35"/>
      <c r="F171" s="58"/>
      <c r="G171" s="34"/>
      <c r="H171" s="59"/>
      <c r="I171" s="37"/>
      <c r="J171" s="2"/>
      <c r="K171" s="2"/>
      <c r="L171" s="2"/>
      <c r="M171" s="2"/>
      <c r="N171" s="2"/>
      <c r="O171" s="2"/>
      <c r="P171" s="2"/>
      <c r="Q171" s="2"/>
      <c r="R171" s="2"/>
      <c r="S171" s="2"/>
      <c r="T171" s="2"/>
      <c r="U171" s="2"/>
      <c r="V171" s="2"/>
      <c r="W171" s="2"/>
      <c r="X171" s="2"/>
      <c r="Y171" s="2"/>
      <c r="Z171" s="2"/>
    </row>
    <row r="172" spans="3:26" ht="15.75" customHeight="1">
      <c r="C172" s="58"/>
      <c r="D172" s="34"/>
      <c r="E172" s="35"/>
      <c r="F172" s="58"/>
      <c r="G172" s="34"/>
      <c r="H172" s="59"/>
      <c r="I172" s="37"/>
      <c r="J172" s="2"/>
      <c r="K172" s="2"/>
      <c r="L172" s="2"/>
      <c r="M172" s="2"/>
      <c r="N172" s="2"/>
      <c r="O172" s="2"/>
      <c r="P172" s="2"/>
      <c r="Q172" s="2"/>
      <c r="R172" s="2"/>
      <c r="S172" s="2"/>
      <c r="T172" s="2"/>
      <c r="U172" s="2"/>
      <c r="V172" s="2"/>
      <c r="W172" s="2"/>
      <c r="X172" s="2"/>
      <c r="Y172" s="2"/>
      <c r="Z172" s="2"/>
    </row>
    <row r="173" spans="3:26" ht="15.75" customHeight="1">
      <c r="C173" s="58"/>
      <c r="D173" s="34"/>
      <c r="E173" s="35"/>
      <c r="F173" s="58"/>
      <c r="G173" s="34"/>
      <c r="H173" s="59"/>
      <c r="I173" s="37"/>
      <c r="J173" s="2"/>
      <c r="K173" s="2"/>
      <c r="L173" s="2"/>
      <c r="M173" s="2"/>
      <c r="N173" s="2"/>
      <c r="O173" s="2"/>
      <c r="P173" s="2"/>
      <c r="Q173" s="2"/>
      <c r="R173" s="2"/>
      <c r="S173" s="2"/>
      <c r="T173" s="2"/>
      <c r="U173" s="2"/>
      <c r="V173" s="2"/>
      <c r="W173" s="2"/>
      <c r="X173" s="2"/>
      <c r="Y173" s="2"/>
      <c r="Z173" s="2"/>
    </row>
    <row r="174" spans="3:26" ht="15.75" customHeight="1">
      <c r="C174" s="58"/>
      <c r="D174" s="34"/>
      <c r="E174" s="35"/>
      <c r="F174" s="58"/>
      <c r="G174" s="34"/>
      <c r="H174" s="59"/>
      <c r="I174" s="37"/>
      <c r="J174" s="2"/>
      <c r="K174" s="2"/>
      <c r="L174" s="2"/>
      <c r="M174" s="2"/>
      <c r="N174" s="2"/>
      <c r="O174" s="2"/>
      <c r="P174" s="2"/>
      <c r="Q174" s="2"/>
      <c r="R174" s="2"/>
      <c r="S174" s="2"/>
      <c r="T174" s="2"/>
      <c r="U174" s="2"/>
      <c r="V174" s="2"/>
      <c r="W174" s="2"/>
      <c r="X174" s="2"/>
      <c r="Y174" s="2"/>
      <c r="Z174" s="2"/>
    </row>
    <row r="175" spans="3:26" ht="15.75" customHeight="1">
      <c r="C175" s="58"/>
      <c r="D175" s="34"/>
      <c r="E175" s="35"/>
      <c r="F175" s="58"/>
      <c r="G175" s="34"/>
      <c r="H175" s="59"/>
      <c r="I175" s="37"/>
      <c r="J175" s="2"/>
      <c r="K175" s="2"/>
      <c r="L175" s="2"/>
      <c r="M175" s="2"/>
      <c r="N175" s="2"/>
      <c r="O175" s="2"/>
      <c r="P175" s="2"/>
      <c r="Q175" s="2"/>
      <c r="R175" s="2"/>
      <c r="S175" s="2"/>
      <c r="T175" s="2"/>
      <c r="U175" s="2"/>
      <c r="V175" s="2"/>
      <c r="W175" s="2"/>
      <c r="X175" s="2"/>
      <c r="Y175" s="2"/>
      <c r="Z175" s="2"/>
    </row>
    <row r="176" spans="3:26" ht="15.75" customHeight="1">
      <c r="C176" s="58"/>
      <c r="D176" s="34"/>
      <c r="E176" s="35"/>
      <c r="F176" s="58"/>
      <c r="G176" s="34"/>
      <c r="H176" s="59"/>
      <c r="I176" s="37"/>
      <c r="J176" s="2"/>
      <c r="K176" s="2"/>
      <c r="L176" s="2"/>
      <c r="M176" s="2"/>
      <c r="N176" s="2"/>
      <c r="O176" s="2"/>
      <c r="P176" s="2"/>
      <c r="Q176" s="2"/>
      <c r="R176" s="2"/>
      <c r="S176" s="2"/>
      <c r="T176" s="2"/>
      <c r="U176" s="2"/>
      <c r="V176" s="2"/>
      <c r="W176" s="2"/>
      <c r="X176" s="2"/>
      <c r="Y176" s="2"/>
      <c r="Z176" s="2"/>
    </row>
    <row r="177" spans="3:26" ht="15.75" customHeight="1">
      <c r="C177" s="58"/>
      <c r="D177" s="34"/>
      <c r="E177" s="35"/>
      <c r="F177" s="58"/>
      <c r="G177" s="34"/>
      <c r="H177" s="59"/>
      <c r="I177" s="37"/>
      <c r="J177" s="2"/>
      <c r="K177" s="2"/>
      <c r="L177" s="2"/>
      <c r="M177" s="2"/>
      <c r="N177" s="2"/>
      <c r="O177" s="2"/>
      <c r="P177" s="2"/>
      <c r="Q177" s="2"/>
      <c r="R177" s="2"/>
      <c r="S177" s="2"/>
      <c r="T177" s="2"/>
      <c r="U177" s="2"/>
      <c r="V177" s="2"/>
      <c r="W177" s="2"/>
      <c r="X177" s="2"/>
      <c r="Y177" s="2"/>
      <c r="Z177" s="2"/>
    </row>
    <row r="178" spans="3:26" ht="15.75" customHeight="1">
      <c r="C178" s="58"/>
      <c r="D178" s="34"/>
      <c r="E178" s="35"/>
      <c r="F178" s="58"/>
      <c r="G178" s="34"/>
      <c r="H178" s="59"/>
      <c r="I178" s="37"/>
      <c r="J178" s="2"/>
      <c r="K178" s="2"/>
      <c r="L178" s="2"/>
      <c r="M178" s="2"/>
      <c r="N178" s="2"/>
      <c r="O178" s="2"/>
      <c r="P178" s="2"/>
      <c r="Q178" s="2"/>
      <c r="R178" s="2"/>
      <c r="S178" s="2"/>
      <c r="T178" s="2"/>
      <c r="U178" s="2"/>
      <c r="V178" s="2"/>
      <c r="W178" s="2"/>
      <c r="X178" s="2"/>
      <c r="Y178" s="2"/>
      <c r="Z178" s="2"/>
    </row>
    <row r="179" spans="3:26" ht="15.75" customHeight="1">
      <c r="C179" s="58"/>
      <c r="D179" s="34"/>
      <c r="E179" s="35"/>
      <c r="F179" s="58"/>
      <c r="G179" s="34"/>
      <c r="H179" s="59"/>
      <c r="I179" s="37"/>
      <c r="J179" s="2"/>
      <c r="K179" s="2"/>
      <c r="L179" s="2"/>
      <c r="M179" s="2"/>
      <c r="N179" s="2"/>
      <c r="O179" s="2"/>
      <c r="P179" s="2"/>
      <c r="Q179" s="2"/>
      <c r="R179" s="2"/>
      <c r="S179" s="2"/>
      <c r="T179" s="2"/>
      <c r="U179" s="2"/>
      <c r="V179" s="2"/>
      <c r="W179" s="2"/>
      <c r="X179" s="2"/>
      <c r="Y179" s="2"/>
      <c r="Z179" s="2"/>
    </row>
    <row r="180" spans="3:26" ht="15.75" customHeight="1">
      <c r="C180" s="58"/>
      <c r="D180" s="34"/>
      <c r="E180" s="35"/>
      <c r="F180" s="58"/>
      <c r="G180" s="34"/>
      <c r="H180" s="59"/>
      <c r="I180" s="37"/>
      <c r="J180" s="2"/>
      <c r="K180" s="2"/>
      <c r="L180" s="2"/>
      <c r="M180" s="2"/>
      <c r="N180" s="2"/>
      <c r="O180" s="2"/>
      <c r="P180" s="2"/>
      <c r="Q180" s="2"/>
      <c r="R180" s="2"/>
      <c r="S180" s="2"/>
      <c r="T180" s="2"/>
      <c r="U180" s="2"/>
      <c r="V180" s="2"/>
      <c r="W180" s="2"/>
      <c r="X180" s="2"/>
      <c r="Y180" s="2"/>
      <c r="Z180" s="2"/>
    </row>
    <row r="181" spans="3:26" ht="15.75" customHeight="1">
      <c r="C181" s="58"/>
      <c r="D181" s="34"/>
      <c r="E181" s="35"/>
      <c r="F181" s="58"/>
      <c r="G181" s="34"/>
      <c r="H181" s="59"/>
      <c r="I181" s="37"/>
      <c r="J181" s="2"/>
      <c r="K181" s="2"/>
      <c r="L181" s="2"/>
      <c r="M181" s="2"/>
      <c r="N181" s="2"/>
      <c r="O181" s="2"/>
      <c r="P181" s="2"/>
      <c r="Q181" s="2"/>
      <c r="R181" s="2"/>
      <c r="S181" s="2"/>
      <c r="T181" s="2"/>
      <c r="U181" s="2"/>
      <c r="V181" s="2"/>
      <c r="W181" s="2"/>
      <c r="X181" s="2"/>
      <c r="Y181" s="2"/>
      <c r="Z181" s="2"/>
    </row>
    <row r="182" spans="3:26" ht="15.75" customHeight="1">
      <c r="C182" s="58"/>
      <c r="D182" s="34"/>
      <c r="E182" s="35"/>
      <c r="F182" s="58"/>
      <c r="G182" s="34"/>
      <c r="H182" s="59"/>
      <c r="I182" s="37"/>
      <c r="J182" s="2"/>
      <c r="K182" s="2"/>
      <c r="L182" s="2"/>
      <c r="M182" s="2"/>
      <c r="N182" s="2"/>
      <c r="O182" s="2"/>
      <c r="P182" s="2"/>
      <c r="Q182" s="2"/>
      <c r="R182" s="2"/>
      <c r="S182" s="2"/>
      <c r="T182" s="2"/>
      <c r="U182" s="2"/>
      <c r="V182" s="2"/>
      <c r="W182" s="2"/>
      <c r="X182" s="2"/>
      <c r="Y182" s="2"/>
      <c r="Z182" s="2"/>
    </row>
    <row r="183" spans="3:26" ht="15.75" customHeight="1">
      <c r="C183" s="58"/>
      <c r="D183" s="34"/>
      <c r="E183" s="35"/>
      <c r="F183" s="58"/>
      <c r="G183" s="34"/>
      <c r="H183" s="59"/>
      <c r="I183" s="37"/>
      <c r="J183" s="2"/>
      <c r="K183" s="2"/>
      <c r="L183" s="2"/>
      <c r="M183" s="2"/>
      <c r="N183" s="2"/>
      <c r="O183" s="2"/>
      <c r="P183" s="2"/>
      <c r="Q183" s="2"/>
      <c r="R183" s="2"/>
      <c r="S183" s="2"/>
      <c r="T183" s="2"/>
      <c r="U183" s="2"/>
      <c r="V183" s="2"/>
      <c r="W183" s="2"/>
      <c r="X183" s="2"/>
      <c r="Y183" s="2"/>
      <c r="Z183" s="2"/>
    </row>
    <row r="184" spans="3:26" ht="15.75" customHeight="1">
      <c r="C184" s="58"/>
      <c r="D184" s="34"/>
      <c r="E184" s="35"/>
      <c r="F184" s="58"/>
      <c r="G184" s="34"/>
      <c r="H184" s="59"/>
      <c r="I184" s="37"/>
      <c r="J184" s="2"/>
      <c r="K184" s="2"/>
      <c r="L184" s="2"/>
      <c r="M184" s="2"/>
      <c r="N184" s="2"/>
      <c r="O184" s="2"/>
      <c r="P184" s="2"/>
      <c r="Q184" s="2"/>
      <c r="R184" s="2"/>
      <c r="S184" s="2"/>
      <c r="T184" s="2"/>
      <c r="U184" s="2"/>
      <c r="V184" s="2"/>
      <c r="W184" s="2"/>
      <c r="X184" s="2"/>
      <c r="Y184" s="2"/>
      <c r="Z184" s="2"/>
    </row>
    <row r="185" spans="3:26" ht="15.75" customHeight="1">
      <c r="C185" s="58"/>
      <c r="D185" s="34"/>
      <c r="E185" s="35"/>
      <c r="F185" s="58"/>
      <c r="G185" s="34"/>
      <c r="H185" s="59"/>
      <c r="I185" s="37"/>
      <c r="J185" s="2"/>
      <c r="K185" s="2"/>
      <c r="L185" s="2"/>
      <c r="M185" s="2"/>
      <c r="N185" s="2"/>
      <c r="O185" s="2"/>
      <c r="P185" s="2"/>
      <c r="Q185" s="2"/>
      <c r="R185" s="2"/>
      <c r="S185" s="2"/>
      <c r="T185" s="2"/>
      <c r="U185" s="2"/>
      <c r="V185" s="2"/>
      <c r="W185" s="2"/>
      <c r="X185" s="2"/>
      <c r="Y185" s="2"/>
      <c r="Z185" s="2"/>
    </row>
    <row r="186" spans="3:26" ht="15.75" customHeight="1">
      <c r="C186" s="58"/>
      <c r="D186" s="34"/>
      <c r="E186" s="35"/>
      <c r="F186" s="58"/>
      <c r="G186" s="34"/>
      <c r="H186" s="59"/>
      <c r="I186" s="37"/>
      <c r="J186" s="2"/>
      <c r="K186" s="2"/>
      <c r="L186" s="2"/>
      <c r="M186" s="2"/>
      <c r="N186" s="2"/>
      <c r="O186" s="2"/>
      <c r="P186" s="2"/>
      <c r="Q186" s="2"/>
      <c r="R186" s="2"/>
      <c r="S186" s="2"/>
      <c r="T186" s="2"/>
      <c r="U186" s="2"/>
      <c r="V186" s="2"/>
      <c r="W186" s="2"/>
      <c r="X186" s="2"/>
      <c r="Y186" s="2"/>
      <c r="Z186" s="2"/>
    </row>
    <row r="187" spans="3:26" ht="15.75" customHeight="1">
      <c r="C187" s="58"/>
      <c r="D187" s="34"/>
      <c r="E187" s="35"/>
      <c r="F187" s="58"/>
      <c r="G187" s="34"/>
      <c r="H187" s="59"/>
      <c r="I187" s="37"/>
      <c r="J187" s="2"/>
      <c r="K187" s="2"/>
      <c r="L187" s="2"/>
      <c r="M187" s="2"/>
      <c r="N187" s="2"/>
      <c r="O187" s="2"/>
      <c r="P187" s="2"/>
      <c r="Q187" s="2"/>
      <c r="R187" s="2"/>
      <c r="S187" s="2"/>
      <c r="T187" s="2"/>
      <c r="U187" s="2"/>
      <c r="V187" s="2"/>
      <c r="W187" s="2"/>
      <c r="X187" s="2"/>
      <c r="Y187" s="2"/>
      <c r="Z187" s="2"/>
    </row>
    <row r="188" spans="3:26" ht="15.75" customHeight="1">
      <c r="C188" s="58"/>
      <c r="D188" s="34"/>
      <c r="E188" s="35"/>
      <c r="F188" s="58"/>
      <c r="G188" s="34"/>
      <c r="H188" s="59"/>
      <c r="I188" s="37"/>
      <c r="J188" s="2"/>
      <c r="K188" s="2"/>
      <c r="L188" s="2"/>
      <c r="M188" s="2"/>
      <c r="N188" s="2"/>
      <c r="O188" s="2"/>
      <c r="P188" s="2"/>
      <c r="Q188" s="2"/>
      <c r="R188" s="2"/>
      <c r="S188" s="2"/>
      <c r="T188" s="2"/>
      <c r="U188" s="2"/>
      <c r="V188" s="2"/>
      <c r="W188" s="2"/>
      <c r="X188" s="2"/>
      <c r="Y188" s="2"/>
      <c r="Z188" s="2"/>
    </row>
    <row r="189" spans="3:26" ht="15.75" customHeight="1">
      <c r="C189" s="58"/>
      <c r="D189" s="34"/>
      <c r="E189" s="35"/>
      <c r="F189" s="58"/>
      <c r="G189" s="34"/>
      <c r="H189" s="59"/>
      <c r="I189" s="37"/>
      <c r="J189" s="2"/>
      <c r="K189" s="2"/>
      <c r="L189" s="2"/>
      <c r="M189" s="2"/>
      <c r="N189" s="2"/>
      <c r="O189" s="2"/>
      <c r="P189" s="2"/>
      <c r="Q189" s="2"/>
      <c r="R189" s="2"/>
      <c r="S189" s="2"/>
      <c r="T189" s="2"/>
      <c r="U189" s="2"/>
      <c r="V189" s="2"/>
      <c r="W189" s="2"/>
      <c r="X189" s="2"/>
      <c r="Y189" s="2"/>
      <c r="Z189" s="2"/>
    </row>
    <row r="190" spans="3:26" ht="15.75" customHeight="1">
      <c r="C190" s="58"/>
      <c r="D190" s="34"/>
      <c r="E190" s="35"/>
      <c r="F190" s="58"/>
      <c r="G190" s="34"/>
      <c r="H190" s="59"/>
      <c r="I190" s="37"/>
      <c r="J190" s="2"/>
      <c r="K190" s="2"/>
      <c r="L190" s="2"/>
      <c r="M190" s="2"/>
      <c r="N190" s="2"/>
      <c r="O190" s="2"/>
      <c r="P190" s="2"/>
      <c r="Q190" s="2"/>
      <c r="R190" s="2"/>
      <c r="S190" s="2"/>
      <c r="T190" s="2"/>
      <c r="U190" s="2"/>
      <c r="V190" s="2"/>
      <c r="W190" s="2"/>
      <c r="X190" s="2"/>
      <c r="Y190" s="2"/>
      <c r="Z190" s="2"/>
    </row>
    <row r="191" spans="3:26" ht="15.75" customHeight="1">
      <c r="C191" s="58"/>
      <c r="D191" s="34"/>
      <c r="E191" s="35"/>
      <c r="F191" s="58"/>
      <c r="G191" s="34"/>
      <c r="H191" s="59"/>
      <c r="I191" s="37"/>
      <c r="J191" s="2"/>
      <c r="K191" s="2"/>
      <c r="L191" s="2"/>
      <c r="M191" s="2"/>
      <c r="N191" s="2"/>
      <c r="O191" s="2"/>
      <c r="P191" s="2"/>
      <c r="Q191" s="2"/>
      <c r="R191" s="2"/>
      <c r="S191" s="2"/>
      <c r="T191" s="2"/>
      <c r="U191" s="2"/>
      <c r="V191" s="2"/>
      <c r="W191" s="2"/>
      <c r="X191" s="2"/>
      <c r="Y191" s="2"/>
      <c r="Z191" s="2"/>
    </row>
    <row r="192" spans="3:26" ht="15.75" customHeight="1">
      <c r="C192" s="58"/>
      <c r="D192" s="34"/>
      <c r="E192" s="35"/>
      <c r="F192" s="58"/>
      <c r="G192" s="34"/>
      <c r="H192" s="59"/>
      <c r="I192" s="37"/>
      <c r="J192" s="2"/>
      <c r="K192" s="2"/>
      <c r="L192" s="2"/>
      <c r="M192" s="2"/>
      <c r="N192" s="2"/>
      <c r="O192" s="2"/>
      <c r="P192" s="2"/>
      <c r="Q192" s="2"/>
      <c r="R192" s="2"/>
      <c r="S192" s="2"/>
      <c r="T192" s="2"/>
      <c r="U192" s="2"/>
      <c r="V192" s="2"/>
      <c r="W192" s="2"/>
      <c r="X192" s="2"/>
      <c r="Y192" s="2"/>
      <c r="Z192" s="2"/>
    </row>
    <row r="193" spans="2:26" ht="15.75" customHeight="1">
      <c r="B193" s="2"/>
      <c r="C193" s="58"/>
      <c r="D193" s="34"/>
      <c r="E193" s="35"/>
      <c r="F193" s="58"/>
      <c r="G193" s="34"/>
      <c r="H193" s="59"/>
      <c r="I193" s="37"/>
      <c r="J193" s="2"/>
      <c r="K193" s="2"/>
      <c r="L193" s="2"/>
      <c r="M193" s="2"/>
      <c r="N193" s="2"/>
      <c r="O193" s="2"/>
      <c r="P193" s="2"/>
      <c r="Q193" s="2"/>
      <c r="R193" s="2"/>
      <c r="S193" s="2"/>
      <c r="T193" s="2"/>
      <c r="U193" s="2"/>
      <c r="V193" s="2"/>
      <c r="W193" s="2"/>
      <c r="X193" s="2"/>
      <c r="Y193" s="2"/>
      <c r="Z193" s="2"/>
    </row>
    <row r="194" spans="2:26" ht="15.75" customHeight="1">
      <c r="B194" s="2"/>
      <c r="C194" s="58"/>
      <c r="D194" s="34"/>
      <c r="E194" s="35"/>
      <c r="F194" s="58"/>
      <c r="G194" s="34"/>
      <c r="H194" s="59"/>
      <c r="I194" s="37"/>
      <c r="J194" s="2"/>
      <c r="K194" s="2"/>
      <c r="L194" s="2"/>
      <c r="M194" s="2"/>
      <c r="N194" s="2"/>
      <c r="O194" s="2"/>
      <c r="P194" s="2"/>
      <c r="Q194" s="2"/>
      <c r="R194" s="2"/>
      <c r="S194" s="2"/>
      <c r="T194" s="2"/>
      <c r="U194" s="2"/>
      <c r="V194" s="2"/>
      <c r="W194" s="2"/>
      <c r="X194" s="2"/>
      <c r="Y194" s="2"/>
      <c r="Z194" s="2"/>
    </row>
    <row r="195" spans="2:26" ht="15.75" customHeight="1">
      <c r="B195" s="2"/>
      <c r="C195" s="58"/>
      <c r="D195" s="34"/>
      <c r="E195" s="35"/>
      <c r="F195" s="58"/>
      <c r="G195" s="34"/>
      <c r="H195" s="59"/>
      <c r="I195" s="37"/>
      <c r="J195" s="2"/>
      <c r="K195" s="2"/>
      <c r="L195" s="2"/>
      <c r="M195" s="2"/>
      <c r="N195" s="2"/>
      <c r="O195" s="2"/>
      <c r="P195" s="2"/>
      <c r="Q195" s="2"/>
      <c r="R195" s="2"/>
      <c r="S195" s="2"/>
      <c r="T195" s="2"/>
      <c r="U195" s="2"/>
      <c r="V195" s="2"/>
      <c r="W195" s="2"/>
      <c r="X195" s="2"/>
      <c r="Y195" s="2"/>
      <c r="Z195" s="2"/>
    </row>
    <row r="196" spans="2:26" ht="15.75" customHeight="1">
      <c r="B196" s="2"/>
      <c r="C196" s="58"/>
      <c r="D196" s="34"/>
      <c r="E196" s="35"/>
      <c r="F196" s="58"/>
      <c r="G196" s="34"/>
      <c r="H196" s="59"/>
      <c r="I196" s="37"/>
      <c r="J196" s="2"/>
      <c r="K196" s="2"/>
      <c r="L196" s="2"/>
      <c r="M196" s="2"/>
      <c r="N196" s="2"/>
      <c r="O196" s="2"/>
      <c r="P196" s="2"/>
      <c r="Q196" s="2"/>
      <c r="R196" s="2"/>
      <c r="S196" s="2"/>
      <c r="T196" s="2"/>
      <c r="U196" s="2"/>
      <c r="V196" s="2"/>
      <c r="W196" s="2"/>
      <c r="X196" s="2"/>
      <c r="Y196" s="2"/>
      <c r="Z196" s="2"/>
    </row>
    <row r="197" spans="2:26" ht="15.75" customHeight="1">
      <c r="B197" s="2"/>
      <c r="C197" s="58"/>
      <c r="D197" s="34"/>
      <c r="E197" s="35"/>
      <c r="F197" s="58"/>
      <c r="G197" s="34"/>
      <c r="H197" s="59"/>
      <c r="I197" s="37"/>
      <c r="J197" s="2"/>
      <c r="K197" s="2"/>
      <c r="L197" s="2"/>
      <c r="M197" s="2"/>
      <c r="N197" s="2"/>
      <c r="O197" s="2"/>
      <c r="P197" s="2"/>
      <c r="Q197" s="2"/>
      <c r="R197" s="2"/>
      <c r="S197" s="2"/>
      <c r="T197" s="2"/>
      <c r="U197" s="2"/>
      <c r="V197" s="2"/>
      <c r="W197" s="2"/>
      <c r="X197" s="2"/>
      <c r="Y197" s="2"/>
      <c r="Z197" s="2"/>
    </row>
    <row r="198" spans="2:26" ht="15.75" customHeight="1">
      <c r="B198" s="2"/>
      <c r="C198" s="58"/>
      <c r="D198" s="34"/>
      <c r="E198" s="35"/>
      <c r="F198" s="58"/>
      <c r="G198" s="34"/>
      <c r="H198" s="59"/>
      <c r="I198" s="37"/>
      <c r="J198" s="2"/>
      <c r="K198" s="2"/>
      <c r="L198" s="2"/>
      <c r="M198" s="2"/>
      <c r="N198" s="2"/>
      <c r="O198" s="2"/>
      <c r="P198" s="2"/>
      <c r="Q198" s="2"/>
      <c r="R198" s="2"/>
      <c r="S198" s="2"/>
      <c r="T198" s="2"/>
      <c r="U198" s="2"/>
      <c r="V198" s="2"/>
      <c r="W198" s="2"/>
      <c r="X198" s="2"/>
      <c r="Y198" s="2"/>
      <c r="Z198" s="2"/>
    </row>
    <row r="199" spans="2:26" ht="15.75" customHeight="1">
      <c r="B199" s="2"/>
      <c r="C199" s="58"/>
      <c r="D199" s="34"/>
      <c r="E199" s="35"/>
      <c r="F199" s="58"/>
      <c r="G199" s="34"/>
      <c r="H199" s="59"/>
      <c r="I199" s="37"/>
      <c r="J199" s="2"/>
      <c r="K199" s="2"/>
      <c r="L199" s="2"/>
      <c r="M199" s="2"/>
      <c r="N199" s="2"/>
      <c r="O199" s="2"/>
      <c r="P199" s="2"/>
      <c r="Q199" s="2"/>
      <c r="R199" s="2"/>
      <c r="S199" s="2"/>
      <c r="T199" s="2"/>
      <c r="U199" s="2"/>
      <c r="V199" s="2"/>
      <c r="W199" s="2"/>
      <c r="X199" s="2"/>
      <c r="Y199" s="2"/>
      <c r="Z199" s="2"/>
    </row>
    <row r="200" spans="2:26" ht="15.75" customHeight="1">
      <c r="B200" s="2"/>
      <c r="C200" s="58"/>
      <c r="D200" s="34"/>
      <c r="E200" s="35"/>
      <c r="F200" s="58"/>
      <c r="G200" s="34"/>
      <c r="H200" s="59"/>
      <c r="I200" s="37"/>
      <c r="J200" s="2"/>
      <c r="K200" s="2"/>
      <c r="L200" s="2"/>
      <c r="M200" s="2"/>
      <c r="N200" s="2"/>
      <c r="O200" s="2"/>
      <c r="P200" s="2"/>
      <c r="Q200" s="2"/>
      <c r="R200" s="2"/>
      <c r="S200" s="2"/>
      <c r="T200" s="2"/>
      <c r="U200" s="2"/>
      <c r="V200" s="2"/>
      <c r="W200" s="2"/>
      <c r="X200" s="2"/>
      <c r="Y200" s="2"/>
      <c r="Z200" s="2"/>
    </row>
    <row r="201" spans="2:26" ht="15.75" customHeight="1">
      <c r="B201" s="2"/>
      <c r="C201" s="58"/>
      <c r="D201" s="34"/>
      <c r="E201" s="35"/>
      <c r="F201" s="58"/>
      <c r="G201" s="34"/>
      <c r="H201" s="59"/>
      <c r="I201" s="37"/>
      <c r="J201" s="2"/>
      <c r="K201" s="2"/>
      <c r="L201" s="2"/>
      <c r="M201" s="2"/>
      <c r="N201" s="2"/>
      <c r="O201" s="2"/>
      <c r="P201" s="2"/>
      <c r="Q201" s="2"/>
      <c r="R201" s="2"/>
      <c r="S201" s="2"/>
      <c r="T201" s="2"/>
      <c r="U201" s="2"/>
      <c r="V201" s="2"/>
      <c r="W201" s="2"/>
      <c r="X201" s="2"/>
      <c r="Y201" s="2"/>
      <c r="Z201" s="2"/>
    </row>
    <row r="202" spans="2:26" ht="15.75" customHeight="1">
      <c r="B202" s="2"/>
      <c r="C202" s="58"/>
      <c r="D202" s="34"/>
      <c r="E202" s="35"/>
      <c r="F202" s="58"/>
      <c r="G202" s="34"/>
      <c r="H202" s="59"/>
      <c r="I202" s="37"/>
      <c r="J202" s="2"/>
      <c r="K202" s="2"/>
      <c r="L202" s="2"/>
      <c r="M202" s="2"/>
      <c r="N202" s="2"/>
      <c r="O202" s="2"/>
      <c r="P202" s="2"/>
      <c r="Q202" s="2"/>
      <c r="R202" s="2"/>
      <c r="S202" s="2"/>
      <c r="T202" s="2"/>
      <c r="U202" s="2"/>
      <c r="V202" s="2"/>
      <c r="W202" s="2"/>
      <c r="X202" s="2"/>
      <c r="Y202" s="2"/>
      <c r="Z202" s="2"/>
    </row>
    <row r="203" spans="2:26" ht="15.75" customHeight="1">
      <c r="B203" s="2"/>
      <c r="C203" s="58"/>
      <c r="D203" s="34"/>
      <c r="E203" s="35"/>
      <c r="F203" s="58"/>
      <c r="G203" s="34"/>
      <c r="H203" s="59"/>
      <c r="I203" s="37"/>
      <c r="J203" s="2"/>
      <c r="K203" s="2"/>
      <c r="L203" s="2"/>
      <c r="M203" s="2"/>
      <c r="N203" s="2"/>
      <c r="O203" s="2"/>
      <c r="P203" s="2"/>
      <c r="Q203" s="2"/>
      <c r="R203" s="2"/>
      <c r="S203" s="2"/>
      <c r="T203" s="2"/>
      <c r="U203" s="2"/>
      <c r="V203" s="2"/>
      <c r="W203" s="2"/>
      <c r="X203" s="2"/>
      <c r="Y203" s="2"/>
      <c r="Z203" s="2"/>
    </row>
    <row r="204" spans="2:26" ht="15.75" customHeight="1">
      <c r="B204" s="2"/>
      <c r="C204" s="58"/>
      <c r="D204" s="34"/>
      <c r="E204" s="35"/>
      <c r="F204" s="58"/>
      <c r="G204" s="34"/>
      <c r="H204" s="59"/>
      <c r="I204" s="37"/>
      <c r="J204" s="2"/>
      <c r="K204" s="2"/>
      <c r="L204" s="2"/>
      <c r="M204" s="2"/>
      <c r="N204" s="2"/>
      <c r="O204" s="2"/>
      <c r="P204" s="2"/>
      <c r="Q204" s="2"/>
      <c r="R204" s="2"/>
      <c r="S204" s="2"/>
      <c r="T204" s="2"/>
      <c r="U204" s="2"/>
      <c r="V204" s="2"/>
      <c r="W204" s="2"/>
      <c r="X204" s="2"/>
      <c r="Y204" s="2"/>
      <c r="Z204" s="2"/>
    </row>
    <row r="205" spans="2:26" ht="15.75" customHeight="1">
      <c r="B205" s="2"/>
      <c r="C205" s="58"/>
      <c r="D205" s="34"/>
      <c r="E205" s="35"/>
      <c r="F205" s="58"/>
      <c r="G205" s="34"/>
      <c r="H205" s="59"/>
      <c r="I205" s="37"/>
      <c r="J205" s="2"/>
      <c r="K205" s="2"/>
      <c r="L205" s="2"/>
      <c r="M205" s="2"/>
      <c r="N205" s="2"/>
      <c r="O205" s="2"/>
      <c r="P205" s="2"/>
      <c r="Q205" s="2"/>
      <c r="R205" s="2"/>
      <c r="S205" s="2"/>
      <c r="T205" s="2"/>
      <c r="U205" s="2"/>
      <c r="V205" s="2"/>
      <c r="W205" s="2"/>
      <c r="X205" s="2"/>
      <c r="Y205" s="2"/>
      <c r="Z205" s="2"/>
    </row>
    <row r="206" spans="2:26" ht="15.75" customHeight="1">
      <c r="B206" s="2"/>
      <c r="C206" s="58"/>
      <c r="D206" s="34"/>
      <c r="E206" s="35"/>
      <c r="F206" s="58"/>
      <c r="G206" s="34"/>
      <c r="H206" s="59"/>
      <c r="I206" s="37"/>
      <c r="J206" s="2"/>
      <c r="K206" s="2"/>
      <c r="L206" s="2"/>
      <c r="M206" s="2"/>
      <c r="N206" s="2"/>
      <c r="O206" s="2"/>
      <c r="P206" s="2"/>
      <c r="Q206" s="2"/>
      <c r="R206" s="2"/>
      <c r="S206" s="2"/>
      <c r="T206" s="2"/>
      <c r="U206" s="2"/>
      <c r="V206" s="2"/>
      <c r="W206" s="2"/>
      <c r="X206" s="2"/>
      <c r="Y206" s="2"/>
      <c r="Z206" s="2"/>
    </row>
    <row r="207" spans="2:26" ht="15.75" customHeight="1">
      <c r="B207" s="2"/>
      <c r="C207" s="58"/>
      <c r="D207" s="34"/>
      <c r="E207" s="35"/>
      <c r="F207" s="58"/>
      <c r="G207" s="34"/>
      <c r="H207" s="59"/>
      <c r="I207" s="37"/>
      <c r="J207" s="2"/>
      <c r="K207" s="2"/>
      <c r="L207" s="2"/>
      <c r="M207" s="2"/>
      <c r="N207" s="2"/>
      <c r="O207" s="2"/>
      <c r="P207" s="2"/>
      <c r="Q207" s="2"/>
      <c r="R207" s="2"/>
      <c r="S207" s="2"/>
      <c r="T207" s="2"/>
      <c r="U207" s="2"/>
      <c r="V207" s="2"/>
      <c r="W207" s="2"/>
      <c r="X207" s="2"/>
      <c r="Y207" s="2"/>
      <c r="Z207" s="2"/>
    </row>
    <row r="208" spans="2:26" ht="15.75" customHeight="1">
      <c r="B208" s="2"/>
      <c r="C208" s="58"/>
      <c r="D208" s="34"/>
      <c r="E208" s="35"/>
      <c r="F208" s="58"/>
      <c r="G208" s="34"/>
      <c r="H208" s="59"/>
      <c r="I208" s="37"/>
      <c r="J208" s="2"/>
      <c r="K208" s="2"/>
      <c r="L208" s="2"/>
      <c r="M208" s="2"/>
      <c r="N208" s="2"/>
      <c r="O208" s="2"/>
      <c r="P208" s="2"/>
      <c r="Q208" s="2"/>
      <c r="R208" s="2"/>
      <c r="S208" s="2"/>
      <c r="T208" s="2"/>
      <c r="U208" s="2"/>
      <c r="V208" s="2"/>
      <c r="W208" s="2"/>
      <c r="X208" s="2"/>
      <c r="Y208" s="2"/>
      <c r="Z208" s="2"/>
    </row>
    <row r="209" spans="2:26" ht="15.75" customHeight="1">
      <c r="B209" s="2"/>
      <c r="C209" s="58"/>
      <c r="D209" s="34"/>
      <c r="E209" s="35"/>
      <c r="F209" s="58"/>
      <c r="G209" s="34"/>
      <c r="H209" s="59"/>
      <c r="I209" s="37"/>
      <c r="J209" s="2"/>
      <c r="K209" s="2"/>
      <c r="L209" s="2"/>
      <c r="M209" s="2"/>
      <c r="N209" s="2"/>
      <c r="O209" s="2"/>
      <c r="P209" s="2"/>
      <c r="Q209" s="2"/>
      <c r="R209" s="2"/>
      <c r="S209" s="2"/>
      <c r="T209" s="2"/>
      <c r="U209" s="2"/>
      <c r="V209" s="2"/>
      <c r="W209" s="2"/>
      <c r="X209" s="2"/>
      <c r="Y209" s="2"/>
      <c r="Z209" s="2"/>
    </row>
    <row r="210" spans="2:26" ht="15.75" customHeight="1">
      <c r="B210" s="2"/>
      <c r="C210" s="58"/>
      <c r="D210" s="34"/>
      <c r="E210" s="35"/>
      <c r="F210" s="58"/>
      <c r="G210" s="34"/>
      <c r="H210" s="59"/>
      <c r="I210" s="37"/>
      <c r="J210" s="2"/>
      <c r="K210" s="2"/>
      <c r="L210" s="2"/>
      <c r="M210" s="2"/>
      <c r="N210" s="2"/>
      <c r="O210" s="2"/>
      <c r="P210" s="2"/>
      <c r="Q210" s="2"/>
      <c r="R210" s="2"/>
      <c r="S210" s="2"/>
      <c r="T210" s="2"/>
      <c r="U210" s="2"/>
      <c r="V210" s="2"/>
      <c r="W210" s="2"/>
      <c r="X210" s="2"/>
      <c r="Y210" s="2"/>
      <c r="Z210" s="2"/>
    </row>
    <row r="211" spans="2:26" ht="15.75" customHeight="1">
      <c r="B211" s="2"/>
      <c r="C211" s="58"/>
      <c r="D211" s="34"/>
      <c r="E211" s="35"/>
      <c r="F211" s="58"/>
      <c r="G211" s="34"/>
      <c r="H211" s="59"/>
      <c r="I211" s="37"/>
      <c r="J211" s="2"/>
      <c r="K211" s="2"/>
      <c r="L211" s="2"/>
      <c r="M211" s="2"/>
      <c r="N211" s="2"/>
      <c r="O211" s="2"/>
      <c r="P211" s="2"/>
      <c r="Q211" s="2"/>
      <c r="R211" s="2"/>
      <c r="S211" s="2"/>
      <c r="T211" s="2"/>
      <c r="U211" s="2"/>
      <c r="V211" s="2"/>
      <c r="W211" s="2"/>
      <c r="X211" s="2"/>
      <c r="Y211" s="2"/>
      <c r="Z211" s="2"/>
    </row>
    <row r="212" spans="2:26" ht="15.75" customHeight="1">
      <c r="B212" s="2"/>
      <c r="C212" s="58"/>
      <c r="D212" s="34"/>
      <c r="E212" s="35"/>
      <c r="F212" s="58"/>
      <c r="G212" s="34"/>
      <c r="H212" s="59"/>
      <c r="I212" s="37"/>
      <c r="J212" s="2"/>
      <c r="K212" s="2"/>
      <c r="L212" s="2"/>
      <c r="M212" s="2"/>
      <c r="N212" s="2"/>
      <c r="O212" s="2"/>
      <c r="P212" s="2"/>
      <c r="Q212" s="2"/>
      <c r="R212" s="2"/>
      <c r="S212" s="2"/>
      <c r="T212" s="2"/>
      <c r="U212" s="2"/>
      <c r="V212" s="2"/>
      <c r="W212" s="2"/>
      <c r="X212" s="2"/>
      <c r="Y212" s="2"/>
      <c r="Z212" s="2"/>
    </row>
    <row r="213" spans="2:26" ht="15.75" customHeight="1">
      <c r="B213" s="2"/>
      <c r="C213" s="58"/>
      <c r="D213" s="34"/>
      <c r="E213" s="35"/>
      <c r="F213" s="58"/>
      <c r="G213" s="34"/>
      <c r="H213" s="59"/>
      <c r="I213" s="37"/>
      <c r="J213" s="2"/>
      <c r="K213" s="2"/>
      <c r="L213" s="2"/>
      <c r="M213" s="2"/>
      <c r="N213" s="2"/>
      <c r="O213" s="2"/>
      <c r="P213" s="2"/>
      <c r="Q213" s="2"/>
      <c r="R213" s="2"/>
      <c r="S213" s="2"/>
      <c r="T213" s="2"/>
      <c r="U213" s="2"/>
      <c r="V213" s="2"/>
      <c r="W213" s="2"/>
      <c r="X213" s="2"/>
      <c r="Y213" s="2"/>
      <c r="Z213" s="2"/>
    </row>
    <row r="214" spans="2:26" ht="15.75" customHeight="1">
      <c r="B214" s="2"/>
      <c r="C214" s="58"/>
      <c r="D214" s="34"/>
      <c r="E214" s="35"/>
      <c r="F214" s="58"/>
      <c r="G214" s="34"/>
      <c r="H214" s="59"/>
      <c r="I214" s="37"/>
      <c r="J214" s="2"/>
      <c r="K214" s="2"/>
      <c r="L214" s="2"/>
      <c r="M214" s="2"/>
      <c r="N214" s="2"/>
      <c r="O214" s="2"/>
      <c r="P214" s="2"/>
      <c r="Q214" s="2"/>
      <c r="R214" s="2"/>
      <c r="S214" s="2"/>
      <c r="T214" s="2"/>
      <c r="U214" s="2"/>
      <c r="V214" s="2"/>
      <c r="W214" s="2"/>
      <c r="X214" s="2"/>
      <c r="Y214" s="2"/>
      <c r="Z214" s="2"/>
    </row>
    <row r="215" spans="2:26" ht="15.75" customHeight="1">
      <c r="B215" s="2"/>
      <c r="C215" s="58"/>
      <c r="D215" s="34"/>
      <c r="E215" s="35"/>
      <c r="F215" s="58"/>
      <c r="G215" s="34"/>
      <c r="H215" s="59"/>
      <c r="I215" s="37"/>
      <c r="J215" s="2"/>
      <c r="K215" s="2"/>
      <c r="L215" s="2"/>
      <c r="M215" s="2"/>
      <c r="N215" s="2"/>
      <c r="O215" s="2"/>
      <c r="P215" s="2"/>
      <c r="Q215" s="2"/>
      <c r="R215" s="2"/>
      <c r="S215" s="2"/>
      <c r="T215" s="2"/>
      <c r="U215" s="2"/>
      <c r="V215" s="2"/>
      <c r="W215" s="2"/>
      <c r="X215" s="2"/>
      <c r="Y215" s="2"/>
      <c r="Z215" s="2"/>
    </row>
    <row r="216" spans="2:26" ht="15.75" customHeight="1">
      <c r="B216" s="2"/>
      <c r="C216" s="58"/>
      <c r="D216" s="34"/>
      <c r="E216" s="35"/>
      <c r="F216" s="58"/>
      <c r="G216" s="34"/>
      <c r="H216" s="59"/>
      <c r="I216" s="37"/>
      <c r="J216" s="2"/>
      <c r="K216" s="2"/>
      <c r="L216" s="2"/>
      <c r="M216" s="2"/>
      <c r="N216" s="2"/>
      <c r="O216" s="2"/>
      <c r="P216" s="2"/>
      <c r="Q216" s="2"/>
      <c r="R216" s="2"/>
      <c r="S216" s="2"/>
      <c r="T216" s="2"/>
      <c r="U216" s="2"/>
      <c r="V216" s="2"/>
      <c r="W216" s="2"/>
      <c r="X216" s="2"/>
      <c r="Y216" s="2"/>
      <c r="Z216" s="2"/>
    </row>
    <row r="217" spans="2:26" ht="15.75" customHeight="1">
      <c r="B217" s="2"/>
      <c r="C217" s="58"/>
      <c r="D217" s="34"/>
      <c r="E217" s="35"/>
      <c r="F217" s="58"/>
      <c r="G217" s="34"/>
      <c r="H217" s="59"/>
      <c r="I217" s="37"/>
      <c r="J217" s="2"/>
      <c r="K217" s="2"/>
      <c r="L217" s="2"/>
      <c r="M217" s="2"/>
      <c r="N217" s="2"/>
      <c r="O217" s="2"/>
      <c r="P217" s="2"/>
      <c r="Q217" s="2"/>
      <c r="R217" s="2"/>
      <c r="S217" s="2"/>
      <c r="T217" s="2"/>
      <c r="U217" s="2"/>
      <c r="V217" s="2"/>
      <c r="W217" s="2"/>
      <c r="X217" s="2"/>
      <c r="Y217" s="2"/>
      <c r="Z217" s="2"/>
    </row>
    <row r="218" spans="2:26" ht="15.75" customHeight="1">
      <c r="B218" s="2"/>
      <c r="C218" s="58"/>
      <c r="D218" s="34"/>
      <c r="E218" s="35"/>
      <c r="F218" s="58"/>
      <c r="G218" s="34"/>
      <c r="H218" s="59"/>
      <c r="I218" s="37"/>
      <c r="J218" s="2"/>
      <c r="K218" s="2"/>
      <c r="L218" s="2"/>
      <c r="M218" s="2"/>
      <c r="N218" s="2"/>
      <c r="O218" s="2"/>
      <c r="P218" s="2"/>
      <c r="Q218" s="2"/>
      <c r="R218" s="2"/>
      <c r="S218" s="2"/>
      <c r="T218" s="2"/>
      <c r="U218" s="2"/>
      <c r="V218" s="2"/>
      <c r="W218" s="2"/>
      <c r="X218" s="2"/>
      <c r="Y218" s="2"/>
      <c r="Z218" s="2"/>
    </row>
    <row r="219" spans="2:26" ht="15.75" customHeight="1">
      <c r="B219" s="2"/>
      <c r="C219" s="58"/>
      <c r="D219" s="34"/>
      <c r="E219" s="35"/>
      <c r="F219" s="58"/>
      <c r="G219" s="34"/>
      <c r="H219" s="59"/>
      <c r="I219" s="37"/>
      <c r="J219" s="2"/>
      <c r="K219" s="2"/>
      <c r="L219" s="2"/>
      <c r="M219" s="2"/>
      <c r="N219" s="2"/>
      <c r="O219" s="2"/>
      <c r="P219" s="2"/>
      <c r="Q219" s="2"/>
      <c r="R219" s="2"/>
      <c r="S219" s="2"/>
      <c r="T219" s="2"/>
      <c r="U219" s="2"/>
      <c r="V219" s="2"/>
      <c r="W219" s="2"/>
      <c r="X219" s="2"/>
      <c r="Y219" s="2"/>
      <c r="Z219" s="2"/>
    </row>
    <row r="220" spans="2:26" ht="15.75" customHeight="1">
      <c r="B220" s="2"/>
      <c r="C220" s="58"/>
      <c r="D220" s="34"/>
      <c r="E220" s="35"/>
      <c r="F220" s="58"/>
      <c r="G220" s="34"/>
      <c r="H220" s="59"/>
      <c r="I220" s="37"/>
      <c r="J220" s="2"/>
      <c r="K220" s="2"/>
      <c r="L220" s="2"/>
      <c r="M220" s="2"/>
      <c r="N220" s="2"/>
      <c r="O220" s="2"/>
      <c r="P220" s="2"/>
      <c r="Q220" s="2"/>
      <c r="R220" s="2"/>
      <c r="S220" s="2"/>
      <c r="T220" s="2"/>
      <c r="U220" s="2"/>
      <c r="V220" s="2"/>
      <c r="W220" s="2"/>
      <c r="X220" s="2"/>
      <c r="Y220" s="2"/>
      <c r="Z220" s="2"/>
    </row>
    <row r="221" spans="2:26" ht="15.75" customHeight="1">
      <c r="B221" s="2"/>
      <c r="C221" s="58"/>
      <c r="D221" s="34"/>
      <c r="E221" s="35"/>
      <c r="F221" s="58"/>
      <c r="G221" s="34"/>
      <c r="H221" s="59"/>
      <c r="I221" s="37"/>
      <c r="J221" s="2"/>
      <c r="K221" s="2"/>
      <c r="L221" s="2"/>
      <c r="M221" s="2"/>
      <c r="N221" s="2"/>
      <c r="O221" s="2"/>
      <c r="P221" s="2"/>
      <c r="Q221" s="2"/>
      <c r="R221" s="2"/>
      <c r="S221" s="2"/>
      <c r="T221" s="2"/>
      <c r="U221" s="2"/>
      <c r="V221" s="2"/>
      <c r="W221" s="2"/>
      <c r="X221" s="2"/>
      <c r="Y221" s="2"/>
      <c r="Z221" s="2"/>
    </row>
    <row r="222" spans="2:26" ht="15.75" customHeight="1">
      <c r="B222" s="2"/>
      <c r="C222" s="58"/>
      <c r="D222" s="34"/>
      <c r="E222" s="35"/>
      <c r="F222" s="58"/>
      <c r="G222" s="34"/>
      <c r="H222" s="59"/>
      <c r="I222" s="37"/>
      <c r="J222" s="2"/>
      <c r="K222" s="2"/>
      <c r="L222" s="2"/>
      <c r="M222" s="2"/>
      <c r="N222" s="2"/>
      <c r="O222" s="2"/>
      <c r="P222" s="2"/>
      <c r="Q222" s="2"/>
      <c r="R222" s="2"/>
      <c r="S222" s="2"/>
      <c r="T222" s="2"/>
      <c r="U222" s="2"/>
      <c r="V222" s="2"/>
      <c r="W222" s="2"/>
      <c r="X222" s="2"/>
      <c r="Y222" s="2"/>
      <c r="Z222" s="2"/>
    </row>
    <row r="223" spans="2:26" ht="15.75" customHeight="1">
      <c r="B223" s="2"/>
      <c r="C223" s="58"/>
      <c r="D223" s="34"/>
      <c r="E223" s="35"/>
      <c r="F223" s="58"/>
      <c r="G223" s="34"/>
      <c r="H223" s="59"/>
      <c r="I223" s="37"/>
      <c r="J223" s="2"/>
      <c r="K223" s="2"/>
      <c r="L223" s="2"/>
      <c r="M223" s="2"/>
      <c r="N223" s="2"/>
      <c r="O223" s="2"/>
      <c r="P223" s="2"/>
      <c r="Q223" s="2"/>
      <c r="R223" s="2"/>
      <c r="S223" s="2"/>
      <c r="T223" s="2"/>
      <c r="U223" s="2"/>
      <c r="V223" s="2"/>
      <c r="W223" s="2"/>
      <c r="X223" s="2"/>
      <c r="Y223" s="2"/>
      <c r="Z223" s="2"/>
    </row>
    <row r="224" spans="2:26" ht="15.75" customHeight="1">
      <c r="B224" s="2"/>
      <c r="C224" s="58"/>
      <c r="D224" s="34"/>
      <c r="E224" s="35"/>
      <c r="F224" s="58"/>
      <c r="G224" s="34"/>
      <c r="H224" s="59"/>
      <c r="I224" s="37"/>
      <c r="J224" s="2"/>
      <c r="K224" s="2"/>
      <c r="L224" s="2"/>
      <c r="M224" s="2"/>
      <c r="N224" s="2"/>
      <c r="O224" s="2"/>
      <c r="P224" s="2"/>
      <c r="Q224" s="2"/>
      <c r="R224" s="2"/>
      <c r="S224" s="2"/>
      <c r="T224" s="2"/>
      <c r="U224" s="2"/>
      <c r="V224" s="2"/>
      <c r="W224" s="2"/>
      <c r="X224" s="2"/>
      <c r="Y224" s="2"/>
      <c r="Z224" s="2"/>
    </row>
    <row r="225" spans="2:26" ht="15.75" customHeight="1">
      <c r="B225" s="2"/>
      <c r="C225" s="58"/>
      <c r="D225" s="34"/>
      <c r="E225" s="35"/>
      <c r="F225" s="58"/>
      <c r="G225" s="34"/>
      <c r="H225" s="59"/>
      <c r="I225" s="37"/>
      <c r="J225" s="2"/>
      <c r="K225" s="2"/>
      <c r="L225" s="2"/>
      <c r="M225" s="2"/>
      <c r="N225" s="2"/>
      <c r="O225" s="2"/>
      <c r="P225" s="2"/>
      <c r="Q225" s="2"/>
      <c r="R225" s="2"/>
      <c r="S225" s="2"/>
      <c r="T225" s="2"/>
      <c r="U225" s="2"/>
      <c r="V225" s="2"/>
      <c r="W225" s="2"/>
      <c r="X225" s="2"/>
      <c r="Y225" s="2"/>
      <c r="Z225" s="2"/>
    </row>
    <row r="226" spans="2:26" ht="15.75" customHeight="1">
      <c r="B226" s="2"/>
      <c r="C226" s="58"/>
      <c r="D226" s="34"/>
      <c r="E226" s="35"/>
      <c r="F226" s="58"/>
      <c r="G226" s="34"/>
      <c r="H226" s="59"/>
      <c r="I226" s="37"/>
      <c r="J226" s="2"/>
      <c r="K226" s="2"/>
      <c r="L226" s="2"/>
      <c r="M226" s="2"/>
      <c r="N226" s="2"/>
      <c r="O226" s="2"/>
      <c r="P226" s="2"/>
      <c r="Q226" s="2"/>
      <c r="R226" s="2"/>
      <c r="S226" s="2"/>
      <c r="T226" s="2"/>
      <c r="U226" s="2"/>
      <c r="V226" s="2"/>
      <c r="W226" s="2"/>
      <c r="X226" s="2"/>
      <c r="Y226" s="2"/>
      <c r="Z226" s="2"/>
    </row>
    <row r="227" spans="2:26" ht="15.75" customHeight="1">
      <c r="B227" s="2"/>
      <c r="C227" s="58"/>
      <c r="D227" s="34"/>
      <c r="E227" s="35"/>
      <c r="F227" s="58"/>
      <c r="G227" s="34"/>
      <c r="H227" s="59"/>
      <c r="I227" s="37"/>
      <c r="J227" s="2"/>
      <c r="K227" s="2"/>
      <c r="L227" s="2"/>
      <c r="M227" s="2"/>
      <c r="N227" s="2"/>
      <c r="O227" s="2"/>
      <c r="P227" s="2"/>
      <c r="Q227" s="2"/>
      <c r="R227" s="2"/>
      <c r="S227" s="2"/>
      <c r="T227" s="2"/>
      <c r="U227" s="2"/>
      <c r="V227" s="2"/>
      <c r="W227" s="2"/>
      <c r="X227" s="2"/>
      <c r="Y227" s="2"/>
      <c r="Z227" s="2"/>
    </row>
    <row r="228" spans="2:26" ht="15.75" customHeight="1">
      <c r="B228" s="2"/>
      <c r="C228" s="58"/>
      <c r="D228" s="34"/>
      <c r="E228" s="35"/>
      <c r="F228" s="58"/>
      <c r="G228" s="34"/>
      <c r="H228" s="59"/>
      <c r="I228" s="37"/>
      <c r="J228" s="2"/>
      <c r="K228" s="2"/>
      <c r="L228" s="2"/>
      <c r="M228" s="2"/>
      <c r="N228" s="2"/>
      <c r="O228" s="2"/>
      <c r="P228" s="2"/>
      <c r="Q228" s="2"/>
      <c r="R228" s="2"/>
      <c r="S228" s="2"/>
      <c r="T228" s="2"/>
      <c r="U228" s="2"/>
      <c r="V228" s="2"/>
      <c r="W228" s="2"/>
      <c r="X228" s="2"/>
      <c r="Y228" s="2"/>
      <c r="Z228" s="2"/>
    </row>
    <row r="229" spans="2:26" ht="15.75" customHeight="1">
      <c r="B229" s="2"/>
      <c r="C229" s="58"/>
      <c r="D229" s="34"/>
      <c r="E229" s="35"/>
      <c r="F229" s="58"/>
      <c r="G229" s="34"/>
      <c r="H229" s="59"/>
      <c r="I229" s="37"/>
      <c r="J229" s="2"/>
      <c r="K229" s="2"/>
      <c r="L229" s="2"/>
      <c r="M229" s="2"/>
      <c r="N229" s="2"/>
      <c r="O229" s="2"/>
      <c r="P229" s="2"/>
      <c r="Q229" s="2"/>
      <c r="R229" s="2"/>
      <c r="S229" s="2"/>
      <c r="T229" s="2"/>
      <c r="U229" s="2"/>
      <c r="V229" s="2"/>
      <c r="W229" s="2"/>
      <c r="X229" s="2"/>
      <c r="Y229" s="2"/>
      <c r="Z229" s="2"/>
    </row>
    <row r="230" spans="2:26" ht="15.75" customHeight="1">
      <c r="B230" s="2"/>
      <c r="C230" s="58"/>
      <c r="D230" s="34"/>
      <c r="E230" s="35"/>
      <c r="F230" s="58"/>
      <c r="G230" s="34"/>
      <c r="H230" s="59"/>
      <c r="I230" s="37"/>
      <c r="J230" s="2"/>
      <c r="K230" s="2"/>
      <c r="L230" s="2"/>
      <c r="M230" s="2"/>
      <c r="N230" s="2"/>
      <c r="O230" s="2"/>
      <c r="P230" s="2"/>
      <c r="Q230" s="2"/>
      <c r="R230" s="2"/>
      <c r="S230" s="2"/>
      <c r="T230" s="2"/>
      <c r="U230" s="2"/>
      <c r="V230" s="2"/>
      <c r="W230" s="2"/>
      <c r="X230" s="2"/>
      <c r="Y230" s="2"/>
      <c r="Z230" s="2"/>
    </row>
    <row r="231" spans="2:26" ht="15.75" customHeight="1">
      <c r="B231" s="2"/>
      <c r="C231" s="58"/>
      <c r="D231" s="34"/>
      <c r="E231" s="35"/>
      <c r="F231" s="58"/>
      <c r="G231" s="34"/>
      <c r="H231" s="59"/>
      <c r="I231" s="37"/>
      <c r="J231" s="2"/>
      <c r="K231" s="2"/>
      <c r="L231" s="2"/>
      <c r="M231" s="2"/>
      <c r="N231" s="2"/>
      <c r="O231" s="2"/>
      <c r="P231" s="2"/>
      <c r="Q231" s="2"/>
      <c r="R231" s="2"/>
      <c r="S231" s="2"/>
      <c r="T231" s="2"/>
      <c r="U231" s="2"/>
      <c r="V231" s="2"/>
      <c r="W231" s="2"/>
      <c r="X231" s="2"/>
      <c r="Y231" s="2"/>
      <c r="Z231" s="2"/>
    </row>
    <row r="232" spans="2:26" ht="15.75" customHeight="1">
      <c r="B232" s="2"/>
      <c r="C232" s="58"/>
      <c r="D232" s="34"/>
      <c r="E232" s="35"/>
      <c r="F232" s="58"/>
      <c r="G232" s="34"/>
      <c r="H232" s="59"/>
      <c r="I232" s="37"/>
      <c r="J232" s="2"/>
      <c r="K232" s="2"/>
      <c r="L232" s="2"/>
      <c r="M232" s="2"/>
      <c r="N232" s="2"/>
      <c r="O232" s="2"/>
      <c r="P232" s="2"/>
      <c r="Q232" s="2"/>
      <c r="R232" s="2"/>
      <c r="S232" s="2"/>
      <c r="T232" s="2"/>
      <c r="U232" s="2"/>
      <c r="V232" s="2"/>
      <c r="W232" s="2"/>
      <c r="X232" s="2"/>
      <c r="Y232" s="2"/>
      <c r="Z232" s="2"/>
    </row>
    <row r="233" spans="2:26" ht="15.75" customHeight="1">
      <c r="B233" s="2"/>
      <c r="C233" s="58"/>
      <c r="D233" s="34"/>
      <c r="E233" s="35"/>
      <c r="F233" s="58"/>
      <c r="G233" s="34"/>
      <c r="H233" s="59"/>
      <c r="I233" s="37"/>
      <c r="J233" s="2"/>
      <c r="K233" s="2"/>
      <c r="L233" s="2"/>
      <c r="M233" s="2"/>
      <c r="N233" s="2"/>
      <c r="O233" s="2"/>
      <c r="P233" s="2"/>
      <c r="Q233" s="2"/>
      <c r="R233" s="2"/>
      <c r="S233" s="2"/>
      <c r="T233" s="2"/>
      <c r="U233" s="2"/>
      <c r="V233" s="2"/>
      <c r="W233" s="2"/>
      <c r="X233" s="2"/>
      <c r="Y233" s="2"/>
      <c r="Z233" s="2"/>
    </row>
    <row r="234" spans="2:26" ht="15.75" customHeight="1">
      <c r="B234" s="2"/>
      <c r="C234" s="58"/>
      <c r="D234" s="34"/>
      <c r="E234" s="35"/>
      <c r="F234" s="58"/>
      <c r="G234" s="34"/>
      <c r="H234" s="59"/>
      <c r="I234" s="37"/>
      <c r="J234" s="2"/>
      <c r="K234" s="2"/>
      <c r="L234" s="2"/>
      <c r="M234" s="2"/>
      <c r="N234" s="2"/>
      <c r="O234" s="2"/>
      <c r="P234" s="2"/>
      <c r="Q234" s="2"/>
      <c r="R234" s="2"/>
      <c r="S234" s="2"/>
      <c r="T234" s="2"/>
      <c r="U234" s="2"/>
      <c r="V234" s="2"/>
      <c r="W234" s="2"/>
      <c r="X234" s="2"/>
      <c r="Y234" s="2"/>
      <c r="Z234" s="2"/>
    </row>
    <row r="235" spans="2:26" ht="15.75" customHeight="1">
      <c r="B235" s="2"/>
      <c r="C235" s="58"/>
      <c r="D235" s="34"/>
      <c r="E235" s="35"/>
      <c r="F235" s="58"/>
      <c r="G235" s="34"/>
      <c r="H235" s="59"/>
      <c r="I235" s="37"/>
      <c r="J235" s="2"/>
      <c r="K235" s="2"/>
      <c r="L235" s="2"/>
      <c r="M235" s="2"/>
      <c r="N235" s="2"/>
      <c r="O235" s="2"/>
      <c r="P235" s="2"/>
      <c r="Q235" s="2"/>
      <c r="R235" s="2"/>
      <c r="S235" s="2"/>
      <c r="T235" s="2"/>
      <c r="U235" s="2"/>
      <c r="V235" s="2"/>
      <c r="W235" s="2"/>
      <c r="X235" s="2"/>
      <c r="Y235" s="2"/>
      <c r="Z235" s="2"/>
    </row>
    <row r="236" spans="2:26" ht="15.75" customHeight="1">
      <c r="B236" s="2"/>
      <c r="C236" s="58"/>
      <c r="D236" s="34"/>
      <c r="E236" s="35"/>
      <c r="F236" s="58"/>
      <c r="G236" s="34"/>
      <c r="H236" s="59"/>
      <c r="I236" s="37"/>
      <c r="J236" s="2"/>
      <c r="K236" s="2"/>
      <c r="L236" s="2"/>
      <c r="M236" s="2"/>
      <c r="N236" s="2"/>
      <c r="O236" s="2"/>
      <c r="P236" s="2"/>
      <c r="Q236" s="2"/>
      <c r="R236" s="2"/>
      <c r="S236" s="2"/>
      <c r="T236" s="2"/>
      <c r="U236" s="2"/>
      <c r="V236" s="2"/>
      <c r="W236" s="2"/>
      <c r="X236" s="2"/>
      <c r="Y236" s="2"/>
      <c r="Z236" s="2"/>
    </row>
    <row r="237" spans="2:26" ht="15.75" customHeight="1">
      <c r="B237" s="2"/>
      <c r="C237" s="58"/>
      <c r="D237" s="34"/>
      <c r="E237" s="35"/>
      <c r="F237" s="58"/>
      <c r="G237" s="34"/>
      <c r="H237" s="59"/>
      <c r="I237" s="37"/>
      <c r="J237" s="2"/>
      <c r="K237" s="2"/>
      <c r="L237" s="2"/>
      <c r="M237" s="2"/>
      <c r="N237" s="2"/>
      <c r="O237" s="2"/>
      <c r="P237" s="2"/>
      <c r="Q237" s="2"/>
      <c r="R237" s="2"/>
      <c r="S237" s="2"/>
      <c r="T237" s="2"/>
      <c r="U237" s="2"/>
      <c r="V237" s="2"/>
      <c r="W237" s="2"/>
      <c r="X237" s="2"/>
      <c r="Y237" s="2"/>
      <c r="Z237" s="2"/>
    </row>
    <row r="238" spans="2:26" ht="15.75" customHeight="1">
      <c r="B238" s="2"/>
      <c r="C238" s="58"/>
      <c r="D238" s="34"/>
      <c r="E238" s="35"/>
      <c r="F238" s="58"/>
      <c r="G238" s="34"/>
      <c r="H238" s="59"/>
      <c r="I238" s="37"/>
      <c r="J238" s="2"/>
      <c r="K238" s="2"/>
      <c r="L238" s="2"/>
      <c r="M238" s="2"/>
      <c r="N238" s="2"/>
      <c r="O238" s="2"/>
      <c r="P238" s="2"/>
      <c r="Q238" s="2"/>
      <c r="R238" s="2"/>
      <c r="S238" s="2"/>
      <c r="T238" s="2"/>
      <c r="U238" s="2"/>
      <c r="V238" s="2"/>
      <c r="W238" s="2"/>
      <c r="X238" s="2"/>
      <c r="Y238" s="2"/>
      <c r="Z238" s="2"/>
    </row>
    <row r="239" spans="2:26" ht="15.75" customHeight="1">
      <c r="B239" s="2"/>
      <c r="C239" s="58"/>
      <c r="D239" s="34"/>
      <c r="E239" s="35"/>
      <c r="F239" s="58"/>
      <c r="G239" s="34"/>
      <c r="H239" s="59"/>
      <c r="I239" s="37"/>
      <c r="J239" s="2"/>
      <c r="K239" s="2"/>
      <c r="L239" s="2"/>
      <c r="M239" s="2"/>
      <c r="N239" s="2"/>
      <c r="O239" s="2"/>
      <c r="P239" s="2"/>
      <c r="Q239" s="2"/>
      <c r="R239" s="2"/>
      <c r="S239" s="2"/>
      <c r="T239" s="2"/>
      <c r="U239" s="2"/>
      <c r="V239" s="2"/>
      <c r="W239" s="2"/>
      <c r="X239" s="2"/>
      <c r="Y239" s="2"/>
      <c r="Z239" s="2"/>
    </row>
    <row r="240" spans="2:26" ht="15.75" customHeight="1">
      <c r="B240" s="2"/>
      <c r="C240" s="58"/>
      <c r="D240" s="34"/>
      <c r="E240" s="35"/>
      <c r="F240" s="58"/>
      <c r="G240" s="34"/>
      <c r="H240" s="59"/>
      <c r="I240" s="37"/>
      <c r="J240" s="2"/>
      <c r="K240" s="2"/>
      <c r="L240" s="2"/>
      <c r="M240" s="2"/>
      <c r="N240" s="2"/>
      <c r="O240" s="2"/>
      <c r="P240" s="2"/>
      <c r="Q240" s="2"/>
      <c r="R240" s="2"/>
      <c r="S240" s="2"/>
      <c r="T240" s="2"/>
      <c r="U240" s="2"/>
      <c r="V240" s="2"/>
      <c r="W240" s="2"/>
      <c r="X240" s="2"/>
      <c r="Y240" s="2"/>
      <c r="Z240" s="2"/>
    </row>
    <row r="241" spans="2:26" ht="15.75" customHeight="1">
      <c r="B241" s="2"/>
      <c r="C241" s="58"/>
      <c r="D241" s="34"/>
      <c r="E241" s="35"/>
      <c r="F241" s="58"/>
      <c r="G241" s="34"/>
      <c r="H241" s="59"/>
      <c r="I241" s="37"/>
      <c r="J241" s="2"/>
      <c r="K241" s="2"/>
      <c r="L241" s="2"/>
      <c r="M241" s="2"/>
      <c r="N241" s="2"/>
      <c r="O241" s="2"/>
      <c r="P241" s="2"/>
      <c r="Q241" s="2"/>
      <c r="R241" s="2"/>
      <c r="S241" s="2"/>
      <c r="T241" s="2"/>
      <c r="U241" s="2"/>
      <c r="V241" s="2"/>
      <c r="W241" s="2"/>
      <c r="X241" s="2"/>
      <c r="Y241" s="2"/>
      <c r="Z241" s="2"/>
    </row>
    <row r="242" spans="2:26" ht="15.75" customHeight="1">
      <c r="B242" s="2"/>
      <c r="C242" s="58"/>
      <c r="D242" s="34"/>
      <c r="E242" s="35"/>
      <c r="F242" s="58"/>
      <c r="G242" s="34"/>
      <c r="H242" s="59"/>
      <c r="I242" s="37"/>
      <c r="J242" s="2"/>
      <c r="K242" s="2"/>
      <c r="L242" s="2"/>
      <c r="M242" s="2"/>
      <c r="N242" s="2"/>
      <c r="O242" s="2"/>
      <c r="P242" s="2"/>
      <c r="Q242" s="2"/>
      <c r="R242" s="2"/>
      <c r="S242" s="2"/>
      <c r="T242" s="2"/>
      <c r="U242" s="2"/>
      <c r="V242" s="2"/>
      <c r="W242" s="2"/>
      <c r="X242" s="2"/>
      <c r="Y242" s="2"/>
      <c r="Z242" s="2"/>
    </row>
    <row r="243" spans="2:26" ht="15.75" customHeight="1">
      <c r="B243" s="2"/>
      <c r="C243" s="58"/>
      <c r="D243" s="34"/>
      <c r="E243" s="35"/>
      <c r="F243" s="58"/>
      <c r="G243" s="34"/>
      <c r="H243" s="59"/>
      <c r="I243" s="37"/>
      <c r="J243" s="2"/>
      <c r="K243" s="2"/>
      <c r="L243" s="2"/>
      <c r="M243" s="2"/>
      <c r="N243" s="2"/>
      <c r="O243" s="2"/>
      <c r="P243" s="2"/>
      <c r="Q243" s="2"/>
      <c r="R243" s="2"/>
      <c r="S243" s="2"/>
      <c r="T243" s="2"/>
      <c r="U243" s="2"/>
      <c r="V243" s="2"/>
      <c r="W243" s="2"/>
      <c r="X243" s="2"/>
      <c r="Y243" s="2"/>
      <c r="Z243" s="2"/>
    </row>
    <row r="244" spans="2:26" ht="15.75" customHeight="1">
      <c r="B244" s="2"/>
      <c r="C244" s="58"/>
      <c r="D244" s="34"/>
      <c r="E244" s="35"/>
      <c r="F244" s="58"/>
      <c r="G244" s="34"/>
      <c r="H244" s="59"/>
      <c r="I244" s="37"/>
      <c r="J244" s="2"/>
      <c r="K244" s="2"/>
      <c r="L244" s="2"/>
      <c r="M244" s="2"/>
      <c r="N244" s="2"/>
      <c r="O244" s="2"/>
      <c r="P244" s="2"/>
      <c r="Q244" s="2"/>
      <c r="R244" s="2"/>
      <c r="S244" s="2"/>
      <c r="T244" s="2"/>
      <c r="U244" s="2"/>
      <c r="V244" s="2"/>
      <c r="W244" s="2"/>
      <c r="X244" s="2"/>
      <c r="Y244" s="2"/>
      <c r="Z244" s="2"/>
    </row>
    <row r="245" spans="2:26" ht="15.75" customHeight="1">
      <c r="B245" s="2"/>
      <c r="C245" s="58"/>
      <c r="D245" s="34"/>
      <c r="E245" s="35"/>
      <c r="F245" s="58"/>
      <c r="G245" s="34"/>
      <c r="H245" s="59"/>
      <c r="I245" s="37"/>
      <c r="J245" s="2"/>
      <c r="K245" s="2"/>
      <c r="L245" s="2"/>
      <c r="M245" s="2"/>
      <c r="N245" s="2"/>
      <c r="O245" s="2"/>
      <c r="P245" s="2"/>
      <c r="Q245" s="2"/>
      <c r="R245" s="2"/>
      <c r="S245" s="2"/>
      <c r="T245" s="2"/>
      <c r="U245" s="2"/>
      <c r="V245" s="2"/>
      <c r="W245" s="2"/>
      <c r="X245" s="2"/>
      <c r="Y245" s="2"/>
      <c r="Z245" s="2"/>
    </row>
    <row r="246" spans="2:26" ht="15.75" customHeight="1">
      <c r="B246" s="2"/>
      <c r="C246" s="58"/>
      <c r="D246" s="34"/>
      <c r="E246" s="35"/>
      <c r="F246" s="58"/>
      <c r="G246" s="34"/>
      <c r="H246" s="59"/>
      <c r="I246" s="37"/>
      <c r="J246" s="2"/>
      <c r="K246" s="2"/>
      <c r="L246" s="2"/>
      <c r="M246" s="2"/>
      <c r="N246" s="2"/>
      <c r="O246" s="2"/>
      <c r="P246" s="2"/>
      <c r="Q246" s="2"/>
      <c r="R246" s="2"/>
      <c r="S246" s="2"/>
      <c r="T246" s="2"/>
      <c r="U246" s="2"/>
      <c r="V246" s="2"/>
      <c r="W246" s="2"/>
      <c r="X246" s="2"/>
      <c r="Y246" s="2"/>
      <c r="Z246" s="2"/>
    </row>
    <row r="247" spans="2:26" ht="15.75" customHeight="1">
      <c r="B247" s="2"/>
      <c r="C247" s="58"/>
      <c r="D247" s="34"/>
      <c r="E247" s="35"/>
      <c r="F247" s="58"/>
      <c r="G247" s="34"/>
      <c r="H247" s="59"/>
      <c r="I247" s="37"/>
      <c r="J247" s="2"/>
      <c r="K247" s="2"/>
      <c r="L247" s="2"/>
      <c r="M247" s="2"/>
      <c r="N247" s="2"/>
      <c r="O247" s="2"/>
      <c r="P247" s="2"/>
      <c r="Q247" s="2"/>
      <c r="R247" s="2"/>
      <c r="S247" s="2"/>
      <c r="T247" s="2"/>
      <c r="U247" s="2"/>
      <c r="V247" s="2"/>
      <c r="W247" s="2"/>
      <c r="X247" s="2"/>
      <c r="Y247" s="2"/>
      <c r="Z247" s="2"/>
    </row>
    <row r="248" spans="2:26" ht="15.75" customHeight="1">
      <c r="B248" s="2"/>
      <c r="C248" s="58"/>
      <c r="D248" s="34"/>
      <c r="E248" s="35"/>
      <c r="F248" s="58"/>
      <c r="G248" s="34"/>
      <c r="H248" s="59"/>
      <c r="I248" s="37"/>
      <c r="J248" s="2"/>
      <c r="K248" s="2"/>
      <c r="L248" s="2"/>
      <c r="M248" s="2"/>
      <c r="N248" s="2"/>
      <c r="O248" s="2"/>
      <c r="P248" s="2"/>
      <c r="Q248" s="2"/>
      <c r="R248" s="2"/>
      <c r="S248" s="2"/>
      <c r="T248" s="2"/>
      <c r="U248" s="2"/>
      <c r="V248" s="2"/>
      <c r="W248" s="2"/>
      <c r="X248" s="2"/>
      <c r="Y248" s="2"/>
      <c r="Z248" s="2"/>
    </row>
    <row r="249" spans="2:26" ht="15.75" customHeight="1">
      <c r="B249" s="2"/>
      <c r="C249" s="58"/>
      <c r="D249" s="34"/>
      <c r="E249" s="35"/>
      <c r="F249" s="58"/>
      <c r="G249" s="34"/>
      <c r="H249" s="59"/>
      <c r="I249" s="37"/>
      <c r="J249" s="2"/>
      <c r="K249" s="2"/>
      <c r="L249" s="2"/>
      <c r="M249" s="2"/>
      <c r="N249" s="2"/>
      <c r="O249" s="2"/>
      <c r="P249" s="2"/>
      <c r="Q249" s="2"/>
      <c r="R249" s="2"/>
      <c r="S249" s="2"/>
      <c r="T249" s="2"/>
      <c r="U249" s="2"/>
      <c r="V249" s="2"/>
      <c r="W249" s="2"/>
      <c r="X249" s="2"/>
      <c r="Y249" s="2"/>
      <c r="Z249" s="2"/>
    </row>
    <row r="250" spans="2:26" ht="15.75" customHeight="1">
      <c r="B250" s="2"/>
      <c r="C250" s="58"/>
      <c r="D250" s="34"/>
      <c r="E250" s="35"/>
      <c r="F250" s="58"/>
      <c r="G250" s="34"/>
      <c r="H250" s="59"/>
      <c r="I250" s="37"/>
      <c r="J250" s="2"/>
      <c r="K250" s="2"/>
      <c r="L250" s="2"/>
      <c r="M250" s="2"/>
      <c r="N250" s="2"/>
      <c r="O250" s="2"/>
      <c r="P250" s="2"/>
      <c r="Q250" s="2"/>
      <c r="R250" s="2"/>
      <c r="S250" s="2"/>
      <c r="T250" s="2"/>
      <c r="U250" s="2"/>
      <c r="V250" s="2"/>
      <c r="W250" s="2"/>
      <c r="X250" s="2"/>
      <c r="Y250" s="2"/>
      <c r="Z250" s="2"/>
    </row>
    <row r="251" spans="2:26" ht="15.75" customHeight="1">
      <c r="B251" s="2"/>
      <c r="C251" s="58"/>
      <c r="D251" s="34"/>
      <c r="E251" s="35"/>
      <c r="F251" s="58"/>
      <c r="G251" s="34"/>
      <c r="H251" s="59"/>
      <c r="I251" s="37"/>
      <c r="J251" s="2"/>
      <c r="K251" s="2"/>
      <c r="L251" s="2"/>
      <c r="M251" s="2"/>
      <c r="N251" s="2"/>
      <c r="O251" s="2"/>
      <c r="P251" s="2"/>
      <c r="Q251" s="2"/>
      <c r="R251" s="2"/>
      <c r="S251" s="2"/>
      <c r="T251" s="2"/>
      <c r="U251" s="2"/>
      <c r="V251" s="2"/>
      <c r="W251" s="2"/>
      <c r="X251" s="2"/>
      <c r="Y251" s="2"/>
      <c r="Z251" s="2"/>
    </row>
    <row r="252" spans="2:26" ht="15.75" customHeight="1">
      <c r="B252" s="2"/>
      <c r="C252" s="58"/>
      <c r="D252" s="34"/>
      <c r="E252" s="35"/>
      <c r="F252" s="58"/>
      <c r="G252" s="34"/>
      <c r="H252" s="59"/>
      <c r="I252" s="37"/>
      <c r="J252" s="2"/>
      <c r="K252" s="2"/>
      <c r="L252" s="2"/>
      <c r="M252" s="2"/>
      <c r="N252" s="2"/>
      <c r="O252" s="2"/>
      <c r="P252" s="2"/>
      <c r="Q252" s="2"/>
      <c r="R252" s="2"/>
      <c r="S252" s="2"/>
      <c r="T252" s="2"/>
      <c r="U252" s="2"/>
      <c r="V252" s="2"/>
      <c r="W252" s="2"/>
      <c r="X252" s="2"/>
      <c r="Y252" s="2"/>
      <c r="Z252" s="2"/>
    </row>
    <row r="253" spans="2:26" ht="15.75" customHeight="1">
      <c r="B253" s="2"/>
      <c r="C253" s="58"/>
      <c r="D253" s="34"/>
      <c r="E253" s="35"/>
      <c r="F253" s="58"/>
      <c r="G253" s="34"/>
      <c r="H253" s="59"/>
      <c r="I253" s="37"/>
      <c r="J253" s="2"/>
      <c r="K253" s="2"/>
      <c r="L253" s="2"/>
      <c r="M253" s="2"/>
      <c r="N253" s="2"/>
      <c r="O253" s="2"/>
      <c r="P253" s="2"/>
      <c r="Q253" s="2"/>
      <c r="R253" s="2"/>
      <c r="S253" s="2"/>
      <c r="T253" s="2"/>
      <c r="U253" s="2"/>
      <c r="V253" s="2"/>
      <c r="W253" s="2"/>
      <c r="X253" s="2"/>
      <c r="Y253" s="2"/>
      <c r="Z253" s="2"/>
    </row>
    <row r="254" spans="2:26" ht="15.75" customHeight="1">
      <c r="B254" s="2"/>
      <c r="C254" s="58"/>
      <c r="D254" s="34"/>
      <c r="E254" s="35"/>
      <c r="F254" s="58"/>
      <c r="G254" s="34"/>
      <c r="H254" s="59"/>
      <c r="I254" s="37"/>
      <c r="J254" s="2"/>
      <c r="K254" s="2"/>
      <c r="L254" s="2"/>
      <c r="M254" s="2"/>
      <c r="N254" s="2"/>
      <c r="O254" s="2"/>
      <c r="P254" s="2"/>
      <c r="Q254" s="2"/>
      <c r="R254" s="2"/>
      <c r="S254" s="2"/>
      <c r="T254" s="2"/>
      <c r="U254" s="2"/>
      <c r="V254" s="2"/>
      <c r="W254" s="2"/>
      <c r="X254" s="2"/>
      <c r="Y254" s="2"/>
      <c r="Z254" s="2"/>
    </row>
    <row r="255" spans="2:26" ht="15.75" customHeight="1">
      <c r="B255" s="2"/>
      <c r="C255" s="58"/>
      <c r="D255" s="34"/>
      <c r="E255" s="35"/>
      <c r="F255" s="58"/>
      <c r="G255" s="34"/>
      <c r="H255" s="59"/>
      <c r="I255" s="37"/>
      <c r="J255" s="2"/>
      <c r="K255" s="2"/>
      <c r="L255" s="2"/>
      <c r="M255" s="2"/>
      <c r="N255" s="2"/>
      <c r="O255" s="2"/>
      <c r="P255" s="2"/>
      <c r="Q255" s="2"/>
      <c r="R255" s="2"/>
      <c r="S255" s="2"/>
      <c r="T255" s="2"/>
      <c r="U255" s="2"/>
      <c r="V255" s="2"/>
      <c r="W255" s="2"/>
      <c r="X255" s="2"/>
      <c r="Y255" s="2"/>
      <c r="Z255" s="2"/>
    </row>
    <row r="256" spans="2:26" ht="15.75" customHeight="1">
      <c r="B256" s="2"/>
      <c r="C256" s="58"/>
      <c r="D256" s="34"/>
      <c r="E256" s="35"/>
      <c r="F256" s="58"/>
      <c r="G256" s="34"/>
      <c r="H256" s="59"/>
      <c r="I256" s="37"/>
      <c r="J256" s="2"/>
      <c r="K256" s="2"/>
      <c r="L256" s="2"/>
      <c r="M256" s="2"/>
      <c r="N256" s="2"/>
      <c r="O256" s="2"/>
      <c r="P256" s="2"/>
      <c r="Q256" s="2"/>
      <c r="R256" s="2"/>
      <c r="S256" s="2"/>
      <c r="T256" s="2"/>
      <c r="U256" s="2"/>
      <c r="V256" s="2"/>
      <c r="W256" s="2"/>
      <c r="X256" s="2"/>
      <c r="Y256" s="2"/>
      <c r="Z256" s="2"/>
    </row>
    <row r="257" spans="2:26" ht="15.75" customHeight="1">
      <c r="B257" s="2"/>
      <c r="C257" s="58"/>
      <c r="D257" s="34"/>
      <c r="E257" s="35"/>
      <c r="F257" s="58"/>
      <c r="G257" s="34"/>
      <c r="H257" s="59"/>
      <c r="I257" s="37"/>
      <c r="J257" s="2"/>
      <c r="K257" s="2"/>
      <c r="L257" s="2"/>
      <c r="M257" s="2"/>
      <c r="N257" s="2"/>
      <c r="O257" s="2"/>
      <c r="P257" s="2"/>
      <c r="Q257" s="2"/>
      <c r="R257" s="2"/>
      <c r="S257" s="2"/>
      <c r="T257" s="2"/>
      <c r="U257" s="2"/>
      <c r="V257" s="2"/>
      <c r="W257" s="2"/>
      <c r="X257" s="2"/>
      <c r="Y257" s="2"/>
      <c r="Z257" s="2"/>
    </row>
    <row r="258" spans="2:26" ht="15.75" customHeight="1">
      <c r="B258" s="2"/>
      <c r="C258" s="58"/>
      <c r="D258" s="34"/>
      <c r="E258" s="35"/>
      <c r="F258" s="58"/>
      <c r="G258" s="34"/>
      <c r="H258" s="59"/>
      <c r="I258" s="37"/>
      <c r="J258" s="2"/>
      <c r="K258" s="2"/>
      <c r="L258" s="2"/>
      <c r="M258" s="2"/>
      <c r="N258" s="2"/>
      <c r="O258" s="2"/>
      <c r="P258" s="2"/>
      <c r="Q258" s="2"/>
      <c r="R258" s="2"/>
      <c r="S258" s="2"/>
      <c r="T258" s="2"/>
      <c r="U258" s="2"/>
      <c r="V258" s="2"/>
      <c r="W258" s="2"/>
      <c r="X258" s="2"/>
      <c r="Y258" s="2"/>
      <c r="Z258" s="2"/>
    </row>
    <row r="259" spans="2:26" ht="15.75" customHeight="1">
      <c r="B259" s="2"/>
      <c r="C259" s="58"/>
      <c r="D259" s="34"/>
      <c r="E259" s="35"/>
      <c r="F259" s="58"/>
      <c r="G259" s="34"/>
      <c r="H259" s="59"/>
      <c r="I259" s="37"/>
      <c r="J259" s="2"/>
      <c r="K259" s="2"/>
      <c r="L259" s="2"/>
      <c r="M259" s="2"/>
      <c r="N259" s="2"/>
      <c r="O259" s="2"/>
      <c r="P259" s="2"/>
      <c r="Q259" s="2"/>
      <c r="R259" s="2"/>
      <c r="S259" s="2"/>
      <c r="T259" s="2"/>
      <c r="U259" s="2"/>
      <c r="V259" s="2"/>
      <c r="W259" s="2"/>
      <c r="X259" s="2"/>
      <c r="Y259" s="2"/>
      <c r="Z259" s="2"/>
    </row>
    <row r="260" spans="2:26" ht="15.75" customHeight="1">
      <c r="B260" s="2"/>
      <c r="C260" s="58"/>
      <c r="D260" s="34"/>
      <c r="E260" s="35"/>
      <c r="F260" s="58"/>
      <c r="G260" s="34"/>
      <c r="H260" s="59"/>
      <c r="I260" s="37"/>
      <c r="J260" s="2"/>
      <c r="K260" s="2"/>
      <c r="L260" s="2"/>
      <c r="M260" s="2"/>
      <c r="N260" s="2"/>
      <c r="O260" s="2"/>
      <c r="P260" s="2"/>
      <c r="Q260" s="2"/>
      <c r="R260" s="2"/>
      <c r="S260" s="2"/>
      <c r="T260" s="2"/>
      <c r="U260" s="2"/>
      <c r="V260" s="2"/>
      <c r="W260" s="2"/>
      <c r="X260" s="2"/>
      <c r="Y260" s="2"/>
      <c r="Z260" s="2"/>
    </row>
    <row r="261" spans="2:26" ht="15.75" customHeight="1">
      <c r="B261" s="2"/>
      <c r="C261" s="58"/>
      <c r="D261" s="34"/>
      <c r="E261" s="35"/>
      <c r="F261" s="58"/>
      <c r="G261" s="34"/>
      <c r="H261" s="59"/>
      <c r="I261" s="37"/>
      <c r="J261" s="2"/>
      <c r="K261" s="2"/>
      <c r="L261" s="2"/>
      <c r="M261" s="2"/>
      <c r="N261" s="2"/>
      <c r="O261" s="2"/>
      <c r="P261" s="2"/>
      <c r="Q261" s="2"/>
      <c r="R261" s="2"/>
      <c r="S261" s="2"/>
      <c r="T261" s="2"/>
      <c r="U261" s="2"/>
      <c r="V261" s="2"/>
      <c r="W261" s="2"/>
      <c r="X261" s="2"/>
      <c r="Y261" s="2"/>
      <c r="Z261" s="2"/>
    </row>
    <row r="262" spans="2:26" ht="15.75" customHeight="1">
      <c r="B262" s="2"/>
      <c r="C262" s="58"/>
      <c r="D262" s="34"/>
      <c r="E262" s="35"/>
      <c r="F262" s="58"/>
      <c r="G262" s="34"/>
      <c r="H262" s="59"/>
      <c r="I262" s="37"/>
      <c r="J262" s="2"/>
      <c r="K262" s="2"/>
      <c r="L262" s="2"/>
      <c r="M262" s="2"/>
      <c r="N262" s="2"/>
      <c r="O262" s="2"/>
      <c r="P262" s="2"/>
      <c r="Q262" s="2"/>
      <c r="R262" s="2"/>
      <c r="S262" s="2"/>
      <c r="T262" s="2"/>
      <c r="U262" s="2"/>
      <c r="V262" s="2"/>
      <c r="W262" s="2"/>
      <c r="X262" s="2"/>
      <c r="Y262" s="2"/>
      <c r="Z262" s="2"/>
    </row>
    <row r="263" spans="2:26" ht="15.75" customHeight="1">
      <c r="B263" s="2"/>
      <c r="C263" s="58"/>
      <c r="D263" s="34"/>
      <c r="E263" s="35"/>
      <c r="F263" s="58"/>
      <c r="G263" s="34"/>
      <c r="H263" s="59"/>
      <c r="I263" s="37"/>
      <c r="J263" s="2"/>
      <c r="K263" s="2"/>
      <c r="L263" s="2"/>
      <c r="M263" s="2"/>
      <c r="N263" s="2"/>
      <c r="O263" s="2"/>
      <c r="P263" s="2"/>
      <c r="Q263" s="2"/>
      <c r="R263" s="2"/>
      <c r="S263" s="2"/>
      <c r="T263" s="2"/>
      <c r="U263" s="2"/>
      <c r="V263" s="2"/>
      <c r="W263" s="2"/>
      <c r="X263" s="2"/>
      <c r="Y263" s="2"/>
      <c r="Z263" s="2"/>
    </row>
    <row r="264" spans="2:26" ht="15.75" customHeight="1">
      <c r="B264" s="2"/>
      <c r="C264" s="58"/>
      <c r="D264" s="34"/>
      <c r="E264" s="35"/>
      <c r="F264" s="58"/>
      <c r="G264" s="34"/>
      <c r="H264" s="59"/>
      <c r="I264" s="37"/>
      <c r="J264" s="2"/>
      <c r="K264" s="2"/>
      <c r="L264" s="2"/>
      <c r="M264" s="2"/>
      <c r="N264" s="2"/>
      <c r="O264" s="2"/>
      <c r="P264" s="2"/>
      <c r="Q264" s="2"/>
      <c r="R264" s="2"/>
      <c r="S264" s="2"/>
      <c r="T264" s="2"/>
      <c r="U264" s="2"/>
      <c r="V264" s="2"/>
      <c r="W264" s="2"/>
      <c r="X264" s="2"/>
      <c r="Y264" s="2"/>
      <c r="Z264" s="2"/>
    </row>
    <row r="265" spans="2:26" ht="15.75" customHeight="1">
      <c r="B265" s="2"/>
      <c r="C265" s="58"/>
      <c r="D265" s="34"/>
      <c r="E265" s="35"/>
      <c r="F265" s="58"/>
      <c r="G265" s="34"/>
      <c r="H265" s="59"/>
      <c r="I265" s="37"/>
      <c r="J265" s="2"/>
      <c r="K265" s="2"/>
      <c r="L265" s="2"/>
      <c r="M265" s="2"/>
      <c r="N265" s="2"/>
      <c r="O265" s="2"/>
      <c r="P265" s="2"/>
      <c r="Q265" s="2"/>
      <c r="R265" s="2"/>
      <c r="S265" s="2"/>
      <c r="T265" s="2"/>
      <c r="U265" s="2"/>
      <c r="V265" s="2"/>
      <c r="W265" s="2"/>
      <c r="X265" s="2"/>
      <c r="Y265" s="2"/>
      <c r="Z265" s="2"/>
    </row>
    <row r="266" spans="2:26" ht="15.75" customHeight="1">
      <c r="H266" s="69"/>
    </row>
    <row r="267" spans="2:26" ht="15.75" customHeight="1">
      <c r="H267" s="69"/>
    </row>
    <row r="268" spans="2:26" ht="15.75" customHeight="1">
      <c r="H268" s="69"/>
    </row>
    <row r="269" spans="2:26" ht="15.75" customHeight="1">
      <c r="H269" s="69"/>
    </row>
    <row r="270" spans="2:26" ht="15.75" customHeight="1">
      <c r="H270" s="69"/>
    </row>
    <row r="271" spans="2:26" ht="15.75" customHeight="1">
      <c r="H271" s="69"/>
    </row>
    <row r="272" spans="2:26" ht="15.75" customHeight="1">
      <c r="H272" s="69"/>
    </row>
    <row r="273" spans="8:8" ht="15.75" customHeight="1">
      <c r="H273" s="69"/>
    </row>
    <row r="274" spans="8:8" ht="15.75" customHeight="1">
      <c r="H274" s="69"/>
    </row>
    <row r="275" spans="8:8" ht="15.75" customHeight="1">
      <c r="H275" s="69"/>
    </row>
    <row r="276" spans="8:8" ht="15.75" customHeight="1">
      <c r="H276" s="69"/>
    </row>
    <row r="277" spans="8:8" ht="15.75" customHeight="1">
      <c r="H277" s="69"/>
    </row>
    <row r="278" spans="8:8" ht="15.75" customHeight="1">
      <c r="H278" s="69"/>
    </row>
    <row r="279" spans="8:8" ht="15.75" customHeight="1">
      <c r="H279" s="69"/>
    </row>
    <row r="280" spans="8:8" ht="15.75" customHeight="1">
      <c r="H280" s="69"/>
    </row>
    <row r="281" spans="8:8" ht="15.75" customHeight="1">
      <c r="H281" s="69"/>
    </row>
    <row r="282" spans="8:8" ht="15.75" customHeight="1">
      <c r="H282" s="69"/>
    </row>
    <row r="283" spans="8:8" ht="15.75" customHeight="1">
      <c r="H283" s="69"/>
    </row>
    <row r="284" spans="8:8" ht="15.75" customHeight="1">
      <c r="H284" s="69"/>
    </row>
    <row r="285" spans="8:8" ht="15.75" customHeight="1">
      <c r="H285" s="69"/>
    </row>
    <row r="286" spans="8:8" ht="15.75" customHeight="1">
      <c r="H286" s="69"/>
    </row>
    <row r="287" spans="8:8" ht="15.75" customHeight="1">
      <c r="H287" s="69"/>
    </row>
    <row r="288" spans="8:8" ht="15.75" customHeight="1">
      <c r="H288" s="69"/>
    </row>
    <row r="289" spans="8:8" ht="15.75" customHeight="1">
      <c r="H289" s="69"/>
    </row>
    <row r="290" spans="8:8" ht="15.75" customHeight="1">
      <c r="H290" s="69"/>
    </row>
    <row r="291" spans="8:8" ht="15.75" customHeight="1">
      <c r="H291" s="69"/>
    </row>
    <row r="292" spans="8:8" ht="15.75" customHeight="1">
      <c r="H292" s="69"/>
    </row>
    <row r="293" spans="8:8" ht="15.75" customHeight="1">
      <c r="H293" s="69"/>
    </row>
    <row r="294" spans="8:8" ht="15.75" customHeight="1">
      <c r="H294" s="69"/>
    </row>
    <row r="295" spans="8:8" ht="15.75" customHeight="1">
      <c r="H295" s="69"/>
    </row>
    <row r="296" spans="8:8" ht="15.75" customHeight="1">
      <c r="H296" s="69"/>
    </row>
    <row r="297" spans="8:8" ht="15.75" customHeight="1">
      <c r="H297" s="69"/>
    </row>
    <row r="298" spans="8:8" ht="15.75" customHeight="1">
      <c r="H298" s="69"/>
    </row>
    <row r="299" spans="8:8" ht="15.75" customHeight="1">
      <c r="H299" s="69"/>
    </row>
    <row r="300" spans="8:8" ht="15.75" customHeight="1">
      <c r="H300" s="69"/>
    </row>
    <row r="301" spans="8:8" ht="15.75" customHeight="1">
      <c r="H301" s="69"/>
    </row>
    <row r="302" spans="8:8" ht="15.75" customHeight="1">
      <c r="H302" s="69"/>
    </row>
    <row r="303" spans="8:8" ht="15.75" customHeight="1">
      <c r="H303" s="69"/>
    </row>
    <row r="304" spans="8:8" ht="15.75" customHeight="1">
      <c r="H304" s="69"/>
    </row>
    <row r="305" spans="8:8" ht="15.75" customHeight="1">
      <c r="H305" s="69"/>
    </row>
    <row r="306" spans="8:8" ht="15.75" customHeight="1">
      <c r="H306" s="69"/>
    </row>
    <row r="307" spans="8:8" ht="15.75" customHeight="1">
      <c r="H307" s="69"/>
    </row>
    <row r="308" spans="8:8" ht="15.75" customHeight="1">
      <c r="H308" s="69"/>
    </row>
    <row r="309" spans="8:8" ht="15.75" customHeight="1">
      <c r="H309" s="69"/>
    </row>
    <row r="310" spans="8:8" ht="15.75" customHeight="1">
      <c r="H310" s="69"/>
    </row>
    <row r="311" spans="8:8" ht="15.75" customHeight="1">
      <c r="H311" s="69"/>
    </row>
    <row r="312" spans="8:8" ht="15.75" customHeight="1">
      <c r="H312" s="69"/>
    </row>
    <row r="313" spans="8:8" ht="15.75" customHeight="1">
      <c r="H313" s="69"/>
    </row>
    <row r="314" spans="8:8" ht="15.75" customHeight="1">
      <c r="H314" s="69"/>
    </row>
    <row r="315" spans="8:8" ht="15.75" customHeight="1">
      <c r="H315" s="69"/>
    </row>
    <row r="316" spans="8:8" ht="15.75" customHeight="1">
      <c r="H316" s="69"/>
    </row>
    <row r="317" spans="8:8" ht="15.75" customHeight="1">
      <c r="H317" s="69"/>
    </row>
    <row r="318" spans="8:8" ht="15.75" customHeight="1">
      <c r="H318" s="69"/>
    </row>
    <row r="319" spans="8:8" ht="15.75" customHeight="1">
      <c r="H319" s="69"/>
    </row>
    <row r="320" spans="8:8" ht="15.75" customHeight="1">
      <c r="H320" s="69"/>
    </row>
    <row r="321" spans="8:8" ht="15.75" customHeight="1">
      <c r="H321" s="69"/>
    </row>
    <row r="322" spans="8:8" ht="15.75" customHeight="1">
      <c r="H322" s="69"/>
    </row>
    <row r="323" spans="8:8" ht="15.75" customHeight="1">
      <c r="H323" s="69"/>
    </row>
    <row r="324" spans="8:8" ht="15.75" customHeight="1">
      <c r="H324" s="69"/>
    </row>
    <row r="325" spans="8:8" ht="15.75" customHeight="1">
      <c r="H325" s="69"/>
    </row>
    <row r="326" spans="8:8" ht="15.75" customHeight="1">
      <c r="H326" s="69"/>
    </row>
    <row r="327" spans="8:8" ht="15.75" customHeight="1">
      <c r="H327" s="69"/>
    </row>
    <row r="328" spans="8:8" ht="15.75" customHeight="1">
      <c r="H328" s="69"/>
    </row>
    <row r="329" spans="8:8" ht="15.75" customHeight="1">
      <c r="H329" s="69"/>
    </row>
    <row r="330" spans="8:8" ht="15.75" customHeight="1">
      <c r="H330" s="69"/>
    </row>
    <row r="331" spans="8:8" ht="15.75" customHeight="1">
      <c r="H331" s="69"/>
    </row>
    <row r="332" spans="8:8" ht="15.75" customHeight="1">
      <c r="H332" s="69"/>
    </row>
    <row r="333" spans="8:8" ht="15.75" customHeight="1">
      <c r="H333" s="69"/>
    </row>
    <row r="334" spans="8:8" ht="15.75" customHeight="1">
      <c r="H334" s="69"/>
    </row>
    <row r="335" spans="8:8" ht="15.75" customHeight="1">
      <c r="H335" s="69"/>
    </row>
    <row r="336" spans="8:8" ht="15.75" customHeight="1">
      <c r="H336" s="69"/>
    </row>
    <row r="337" spans="8:8" ht="15.75" customHeight="1">
      <c r="H337" s="69"/>
    </row>
    <row r="338" spans="8:8" ht="15.75" customHeight="1">
      <c r="H338" s="69"/>
    </row>
    <row r="339" spans="8:8" ht="15.75" customHeight="1">
      <c r="H339" s="69"/>
    </row>
    <row r="340" spans="8:8" ht="15.75" customHeight="1">
      <c r="H340" s="69"/>
    </row>
    <row r="341" spans="8:8" ht="15.75" customHeight="1">
      <c r="H341" s="69"/>
    </row>
    <row r="342" spans="8:8" ht="15.75" customHeight="1">
      <c r="H342" s="69"/>
    </row>
    <row r="343" spans="8:8" ht="15.75" customHeight="1">
      <c r="H343" s="69"/>
    </row>
    <row r="344" spans="8:8" ht="15.75" customHeight="1">
      <c r="H344" s="69"/>
    </row>
    <row r="345" spans="8:8" ht="15.75" customHeight="1">
      <c r="H345" s="69"/>
    </row>
    <row r="346" spans="8:8" ht="15.75" customHeight="1">
      <c r="H346" s="69"/>
    </row>
    <row r="347" spans="8:8" ht="15.75" customHeight="1">
      <c r="H347" s="69"/>
    </row>
    <row r="348" spans="8:8" ht="15.75" customHeight="1">
      <c r="H348" s="69"/>
    </row>
    <row r="349" spans="8:8" ht="15.75" customHeight="1">
      <c r="H349" s="69"/>
    </row>
    <row r="350" spans="8:8" ht="15.75" customHeight="1">
      <c r="H350" s="69"/>
    </row>
    <row r="351" spans="8:8" ht="15.75" customHeight="1">
      <c r="H351" s="69"/>
    </row>
    <row r="352" spans="8:8" ht="15.75" customHeight="1">
      <c r="H352" s="69"/>
    </row>
    <row r="353" spans="8:8" ht="15.75" customHeight="1">
      <c r="H353" s="69"/>
    </row>
    <row r="354" spans="8:8" ht="15.75" customHeight="1">
      <c r="H354" s="69"/>
    </row>
    <row r="355" spans="8:8" ht="15.75" customHeight="1">
      <c r="H355" s="69"/>
    </row>
    <row r="356" spans="8:8" ht="15.75" customHeight="1">
      <c r="H356" s="69"/>
    </row>
    <row r="357" spans="8:8" ht="15.75" customHeight="1">
      <c r="H357" s="69"/>
    </row>
    <row r="358" spans="8:8" ht="15.75" customHeight="1">
      <c r="H358" s="69"/>
    </row>
    <row r="359" spans="8:8" ht="15.75" customHeight="1">
      <c r="H359" s="69"/>
    </row>
    <row r="360" spans="8:8" ht="15.75" customHeight="1">
      <c r="H360" s="69"/>
    </row>
    <row r="361" spans="8:8" ht="15.75" customHeight="1">
      <c r="H361" s="69"/>
    </row>
    <row r="362" spans="8:8" ht="15.75" customHeight="1">
      <c r="H362" s="69"/>
    </row>
    <row r="363" spans="8:8" ht="15.75" customHeight="1">
      <c r="H363" s="69"/>
    </row>
    <row r="364" spans="8:8" ht="15.75" customHeight="1">
      <c r="H364" s="69"/>
    </row>
    <row r="365" spans="8:8" ht="15.75" customHeight="1">
      <c r="H365" s="69"/>
    </row>
    <row r="366" spans="8:8" ht="15.75" customHeight="1">
      <c r="H366" s="69"/>
    </row>
    <row r="367" spans="8:8" ht="15.75" customHeight="1">
      <c r="H367" s="69"/>
    </row>
    <row r="368" spans="8:8" ht="15.75" customHeight="1">
      <c r="H368" s="69"/>
    </row>
    <row r="369" spans="8:8" ht="15.75" customHeight="1">
      <c r="H369" s="69"/>
    </row>
    <row r="370" spans="8:8" ht="15.75" customHeight="1">
      <c r="H370" s="69"/>
    </row>
    <row r="371" spans="8:8" ht="15.75" customHeight="1">
      <c r="H371" s="69"/>
    </row>
    <row r="372" spans="8:8" ht="15.75" customHeight="1">
      <c r="H372" s="69"/>
    </row>
    <row r="373" spans="8:8" ht="15.75" customHeight="1">
      <c r="H373" s="69"/>
    </row>
    <row r="374" spans="8:8" ht="15.75" customHeight="1">
      <c r="H374" s="69"/>
    </row>
    <row r="375" spans="8:8" ht="15.75" customHeight="1">
      <c r="H375" s="69"/>
    </row>
    <row r="376" spans="8:8" ht="15.75" customHeight="1">
      <c r="H376" s="69"/>
    </row>
    <row r="377" spans="8:8" ht="15.75" customHeight="1">
      <c r="H377" s="69"/>
    </row>
    <row r="378" spans="8:8" ht="15.75" customHeight="1">
      <c r="H378" s="69"/>
    </row>
    <row r="379" spans="8:8" ht="15.75" customHeight="1">
      <c r="H379" s="69"/>
    </row>
    <row r="380" spans="8:8" ht="15.75" customHeight="1">
      <c r="H380" s="69"/>
    </row>
    <row r="381" spans="8:8" ht="15.75" customHeight="1">
      <c r="H381" s="69"/>
    </row>
    <row r="382" spans="8:8" ht="15.75" customHeight="1">
      <c r="H382" s="69"/>
    </row>
    <row r="383" spans="8:8" ht="15.75" customHeight="1">
      <c r="H383" s="69"/>
    </row>
    <row r="384" spans="8:8" ht="15.75" customHeight="1">
      <c r="H384" s="69"/>
    </row>
    <row r="385" spans="8:8" ht="15.75" customHeight="1">
      <c r="H385" s="69"/>
    </row>
    <row r="386" spans="8:8" ht="15.75" customHeight="1">
      <c r="H386" s="69"/>
    </row>
    <row r="387" spans="8:8" ht="15.75" customHeight="1">
      <c r="H387" s="69"/>
    </row>
    <row r="388" spans="8:8" ht="15.75" customHeight="1">
      <c r="H388" s="69"/>
    </row>
    <row r="389" spans="8:8" ht="15.75" customHeight="1">
      <c r="H389" s="69"/>
    </row>
    <row r="390" spans="8:8" ht="15.75" customHeight="1">
      <c r="H390" s="69"/>
    </row>
    <row r="391" spans="8:8" ht="15.75" customHeight="1">
      <c r="H391" s="69"/>
    </row>
    <row r="392" spans="8:8" ht="15.75" customHeight="1">
      <c r="H392" s="69"/>
    </row>
    <row r="393" spans="8:8" ht="15.75" customHeight="1">
      <c r="H393" s="69"/>
    </row>
    <row r="394" spans="8:8" ht="15.75" customHeight="1">
      <c r="H394" s="69"/>
    </row>
    <row r="395" spans="8:8" ht="15.75" customHeight="1">
      <c r="H395" s="69"/>
    </row>
    <row r="396" spans="8:8" ht="15.75" customHeight="1">
      <c r="H396" s="69"/>
    </row>
    <row r="397" spans="8:8" ht="15.75" customHeight="1">
      <c r="H397" s="69"/>
    </row>
    <row r="398" spans="8:8" ht="15.75" customHeight="1">
      <c r="H398" s="69"/>
    </row>
    <row r="399" spans="8:8" ht="15.75" customHeight="1">
      <c r="H399" s="69"/>
    </row>
    <row r="400" spans="8:8" ht="15.75" customHeight="1">
      <c r="H400" s="69"/>
    </row>
    <row r="401" spans="8:8" ht="15.75" customHeight="1">
      <c r="H401" s="69"/>
    </row>
    <row r="402" spans="8:8" ht="15.75" customHeight="1">
      <c r="H402" s="69"/>
    </row>
    <row r="403" spans="8:8" ht="15.75" customHeight="1">
      <c r="H403" s="69"/>
    </row>
    <row r="404" spans="8:8" ht="15.75" customHeight="1">
      <c r="H404" s="69"/>
    </row>
    <row r="405" spans="8:8" ht="15.75" customHeight="1">
      <c r="H405" s="69"/>
    </row>
    <row r="406" spans="8:8" ht="15.75" customHeight="1">
      <c r="H406" s="69"/>
    </row>
    <row r="407" spans="8:8" ht="15.75" customHeight="1">
      <c r="H407" s="69"/>
    </row>
    <row r="408" spans="8:8" ht="15.75" customHeight="1">
      <c r="H408" s="69"/>
    </row>
    <row r="409" spans="8:8" ht="15.75" customHeight="1">
      <c r="H409" s="69"/>
    </row>
    <row r="410" spans="8:8" ht="15.75" customHeight="1">
      <c r="H410" s="69"/>
    </row>
    <row r="411" spans="8:8" ht="15.75" customHeight="1">
      <c r="H411" s="69"/>
    </row>
    <row r="412" spans="8:8" ht="15.75" customHeight="1">
      <c r="H412" s="69"/>
    </row>
    <row r="413" spans="8:8" ht="15.75" customHeight="1">
      <c r="H413" s="69"/>
    </row>
    <row r="414" spans="8:8" ht="15.75" customHeight="1">
      <c r="H414" s="69"/>
    </row>
    <row r="415" spans="8:8" ht="15.75" customHeight="1">
      <c r="H415" s="69"/>
    </row>
    <row r="416" spans="8:8" ht="15.75" customHeight="1">
      <c r="H416" s="69"/>
    </row>
    <row r="417" spans="8:8" ht="15.75" customHeight="1">
      <c r="H417" s="69"/>
    </row>
    <row r="418" spans="8:8" ht="15.75" customHeight="1">
      <c r="H418" s="69"/>
    </row>
    <row r="419" spans="8:8" ht="15.75" customHeight="1">
      <c r="H419" s="69"/>
    </row>
    <row r="420" spans="8:8" ht="15.75" customHeight="1">
      <c r="H420" s="69"/>
    </row>
    <row r="421" spans="8:8" ht="15.75" customHeight="1">
      <c r="H421" s="69"/>
    </row>
    <row r="422" spans="8:8" ht="15.75" customHeight="1">
      <c r="H422" s="69"/>
    </row>
    <row r="423" spans="8:8" ht="15.75" customHeight="1">
      <c r="H423" s="69"/>
    </row>
    <row r="424" spans="8:8" ht="15.75" customHeight="1">
      <c r="H424" s="69"/>
    </row>
    <row r="425" spans="8:8" ht="15.75" customHeight="1">
      <c r="H425" s="69"/>
    </row>
    <row r="426" spans="8:8" ht="15.75" customHeight="1">
      <c r="H426" s="69"/>
    </row>
    <row r="427" spans="8:8" ht="15.75" customHeight="1">
      <c r="H427" s="69"/>
    </row>
    <row r="428" spans="8:8" ht="15.75" customHeight="1">
      <c r="H428" s="69"/>
    </row>
    <row r="429" spans="8:8" ht="15.75" customHeight="1">
      <c r="H429" s="69"/>
    </row>
    <row r="430" spans="8:8" ht="15.75" customHeight="1">
      <c r="H430" s="69"/>
    </row>
    <row r="431" spans="8:8" ht="15.75" customHeight="1">
      <c r="H431" s="69"/>
    </row>
    <row r="432" spans="8:8" ht="15.75" customHeight="1">
      <c r="H432" s="69"/>
    </row>
    <row r="433" spans="8:8" ht="15.75" customHeight="1">
      <c r="H433" s="69"/>
    </row>
    <row r="434" spans="8:8" ht="15.75" customHeight="1">
      <c r="H434" s="69"/>
    </row>
    <row r="435" spans="8:8" ht="15.75" customHeight="1">
      <c r="H435" s="69"/>
    </row>
    <row r="436" spans="8:8" ht="15.75" customHeight="1">
      <c r="H436" s="69"/>
    </row>
    <row r="437" spans="8:8" ht="15.75" customHeight="1">
      <c r="H437" s="69"/>
    </row>
    <row r="438" spans="8:8" ht="15.75" customHeight="1">
      <c r="H438" s="69"/>
    </row>
    <row r="439" spans="8:8" ht="15.75" customHeight="1">
      <c r="H439" s="69"/>
    </row>
    <row r="440" spans="8:8" ht="15.75" customHeight="1">
      <c r="H440" s="69"/>
    </row>
    <row r="441" spans="8:8" ht="15.75" customHeight="1">
      <c r="H441" s="69"/>
    </row>
    <row r="442" spans="8:8" ht="15.75" customHeight="1">
      <c r="H442" s="69"/>
    </row>
    <row r="443" spans="8:8" ht="15.75" customHeight="1">
      <c r="H443" s="69"/>
    </row>
    <row r="444" spans="8:8" ht="15.75" customHeight="1">
      <c r="H444" s="69"/>
    </row>
    <row r="445" spans="8:8" ht="15.75" customHeight="1">
      <c r="H445" s="69"/>
    </row>
    <row r="446" spans="8:8" ht="15.75" customHeight="1">
      <c r="H446" s="69"/>
    </row>
    <row r="447" spans="8:8" ht="15.75" customHeight="1">
      <c r="H447" s="69"/>
    </row>
    <row r="448" spans="8:8" ht="15.75" customHeight="1">
      <c r="H448" s="69"/>
    </row>
    <row r="449" spans="8:8" ht="15.75" customHeight="1">
      <c r="H449" s="69"/>
    </row>
    <row r="450" spans="8:8" ht="15.75" customHeight="1">
      <c r="H450" s="69"/>
    </row>
    <row r="451" spans="8:8" ht="15.75" customHeight="1">
      <c r="H451" s="69"/>
    </row>
    <row r="452" spans="8:8" ht="15.75" customHeight="1">
      <c r="H452" s="69"/>
    </row>
    <row r="453" spans="8:8" ht="15.75" customHeight="1">
      <c r="H453" s="69"/>
    </row>
    <row r="454" spans="8:8" ht="15.75" customHeight="1">
      <c r="H454" s="69"/>
    </row>
    <row r="455" spans="8:8" ht="15.75" customHeight="1">
      <c r="H455" s="69"/>
    </row>
    <row r="456" spans="8:8" ht="15.75" customHeight="1">
      <c r="H456" s="69"/>
    </row>
    <row r="457" spans="8:8" ht="15.75" customHeight="1">
      <c r="H457" s="69"/>
    </row>
    <row r="458" spans="8:8" ht="15.75" customHeight="1">
      <c r="H458" s="69"/>
    </row>
    <row r="459" spans="8:8" ht="15.75" customHeight="1">
      <c r="H459" s="69"/>
    </row>
    <row r="460" spans="8:8" ht="15.75" customHeight="1">
      <c r="H460" s="69"/>
    </row>
    <row r="461" spans="8:8" ht="15.75" customHeight="1">
      <c r="H461" s="69"/>
    </row>
    <row r="462" spans="8:8" ht="15.75" customHeight="1">
      <c r="H462" s="69"/>
    </row>
    <row r="463" spans="8:8" ht="15.75" customHeight="1">
      <c r="H463" s="69"/>
    </row>
    <row r="464" spans="8:8" ht="15.75" customHeight="1">
      <c r="H464" s="69"/>
    </row>
    <row r="465" spans="8:8" ht="15.75" customHeight="1">
      <c r="H465" s="69"/>
    </row>
    <row r="466" spans="8:8" ht="15.75" customHeight="1">
      <c r="H466" s="69"/>
    </row>
    <row r="467" spans="8:8" ht="15.75" customHeight="1">
      <c r="H467" s="69"/>
    </row>
    <row r="468" spans="8:8" ht="15.75" customHeight="1">
      <c r="H468" s="69"/>
    </row>
    <row r="469" spans="8:8" ht="15.75" customHeight="1">
      <c r="H469" s="69"/>
    </row>
    <row r="470" spans="8:8" ht="15.75" customHeight="1">
      <c r="H470" s="69"/>
    </row>
    <row r="471" spans="8:8" ht="15.75" customHeight="1">
      <c r="H471" s="69"/>
    </row>
    <row r="472" spans="8:8" ht="15.75" customHeight="1">
      <c r="H472" s="69"/>
    </row>
    <row r="473" spans="8:8" ht="15.75" customHeight="1">
      <c r="H473" s="69"/>
    </row>
    <row r="474" spans="8:8" ht="15.75" customHeight="1">
      <c r="H474" s="69"/>
    </row>
    <row r="475" spans="8:8" ht="15.75" customHeight="1">
      <c r="H475" s="69"/>
    </row>
    <row r="476" spans="8:8" ht="15.75" customHeight="1">
      <c r="H476" s="69"/>
    </row>
    <row r="477" spans="8:8" ht="15.75" customHeight="1">
      <c r="H477" s="69"/>
    </row>
    <row r="478" spans="8:8" ht="15.75" customHeight="1">
      <c r="H478" s="69"/>
    </row>
    <row r="479" spans="8:8" ht="15.75" customHeight="1">
      <c r="H479" s="69"/>
    </row>
    <row r="480" spans="8:8" ht="15.75" customHeight="1">
      <c r="H480" s="69"/>
    </row>
    <row r="481" spans="8:8" ht="15.75" customHeight="1">
      <c r="H481" s="69"/>
    </row>
    <row r="482" spans="8:8" ht="15.75" customHeight="1">
      <c r="H482" s="69"/>
    </row>
    <row r="483" spans="8:8" ht="15.75" customHeight="1">
      <c r="H483" s="69"/>
    </row>
    <row r="484" spans="8:8" ht="15.75" customHeight="1">
      <c r="H484" s="69"/>
    </row>
    <row r="485" spans="8:8" ht="15.75" customHeight="1">
      <c r="H485" s="69"/>
    </row>
    <row r="486" spans="8:8" ht="15.75" customHeight="1">
      <c r="H486" s="69"/>
    </row>
    <row r="487" spans="8:8" ht="15.75" customHeight="1">
      <c r="H487" s="69"/>
    </row>
    <row r="488" spans="8:8" ht="15.75" customHeight="1">
      <c r="H488" s="69"/>
    </row>
    <row r="489" spans="8:8" ht="15.75" customHeight="1">
      <c r="H489" s="69"/>
    </row>
    <row r="490" spans="8:8" ht="15.75" customHeight="1">
      <c r="H490" s="69"/>
    </row>
    <row r="491" spans="8:8" ht="15.75" customHeight="1">
      <c r="H491" s="69"/>
    </row>
    <row r="492" spans="8:8" ht="15.75" customHeight="1">
      <c r="H492" s="69"/>
    </row>
    <row r="493" spans="8:8" ht="15.75" customHeight="1">
      <c r="H493" s="69"/>
    </row>
    <row r="494" spans="8:8" ht="15.75" customHeight="1">
      <c r="H494" s="69"/>
    </row>
    <row r="495" spans="8:8" ht="15.75" customHeight="1">
      <c r="H495" s="69"/>
    </row>
    <row r="496" spans="8:8" ht="15.75" customHeight="1">
      <c r="H496" s="69"/>
    </row>
    <row r="497" spans="8:8" ht="15.75" customHeight="1">
      <c r="H497" s="69"/>
    </row>
    <row r="498" spans="8:8" ht="15.75" customHeight="1">
      <c r="H498" s="69"/>
    </row>
    <row r="499" spans="8:8" ht="15.75" customHeight="1">
      <c r="H499" s="69"/>
    </row>
    <row r="500" spans="8:8" ht="15.75" customHeight="1">
      <c r="H500" s="69"/>
    </row>
    <row r="501" spans="8:8" ht="15.75" customHeight="1">
      <c r="H501" s="69"/>
    </row>
    <row r="502" spans="8:8" ht="15.75" customHeight="1">
      <c r="H502" s="69"/>
    </row>
    <row r="503" spans="8:8" ht="15.75" customHeight="1">
      <c r="H503" s="69"/>
    </row>
    <row r="504" spans="8:8" ht="15.75" customHeight="1">
      <c r="H504" s="69"/>
    </row>
    <row r="505" spans="8:8" ht="15.75" customHeight="1">
      <c r="H505" s="69"/>
    </row>
    <row r="506" spans="8:8" ht="15.75" customHeight="1">
      <c r="H506" s="69"/>
    </row>
    <row r="507" spans="8:8" ht="15.75" customHeight="1">
      <c r="H507" s="69"/>
    </row>
    <row r="508" spans="8:8" ht="15.75" customHeight="1">
      <c r="H508" s="69"/>
    </row>
    <row r="509" spans="8:8" ht="15.75" customHeight="1">
      <c r="H509" s="69"/>
    </row>
    <row r="510" spans="8:8" ht="15.75" customHeight="1">
      <c r="H510" s="69"/>
    </row>
    <row r="511" spans="8:8" ht="15.75" customHeight="1">
      <c r="H511" s="69"/>
    </row>
    <row r="512" spans="8:8" ht="15.75" customHeight="1">
      <c r="H512" s="69"/>
    </row>
    <row r="513" spans="8:8" ht="15.75" customHeight="1">
      <c r="H513" s="69"/>
    </row>
    <row r="514" spans="8:8" ht="15.75" customHeight="1">
      <c r="H514" s="69"/>
    </row>
    <row r="515" spans="8:8" ht="15.75" customHeight="1">
      <c r="H515" s="69"/>
    </row>
    <row r="516" spans="8:8" ht="15.75" customHeight="1">
      <c r="H516" s="69"/>
    </row>
    <row r="517" spans="8:8" ht="15.75" customHeight="1">
      <c r="H517" s="69"/>
    </row>
    <row r="518" spans="8:8" ht="15.75" customHeight="1">
      <c r="H518" s="69"/>
    </row>
    <row r="519" spans="8:8" ht="15.75" customHeight="1">
      <c r="H519" s="69"/>
    </row>
    <row r="520" spans="8:8" ht="15.75" customHeight="1">
      <c r="H520" s="69"/>
    </row>
    <row r="521" spans="8:8" ht="15.75" customHeight="1">
      <c r="H521" s="69"/>
    </row>
    <row r="522" spans="8:8" ht="15.75" customHeight="1">
      <c r="H522" s="69"/>
    </row>
    <row r="523" spans="8:8" ht="15.75" customHeight="1">
      <c r="H523" s="69"/>
    </row>
    <row r="524" spans="8:8" ht="15.75" customHeight="1">
      <c r="H524" s="69"/>
    </row>
    <row r="525" spans="8:8" ht="15.75" customHeight="1">
      <c r="H525" s="69"/>
    </row>
    <row r="526" spans="8:8" ht="15.75" customHeight="1">
      <c r="H526" s="69"/>
    </row>
    <row r="527" spans="8:8" ht="15.75" customHeight="1">
      <c r="H527" s="69"/>
    </row>
    <row r="528" spans="8:8" ht="15.75" customHeight="1">
      <c r="H528" s="69"/>
    </row>
    <row r="529" spans="8:8" ht="15.75" customHeight="1">
      <c r="H529" s="69"/>
    </row>
    <row r="530" spans="8:8" ht="15.75" customHeight="1">
      <c r="H530" s="69"/>
    </row>
    <row r="531" spans="8:8" ht="15.75" customHeight="1">
      <c r="H531" s="69"/>
    </row>
    <row r="532" spans="8:8" ht="15.75" customHeight="1">
      <c r="H532" s="69"/>
    </row>
    <row r="533" spans="8:8" ht="15.75" customHeight="1">
      <c r="H533" s="69"/>
    </row>
    <row r="534" spans="8:8" ht="15.75" customHeight="1">
      <c r="H534" s="69"/>
    </row>
    <row r="535" spans="8:8" ht="15.75" customHeight="1">
      <c r="H535" s="69"/>
    </row>
    <row r="536" spans="8:8" ht="15.75" customHeight="1">
      <c r="H536" s="69"/>
    </row>
    <row r="537" spans="8:8" ht="15.75" customHeight="1">
      <c r="H537" s="69"/>
    </row>
    <row r="538" spans="8:8" ht="15.75" customHeight="1">
      <c r="H538" s="69"/>
    </row>
    <row r="539" spans="8:8" ht="15.75" customHeight="1">
      <c r="H539" s="69"/>
    </row>
    <row r="540" spans="8:8" ht="15.75" customHeight="1">
      <c r="H540" s="69"/>
    </row>
    <row r="541" spans="8:8" ht="15.75" customHeight="1">
      <c r="H541" s="69"/>
    </row>
    <row r="542" spans="8:8" ht="15.75" customHeight="1">
      <c r="H542" s="69"/>
    </row>
    <row r="543" spans="8:8" ht="15.75" customHeight="1">
      <c r="H543" s="69"/>
    </row>
    <row r="544" spans="8:8" ht="15.75" customHeight="1">
      <c r="H544" s="69"/>
    </row>
    <row r="545" spans="8:8" ht="15.75" customHeight="1">
      <c r="H545" s="69"/>
    </row>
    <row r="546" spans="8:8" ht="15.75" customHeight="1">
      <c r="H546" s="69"/>
    </row>
    <row r="547" spans="8:8" ht="15.75" customHeight="1">
      <c r="H547" s="69"/>
    </row>
    <row r="548" spans="8:8" ht="15.75" customHeight="1">
      <c r="H548" s="69"/>
    </row>
    <row r="549" spans="8:8" ht="15.75" customHeight="1">
      <c r="H549" s="69"/>
    </row>
    <row r="550" spans="8:8" ht="15.75" customHeight="1">
      <c r="H550" s="69"/>
    </row>
    <row r="551" spans="8:8" ht="15.75" customHeight="1">
      <c r="H551" s="69"/>
    </row>
    <row r="552" spans="8:8" ht="15.75" customHeight="1">
      <c r="H552" s="69"/>
    </row>
    <row r="553" spans="8:8" ht="15.75" customHeight="1">
      <c r="H553" s="69"/>
    </row>
    <row r="554" spans="8:8" ht="15.75" customHeight="1">
      <c r="H554" s="69"/>
    </row>
    <row r="555" spans="8:8" ht="15.75" customHeight="1">
      <c r="H555" s="69"/>
    </row>
    <row r="556" spans="8:8" ht="15.75" customHeight="1">
      <c r="H556" s="69"/>
    </row>
    <row r="557" spans="8:8" ht="15.75" customHeight="1">
      <c r="H557" s="69"/>
    </row>
    <row r="558" spans="8:8" ht="15.75" customHeight="1">
      <c r="H558" s="69"/>
    </row>
    <row r="559" spans="8:8" ht="15.75" customHeight="1">
      <c r="H559" s="69"/>
    </row>
    <row r="560" spans="8:8" ht="15.75" customHeight="1">
      <c r="H560" s="69"/>
    </row>
    <row r="561" spans="8:8" ht="15.75" customHeight="1">
      <c r="H561" s="69"/>
    </row>
    <row r="562" spans="8:8" ht="15.75" customHeight="1">
      <c r="H562" s="69"/>
    </row>
    <row r="563" spans="8:8" ht="15.75" customHeight="1">
      <c r="H563" s="69"/>
    </row>
    <row r="564" spans="8:8" ht="15.75" customHeight="1">
      <c r="H564" s="69"/>
    </row>
    <row r="565" spans="8:8" ht="15.75" customHeight="1">
      <c r="H565" s="69"/>
    </row>
    <row r="566" spans="8:8" ht="15.75" customHeight="1">
      <c r="H566" s="69"/>
    </row>
    <row r="567" spans="8:8" ht="15.75" customHeight="1">
      <c r="H567" s="69"/>
    </row>
    <row r="568" spans="8:8" ht="15.75" customHeight="1">
      <c r="H568" s="69"/>
    </row>
    <row r="569" spans="8:8" ht="15.75" customHeight="1">
      <c r="H569" s="69"/>
    </row>
    <row r="570" spans="8:8" ht="15.75" customHeight="1">
      <c r="H570" s="69"/>
    </row>
    <row r="571" spans="8:8" ht="15.75" customHeight="1">
      <c r="H571" s="69"/>
    </row>
    <row r="572" spans="8:8" ht="15.75" customHeight="1">
      <c r="H572" s="69"/>
    </row>
    <row r="573" spans="8:8" ht="15.75" customHeight="1">
      <c r="H573" s="69"/>
    </row>
    <row r="574" spans="8:8" ht="15.75" customHeight="1">
      <c r="H574" s="69"/>
    </row>
    <row r="575" spans="8:8" ht="15.75" customHeight="1">
      <c r="H575" s="69"/>
    </row>
    <row r="576" spans="8:8" ht="15.75" customHeight="1">
      <c r="H576" s="69"/>
    </row>
    <row r="577" spans="8:8" ht="15.75" customHeight="1">
      <c r="H577" s="69"/>
    </row>
    <row r="578" spans="8:8" ht="15.75" customHeight="1">
      <c r="H578" s="69"/>
    </row>
    <row r="579" spans="8:8" ht="15.75" customHeight="1">
      <c r="H579" s="69"/>
    </row>
    <row r="580" spans="8:8" ht="15.75" customHeight="1">
      <c r="H580" s="69"/>
    </row>
    <row r="581" spans="8:8" ht="15.75" customHeight="1">
      <c r="H581" s="69"/>
    </row>
    <row r="582" spans="8:8" ht="15.75" customHeight="1">
      <c r="H582" s="69"/>
    </row>
    <row r="583" spans="8:8" ht="15.75" customHeight="1">
      <c r="H583" s="69"/>
    </row>
    <row r="584" spans="8:8" ht="15.75" customHeight="1">
      <c r="H584" s="69"/>
    </row>
    <row r="585" spans="8:8" ht="15.75" customHeight="1">
      <c r="H585" s="69"/>
    </row>
    <row r="586" spans="8:8" ht="15.75" customHeight="1">
      <c r="H586" s="69"/>
    </row>
    <row r="587" spans="8:8" ht="15.75" customHeight="1">
      <c r="H587" s="69"/>
    </row>
    <row r="588" spans="8:8" ht="15.75" customHeight="1">
      <c r="H588" s="69"/>
    </row>
    <row r="589" spans="8:8" ht="15.75" customHeight="1">
      <c r="H589" s="69"/>
    </row>
    <row r="590" spans="8:8" ht="15.75" customHeight="1">
      <c r="H590" s="69"/>
    </row>
    <row r="591" spans="8:8" ht="15.75" customHeight="1">
      <c r="H591" s="69"/>
    </row>
    <row r="592" spans="8:8" ht="15.75" customHeight="1">
      <c r="H592" s="69"/>
    </row>
    <row r="593" spans="8:8" ht="15.75" customHeight="1">
      <c r="H593" s="69"/>
    </row>
    <row r="594" spans="8:8" ht="15.75" customHeight="1">
      <c r="H594" s="69"/>
    </row>
    <row r="595" spans="8:8" ht="15.75" customHeight="1">
      <c r="H595" s="69"/>
    </row>
    <row r="596" spans="8:8" ht="15.75" customHeight="1">
      <c r="H596" s="69"/>
    </row>
    <row r="597" spans="8:8" ht="15.75" customHeight="1">
      <c r="H597" s="69"/>
    </row>
    <row r="598" spans="8:8" ht="15.75" customHeight="1">
      <c r="H598" s="69"/>
    </row>
    <row r="599" spans="8:8" ht="15.75" customHeight="1">
      <c r="H599" s="69"/>
    </row>
    <row r="600" spans="8:8" ht="15.75" customHeight="1">
      <c r="H600" s="69"/>
    </row>
    <row r="601" spans="8:8" ht="15.75" customHeight="1">
      <c r="H601" s="69"/>
    </row>
    <row r="602" spans="8:8" ht="15.75" customHeight="1">
      <c r="H602" s="69"/>
    </row>
    <row r="603" spans="8:8" ht="15.75" customHeight="1">
      <c r="H603" s="69"/>
    </row>
    <row r="604" spans="8:8" ht="15.75" customHeight="1">
      <c r="H604" s="69"/>
    </row>
    <row r="605" spans="8:8" ht="15.75" customHeight="1">
      <c r="H605" s="69"/>
    </row>
    <row r="606" spans="8:8" ht="15.75" customHeight="1">
      <c r="H606" s="69"/>
    </row>
    <row r="607" spans="8:8" ht="15.75" customHeight="1">
      <c r="H607" s="69"/>
    </row>
    <row r="608" spans="8:8" ht="15.75" customHeight="1">
      <c r="H608" s="69"/>
    </row>
    <row r="609" spans="8:8" ht="15.75" customHeight="1">
      <c r="H609" s="69"/>
    </row>
    <row r="610" spans="8:8" ht="15.75" customHeight="1">
      <c r="H610" s="69"/>
    </row>
    <row r="611" spans="8:8" ht="15.75" customHeight="1">
      <c r="H611" s="69"/>
    </row>
    <row r="612" spans="8:8" ht="15.75" customHeight="1">
      <c r="H612" s="69"/>
    </row>
    <row r="613" spans="8:8" ht="15.75" customHeight="1">
      <c r="H613" s="69"/>
    </row>
    <row r="614" spans="8:8" ht="15.75" customHeight="1">
      <c r="H614" s="69"/>
    </row>
    <row r="615" spans="8:8" ht="15.75" customHeight="1">
      <c r="H615" s="69"/>
    </row>
    <row r="616" spans="8:8" ht="15.75" customHeight="1">
      <c r="H616" s="69"/>
    </row>
    <row r="617" spans="8:8" ht="15.75" customHeight="1">
      <c r="H617" s="69"/>
    </row>
    <row r="618" spans="8:8" ht="15.75" customHeight="1">
      <c r="H618" s="69"/>
    </row>
    <row r="619" spans="8:8" ht="15.75" customHeight="1">
      <c r="H619" s="69"/>
    </row>
    <row r="620" spans="8:8" ht="15.75" customHeight="1">
      <c r="H620" s="69"/>
    </row>
    <row r="621" spans="8:8" ht="15.75" customHeight="1">
      <c r="H621" s="69"/>
    </row>
    <row r="622" spans="8:8" ht="15.75" customHeight="1">
      <c r="H622" s="69"/>
    </row>
    <row r="623" spans="8:8" ht="15.75" customHeight="1">
      <c r="H623" s="69"/>
    </row>
    <row r="624" spans="8:8" ht="15.75" customHeight="1">
      <c r="H624" s="69"/>
    </row>
    <row r="625" spans="8:8" ht="15.75" customHeight="1">
      <c r="H625" s="69"/>
    </row>
    <row r="626" spans="8:8" ht="15.75" customHeight="1">
      <c r="H626" s="69"/>
    </row>
    <row r="627" spans="8:8" ht="15.75" customHeight="1">
      <c r="H627" s="69"/>
    </row>
    <row r="628" spans="8:8" ht="15.75" customHeight="1">
      <c r="H628" s="69"/>
    </row>
    <row r="629" spans="8:8" ht="15.75" customHeight="1">
      <c r="H629" s="69"/>
    </row>
    <row r="630" spans="8:8" ht="15.75" customHeight="1">
      <c r="H630" s="69"/>
    </row>
    <row r="631" spans="8:8" ht="15.75" customHeight="1">
      <c r="H631" s="69"/>
    </row>
    <row r="632" spans="8:8" ht="15.75" customHeight="1">
      <c r="H632" s="69"/>
    </row>
    <row r="633" spans="8:8" ht="15.75" customHeight="1">
      <c r="H633" s="69"/>
    </row>
    <row r="634" spans="8:8" ht="15.75" customHeight="1">
      <c r="H634" s="69"/>
    </row>
    <row r="635" spans="8:8" ht="15.75" customHeight="1">
      <c r="H635" s="69"/>
    </row>
    <row r="636" spans="8:8" ht="15.75" customHeight="1">
      <c r="H636" s="69"/>
    </row>
    <row r="637" spans="8:8" ht="15.75" customHeight="1">
      <c r="H637" s="69"/>
    </row>
    <row r="638" spans="8:8" ht="15.75" customHeight="1">
      <c r="H638" s="69"/>
    </row>
    <row r="639" spans="8:8" ht="15.75" customHeight="1">
      <c r="H639" s="69"/>
    </row>
    <row r="640" spans="8:8" ht="15.75" customHeight="1">
      <c r="H640" s="69"/>
    </row>
    <row r="641" spans="8:8" ht="15.75" customHeight="1">
      <c r="H641" s="69"/>
    </row>
    <row r="642" spans="8:8" ht="15.75" customHeight="1">
      <c r="H642" s="69"/>
    </row>
    <row r="643" spans="8:8" ht="15.75" customHeight="1">
      <c r="H643" s="69"/>
    </row>
    <row r="644" spans="8:8" ht="15.75" customHeight="1">
      <c r="H644" s="69"/>
    </row>
    <row r="645" spans="8:8" ht="15.75" customHeight="1">
      <c r="H645" s="69"/>
    </row>
    <row r="646" spans="8:8" ht="15.75" customHeight="1">
      <c r="H646" s="69"/>
    </row>
    <row r="647" spans="8:8" ht="15.75" customHeight="1">
      <c r="H647" s="69"/>
    </row>
    <row r="648" spans="8:8" ht="15.75" customHeight="1">
      <c r="H648" s="69"/>
    </row>
    <row r="649" spans="8:8" ht="15.75" customHeight="1">
      <c r="H649" s="69"/>
    </row>
    <row r="650" spans="8:8" ht="15.75" customHeight="1">
      <c r="H650" s="69"/>
    </row>
    <row r="651" spans="8:8" ht="15.75" customHeight="1">
      <c r="H651" s="69"/>
    </row>
    <row r="652" spans="8:8" ht="15.75" customHeight="1">
      <c r="H652" s="69"/>
    </row>
    <row r="653" spans="8:8" ht="15.75" customHeight="1">
      <c r="H653" s="69"/>
    </row>
    <row r="654" spans="8:8" ht="15.75" customHeight="1">
      <c r="H654" s="69"/>
    </row>
    <row r="655" spans="8:8" ht="15.75" customHeight="1">
      <c r="H655" s="69"/>
    </row>
    <row r="656" spans="8:8" ht="15.75" customHeight="1">
      <c r="H656" s="69"/>
    </row>
    <row r="657" spans="8:8" ht="15.75" customHeight="1">
      <c r="H657" s="69"/>
    </row>
    <row r="658" spans="8:8" ht="15.75" customHeight="1">
      <c r="H658" s="69"/>
    </row>
    <row r="659" spans="8:8" ht="15.75" customHeight="1">
      <c r="H659" s="69"/>
    </row>
    <row r="660" spans="8:8" ht="15.75" customHeight="1">
      <c r="H660" s="69"/>
    </row>
    <row r="661" spans="8:8" ht="15.75" customHeight="1">
      <c r="H661" s="69"/>
    </row>
    <row r="662" spans="8:8" ht="15.75" customHeight="1">
      <c r="H662" s="69"/>
    </row>
    <row r="663" spans="8:8" ht="15.75" customHeight="1">
      <c r="H663" s="69"/>
    </row>
    <row r="664" spans="8:8" ht="15.75" customHeight="1">
      <c r="H664" s="69"/>
    </row>
    <row r="665" spans="8:8" ht="15.75" customHeight="1">
      <c r="H665" s="69"/>
    </row>
    <row r="666" spans="8:8" ht="15.75" customHeight="1">
      <c r="H666" s="69"/>
    </row>
    <row r="667" spans="8:8" ht="15.75" customHeight="1">
      <c r="H667" s="69"/>
    </row>
    <row r="668" spans="8:8" ht="15.75" customHeight="1">
      <c r="H668" s="69"/>
    </row>
    <row r="669" spans="8:8" ht="15.75" customHeight="1">
      <c r="H669" s="69"/>
    </row>
    <row r="670" spans="8:8" ht="15.75" customHeight="1">
      <c r="H670" s="69"/>
    </row>
    <row r="671" spans="8:8" ht="15.75" customHeight="1">
      <c r="H671" s="69"/>
    </row>
    <row r="672" spans="8:8" ht="15.75" customHeight="1">
      <c r="H672" s="69"/>
    </row>
    <row r="673" spans="8:8" ht="15.75" customHeight="1">
      <c r="H673" s="69"/>
    </row>
    <row r="674" spans="8:8" ht="15.75" customHeight="1">
      <c r="H674" s="69"/>
    </row>
    <row r="675" spans="8:8" ht="15.75" customHeight="1">
      <c r="H675" s="69"/>
    </row>
    <row r="676" spans="8:8" ht="15.75" customHeight="1">
      <c r="H676" s="69"/>
    </row>
    <row r="677" spans="8:8" ht="15.75" customHeight="1">
      <c r="H677" s="69"/>
    </row>
    <row r="678" spans="8:8" ht="15.75" customHeight="1">
      <c r="H678" s="69"/>
    </row>
    <row r="679" spans="8:8" ht="15.75" customHeight="1">
      <c r="H679" s="69"/>
    </row>
    <row r="680" spans="8:8" ht="15.75" customHeight="1">
      <c r="H680" s="69"/>
    </row>
    <row r="681" spans="8:8" ht="15.75" customHeight="1">
      <c r="H681" s="69"/>
    </row>
    <row r="682" spans="8:8" ht="15.75" customHeight="1">
      <c r="H682" s="69"/>
    </row>
    <row r="683" spans="8:8" ht="15.75" customHeight="1">
      <c r="H683" s="69"/>
    </row>
    <row r="684" spans="8:8" ht="15.75" customHeight="1">
      <c r="H684" s="69"/>
    </row>
    <row r="685" spans="8:8" ht="15.75" customHeight="1">
      <c r="H685" s="69"/>
    </row>
    <row r="686" spans="8:8" ht="15.75" customHeight="1">
      <c r="H686" s="69"/>
    </row>
    <row r="687" spans="8:8" ht="15.75" customHeight="1">
      <c r="H687" s="69"/>
    </row>
    <row r="688" spans="8:8" ht="15.75" customHeight="1">
      <c r="H688" s="69"/>
    </row>
    <row r="689" spans="8:8" ht="15.75" customHeight="1">
      <c r="H689" s="69"/>
    </row>
    <row r="690" spans="8:8" ht="15.75" customHeight="1">
      <c r="H690" s="69"/>
    </row>
    <row r="691" spans="8:8" ht="15.75" customHeight="1">
      <c r="H691" s="69"/>
    </row>
    <row r="692" spans="8:8" ht="15.75" customHeight="1">
      <c r="H692" s="69"/>
    </row>
    <row r="693" spans="8:8" ht="15.75" customHeight="1">
      <c r="H693" s="69"/>
    </row>
    <row r="694" spans="8:8" ht="15.75" customHeight="1">
      <c r="H694" s="69"/>
    </row>
    <row r="695" spans="8:8" ht="15.75" customHeight="1">
      <c r="H695" s="69"/>
    </row>
    <row r="696" spans="8:8" ht="15.75" customHeight="1">
      <c r="H696" s="69"/>
    </row>
    <row r="697" spans="8:8" ht="15.75" customHeight="1">
      <c r="H697" s="69"/>
    </row>
    <row r="698" spans="8:8" ht="15.75" customHeight="1">
      <c r="H698" s="69"/>
    </row>
    <row r="699" spans="8:8" ht="15.75" customHeight="1">
      <c r="H699" s="69"/>
    </row>
    <row r="700" spans="8:8" ht="15.75" customHeight="1">
      <c r="H700" s="69"/>
    </row>
    <row r="701" spans="8:8" ht="15.75" customHeight="1">
      <c r="H701" s="69"/>
    </row>
    <row r="702" spans="8:8" ht="15.75" customHeight="1">
      <c r="H702" s="69"/>
    </row>
    <row r="703" spans="8:8" ht="15.75" customHeight="1">
      <c r="H703" s="69"/>
    </row>
    <row r="704" spans="8:8" ht="15.75" customHeight="1">
      <c r="H704" s="69"/>
    </row>
    <row r="705" spans="8:8" ht="15.75" customHeight="1">
      <c r="H705" s="69"/>
    </row>
    <row r="706" spans="8:8" ht="15.75" customHeight="1">
      <c r="H706" s="69"/>
    </row>
    <row r="707" spans="8:8" ht="15.75" customHeight="1">
      <c r="H707" s="69"/>
    </row>
    <row r="708" spans="8:8" ht="15.75" customHeight="1">
      <c r="H708" s="69"/>
    </row>
    <row r="709" spans="8:8" ht="15.75" customHeight="1">
      <c r="H709" s="69"/>
    </row>
    <row r="710" spans="8:8" ht="15.75" customHeight="1">
      <c r="H710" s="69"/>
    </row>
    <row r="711" spans="8:8" ht="15.75" customHeight="1">
      <c r="H711" s="69"/>
    </row>
    <row r="712" spans="8:8" ht="15.75" customHeight="1">
      <c r="H712" s="69"/>
    </row>
    <row r="713" spans="8:8" ht="15.75" customHeight="1">
      <c r="H713" s="69"/>
    </row>
    <row r="714" spans="8:8" ht="15.75" customHeight="1">
      <c r="H714" s="69"/>
    </row>
    <row r="715" spans="8:8" ht="15.75" customHeight="1">
      <c r="H715" s="69"/>
    </row>
    <row r="716" spans="8:8" ht="15.75" customHeight="1">
      <c r="H716" s="69"/>
    </row>
    <row r="717" spans="8:8" ht="15.75" customHeight="1">
      <c r="H717" s="69"/>
    </row>
    <row r="718" spans="8:8" ht="15.75" customHeight="1">
      <c r="H718" s="69"/>
    </row>
    <row r="719" spans="8:8" ht="15.75" customHeight="1">
      <c r="H719" s="69"/>
    </row>
    <row r="720" spans="8:8" ht="15.75" customHeight="1">
      <c r="H720" s="69"/>
    </row>
    <row r="721" spans="8:8" ht="15.75" customHeight="1">
      <c r="H721" s="69"/>
    </row>
    <row r="722" spans="8:8" ht="15.75" customHeight="1">
      <c r="H722" s="69"/>
    </row>
    <row r="723" spans="8:8" ht="15.75" customHeight="1">
      <c r="H723" s="69"/>
    </row>
    <row r="724" spans="8:8" ht="15.75" customHeight="1">
      <c r="H724" s="69"/>
    </row>
    <row r="725" spans="8:8" ht="15.75" customHeight="1">
      <c r="H725" s="69"/>
    </row>
    <row r="726" spans="8:8" ht="15.75" customHeight="1">
      <c r="H726" s="69"/>
    </row>
    <row r="727" spans="8:8" ht="15.75" customHeight="1">
      <c r="H727" s="69"/>
    </row>
    <row r="728" spans="8:8" ht="15.75" customHeight="1">
      <c r="H728" s="69"/>
    </row>
    <row r="729" spans="8:8" ht="15.75" customHeight="1">
      <c r="H729" s="69"/>
    </row>
    <row r="730" spans="8:8" ht="15.75" customHeight="1">
      <c r="H730" s="69"/>
    </row>
    <row r="731" spans="8:8" ht="15.75" customHeight="1">
      <c r="H731" s="69"/>
    </row>
    <row r="732" spans="8:8" ht="15.75" customHeight="1">
      <c r="H732" s="69"/>
    </row>
    <row r="733" spans="8:8" ht="15.75" customHeight="1">
      <c r="H733" s="69"/>
    </row>
    <row r="734" spans="8:8" ht="15.75" customHeight="1">
      <c r="H734" s="69"/>
    </row>
    <row r="735" spans="8:8" ht="15.75" customHeight="1">
      <c r="H735" s="69"/>
    </row>
    <row r="736" spans="8:8" ht="15.75" customHeight="1">
      <c r="H736" s="69"/>
    </row>
    <row r="737" spans="8:8" ht="15.75" customHeight="1">
      <c r="H737" s="69"/>
    </row>
    <row r="738" spans="8:8" ht="15.75" customHeight="1">
      <c r="H738" s="69"/>
    </row>
    <row r="739" spans="8:8" ht="15.75" customHeight="1">
      <c r="H739" s="69"/>
    </row>
    <row r="740" spans="8:8" ht="15.75" customHeight="1">
      <c r="H740" s="69"/>
    </row>
    <row r="741" spans="8:8" ht="15.75" customHeight="1">
      <c r="H741" s="69"/>
    </row>
    <row r="742" spans="8:8" ht="15.75" customHeight="1">
      <c r="H742" s="69"/>
    </row>
    <row r="743" spans="8:8" ht="15.75" customHeight="1">
      <c r="H743" s="69"/>
    </row>
    <row r="744" spans="8:8" ht="15.75" customHeight="1">
      <c r="H744" s="69"/>
    </row>
    <row r="745" spans="8:8" ht="15.75" customHeight="1">
      <c r="H745" s="69"/>
    </row>
    <row r="746" spans="8:8" ht="15.75" customHeight="1">
      <c r="H746" s="69"/>
    </row>
    <row r="747" spans="8:8" ht="15.75" customHeight="1">
      <c r="H747" s="69"/>
    </row>
    <row r="748" spans="8:8" ht="15.75" customHeight="1">
      <c r="H748" s="69"/>
    </row>
    <row r="749" spans="8:8" ht="15.75" customHeight="1">
      <c r="H749" s="69"/>
    </row>
    <row r="750" spans="8:8" ht="15.75" customHeight="1">
      <c r="H750" s="69"/>
    </row>
    <row r="751" spans="8:8" ht="15.75" customHeight="1">
      <c r="H751" s="69"/>
    </row>
    <row r="752" spans="8:8" ht="15.75" customHeight="1">
      <c r="H752" s="69"/>
    </row>
    <row r="753" spans="8:8" ht="15.75" customHeight="1">
      <c r="H753" s="69"/>
    </row>
    <row r="754" spans="8:8" ht="15.75" customHeight="1">
      <c r="H754" s="69"/>
    </row>
    <row r="755" spans="8:8" ht="15.75" customHeight="1">
      <c r="H755" s="69"/>
    </row>
    <row r="756" spans="8:8" ht="15.75" customHeight="1">
      <c r="H756" s="69"/>
    </row>
    <row r="757" spans="8:8" ht="15.75" customHeight="1">
      <c r="H757" s="69"/>
    </row>
    <row r="758" spans="8:8" ht="15.75" customHeight="1">
      <c r="H758" s="69"/>
    </row>
    <row r="759" spans="8:8" ht="15.75" customHeight="1">
      <c r="H759" s="69"/>
    </row>
    <row r="760" spans="8:8" ht="15.75" customHeight="1">
      <c r="H760" s="69"/>
    </row>
    <row r="761" spans="8:8" ht="15.75" customHeight="1">
      <c r="H761" s="69"/>
    </row>
    <row r="762" spans="8:8" ht="15.75" customHeight="1">
      <c r="H762" s="69"/>
    </row>
    <row r="763" spans="8:8" ht="15.75" customHeight="1">
      <c r="H763" s="69"/>
    </row>
    <row r="764" spans="8:8" ht="15.75" customHeight="1">
      <c r="H764" s="69"/>
    </row>
    <row r="765" spans="8:8" ht="15.75" customHeight="1">
      <c r="H765" s="69"/>
    </row>
    <row r="766" spans="8:8" ht="15.75" customHeight="1">
      <c r="H766" s="69"/>
    </row>
    <row r="767" spans="8:8" ht="15.75" customHeight="1">
      <c r="H767" s="69"/>
    </row>
    <row r="768" spans="8:8" ht="15.75" customHeight="1">
      <c r="H768" s="69"/>
    </row>
    <row r="769" spans="8:8" ht="15.75" customHeight="1">
      <c r="H769" s="69"/>
    </row>
    <row r="770" spans="8:8" ht="15.75" customHeight="1">
      <c r="H770" s="69"/>
    </row>
    <row r="771" spans="8:8" ht="15.75" customHeight="1">
      <c r="H771" s="69"/>
    </row>
    <row r="772" spans="8:8" ht="15.75" customHeight="1">
      <c r="H772" s="69"/>
    </row>
    <row r="773" spans="8:8" ht="15.75" customHeight="1">
      <c r="H773" s="69"/>
    </row>
    <row r="774" spans="8:8" ht="15.75" customHeight="1">
      <c r="H774" s="69"/>
    </row>
    <row r="775" spans="8:8" ht="15.75" customHeight="1">
      <c r="H775" s="69"/>
    </row>
    <row r="776" spans="8:8" ht="15.75" customHeight="1">
      <c r="H776" s="69"/>
    </row>
    <row r="777" spans="8:8" ht="15.75" customHeight="1">
      <c r="H777" s="69"/>
    </row>
    <row r="778" spans="8:8" ht="15.75" customHeight="1">
      <c r="H778" s="69"/>
    </row>
    <row r="779" spans="8:8" ht="15.75" customHeight="1">
      <c r="H779" s="69"/>
    </row>
    <row r="780" spans="8:8" ht="15.75" customHeight="1">
      <c r="H780" s="69"/>
    </row>
    <row r="781" spans="8:8" ht="15.75" customHeight="1">
      <c r="H781" s="69"/>
    </row>
    <row r="782" spans="8:8" ht="15.75" customHeight="1">
      <c r="H782" s="69"/>
    </row>
    <row r="783" spans="8:8" ht="15.75" customHeight="1">
      <c r="H783" s="69"/>
    </row>
    <row r="784" spans="8:8" ht="15.75" customHeight="1">
      <c r="H784" s="69"/>
    </row>
    <row r="785" spans="8:8" ht="15.75" customHeight="1">
      <c r="H785" s="69"/>
    </row>
    <row r="786" spans="8:8" ht="15.75" customHeight="1">
      <c r="H786" s="69"/>
    </row>
    <row r="787" spans="8:8" ht="15.75" customHeight="1">
      <c r="H787" s="69"/>
    </row>
    <row r="788" spans="8:8" ht="15.75" customHeight="1">
      <c r="H788" s="69"/>
    </row>
    <row r="789" spans="8:8" ht="15.75" customHeight="1">
      <c r="H789" s="69"/>
    </row>
    <row r="790" spans="8:8" ht="15.75" customHeight="1">
      <c r="H790" s="69"/>
    </row>
    <row r="791" spans="8:8" ht="15.75" customHeight="1">
      <c r="H791" s="69"/>
    </row>
    <row r="792" spans="8:8" ht="15.75" customHeight="1">
      <c r="H792" s="69"/>
    </row>
    <row r="793" spans="8:8" ht="15.75" customHeight="1">
      <c r="H793" s="69"/>
    </row>
    <row r="794" spans="8:8" ht="15.75" customHeight="1">
      <c r="H794" s="69"/>
    </row>
    <row r="795" spans="8:8" ht="15.75" customHeight="1">
      <c r="H795" s="69"/>
    </row>
    <row r="796" spans="8:8" ht="15.75" customHeight="1">
      <c r="H796" s="69"/>
    </row>
    <row r="797" spans="8:8" ht="15.75" customHeight="1">
      <c r="H797" s="69"/>
    </row>
    <row r="798" spans="8:8" ht="15.75" customHeight="1">
      <c r="H798" s="69"/>
    </row>
    <row r="799" spans="8:8" ht="15.75" customHeight="1">
      <c r="H799" s="69"/>
    </row>
    <row r="800" spans="8:8" ht="15.75" customHeight="1">
      <c r="H800" s="69"/>
    </row>
    <row r="801" spans="8:8" ht="15.75" customHeight="1">
      <c r="H801" s="69"/>
    </row>
    <row r="802" spans="8:8" ht="15.75" customHeight="1">
      <c r="H802" s="69"/>
    </row>
    <row r="803" spans="8:8" ht="15.75" customHeight="1">
      <c r="H803" s="69"/>
    </row>
    <row r="804" spans="8:8" ht="15.75" customHeight="1">
      <c r="H804" s="69"/>
    </row>
    <row r="805" spans="8:8" ht="15.75" customHeight="1">
      <c r="H805" s="69"/>
    </row>
    <row r="806" spans="8:8" ht="15.75" customHeight="1">
      <c r="H806" s="69"/>
    </row>
    <row r="807" spans="8:8" ht="15.75" customHeight="1">
      <c r="H807" s="69"/>
    </row>
    <row r="808" spans="8:8" ht="15.75" customHeight="1">
      <c r="H808" s="69"/>
    </row>
    <row r="809" spans="8:8" ht="15.75" customHeight="1">
      <c r="H809" s="69"/>
    </row>
    <row r="810" spans="8:8" ht="15.75" customHeight="1">
      <c r="H810" s="69"/>
    </row>
    <row r="811" spans="8:8" ht="15.75" customHeight="1">
      <c r="H811" s="69"/>
    </row>
    <row r="812" spans="8:8" ht="15.75" customHeight="1">
      <c r="H812" s="69"/>
    </row>
    <row r="813" spans="8:8" ht="15.75" customHeight="1">
      <c r="H813" s="69"/>
    </row>
    <row r="814" spans="8:8" ht="15.75" customHeight="1">
      <c r="H814" s="69"/>
    </row>
    <row r="815" spans="8:8" ht="15.75" customHeight="1">
      <c r="H815" s="69"/>
    </row>
    <row r="816" spans="8:8" ht="15.75" customHeight="1">
      <c r="H816" s="69"/>
    </row>
    <row r="817" spans="8:8" ht="15.75" customHeight="1">
      <c r="H817" s="69"/>
    </row>
    <row r="818" spans="8:8" ht="15.75" customHeight="1">
      <c r="H818" s="69"/>
    </row>
    <row r="819" spans="8:8" ht="15.75" customHeight="1">
      <c r="H819" s="69"/>
    </row>
    <row r="820" spans="8:8" ht="15.75" customHeight="1">
      <c r="H820" s="69"/>
    </row>
    <row r="821" spans="8:8" ht="15.75" customHeight="1">
      <c r="H821" s="69"/>
    </row>
    <row r="822" spans="8:8" ht="15.75" customHeight="1">
      <c r="H822" s="69"/>
    </row>
    <row r="823" spans="8:8" ht="15.75" customHeight="1">
      <c r="H823" s="69"/>
    </row>
    <row r="824" spans="8:8" ht="15.75" customHeight="1">
      <c r="H824" s="69"/>
    </row>
    <row r="825" spans="8:8" ht="15.75" customHeight="1">
      <c r="H825" s="69"/>
    </row>
    <row r="826" spans="8:8" ht="15.75" customHeight="1">
      <c r="H826" s="69"/>
    </row>
    <row r="827" spans="8:8" ht="15.75" customHeight="1">
      <c r="H827" s="69"/>
    </row>
    <row r="828" spans="8:8" ht="15.75" customHeight="1">
      <c r="H828" s="69"/>
    </row>
    <row r="829" spans="8:8" ht="15.75" customHeight="1">
      <c r="H829" s="69"/>
    </row>
    <row r="830" spans="8:8" ht="15.75" customHeight="1">
      <c r="H830" s="69"/>
    </row>
    <row r="831" spans="8:8" ht="15.75" customHeight="1">
      <c r="H831" s="69"/>
    </row>
    <row r="832" spans="8:8" ht="15.75" customHeight="1">
      <c r="H832" s="69"/>
    </row>
    <row r="833" spans="8:8" ht="15.75" customHeight="1">
      <c r="H833" s="69"/>
    </row>
    <row r="834" spans="8:8" ht="15.75" customHeight="1">
      <c r="H834" s="69"/>
    </row>
    <row r="835" spans="8:8" ht="15.75" customHeight="1">
      <c r="H835" s="69"/>
    </row>
    <row r="836" spans="8:8" ht="15.75" customHeight="1">
      <c r="H836" s="69"/>
    </row>
    <row r="837" spans="8:8" ht="15.75" customHeight="1">
      <c r="H837" s="69"/>
    </row>
    <row r="838" spans="8:8" ht="15.75" customHeight="1">
      <c r="H838" s="69"/>
    </row>
    <row r="839" spans="8:8" ht="15.75" customHeight="1">
      <c r="H839" s="69"/>
    </row>
    <row r="840" spans="8:8" ht="15.75" customHeight="1">
      <c r="H840" s="69"/>
    </row>
    <row r="841" spans="8:8" ht="15.75" customHeight="1">
      <c r="H841" s="69"/>
    </row>
    <row r="842" spans="8:8" ht="15.75" customHeight="1">
      <c r="H842" s="69"/>
    </row>
    <row r="843" spans="8:8" ht="15.75" customHeight="1">
      <c r="H843" s="69"/>
    </row>
    <row r="844" spans="8:8" ht="15.75" customHeight="1">
      <c r="H844" s="69"/>
    </row>
    <row r="845" spans="8:8" ht="15.75" customHeight="1">
      <c r="H845" s="69"/>
    </row>
    <row r="846" spans="8:8" ht="15.75" customHeight="1">
      <c r="H846" s="69"/>
    </row>
    <row r="847" spans="8:8" ht="15.75" customHeight="1">
      <c r="H847" s="69"/>
    </row>
    <row r="848" spans="8:8" ht="15.75" customHeight="1">
      <c r="H848" s="69"/>
    </row>
    <row r="849" spans="8:8" ht="15.75" customHeight="1">
      <c r="H849" s="69"/>
    </row>
    <row r="850" spans="8:8" ht="15.75" customHeight="1">
      <c r="H850" s="69"/>
    </row>
    <row r="851" spans="8:8" ht="15.75" customHeight="1">
      <c r="H851" s="69"/>
    </row>
    <row r="852" spans="8:8" ht="15.75" customHeight="1">
      <c r="H852" s="69"/>
    </row>
    <row r="853" spans="8:8" ht="15.75" customHeight="1">
      <c r="H853" s="69"/>
    </row>
    <row r="854" spans="8:8" ht="15.75" customHeight="1">
      <c r="H854" s="69"/>
    </row>
    <row r="855" spans="8:8" ht="15.75" customHeight="1">
      <c r="H855" s="69"/>
    </row>
    <row r="856" spans="8:8" ht="15.75" customHeight="1">
      <c r="H856" s="69"/>
    </row>
    <row r="857" spans="8:8" ht="15.75" customHeight="1">
      <c r="H857" s="69"/>
    </row>
    <row r="858" spans="8:8" ht="15.75" customHeight="1">
      <c r="H858" s="69"/>
    </row>
    <row r="859" spans="8:8" ht="15.75" customHeight="1">
      <c r="H859" s="69"/>
    </row>
    <row r="860" spans="8:8" ht="15.75" customHeight="1">
      <c r="H860" s="69"/>
    </row>
    <row r="861" spans="8:8" ht="15.75" customHeight="1">
      <c r="H861" s="69"/>
    </row>
    <row r="862" spans="8:8" ht="15.75" customHeight="1">
      <c r="H862" s="69"/>
    </row>
    <row r="863" spans="8:8" ht="15.75" customHeight="1">
      <c r="H863" s="69"/>
    </row>
    <row r="864" spans="8:8" ht="15.75" customHeight="1">
      <c r="H864" s="69"/>
    </row>
    <row r="865" spans="8:8" ht="15.75" customHeight="1">
      <c r="H865" s="69"/>
    </row>
    <row r="866" spans="8:8" ht="15.75" customHeight="1">
      <c r="H866" s="69"/>
    </row>
    <row r="867" spans="8:8" ht="15.75" customHeight="1">
      <c r="H867" s="69"/>
    </row>
    <row r="868" spans="8:8" ht="15.75" customHeight="1">
      <c r="H868" s="69"/>
    </row>
    <row r="869" spans="8:8" ht="15.75" customHeight="1">
      <c r="H869" s="69"/>
    </row>
    <row r="870" spans="8:8" ht="15.75" customHeight="1">
      <c r="H870" s="69"/>
    </row>
    <row r="871" spans="8:8" ht="15.75" customHeight="1">
      <c r="H871" s="69"/>
    </row>
    <row r="872" spans="8:8" ht="15.75" customHeight="1">
      <c r="H872" s="69"/>
    </row>
    <row r="873" spans="8:8" ht="15.75" customHeight="1">
      <c r="H873" s="69"/>
    </row>
    <row r="874" spans="8:8" ht="15.75" customHeight="1">
      <c r="H874" s="69"/>
    </row>
    <row r="875" spans="8:8" ht="15.75" customHeight="1">
      <c r="H875" s="69"/>
    </row>
    <row r="876" spans="8:8" ht="15.75" customHeight="1">
      <c r="H876" s="69"/>
    </row>
    <row r="877" spans="8:8" ht="15.75" customHeight="1">
      <c r="H877" s="69"/>
    </row>
    <row r="878" spans="8:8" ht="15.75" customHeight="1">
      <c r="H878" s="69"/>
    </row>
    <row r="879" spans="8:8" ht="15.75" customHeight="1">
      <c r="H879" s="69"/>
    </row>
    <row r="880" spans="8:8" ht="15.75" customHeight="1">
      <c r="H880" s="69"/>
    </row>
    <row r="881" spans="8:8" ht="15.75" customHeight="1">
      <c r="H881" s="69"/>
    </row>
    <row r="882" spans="8:8" ht="15.75" customHeight="1">
      <c r="H882" s="69"/>
    </row>
    <row r="883" spans="8:8" ht="15.75" customHeight="1">
      <c r="H883" s="69"/>
    </row>
    <row r="884" spans="8:8" ht="15.75" customHeight="1">
      <c r="H884" s="69"/>
    </row>
    <row r="885" spans="8:8" ht="15.75" customHeight="1">
      <c r="H885" s="69"/>
    </row>
    <row r="886" spans="8:8" ht="15.75" customHeight="1">
      <c r="H886" s="69"/>
    </row>
    <row r="887" spans="8:8" ht="15.75" customHeight="1">
      <c r="H887" s="69"/>
    </row>
    <row r="888" spans="8:8" ht="15.75" customHeight="1">
      <c r="H888" s="69"/>
    </row>
    <row r="889" spans="8:8" ht="15.75" customHeight="1">
      <c r="H889" s="69"/>
    </row>
    <row r="890" spans="8:8" ht="15.75" customHeight="1">
      <c r="H890" s="69"/>
    </row>
    <row r="891" spans="8:8" ht="15.75" customHeight="1">
      <c r="H891" s="69"/>
    </row>
    <row r="892" spans="8:8" ht="15.75" customHeight="1">
      <c r="H892" s="69"/>
    </row>
    <row r="893" spans="8:8" ht="15.75" customHeight="1">
      <c r="H893" s="69"/>
    </row>
    <row r="894" spans="8:8" ht="15.75" customHeight="1">
      <c r="H894" s="69"/>
    </row>
    <row r="895" spans="8:8" ht="15.75" customHeight="1">
      <c r="H895" s="69"/>
    </row>
    <row r="896" spans="8:8" ht="15.75" customHeight="1">
      <c r="H896" s="69"/>
    </row>
    <row r="897" spans="8:8" ht="15.75" customHeight="1">
      <c r="H897" s="69"/>
    </row>
    <row r="898" spans="8:8" ht="15.75" customHeight="1">
      <c r="H898" s="69"/>
    </row>
    <row r="899" spans="8:8" ht="15.75" customHeight="1">
      <c r="H899" s="69"/>
    </row>
    <row r="900" spans="8:8" ht="15.75" customHeight="1">
      <c r="H900" s="69"/>
    </row>
    <row r="901" spans="8:8" ht="15.75" customHeight="1">
      <c r="H901" s="69"/>
    </row>
    <row r="902" spans="8:8" ht="15.75" customHeight="1">
      <c r="H902" s="69"/>
    </row>
    <row r="903" spans="8:8" ht="15.75" customHeight="1">
      <c r="H903" s="69"/>
    </row>
    <row r="904" spans="8:8" ht="15.75" customHeight="1">
      <c r="H904" s="69"/>
    </row>
    <row r="905" spans="8:8" ht="15.75" customHeight="1">
      <c r="H905" s="69"/>
    </row>
    <row r="906" spans="8:8" ht="15.75" customHeight="1">
      <c r="H906" s="69"/>
    </row>
    <row r="907" spans="8:8" ht="15.75" customHeight="1">
      <c r="H907" s="69"/>
    </row>
    <row r="908" spans="8:8" ht="15.75" customHeight="1">
      <c r="H908" s="69"/>
    </row>
    <row r="909" spans="8:8" ht="15.75" customHeight="1">
      <c r="H909" s="69"/>
    </row>
    <row r="910" spans="8:8" ht="15.75" customHeight="1">
      <c r="H910" s="69"/>
    </row>
    <row r="911" spans="8:8" ht="15.75" customHeight="1">
      <c r="H911" s="69"/>
    </row>
    <row r="912" spans="8:8" ht="15.75" customHeight="1">
      <c r="H912" s="69"/>
    </row>
    <row r="913" spans="8:8" ht="15.75" customHeight="1">
      <c r="H913" s="69"/>
    </row>
    <row r="914" spans="8:8" ht="15.75" customHeight="1">
      <c r="H914" s="69"/>
    </row>
    <row r="915" spans="8:8" ht="15.75" customHeight="1">
      <c r="H915" s="69"/>
    </row>
    <row r="916" spans="8:8" ht="15.75" customHeight="1">
      <c r="H916" s="69"/>
    </row>
    <row r="917" spans="8:8" ht="15.75" customHeight="1">
      <c r="H917" s="69"/>
    </row>
    <row r="918" spans="8:8" ht="15.75" customHeight="1">
      <c r="H918" s="69"/>
    </row>
    <row r="919" spans="8:8" ht="15.75" customHeight="1">
      <c r="H919" s="69"/>
    </row>
    <row r="920" spans="8:8" ht="15.75" customHeight="1">
      <c r="H920" s="69"/>
    </row>
    <row r="921" spans="8:8" ht="15.75" customHeight="1">
      <c r="H921" s="69"/>
    </row>
    <row r="922" spans="8:8" ht="15.75" customHeight="1">
      <c r="H922" s="69"/>
    </row>
    <row r="923" spans="8:8" ht="15.75" customHeight="1">
      <c r="H923" s="69"/>
    </row>
    <row r="924" spans="8:8" ht="15.75" customHeight="1">
      <c r="H924" s="69"/>
    </row>
    <row r="925" spans="8:8" ht="15.75" customHeight="1">
      <c r="H925" s="69"/>
    </row>
    <row r="926" spans="8:8" ht="15.75" customHeight="1">
      <c r="H926" s="69"/>
    </row>
    <row r="927" spans="8:8" ht="15.75" customHeight="1">
      <c r="H927" s="69"/>
    </row>
    <row r="928" spans="8:8" ht="15.75" customHeight="1">
      <c r="H928" s="69"/>
    </row>
    <row r="929" spans="8:8" ht="15.75" customHeight="1">
      <c r="H929" s="69"/>
    </row>
    <row r="930" spans="8:8" ht="15.75" customHeight="1">
      <c r="H930" s="69"/>
    </row>
    <row r="931" spans="8:8" ht="15.75" customHeight="1">
      <c r="H931" s="69"/>
    </row>
    <row r="932" spans="8:8" ht="15.75" customHeight="1">
      <c r="H932" s="69"/>
    </row>
    <row r="933" spans="8:8" ht="15.75" customHeight="1">
      <c r="H933" s="69"/>
    </row>
    <row r="934" spans="8:8" ht="15.75" customHeight="1">
      <c r="H934" s="69"/>
    </row>
    <row r="935" spans="8:8" ht="15.75" customHeight="1">
      <c r="H935" s="69"/>
    </row>
    <row r="936" spans="8:8" ht="15.75" customHeight="1">
      <c r="H936" s="69"/>
    </row>
    <row r="937" spans="8:8" ht="15.75" customHeight="1">
      <c r="H937" s="69"/>
    </row>
    <row r="938" spans="8:8" ht="15.75" customHeight="1">
      <c r="H938" s="69"/>
    </row>
    <row r="939" spans="8:8" ht="15.75" customHeight="1">
      <c r="H939" s="69"/>
    </row>
    <row r="940" spans="8:8" ht="15.75" customHeight="1">
      <c r="H940" s="69"/>
    </row>
    <row r="941" spans="8:8" ht="15.75" customHeight="1">
      <c r="H941" s="69"/>
    </row>
    <row r="942" spans="8:8" ht="15.75" customHeight="1">
      <c r="H942" s="69"/>
    </row>
    <row r="943" spans="8:8" ht="15.75" customHeight="1">
      <c r="H943" s="69"/>
    </row>
    <row r="944" spans="8:8" ht="15.75" customHeight="1">
      <c r="H944" s="69"/>
    </row>
    <row r="945" spans="8:8" ht="15.75" customHeight="1">
      <c r="H945" s="69"/>
    </row>
    <row r="946" spans="8:8" ht="15.75" customHeight="1">
      <c r="H946" s="69"/>
    </row>
    <row r="947" spans="8:8" ht="15.75" customHeight="1">
      <c r="H947" s="69"/>
    </row>
    <row r="948" spans="8:8" ht="15.75" customHeight="1">
      <c r="H948" s="69"/>
    </row>
    <row r="949" spans="8:8" ht="15.75" customHeight="1">
      <c r="H949" s="69"/>
    </row>
    <row r="950" spans="8:8" ht="15.75" customHeight="1">
      <c r="H950" s="69"/>
    </row>
    <row r="951" spans="8:8" ht="15.75" customHeight="1">
      <c r="H951" s="69"/>
    </row>
    <row r="952" spans="8:8" ht="15.75" customHeight="1">
      <c r="H952" s="69"/>
    </row>
    <row r="953" spans="8:8" ht="15.75" customHeight="1">
      <c r="H953" s="69"/>
    </row>
    <row r="954" spans="8:8" ht="15.75" customHeight="1">
      <c r="H954" s="69"/>
    </row>
    <row r="955" spans="8:8" ht="15.75" customHeight="1">
      <c r="H955" s="69"/>
    </row>
    <row r="956" spans="8:8" ht="15.75" customHeight="1">
      <c r="H956" s="69"/>
    </row>
    <row r="957" spans="8:8" ht="15.75" customHeight="1">
      <c r="H957" s="69"/>
    </row>
    <row r="958" spans="8:8" ht="15.75" customHeight="1">
      <c r="H958" s="69"/>
    </row>
    <row r="959" spans="8:8" ht="15.75" customHeight="1">
      <c r="H959" s="69"/>
    </row>
    <row r="960" spans="8:8" ht="15.75" customHeight="1">
      <c r="H960" s="69"/>
    </row>
    <row r="961" spans="8:8" ht="15.75" customHeight="1">
      <c r="H961" s="69"/>
    </row>
    <row r="962" spans="8:8" ht="15.75" customHeight="1">
      <c r="H962" s="69"/>
    </row>
    <row r="963" spans="8:8" ht="15.75" customHeight="1">
      <c r="H963" s="69"/>
    </row>
    <row r="964" spans="8:8" ht="15.75" customHeight="1">
      <c r="H964" s="69"/>
    </row>
    <row r="965" spans="8:8" ht="15.75" customHeight="1">
      <c r="H965" s="69"/>
    </row>
    <row r="966" spans="8:8" ht="15.75" customHeight="1">
      <c r="H966" s="69"/>
    </row>
    <row r="967" spans="8:8" ht="15.75" customHeight="1">
      <c r="H967" s="69"/>
    </row>
    <row r="968" spans="8:8" ht="15.75" customHeight="1">
      <c r="H968" s="69"/>
    </row>
    <row r="969" spans="8:8" ht="15.75" customHeight="1">
      <c r="H969" s="69"/>
    </row>
    <row r="970" spans="8:8" ht="15.75" customHeight="1">
      <c r="H970" s="69"/>
    </row>
    <row r="971" spans="8:8" ht="15.75" customHeight="1">
      <c r="H971" s="69"/>
    </row>
    <row r="972" spans="8:8" ht="15.75" customHeight="1">
      <c r="H972" s="69"/>
    </row>
    <row r="973" spans="8:8" ht="15.75" customHeight="1">
      <c r="H973" s="69"/>
    </row>
    <row r="974" spans="8:8" ht="15.75" customHeight="1">
      <c r="H974" s="69"/>
    </row>
    <row r="975" spans="8:8" ht="15.75" customHeight="1">
      <c r="H975" s="69"/>
    </row>
    <row r="976" spans="8:8" ht="15.75" customHeight="1">
      <c r="H976" s="69"/>
    </row>
    <row r="977" spans="8:8" ht="15.75" customHeight="1">
      <c r="H977" s="69"/>
    </row>
    <row r="978" spans="8:8" ht="15.75" customHeight="1">
      <c r="H978" s="69"/>
    </row>
    <row r="979" spans="8:8" ht="15.75" customHeight="1">
      <c r="H979" s="69"/>
    </row>
    <row r="980" spans="8:8" ht="15.75" customHeight="1">
      <c r="H980" s="69"/>
    </row>
    <row r="981" spans="8:8" ht="15.75" customHeight="1">
      <c r="H981" s="69"/>
    </row>
    <row r="982" spans="8:8" ht="15.75" customHeight="1">
      <c r="H982" s="69"/>
    </row>
    <row r="983" spans="8:8" ht="15.75" customHeight="1">
      <c r="H983" s="69"/>
    </row>
    <row r="984" spans="8:8" ht="15.75" customHeight="1">
      <c r="H984" s="69"/>
    </row>
    <row r="985" spans="8:8" ht="15.75" customHeight="1">
      <c r="H985" s="69"/>
    </row>
    <row r="986" spans="8:8" ht="15.75" customHeight="1">
      <c r="H986" s="69"/>
    </row>
    <row r="987" spans="8:8" ht="15.75" customHeight="1">
      <c r="H987" s="69"/>
    </row>
    <row r="988" spans="8:8" ht="15.75" customHeight="1">
      <c r="H988" s="69"/>
    </row>
    <row r="989" spans="8:8" ht="15.75" customHeight="1">
      <c r="H989" s="69"/>
    </row>
    <row r="990" spans="8:8" ht="15.75" customHeight="1">
      <c r="H990" s="69"/>
    </row>
    <row r="991" spans="8:8" ht="15.75" customHeight="1">
      <c r="H991" s="69"/>
    </row>
    <row r="992" spans="8:8" ht="15.75" customHeight="1">
      <c r="H992" s="69"/>
    </row>
    <row r="993" spans="8:8" ht="15.75" customHeight="1">
      <c r="H993" s="69"/>
    </row>
    <row r="994" spans="8:8" ht="15.75" customHeight="1">
      <c r="H994" s="69"/>
    </row>
    <row r="995" spans="8:8" ht="15.75" customHeight="1">
      <c r="H995" s="69"/>
    </row>
    <row r="996" spans="8:8" ht="15.75" customHeight="1">
      <c r="H996" s="69"/>
    </row>
    <row r="997" spans="8:8" ht="15.75" customHeight="1">
      <c r="H997" s="69"/>
    </row>
    <row r="998" spans="8:8" ht="15.75" customHeight="1">
      <c r="H998" s="69"/>
    </row>
    <row r="999" spans="8:8" ht="15.75" customHeight="1">
      <c r="H999" s="69"/>
    </row>
    <row r="1000" spans="8:8" ht="15.75" customHeight="1">
      <c r="H1000" s="69"/>
    </row>
    <row r="1001" spans="8:8" ht="15.75" customHeight="1">
      <c r="H1001" s="69"/>
    </row>
    <row r="1002" spans="8:8" ht="15.75" customHeight="1">
      <c r="H1002" s="69"/>
    </row>
    <row r="1003" spans="8:8" ht="15.75" customHeight="1">
      <c r="H1003" s="69"/>
    </row>
    <row r="1004" spans="8:8" ht="15.75" customHeight="1">
      <c r="H1004" s="69"/>
    </row>
    <row r="1005" spans="8:8" ht="15.75" customHeight="1">
      <c r="H1005" s="69"/>
    </row>
    <row r="1006" spans="8:8" ht="15.75" customHeight="1">
      <c r="H1006" s="69"/>
    </row>
    <row r="1007" spans="8:8" ht="15.75" customHeight="1">
      <c r="H1007" s="69"/>
    </row>
    <row r="1008" spans="8:8" ht="15.75" customHeight="1">
      <c r="H1008" s="69"/>
    </row>
    <row r="1009" spans="8:8" ht="15.75" customHeight="1">
      <c r="H1009" s="69"/>
    </row>
    <row r="1010" spans="8:8" ht="15.75" customHeight="1">
      <c r="H1010" s="69"/>
    </row>
    <row r="1011" spans="8:8" ht="15.75" customHeight="1">
      <c r="H1011" s="69"/>
    </row>
    <row r="1012" spans="8:8" ht="15.75" customHeight="1">
      <c r="H1012" s="69"/>
    </row>
    <row r="1013" spans="8:8" ht="15.75" customHeight="1">
      <c r="H1013" s="69"/>
    </row>
    <row r="1014" spans="8:8" ht="15.75" customHeight="1">
      <c r="H1014" s="69"/>
    </row>
    <row r="1015" spans="8:8" ht="15.75" customHeight="1">
      <c r="H1015" s="69"/>
    </row>
    <row r="1016" spans="8:8" ht="15.75" customHeight="1">
      <c r="H1016" s="69"/>
    </row>
    <row r="1017" spans="8:8" ht="15.75" customHeight="1">
      <c r="H1017" s="69"/>
    </row>
    <row r="1018" spans="8:8" ht="15.75" customHeight="1">
      <c r="H1018" s="69"/>
    </row>
    <row r="1019" spans="8:8" ht="15.75" customHeight="1">
      <c r="H1019" s="69"/>
    </row>
    <row r="1020" spans="8:8" ht="15.75" customHeight="1">
      <c r="H1020" s="69"/>
    </row>
    <row r="1021" spans="8:8" ht="15.75" customHeight="1">
      <c r="H1021" s="69"/>
    </row>
    <row r="1022" spans="8:8" ht="15.75" customHeight="1">
      <c r="H1022" s="69"/>
    </row>
  </sheetData>
  <mergeCells count="11">
    <mergeCell ref="A60:B60"/>
    <mergeCell ref="A1:H1"/>
    <mergeCell ref="A42:B42"/>
    <mergeCell ref="A54:B54"/>
    <mergeCell ref="A37:B37"/>
    <mergeCell ref="A29:B29"/>
    <mergeCell ref="A18:B18"/>
    <mergeCell ref="A3:B3"/>
    <mergeCell ref="A10:B10"/>
    <mergeCell ref="A2:H2"/>
    <mergeCell ref="A45:B45"/>
  </mergeCells>
  <conditionalFormatting sqref="A42">
    <cfRule type="expression" dxfId="128" priority="92">
      <formula>#REF!="No"</formula>
    </cfRule>
  </conditionalFormatting>
  <conditionalFormatting sqref="A55:A57">
    <cfRule type="expression" dxfId="127" priority="93">
      <formula>#REF!="Yes"</formula>
    </cfRule>
  </conditionalFormatting>
  <conditionalFormatting sqref="E43:E44">
    <cfRule type="expression" dxfId="126" priority="125">
      <formula>$C$10="Yes"</formula>
    </cfRule>
  </conditionalFormatting>
  <conditionalFormatting sqref="H43:H44">
    <cfRule type="expression" dxfId="125" priority="126">
      <formula>$C$10="Yes"</formula>
    </cfRule>
  </conditionalFormatting>
  <conditionalFormatting sqref="E55">
    <cfRule type="expression" dxfId="124" priority="127">
      <formula>$C$10="Yes"</formula>
    </cfRule>
  </conditionalFormatting>
  <conditionalFormatting sqref="H55">
    <cfRule type="expression" dxfId="123" priority="128">
      <formula>$C$10="Yes"</formula>
    </cfRule>
  </conditionalFormatting>
  <conditionalFormatting sqref="E65">
    <cfRule type="expression" dxfId="122" priority="133">
      <formula>$C$10="Yes"</formula>
    </cfRule>
  </conditionalFormatting>
  <conditionalFormatting sqref="H65">
    <cfRule type="expression" dxfId="121" priority="134">
      <formula>$C$10="Yes"</formula>
    </cfRule>
  </conditionalFormatting>
  <conditionalFormatting sqref="A45">
    <cfRule type="expression" dxfId="120" priority="73">
      <formula>#REF!="No"</formula>
    </cfRule>
  </conditionalFormatting>
  <conditionalFormatting sqref="A59">
    <cfRule type="expression" dxfId="119" priority="60">
      <formula>#REF!="Yes"</formula>
    </cfRule>
  </conditionalFormatting>
  <conditionalFormatting sqref="A58">
    <cfRule type="expression" dxfId="118" priority="57">
      <formula>#REF!="Yes"</formula>
    </cfRule>
  </conditionalFormatting>
  <conditionalFormatting sqref="A61">
    <cfRule type="expression" dxfId="117" priority="52">
      <formula>#REF!="Yes"</formula>
    </cfRule>
  </conditionalFormatting>
  <conditionalFormatting sqref="A62:A65">
    <cfRule type="expression" dxfId="108" priority="45">
      <formula>#REF!="Yes"</formula>
    </cfRule>
  </conditionalFormatting>
  <conditionalFormatting sqref="E56 H56">
    <cfRule type="expression" dxfId="107" priority="44">
      <formula>$C$28="Yes"</formula>
    </cfRule>
  </conditionalFormatting>
  <conditionalFormatting sqref="E57 H57">
    <cfRule type="expression" dxfId="106" priority="43">
      <formula>$C$28="Yes"</formula>
    </cfRule>
  </conditionalFormatting>
  <conditionalFormatting sqref="E58 H58">
    <cfRule type="expression" dxfId="105" priority="42">
      <formula>$C$28="Yes"</formula>
    </cfRule>
  </conditionalFormatting>
  <conditionalFormatting sqref="E59 H59">
    <cfRule type="expression" dxfId="104" priority="41">
      <formula>$C$28="Yes"</formula>
    </cfRule>
  </conditionalFormatting>
  <conditionalFormatting sqref="E49 H49">
    <cfRule type="expression" dxfId="103" priority="40">
      <formula>$C$28="Yes"</formula>
    </cfRule>
  </conditionalFormatting>
  <conditionalFormatting sqref="E50 H50">
    <cfRule type="expression" dxfId="102" priority="39">
      <formula>$C$28="Yes"</formula>
    </cfRule>
  </conditionalFormatting>
  <conditionalFormatting sqref="E51 H51">
    <cfRule type="expression" dxfId="101" priority="38">
      <formula>$C$28="Yes"</formula>
    </cfRule>
  </conditionalFormatting>
  <conditionalFormatting sqref="E52 H52">
    <cfRule type="expression" dxfId="100" priority="37">
      <formula>$C$28="Yes"</formula>
    </cfRule>
  </conditionalFormatting>
  <conditionalFormatting sqref="E53 H53">
    <cfRule type="expression" dxfId="99" priority="36">
      <formula>$C$28="Yes"</formula>
    </cfRule>
  </conditionalFormatting>
  <conditionalFormatting sqref="E47">
    <cfRule type="expression" dxfId="98" priority="35">
      <formula>$C$28="Yes"</formula>
    </cfRule>
  </conditionalFormatting>
  <conditionalFormatting sqref="H47">
    <cfRule type="expression" dxfId="97" priority="34">
      <formula>$C$28="Yes"</formula>
    </cfRule>
  </conditionalFormatting>
  <conditionalFormatting sqref="E46">
    <cfRule type="expression" dxfId="96" priority="33">
      <formula>$C$28="Yes"</formula>
    </cfRule>
  </conditionalFormatting>
  <conditionalFormatting sqref="H46">
    <cfRule type="expression" dxfId="95" priority="32">
      <formula>$C$28="Yes"</formula>
    </cfRule>
  </conditionalFormatting>
  <conditionalFormatting sqref="E48 H48">
    <cfRule type="expression" dxfId="94" priority="31">
      <formula>$C$28="Yes"</formula>
    </cfRule>
  </conditionalFormatting>
  <conditionalFormatting sqref="E38">
    <cfRule type="expression" dxfId="93" priority="30">
      <formula>$C$28="Yes"</formula>
    </cfRule>
  </conditionalFormatting>
  <conditionalFormatting sqref="H38">
    <cfRule type="expression" dxfId="92" priority="29">
      <formula>$C$28="Yes"</formula>
    </cfRule>
  </conditionalFormatting>
  <conditionalFormatting sqref="E39">
    <cfRule type="expression" dxfId="91" priority="28">
      <formula>$C$28="Yes"</formula>
    </cfRule>
  </conditionalFormatting>
  <conditionalFormatting sqref="H39">
    <cfRule type="expression" dxfId="90" priority="27">
      <formula>$C$28="Yes"</formula>
    </cfRule>
  </conditionalFormatting>
  <conditionalFormatting sqref="E40">
    <cfRule type="expression" dxfId="89" priority="26">
      <formula>$C$28="Yes"</formula>
    </cfRule>
  </conditionalFormatting>
  <conditionalFormatting sqref="H40">
    <cfRule type="expression" dxfId="88" priority="25">
      <formula>$C$28="Yes"</formula>
    </cfRule>
  </conditionalFormatting>
  <conditionalFormatting sqref="E41">
    <cfRule type="expression" dxfId="87" priority="24">
      <formula>$C$28="Yes"</formula>
    </cfRule>
  </conditionalFormatting>
  <conditionalFormatting sqref="H41">
    <cfRule type="expression" dxfId="86" priority="23">
      <formula>$C$28="Yes"</formula>
    </cfRule>
  </conditionalFormatting>
  <conditionalFormatting sqref="E30 H30">
    <cfRule type="expression" dxfId="85" priority="22">
      <formula>$C$28="Yes"</formula>
    </cfRule>
  </conditionalFormatting>
  <conditionalFormatting sqref="E31 H31">
    <cfRule type="expression" dxfId="84" priority="21">
      <formula>$C$28="Yes"</formula>
    </cfRule>
  </conditionalFormatting>
  <conditionalFormatting sqref="E32 H32">
    <cfRule type="expression" dxfId="83" priority="20">
      <formula>$C$28="Yes"</formula>
    </cfRule>
  </conditionalFormatting>
  <conditionalFormatting sqref="E34 H34">
    <cfRule type="expression" dxfId="82" priority="19">
      <formula>$C$28="Yes"</formula>
    </cfRule>
  </conditionalFormatting>
  <conditionalFormatting sqref="E35 H35">
    <cfRule type="expression" dxfId="81" priority="18">
      <formula>$C$28="Yes"</formula>
    </cfRule>
  </conditionalFormatting>
  <conditionalFormatting sqref="E36 H36">
    <cfRule type="expression" dxfId="80" priority="17">
      <formula>$C$28="Yes"</formula>
    </cfRule>
  </conditionalFormatting>
  <conditionalFormatting sqref="D33:E33 H33">
    <cfRule type="expression" dxfId="79" priority="16">
      <formula>$C$60="No"</formula>
    </cfRule>
  </conditionalFormatting>
  <conditionalFormatting sqref="E33">
    <cfRule type="expression" dxfId="78" priority="15">
      <formula>$C$28="Yes"</formula>
    </cfRule>
  </conditionalFormatting>
  <conditionalFormatting sqref="H33">
    <cfRule type="expression" dxfId="77" priority="14">
      <formula>$C$28="Yes"</formula>
    </cfRule>
  </conditionalFormatting>
  <conditionalFormatting sqref="A66">
    <cfRule type="expression" dxfId="10" priority="11">
      <formula>#REF!="Yes"</formula>
    </cfRule>
  </conditionalFormatting>
  <conditionalFormatting sqref="E66">
    <cfRule type="expression" dxfId="9" priority="9">
      <formula>$C$29="Yes"</formula>
    </cfRule>
  </conditionalFormatting>
  <conditionalFormatting sqref="H66">
    <cfRule type="expression" dxfId="8" priority="10">
      <formula>$C$29="Yes"</formula>
    </cfRule>
  </conditionalFormatting>
  <conditionalFormatting sqref="E64">
    <cfRule type="expression" dxfId="7" priority="7">
      <formula>$C$29="Yes"</formula>
    </cfRule>
  </conditionalFormatting>
  <conditionalFormatting sqref="H64">
    <cfRule type="expression" dxfId="6" priority="8">
      <formula>$C$29="Yes"</formula>
    </cfRule>
  </conditionalFormatting>
  <conditionalFormatting sqref="E62">
    <cfRule type="expression" dxfId="5" priority="6">
      <formula>$C$30="Yes"</formula>
    </cfRule>
  </conditionalFormatting>
  <conditionalFormatting sqref="H62">
    <cfRule type="expression" dxfId="4" priority="5">
      <formula>$C$30="Yes"</formula>
    </cfRule>
  </conditionalFormatting>
  <conditionalFormatting sqref="E63">
    <cfRule type="expression" dxfId="3" priority="4">
      <formula>$C$30="Yes"</formula>
    </cfRule>
  </conditionalFormatting>
  <conditionalFormatting sqref="H63">
    <cfRule type="expression" dxfId="2" priority="3">
      <formula>$C$30="Yes"</formula>
    </cfRule>
  </conditionalFormatting>
  <conditionalFormatting sqref="E61">
    <cfRule type="expression" dxfId="1" priority="2">
      <formula>$C$30="Yes"</formula>
    </cfRule>
  </conditionalFormatting>
  <conditionalFormatting sqref="H61">
    <cfRule type="expression" dxfId="0" priority="1">
      <formula>$C$30="Yes"</formula>
    </cfRule>
  </conditionalFormatting>
  <pageMargins left="0.75" right="0.75" top="1" bottom="1" header="0" footer="0"/>
  <pageSetup orientation="landscape" r:id="rId1"/>
  <headerFooter>
    <oddFooter>&amp;L000000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005"/>
  <sheetViews>
    <sheetView topLeftCell="A19" workbookViewId="0">
      <selection activeCell="A32" sqref="A32"/>
    </sheetView>
  </sheetViews>
  <sheetFormatPr defaultColWidth="11.19921875" defaultRowHeight="15" customHeight="1"/>
  <cols>
    <col min="1" max="1" width="22.69921875" customWidth="1"/>
    <col min="2" max="2" width="16.3984375" customWidth="1"/>
    <col min="3" max="3" width="28.8984375" customWidth="1"/>
    <col min="4" max="4" width="15.59765625" customWidth="1"/>
    <col min="5" max="5" width="10.09765625" customWidth="1"/>
    <col min="6" max="6" width="11.69921875" customWidth="1"/>
    <col min="7" max="7" width="11.3984375" customWidth="1"/>
    <col min="8" max="8" width="21.19921875" customWidth="1"/>
    <col min="9" max="9" width="20.19921875" customWidth="1"/>
    <col min="10" max="10" width="13" customWidth="1"/>
    <col min="11" max="29" width="8.59765625" customWidth="1"/>
  </cols>
  <sheetData>
    <row r="1" spans="1:29" ht="36" customHeight="1">
      <c r="A1" s="243" t="s">
        <v>1810</v>
      </c>
      <c r="B1" s="217"/>
      <c r="C1" s="217"/>
      <c r="D1" s="217"/>
      <c r="E1" s="217"/>
      <c r="F1" s="217"/>
      <c r="G1" s="232"/>
      <c r="H1" s="40" t="str">
        <f>'HECVAT - On-Premise'!E1</f>
        <v>Version 2.11</v>
      </c>
      <c r="I1" s="1"/>
      <c r="J1" s="1"/>
      <c r="K1" s="1"/>
      <c r="L1" s="1"/>
      <c r="M1" s="1"/>
      <c r="N1" s="1"/>
      <c r="O1" s="1"/>
      <c r="P1" s="1"/>
      <c r="Q1" s="1"/>
      <c r="R1" s="1"/>
      <c r="S1" s="1"/>
      <c r="T1" s="1"/>
      <c r="U1" s="1"/>
      <c r="V1" s="1"/>
      <c r="W1" s="1"/>
      <c r="X1" s="1"/>
      <c r="Y1" s="1"/>
      <c r="Z1" s="1"/>
      <c r="AA1" s="1"/>
      <c r="AB1" s="1"/>
      <c r="AC1" s="1"/>
    </row>
    <row r="2" spans="1:29" ht="25.5" customHeight="1">
      <c r="A2" s="222" t="s">
        <v>0</v>
      </c>
      <c r="B2" s="217"/>
      <c r="C2" s="217"/>
      <c r="D2" s="217"/>
      <c r="E2" s="217"/>
      <c r="F2" s="217"/>
      <c r="G2" s="217"/>
      <c r="H2" s="210"/>
      <c r="I2" s="1"/>
      <c r="J2" s="1"/>
      <c r="K2" s="1"/>
      <c r="L2" s="1"/>
      <c r="M2" s="1"/>
      <c r="N2" s="1"/>
      <c r="O2" s="1"/>
      <c r="P2" s="1"/>
      <c r="Q2" s="1"/>
      <c r="R2" s="1"/>
      <c r="S2" s="1"/>
      <c r="T2" s="1"/>
      <c r="U2" s="1"/>
      <c r="V2" s="1"/>
      <c r="W2" s="1"/>
      <c r="X2" s="1"/>
      <c r="Y2" s="1"/>
      <c r="Z2" s="1"/>
      <c r="AA2" s="1"/>
      <c r="AB2" s="1"/>
      <c r="AC2" s="1"/>
    </row>
    <row r="3" spans="1:29" ht="48" customHeight="1">
      <c r="A3" s="41" t="s">
        <v>21</v>
      </c>
      <c r="B3" s="244" t="str">
        <f>'HECVAT - On-Premise'!C7</f>
        <v>Vendor Name</v>
      </c>
      <c r="C3" s="210"/>
      <c r="D3" s="42"/>
      <c r="E3" s="41" t="s">
        <v>23</v>
      </c>
      <c r="F3" s="242" t="str">
        <f>'HECVAT - On-Premise'!C8</f>
        <v>Product Name and Version Information</v>
      </c>
      <c r="G3" s="217"/>
      <c r="H3" s="210"/>
      <c r="I3" s="19"/>
      <c r="J3" s="19"/>
      <c r="K3" s="19"/>
      <c r="L3" s="19"/>
      <c r="M3" s="19"/>
      <c r="N3" s="19"/>
      <c r="O3" s="19"/>
      <c r="P3" s="19"/>
      <c r="Q3" s="19"/>
      <c r="R3" s="19"/>
      <c r="S3" s="19"/>
      <c r="T3" s="19"/>
      <c r="U3" s="19"/>
      <c r="V3" s="19"/>
      <c r="W3" s="19"/>
      <c r="X3" s="19"/>
      <c r="Y3" s="19"/>
      <c r="Z3" s="19"/>
      <c r="AA3" s="19"/>
      <c r="AB3" s="19"/>
      <c r="AC3" s="19"/>
    </row>
    <row r="4" spans="1:29" ht="48" customHeight="1">
      <c r="A4" s="41" t="s">
        <v>38</v>
      </c>
      <c r="B4" s="214" t="str">
        <f>'HECVAT - On-Premise'!C11</f>
        <v>Vendor Contact Name</v>
      </c>
      <c r="C4" s="210"/>
      <c r="D4" s="43"/>
      <c r="E4" s="41" t="s">
        <v>27</v>
      </c>
      <c r="F4" s="242" t="str">
        <f>'HECVAT - On-Premise'!C9</f>
        <v>Brief Description of the Product</v>
      </c>
      <c r="G4" s="217"/>
      <c r="H4" s="210"/>
      <c r="I4" s="19"/>
      <c r="J4" s="19"/>
      <c r="K4" s="19"/>
      <c r="L4" s="19"/>
      <c r="M4" s="19"/>
      <c r="N4" s="19"/>
      <c r="O4" s="19"/>
      <c r="P4" s="19"/>
      <c r="Q4" s="19"/>
      <c r="R4" s="19"/>
      <c r="S4" s="19"/>
      <c r="T4" s="19"/>
      <c r="U4" s="19"/>
      <c r="V4" s="19"/>
      <c r="W4" s="19"/>
      <c r="X4" s="19"/>
      <c r="Y4" s="19"/>
      <c r="Z4" s="19"/>
      <c r="AA4" s="19"/>
      <c r="AB4" s="19"/>
      <c r="AC4" s="19"/>
    </row>
    <row r="5" spans="1:29" ht="48" customHeight="1">
      <c r="A5" s="41" t="s">
        <v>41</v>
      </c>
      <c r="B5" s="214" t="str">
        <f>'HECVAT - On-Premise'!C12</f>
        <v>Vendor Contact Title</v>
      </c>
      <c r="C5" s="210"/>
      <c r="D5" s="44"/>
      <c r="E5" s="41" t="s">
        <v>216</v>
      </c>
      <c r="F5" s="242" t="s">
        <v>1813</v>
      </c>
      <c r="G5" s="217"/>
      <c r="H5" s="210"/>
      <c r="I5" s="19"/>
      <c r="J5" s="19"/>
      <c r="K5" s="19"/>
      <c r="L5" s="19"/>
      <c r="M5" s="19"/>
      <c r="N5" s="19"/>
      <c r="O5" s="19"/>
      <c r="P5" s="19"/>
      <c r="Q5" s="19"/>
      <c r="R5" s="19"/>
      <c r="S5" s="19"/>
      <c r="T5" s="19"/>
      <c r="U5" s="19"/>
      <c r="V5" s="19"/>
      <c r="W5" s="19"/>
      <c r="X5" s="19"/>
      <c r="Y5" s="19"/>
      <c r="Z5" s="19"/>
      <c r="AA5" s="19"/>
      <c r="AB5" s="19"/>
      <c r="AC5" s="19"/>
    </row>
    <row r="6" spans="1:29" ht="48" customHeight="1" thickBot="1">
      <c r="A6" s="42" t="s">
        <v>224</v>
      </c>
      <c r="B6" s="239" t="str">
        <f>'HECVAT - On-Premise'!C13</f>
        <v>Vendor Contact E-mail Address</v>
      </c>
      <c r="C6" s="212"/>
      <c r="D6" s="45"/>
      <c r="E6" s="41" t="s">
        <v>234</v>
      </c>
      <c r="F6" s="242" t="str">
        <f>'HECVAT - On-Premise'!C3</f>
        <v>mm/dd/yyyy</v>
      </c>
      <c r="G6" s="217"/>
      <c r="H6" s="210"/>
      <c r="I6" s="19"/>
      <c r="J6" s="19"/>
      <c r="K6" s="19"/>
      <c r="L6" s="19"/>
      <c r="M6" s="19"/>
      <c r="N6" s="19"/>
      <c r="O6" s="19"/>
      <c r="P6" s="19"/>
      <c r="Q6" s="19"/>
      <c r="R6" s="19"/>
      <c r="S6" s="19"/>
      <c r="T6" s="19"/>
      <c r="U6" s="19"/>
      <c r="V6" s="19"/>
      <c r="W6" s="19"/>
      <c r="X6" s="19"/>
      <c r="Y6" s="19"/>
      <c r="Z6" s="19"/>
      <c r="AA6" s="19"/>
      <c r="AB6" s="19"/>
      <c r="AC6" s="19"/>
    </row>
    <row r="7" spans="1:29" ht="48" customHeight="1" thickBot="1">
      <c r="A7" s="200" t="s">
        <v>237</v>
      </c>
      <c r="B7" s="201"/>
      <c r="C7" s="202" t="str">
        <f>IF(B7="","&lt; - Select your security framework.","")</f>
        <v>&lt; - Select your security framework.</v>
      </c>
      <c r="D7" s="47"/>
      <c r="E7" s="2"/>
      <c r="F7" s="48"/>
      <c r="G7" s="48"/>
      <c r="H7" s="48"/>
      <c r="I7" s="48"/>
      <c r="J7" s="48"/>
      <c r="K7" s="48"/>
      <c r="L7" s="48"/>
      <c r="M7" s="48"/>
      <c r="N7" s="48"/>
      <c r="O7" s="48"/>
      <c r="P7" s="48"/>
      <c r="Q7" s="48"/>
      <c r="R7" s="48"/>
      <c r="S7" s="48"/>
      <c r="T7" s="48"/>
      <c r="U7" s="48"/>
      <c r="V7" s="48"/>
      <c r="W7" s="48"/>
      <c r="X7" s="48"/>
      <c r="Y7" s="48"/>
      <c r="Z7" s="48"/>
      <c r="AA7" s="48"/>
      <c r="AB7" s="48"/>
      <c r="AC7" s="1"/>
    </row>
    <row r="8" spans="1:29" ht="15.75" thickBot="1">
      <c r="A8" s="47"/>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1"/>
    </row>
    <row r="9" spans="1:29">
      <c r="A9" s="48"/>
      <c r="B9" s="47"/>
      <c r="C9" s="49" t="s">
        <v>248</v>
      </c>
      <c r="D9" s="50" t="s">
        <v>250</v>
      </c>
      <c r="E9" s="50" t="s">
        <v>251</v>
      </c>
      <c r="F9" s="51" t="s">
        <v>252</v>
      </c>
      <c r="G9" s="48"/>
      <c r="H9" s="48"/>
      <c r="I9" s="48"/>
      <c r="J9" s="48"/>
      <c r="K9" s="48"/>
      <c r="L9" s="48"/>
      <c r="M9" s="48"/>
      <c r="N9" s="48"/>
      <c r="O9" s="48"/>
      <c r="P9" s="48"/>
      <c r="Q9" s="48"/>
      <c r="R9" s="48"/>
      <c r="S9" s="48"/>
      <c r="T9" s="48"/>
      <c r="U9" s="48"/>
      <c r="V9" s="48"/>
      <c r="W9" s="48"/>
      <c r="X9" s="48"/>
      <c r="Y9" s="48"/>
      <c r="Z9" s="48"/>
      <c r="AA9" s="48"/>
      <c r="AB9" s="48"/>
      <c r="AC9" s="1"/>
    </row>
    <row r="10" spans="1:29">
      <c r="A10" s="47"/>
      <c r="B10" s="52"/>
      <c r="C10" s="53" t="str">
        <f>Questions!S2</f>
        <v>Documentation</v>
      </c>
      <c r="D10" s="54">
        <f>Questions!W2</f>
        <v>105</v>
      </c>
      <c r="E10" s="54">
        <f>Questions!V2</f>
        <v>0</v>
      </c>
      <c r="F10" s="55">
        <f>Questions!X2</f>
        <v>0</v>
      </c>
      <c r="G10" s="48"/>
      <c r="H10" s="48"/>
      <c r="I10" s="48"/>
      <c r="J10" s="48"/>
      <c r="K10" s="48"/>
      <c r="L10" s="48"/>
      <c r="M10" s="48"/>
      <c r="N10" s="48"/>
      <c r="O10" s="48"/>
      <c r="P10" s="48"/>
      <c r="Q10" s="48"/>
      <c r="R10" s="48"/>
      <c r="S10" s="48"/>
      <c r="T10" s="48"/>
      <c r="U10" s="48"/>
      <c r="V10" s="48"/>
      <c r="W10" s="48"/>
      <c r="X10" s="48"/>
      <c r="Y10" s="48"/>
      <c r="Z10" s="48"/>
      <c r="AA10" s="48"/>
      <c r="AB10" s="48"/>
      <c r="AC10" s="1"/>
    </row>
    <row r="11" spans="1:29">
      <c r="A11" s="47"/>
      <c r="B11" s="56"/>
      <c r="C11" s="57" t="str">
        <f>Questions!S3</f>
        <v>Company</v>
      </c>
      <c r="D11" s="54">
        <f>Questions!W3</f>
        <v>120</v>
      </c>
      <c r="E11" s="54">
        <f>Questions!V3</f>
        <v>0</v>
      </c>
      <c r="F11" s="55">
        <f>Questions!X3</f>
        <v>0</v>
      </c>
      <c r="G11" s="48"/>
      <c r="H11" s="48"/>
      <c r="I11" s="48"/>
      <c r="J11" s="48"/>
      <c r="K11" s="48"/>
      <c r="L11" s="48"/>
      <c r="M11" s="48"/>
      <c r="N11" s="48"/>
      <c r="O11" s="48"/>
      <c r="P11" s="48"/>
      <c r="Q11" s="48"/>
      <c r="R11" s="48"/>
      <c r="S11" s="48"/>
      <c r="T11" s="48"/>
      <c r="U11" s="48"/>
      <c r="V11" s="48"/>
      <c r="W11" s="48"/>
      <c r="X11" s="48"/>
      <c r="Y11" s="48"/>
      <c r="Z11" s="48"/>
      <c r="AA11" s="48"/>
      <c r="AB11" s="48"/>
      <c r="AC11" s="1"/>
    </row>
    <row r="12" spans="1:29">
      <c r="A12" s="48"/>
      <c r="B12" s="47"/>
      <c r="C12" s="57" t="str">
        <f>Questions!S4</f>
        <v>Application Security</v>
      </c>
      <c r="D12" s="54">
        <f>Questions!W4</f>
        <v>185</v>
      </c>
      <c r="E12" s="54">
        <f>Questions!V4</f>
        <v>0</v>
      </c>
      <c r="F12" s="55">
        <f>Questions!X4</f>
        <v>0</v>
      </c>
      <c r="G12" s="48"/>
      <c r="H12" s="48"/>
      <c r="I12" s="48"/>
      <c r="J12" s="48"/>
      <c r="K12" s="48"/>
      <c r="L12" s="48"/>
      <c r="M12" s="48"/>
      <c r="N12" s="48"/>
      <c r="O12" s="48"/>
      <c r="P12" s="48"/>
      <c r="Q12" s="48"/>
      <c r="R12" s="48"/>
      <c r="S12" s="48"/>
      <c r="T12" s="48"/>
      <c r="U12" s="48"/>
      <c r="V12" s="48"/>
      <c r="W12" s="48"/>
      <c r="X12" s="48"/>
      <c r="Y12" s="48"/>
      <c r="Z12" s="48"/>
      <c r="AA12" s="48"/>
      <c r="AB12" s="48"/>
      <c r="AC12" s="1"/>
    </row>
    <row r="13" spans="1:29" ht="28.5">
      <c r="A13" s="47"/>
      <c r="B13" s="52"/>
      <c r="C13" s="57" t="str">
        <f>Questions!S5</f>
        <v>Authentication, Authorization, and Accounting</v>
      </c>
      <c r="D13" s="54">
        <f>Questions!W5</f>
        <v>130</v>
      </c>
      <c r="E13" s="54">
        <f>Questions!V5</f>
        <v>0</v>
      </c>
      <c r="F13" s="55">
        <f>Questions!X5</f>
        <v>0</v>
      </c>
      <c r="G13" s="48"/>
      <c r="H13" s="48"/>
      <c r="I13" s="48"/>
      <c r="J13" s="48"/>
      <c r="K13" s="48"/>
      <c r="L13" s="48"/>
      <c r="M13" s="48"/>
      <c r="N13" s="48"/>
      <c r="O13" s="48"/>
      <c r="P13" s="48"/>
      <c r="Q13" s="48"/>
      <c r="R13" s="48"/>
      <c r="S13" s="48"/>
      <c r="T13" s="48"/>
      <c r="U13" s="48"/>
      <c r="V13" s="48"/>
      <c r="W13" s="48"/>
      <c r="X13" s="48"/>
      <c r="Y13" s="48"/>
      <c r="Z13" s="48"/>
      <c r="AA13" s="48"/>
      <c r="AB13" s="48"/>
      <c r="AC13" s="1"/>
    </row>
    <row r="14" spans="1:29">
      <c r="A14" s="48"/>
      <c r="B14" s="48"/>
      <c r="C14" s="57" t="str">
        <f>Questions!S6</f>
        <v>Change Management</v>
      </c>
      <c r="D14" s="54">
        <f>Questions!W6</f>
        <v>80</v>
      </c>
      <c r="E14" s="54">
        <f>Questions!V6</f>
        <v>0</v>
      </c>
      <c r="F14" s="55">
        <f>Questions!X6</f>
        <v>0</v>
      </c>
      <c r="G14" s="48"/>
      <c r="H14" s="48"/>
      <c r="I14" s="48"/>
      <c r="J14" s="48"/>
      <c r="K14" s="48"/>
      <c r="L14" s="48"/>
      <c r="M14" s="48"/>
      <c r="N14" s="48"/>
      <c r="O14" s="48"/>
      <c r="P14" s="48"/>
      <c r="Q14" s="48"/>
      <c r="R14" s="48"/>
      <c r="S14" s="48"/>
      <c r="T14" s="48"/>
      <c r="U14" s="48"/>
      <c r="V14" s="48"/>
      <c r="W14" s="48"/>
      <c r="X14" s="48"/>
      <c r="Y14" s="48"/>
      <c r="Z14" s="48"/>
      <c r="AA14" s="48"/>
      <c r="AB14" s="48"/>
      <c r="AC14" s="1"/>
    </row>
    <row r="15" spans="1:29">
      <c r="A15" s="48"/>
      <c r="B15" s="48"/>
      <c r="C15" s="57" t="str">
        <f>Questions!S7</f>
        <v>Database</v>
      </c>
      <c r="D15" s="54">
        <f>Questions!W7</f>
        <v>80</v>
      </c>
      <c r="E15" s="54">
        <f>Questions!V7</f>
        <v>0</v>
      </c>
      <c r="F15" s="55">
        <f>Questions!X7</f>
        <v>0</v>
      </c>
      <c r="G15" s="48"/>
      <c r="H15" s="48"/>
      <c r="I15" s="48"/>
      <c r="J15" s="48"/>
      <c r="K15" s="48"/>
      <c r="L15" s="48"/>
      <c r="M15" s="48"/>
      <c r="N15" s="48"/>
      <c r="O15" s="48"/>
      <c r="P15" s="48"/>
      <c r="Q15" s="48"/>
      <c r="R15" s="48"/>
      <c r="S15" s="48"/>
      <c r="T15" s="48"/>
      <c r="U15" s="48"/>
      <c r="V15" s="48"/>
      <c r="W15" s="48"/>
      <c r="X15" s="48"/>
      <c r="Y15" s="48"/>
      <c r="Z15" s="48"/>
      <c r="AA15" s="48"/>
      <c r="AB15" s="48"/>
      <c r="AC15" s="1"/>
    </row>
    <row r="16" spans="1:29">
      <c r="A16" s="48"/>
      <c r="B16" s="48"/>
      <c r="C16" s="57" t="str">
        <f>Questions!S8</f>
        <v>Datacenter</v>
      </c>
      <c r="D16" s="54">
        <f>Questions!W8</f>
        <v>320</v>
      </c>
      <c r="E16" s="54">
        <f>Questions!V8</f>
        <v>0</v>
      </c>
      <c r="F16" s="55">
        <f>Questions!X8</f>
        <v>0</v>
      </c>
      <c r="G16" s="48"/>
      <c r="H16" s="48"/>
      <c r="I16" s="48"/>
      <c r="J16" s="48"/>
      <c r="K16" s="48"/>
      <c r="L16" s="48"/>
      <c r="M16" s="48"/>
      <c r="N16" s="48"/>
      <c r="O16" s="48"/>
      <c r="P16" s="48"/>
      <c r="Q16" s="48"/>
      <c r="R16" s="48"/>
      <c r="S16" s="48"/>
      <c r="T16" s="48"/>
      <c r="U16" s="48"/>
      <c r="V16" s="48"/>
      <c r="W16" s="48"/>
      <c r="X16" s="48"/>
      <c r="Y16" s="48"/>
      <c r="Z16" s="48"/>
      <c r="AA16" s="48"/>
      <c r="AB16" s="48"/>
      <c r="AC16" s="1"/>
    </row>
    <row r="17" spans="1:29" s="33" customFormat="1">
      <c r="A17" s="48"/>
      <c r="B17" s="48"/>
      <c r="C17" s="57" t="str">
        <f>Questions!S9</f>
        <v>Policies, Procedures, and Processes</v>
      </c>
      <c r="D17" s="54">
        <f>Questions!W9</f>
        <v>90</v>
      </c>
      <c r="E17" s="54">
        <f>Questions!V9</f>
        <v>0</v>
      </c>
      <c r="F17" s="55">
        <f>Questions!X9</f>
        <v>0</v>
      </c>
      <c r="G17" s="48"/>
      <c r="H17" s="48"/>
      <c r="I17" s="48"/>
      <c r="J17" s="48"/>
      <c r="K17" s="48"/>
      <c r="L17" s="48"/>
      <c r="M17" s="48"/>
      <c r="N17" s="48"/>
      <c r="O17" s="48"/>
      <c r="P17" s="48"/>
      <c r="Q17" s="48"/>
      <c r="R17" s="48"/>
      <c r="S17" s="48"/>
      <c r="T17" s="48"/>
      <c r="U17" s="48"/>
      <c r="V17" s="48"/>
      <c r="W17" s="48"/>
      <c r="X17" s="48"/>
      <c r="Y17" s="48"/>
      <c r="Z17" s="48"/>
      <c r="AA17" s="48"/>
      <c r="AB17" s="48"/>
    </row>
    <row r="18" spans="1:29" s="33" customFormat="1">
      <c r="A18" s="48"/>
      <c r="B18" s="48"/>
      <c r="C18" s="57" t="str">
        <f>Questions!S10</f>
        <v>Firewalls, IDS, IPS, and Networking</v>
      </c>
      <c r="D18" s="54">
        <f>Questions!W10</f>
        <v>120</v>
      </c>
      <c r="E18" s="54">
        <f>Questions!V10</f>
        <v>0</v>
      </c>
      <c r="F18" s="55">
        <f>Questions!X10</f>
        <v>0</v>
      </c>
      <c r="G18" s="48"/>
      <c r="H18" s="48"/>
      <c r="I18" s="48"/>
      <c r="J18" s="48"/>
      <c r="K18" s="48"/>
      <c r="L18" s="48"/>
      <c r="M18" s="48"/>
      <c r="N18" s="48"/>
      <c r="O18" s="48"/>
      <c r="P18" s="48"/>
      <c r="Q18" s="48"/>
      <c r="R18" s="48"/>
      <c r="S18" s="48"/>
      <c r="T18" s="48"/>
      <c r="U18" s="48"/>
      <c r="V18" s="48"/>
      <c r="W18" s="48"/>
      <c r="X18" s="48"/>
      <c r="Y18" s="48"/>
      <c r="Z18" s="48"/>
      <c r="AA18" s="48"/>
      <c r="AB18" s="48"/>
    </row>
    <row r="19" spans="1:29">
      <c r="A19" s="48"/>
      <c r="B19" s="48"/>
      <c r="C19" s="60">
        <f>Questions!S18</f>
        <v>0</v>
      </c>
      <c r="D19" s="61">
        <f>Questions!W9</f>
        <v>90</v>
      </c>
      <c r="E19" s="61">
        <f>Questions!V9</f>
        <v>0</v>
      </c>
      <c r="F19" s="62">
        <f>Questions!X9</f>
        <v>0</v>
      </c>
      <c r="G19" s="48"/>
      <c r="H19" s="48"/>
      <c r="I19" s="48"/>
      <c r="J19" s="48"/>
      <c r="K19" s="48"/>
      <c r="L19" s="48"/>
      <c r="M19" s="48"/>
      <c r="N19" s="48"/>
      <c r="O19" s="48"/>
      <c r="P19" s="48"/>
      <c r="Q19" s="48"/>
      <c r="R19" s="48"/>
      <c r="S19" s="48"/>
      <c r="T19" s="48"/>
      <c r="U19" s="48"/>
      <c r="V19" s="48"/>
      <c r="W19" s="48"/>
      <c r="X19" s="48"/>
      <c r="Y19" s="48"/>
      <c r="Z19" s="48"/>
      <c r="AA19" s="48"/>
      <c r="AB19" s="48"/>
      <c r="AC19" s="1"/>
    </row>
    <row r="20" spans="1:29">
      <c r="A20" s="48"/>
      <c r="B20" s="48"/>
      <c r="C20" s="34"/>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1"/>
    </row>
    <row r="21" spans="1:29">
      <c r="A21" s="48"/>
      <c r="B21" s="48"/>
      <c r="C21" s="34"/>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1"/>
    </row>
    <row r="22" spans="1:29" ht="36" customHeight="1">
      <c r="A22" s="241" t="s">
        <v>286</v>
      </c>
      <c r="B22" s="217"/>
      <c r="C22" s="217"/>
      <c r="D22" s="217"/>
      <c r="E22" s="217"/>
      <c r="F22" s="217"/>
      <c r="G22" s="210"/>
      <c r="H22" s="63"/>
      <c r="I22" s="63"/>
      <c r="J22" s="63"/>
      <c r="K22" s="63"/>
      <c r="L22" s="63"/>
      <c r="M22" s="63"/>
      <c r="N22" s="63"/>
      <c r="O22" s="63"/>
      <c r="P22" s="63"/>
      <c r="Q22" s="63"/>
      <c r="R22" s="63"/>
      <c r="S22" s="63"/>
      <c r="T22" s="63"/>
      <c r="U22" s="63"/>
      <c r="V22" s="63"/>
      <c r="W22" s="63"/>
      <c r="X22" s="63"/>
      <c r="Y22" s="63"/>
      <c r="Z22" s="63"/>
      <c r="AA22" s="63"/>
      <c r="AB22" s="63"/>
      <c r="AC22" s="63"/>
    </row>
    <row r="23" spans="1:29" ht="36" customHeight="1">
      <c r="A23" s="64" t="s">
        <v>287</v>
      </c>
      <c r="B23" s="240" t="s">
        <v>288</v>
      </c>
      <c r="C23" s="210"/>
      <c r="D23" s="240" t="s">
        <v>289</v>
      </c>
      <c r="E23" s="217"/>
      <c r="F23" s="210"/>
      <c r="G23" s="64" t="s">
        <v>290</v>
      </c>
      <c r="H23" s="65"/>
      <c r="I23" s="65"/>
      <c r="J23" s="65"/>
      <c r="K23" s="65"/>
      <c r="L23" s="65"/>
      <c r="M23" s="65"/>
      <c r="N23" s="65"/>
      <c r="O23" s="65"/>
      <c r="P23" s="65"/>
      <c r="Q23" s="65"/>
      <c r="R23" s="65"/>
      <c r="S23" s="65"/>
      <c r="T23" s="65"/>
      <c r="U23" s="65"/>
      <c r="V23" s="65"/>
      <c r="W23" s="65"/>
      <c r="X23" s="65"/>
      <c r="Y23" s="65"/>
      <c r="Z23" s="65"/>
      <c r="AA23" s="65"/>
      <c r="AB23" s="65"/>
      <c r="AC23" s="65"/>
    </row>
    <row r="24" spans="1:29" ht="48" customHeight="1">
      <c r="A24" s="19" t="str">
        <f>'HECVAT - On-Premise'!A29</f>
        <v>COMP-01</v>
      </c>
      <c r="B24" s="237" t="str">
        <f>'HECVAT - On-Premise'!B29</f>
        <v>Describe your organization’s business background and ownership structure, including all parent and subsidiary relationships.</v>
      </c>
      <c r="C24" s="238"/>
      <c r="D24" s="237">
        <f>'HECVAT - On-Premise'!C29</f>
        <v>0</v>
      </c>
      <c r="E24" s="238"/>
      <c r="F24" s="238"/>
      <c r="G24" s="19"/>
      <c r="H24" s="66" t="str">
        <f t="shared" ref="H24:H31" si="0">IF(G24="","Please rate the vendor's answer","")</f>
        <v>Please rate the vendor's answer</v>
      </c>
      <c r="I24" s="67"/>
      <c r="J24" s="67"/>
      <c r="K24" s="67"/>
      <c r="L24" s="67"/>
      <c r="M24" s="67"/>
      <c r="N24" s="67"/>
      <c r="O24" s="67"/>
      <c r="P24" s="67"/>
      <c r="Q24" s="67"/>
      <c r="R24" s="67"/>
      <c r="S24" s="67"/>
      <c r="T24" s="67"/>
      <c r="U24" s="67"/>
      <c r="V24" s="67"/>
      <c r="W24" s="67"/>
      <c r="X24" s="67"/>
      <c r="Y24" s="67"/>
      <c r="Z24" s="67"/>
      <c r="AA24" s="67"/>
      <c r="AB24" s="67"/>
      <c r="AC24" s="9"/>
    </row>
    <row r="25" spans="1:29" ht="48" customHeight="1">
      <c r="A25" s="19" t="str">
        <f>'HECVAT - On-Premise'!A30</f>
        <v>COMP-02</v>
      </c>
      <c r="B25" s="237" t="str">
        <f>'HECVAT - On-Premise'!B30</f>
        <v>Describe how long your organization has conducted business in this product area.</v>
      </c>
      <c r="C25" s="238"/>
      <c r="D25" s="237">
        <f>'HECVAT - On-Premise'!C30</f>
        <v>0</v>
      </c>
      <c r="E25" s="238"/>
      <c r="F25" s="238"/>
      <c r="G25" s="19"/>
      <c r="H25" s="66" t="str">
        <f t="shared" si="0"/>
        <v>Please rate the vendor's answer</v>
      </c>
      <c r="I25" s="67"/>
      <c r="J25" s="67"/>
      <c r="K25" s="67"/>
      <c r="L25" s="67"/>
      <c r="M25" s="67"/>
      <c r="N25" s="67"/>
      <c r="O25" s="67"/>
      <c r="P25" s="67"/>
      <c r="Q25" s="67"/>
      <c r="R25" s="67"/>
      <c r="S25" s="67"/>
      <c r="T25" s="67"/>
      <c r="U25" s="67"/>
      <c r="V25" s="67"/>
      <c r="W25" s="67"/>
      <c r="X25" s="67"/>
      <c r="Y25" s="67"/>
      <c r="Z25" s="67"/>
      <c r="AA25" s="67"/>
      <c r="AB25" s="67"/>
      <c r="AC25" s="9"/>
    </row>
    <row r="26" spans="1:29" ht="48" customHeight="1">
      <c r="A26" s="19" t="str">
        <f>'HECVAT - On-Premise'!A34</f>
        <v>COMP-06</v>
      </c>
      <c r="B26" s="237" t="str">
        <f>'HECVAT - On-Premise'!B34</f>
        <v>Do you have a dedicated Software and System Development team(s)? (e.g. Customer Support, Implementation, Product Management, etc.)</v>
      </c>
      <c r="C26" s="238"/>
      <c r="D26" s="237">
        <f>'HECVAT - On-Premise'!C34</f>
        <v>0</v>
      </c>
      <c r="E26" s="238"/>
      <c r="F26" s="238"/>
      <c r="G26" s="19"/>
      <c r="H26" s="66" t="str">
        <f t="shared" si="0"/>
        <v>Please rate the vendor's answer</v>
      </c>
      <c r="I26" s="67"/>
      <c r="J26" s="67"/>
      <c r="K26" s="67"/>
      <c r="L26" s="67"/>
      <c r="M26" s="67"/>
      <c r="N26" s="67"/>
      <c r="O26" s="67"/>
      <c r="P26" s="67"/>
      <c r="Q26" s="67"/>
      <c r="R26" s="67"/>
      <c r="S26" s="67"/>
      <c r="T26" s="67"/>
      <c r="U26" s="67"/>
      <c r="V26" s="67"/>
      <c r="W26" s="67"/>
      <c r="X26" s="67"/>
      <c r="Y26" s="67"/>
      <c r="Z26" s="67"/>
      <c r="AA26" s="67"/>
      <c r="AB26" s="67"/>
      <c r="AC26" s="67"/>
    </row>
    <row r="27" spans="1:29" ht="48" customHeight="1">
      <c r="A27" s="19" t="str">
        <f>'HECVAT - On-Premise'!A35</f>
        <v>COMP-07</v>
      </c>
      <c r="B27" s="237" t="str">
        <f>'HECVAT - On-Premise'!B35</f>
        <v>Use this area to share information about your architecture that will assist those who are assessing your company data security program.</v>
      </c>
      <c r="C27" s="238"/>
      <c r="D27" s="237">
        <f>'HECVAT - On-Premise'!C35</f>
        <v>0</v>
      </c>
      <c r="E27" s="238"/>
      <c r="F27" s="238"/>
      <c r="G27" s="19"/>
      <c r="H27" s="66" t="str">
        <f t="shared" si="0"/>
        <v>Please rate the vendor's answer</v>
      </c>
      <c r="I27" s="68">
        <f>'High Risk Non-Compliant'!J69</f>
        <v>0</v>
      </c>
      <c r="J27" s="67"/>
      <c r="K27" s="67"/>
      <c r="L27" s="67"/>
      <c r="M27" s="67"/>
      <c r="N27" s="67"/>
      <c r="O27" s="67"/>
      <c r="P27" s="67"/>
      <c r="Q27" s="67"/>
      <c r="R27" s="67"/>
      <c r="S27" s="67"/>
      <c r="T27" s="67"/>
      <c r="U27" s="67"/>
      <c r="V27" s="67"/>
      <c r="W27" s="67"/>
      <c r="X27" s="67"/>
      <c r="Y27" s="67"/>
      <c r="Z27" s="67"/>
      <c r="AA27" s="67"/>
      <c r="AB27" s="67"/>
      <c r="AC27" s="67"/>
    </row>
    <row r="28" spans="1:29" s="33" customFormat="1" ht="48" customHeight="1">
      <c r="A28" s="144" t="s">
        <v>112</v>
      </c>
      <c r="B28" s="237" t="str">
        <f>'HECVAT - On-Premise'!B45</f>
        <v>Describe or provide a reference to how you monitor for and protect against common web application security vulnerabilities (e.g. SQL injection, XSS, XSRF, etc.).</v>
      </c>
      <c r="C28" s="238"/>
      <c r="D28" s="237">
        <f>'HECVAT - On-Premise'!C45</f>
        <v>0</v>
      </c>
      <c r="E28" s="238"/>
      <c r="F28" s="238"/>
      <c r="G28" s="19"/>
      <c r="H28" s="66" t="str">
        <f t="shared" si="0"/>
        <v>Please rate the vendor's answer</v>
      </c>
      <c r="I28" s="68"/>
      <c r="J28" s="67"/>
      <c r="K28" s="67"/>
      <c r="L28" s="67"/>
      <c r="M28" s="67"/>
      <c r="N28" s="67"/>
      <c r="O28" s="67"/>
      <c r="P28" s="67"/>
      <c r="Q28" s="67"/>
      <c r="R28" s="67"/>
      <c r="S28" s="67"/>
      <c r="T28" s="67"/>
      <c r="U28" s="67"/>
      <c r="V28" s="67"/>
      <c r="W28" s="67"/>
      <c r="X28" s="67"/>
      <c r="Y28" s="67"/>
      <c r="Z28" s="67"/>
      <c r="AA28" s="67"/>
      <c r="AB28" s="67"/>
      <c r="AC28" s="67"/>
    </row>
    <row r="29" spans="1:29" s="33" customFormat="1" ht="48" customHeight="1">
      <c r="A29" s="144" t="s">
        <v>114</v>
      </c>
      <c r="B29" s="237" t="str">
        <f>'HECVAT - On-Premise'!B46</f>
        <v>Describe or provide a reference to how you monitor for and provide patches to protect against application vulnerabilities (privilege escalation, exfiltration, etc.).</v>
      </c>
      <c r="C29" s="238"/>
      <c r="D29" s="237">
        <f>'HECVAT - On-Premise'!C46</f>
        <v>0</v>
      </c>
      <c r="E29" s="238"/>
      <c r="F29" s="238"/>
      <c r="G29" s="19"/>
      <c r="H29" s="66" t="str">
        <f t="shared" si="0"/>
        <v>Please rate the vendor's answer</v>
      </c>
      <c r="I29" s="68"/>
      <c r="J29" s="67"/>
      <c r="K29" s="67"/>
      <c r="L29" s="67"/>
      <c r="M29" s="67"/>
      <c r="N29" s="67"/>
      <c r="O29" s="67"/>
      <c r="P29" s="67"/>
      <c r="Q29" s="67"/>
      <c r="R29" s="67"/>
      <c r="S29" s="67"/>
      <c r="T29" s="67"/>
      <c r="U29" s="67"/>
      <c r="V29" s="67"/>
      <c r="W29" s="67"/>
      <c r="X29" s="67"/>
      <c r="Y29" s="67"/>
      <c r="Z29" s="67"/>
      <c r="AA29" s="67"/>
      <c r="AB29" s="67"/>
      <c r="AC29" s="67"/>
    </row>
    <row r="30" spans="1:29" s="33" customFormat="1" ht="48" customHeight="1">
      <c r="A30" s="146" t="s">
        <v>152</v>
      </c>
      <c r="B30" s="237" t="str">
        <f>'HECVAT - On-Premise'!B64</f>
        <v>Do you provide your product as a virtual appliance?</v>
      </c>
      <c r="C30" s="238"/>
      <c r="D30" s="237">
        <f>'HECVAT - On-Premise'!D64</f>
        <v>0</v>
      </c>
      <c r="E30" s="238"/>
      <c r="F30" s="238"/>
      <c r="G30" s="19"/>
      <c r="H30" s="66" t="str">
        <f t="shared" si="0"/>
        <v>Please rate the vendor's answer</v>
      </c>
      <c r="I30" s="68"/>
      <c r="J30" s="67"/>
      <c r="K30" s="67"/>
      <c r="L30" s="67"/>
      <c r="M30" s="67"/>
      <c r="N30" s="67"/>
      <c r="O30" s="67"/>
      <c r="P30" s="67"/>
      <c r="Q30" s="67"/>
      <c r="R30" s="67"/>
      <c r="S30" s="67"/>
      <c r="T30" s="67"/>
      <c r="U30" s="67"/>
      <c r="V30" s="67"/>
      <c r="W30" s="67"/>
      <c r="X30" s="67"/>
      <c r="Y30" s="67"/>
      <c r="Z30" s="67"/>
      <c r="AA30" s="67"/>
      <c r="AB30" s="67"/>
      <c r="AC30" s="67"/>
    </row>
    <row r="31" spans="1:29" ht="48" customHeight="1">
      <c r="A31" s="106" t="s">
        <v>1838</v>
      </c>
      <c r="B31" s="237" t="str">
        <f>'HECVAT - On-Premise'!B85</f>
        <v xml:space="preserve">Describe or provide a reference to any other safeguards used to monitor for malicious activity. </v>
      </c>
      <c r="C31" s="238"/>
      <c r="D31" s="237">
        <f>'HECVAT - On-Premise'!C85</f>
        <v>0</v>
      </c>
      <c r="E31" s="238"/>
      <c r="F31" s="238"/>
      <c r="G31" s="19"/>
      <c r="H31" s="66" t="str">
        <f t="shared" si="0"/>
        <v>Please rate the vendor's answer</v>
      </c>
      <c r="I31" s="68">
        <f>'High Risk Non-Compliant'!J71</f>
        <v>0</v>
      </c>
      <c r="J31" s="67"/>
      <c r="K31" s="67"/>
      <c r="L31" s="67"/>
      <c r="M31" s="67"/>
      <c r="N31" s="67"/>
      <c r="O31" s="67"/>
      <c r="P31" s="67"/>
      <c r="Q31" s="67"/>
      <c r="R31" s="67"/>
      <c r="S31" s="67"/>
      <c r="T31" s="67"/>
      <c r="U31" s="67"/>
      <c r="V31" s="67"/>
      <c r="W31" s="67"/>
      <c r="X31" s="67"/>
      <c r="Y31" s="67"/>
      <c r="Z31" s="67"/>
      <c r="AA31" s="67"/>
      <c r="AB31" s="67"/>
      <c r="AC31" s="67"/>
    </row>
    <row r="32" spans="1:29" ht="48" customHeight="1">
      <c r="A32" s="68">
        <f>'High Risk Non-Compliant'!B72</f>
        <v>0</v>
      </c>
      <c r="B32" s="68">
        <f>'High Risk Non-Compliant'!C72</f>
        <v>0</v>
      </c>
      <c r="C32" s="68">
        <f>'High Risk Non-Compliant'!D72</f>
        <v>0</v>
      </c>
      <c r="D32" s="68">
        <f>'High Risk Non-Compliant'!E72</f>
        <v>0</v>
      </c>
      <c r="E32" s="68">
        <f>'High Risk Non-Compliant'!F72</f>
        <v>0</v>
      </c>
      <c r="F32" s="68">
        <f>'High Risk Non-Compliant'!G72</f>
        <v>0</v>
      </c>
      <c r="G32" s="68">
        <f>'High Risk Non-Compliant'!H72</f>
        <v>0</v>
      </c>
      <c r="H32" s="68">
        <f>'High Risk Non-Compliant'!I72</f>
        <v>0</v>
      </c>
      <c r="I32" s="68">
        <f>'High Risk Non-Compliant'!J72</f>
        <v>0</v>
      </c>
      <c r="J32" s="67"/>
      <c r="K32" s="67"/>
      <c r="L32" s="67"/>
      <c r="M32" s="67"/>
      <c r="N32" s="67"/>
      <c r="O32" s="67"/>
      <c r="P32" s="67"/>
      <c r="Q32" s="67"/>
      <c r="R32" s="67"/>
      <c r="S32" s="67"/>
      <c r="T32" s="67"/>
      <c r="U32" s="67"/>
      <c r="V32" s="67"/>
      <c r="W32" s="67"/>
      <c r="X32" s="67"/>
      <c r="Y32" s="67"/>
      <c r="Z32" s="67"/>
      <c r="AA32" s="67"/>
      <c r="AB32" s="67"/>
      <c r="AC32" s="67"/>
    </row>
    <row r="33" spans="1:29" ht="48" customHeight="1">
      <c r="A33" s="68">
        <f>'High Risk Non-Compliant'!B73</f>
        <v>0</v>
      </c>
      <c r="B33" s="68">
        <f>'High Risk Non-Compliant'!C73</f>
        <v>0</v>
      </c>
      <c r="C33" s="68">
        <f>'High Risk Non-Compliant'!D73</f>
        <v>0</v>
      </c>
      <c r="D33" s="68">
        <f>'High Risk Non-Compliant'!E73</f>
        <v>0</v>
      </c>
      <c r="E33" s="68">
        <f>'High Risk Non-Compliant'!F73</f>
        <v>0</v>
      </c>
      <c r="F33" s="68">
        <f>'High Risk Non-Compliant'!G73</f>
        <v>0</v>
      </c>
      <c r="G33" s="68">
        <f>'High Risk Non-Compliant'!H73</f>
        <v>0</v>
      </c>
      <c r="H33" s="68">
        <f>'High Risk Non-Compliant'!I73</f>
        <v>0</v>
      </c>
      <c r="I33" s="68">
        <f>'High Risk Non-Compliant'!J73</f>
        <v>0</v>
      </c>
      <c r="J33" s="67"/>
      <c r="K33" s="67"/>
      <c r="L33" s="67"/>
      <c r="M33" s="67"/>
      <c r="N33" s="67"/>
      <c r="O33" s="67"/>
      <c r="P33" s="67"/>
      <c r="Q33" s="67"/>
      <c r="R33" s="67"/>
      <c r="S33" s="67"/>
      <c r="T33" s="67"/>
      <c r="U33" s="67"/>
      <c r="V33" s="67"/>
      <c r="W33" s="67"/>
      <c r="X33" s="67"/>
      <c r="Y33" s="67"/>
      <c r="Z33" s="67"/>
      <c r="AA33" s="67"/>
      <c r="AB33" s="67"/>
      <c r="AC33" s="67"/>
    </row>
    <row r="34" spans="1:29" ht="48" customHeight="1">
      <c r="A34" s="68">
        <f>'High Risk Non-Compliant'!B74</f>
        <v>0</v>
      </c>
      <c r="B34" s="68">
        <f>'High Risk Non-Compliant'!C74</f>
        <v>0</v>
      </c>
      <c r="C34" s="68">
        <f>'High Risk Non-Compliant'!D74</f>
        <v>0</v>
      </c>
      <c r="D34" s="68">
        <f>'High Risk Non-Compliant'!E74</f>
        <v>0</v>
      </c>
      <c r="E34" s="68">
        <f>'High Risk Non-Compliant'!F74</f>
        <v>0</v>
      </c>
      <c r="F34" s="68">
        <f>'High Risk Non-Compliant'!G74</f>
        <v>0</v>
      </c>
      <c r="G34" s="68">
        <f>'High Risk Non-Compliant'!H74</f>
        <v>0</v>
      </c>
      <c r="H34" s="68">
        <f>'High Risk Non-Compliant'!I74</f>
        <v>0</v>
      </c>
      <c r="I34" s="68">
        <f>'High Risk Non-Compliant'!J74</f>
        <v>0</v>
      </c>
      <c r="J34" s="67"/>
      <c r="K34" s="67"/>
      <c r="L34" s="67"/>
      <c r="M34" s="67"/>
      <c r="N34" s="67"/>
      <c r="O34" s="67"/>
      <c r="P34" s="67"/>
      <c r="Q34" s="67"/>
      <c r="R34" s="67"/>
      <c r="S34" s="67"/>
      <c r="T34" s="67"/>
      <c r="U34" s="67"/>
      <c r="V34" s="67"/>
      <c r="W34" s="67"/>
      <c r="X34" s="67"/>
      <c r="Y34" s="67"/>
      <c r="Z34" s="67"/>
      <c r="AA34" s="67"/>
      <c r="AB34" s="67"/>
      <c r="AC34" s="67"/>
    </row>
    <row r="35" spans="1:29" ht="48" customHeight="1">
      <c r="A35" s="68">
        <f>'High Risk Non-Compliant'!B75</f>
        <v>0</v>
      </c>
      <c r="B35" s="68">
        <f>'High Risk Non-Compliant'!C75</f>
        <v>0</v>
      </c>
      <c r="C35" s="68">
        <f>'High Risk Non-Compliant'!D75</f>
        <v>0</v>
      </c>
      <c r="D35" s="68">
        <f>'High Risk Non-Compliant'!E75</f>
        <v>0</v>
      </c>
      <c r="E35" s="68">
        <f>'High Risk Non-Compliant'!F75</f>
        <v>0</v>
      </c>
      <c r="F35" s="68">
        <f>'High Risk Non-Compliant'!G75</f>
        <v>0</v>
      </c>
      <c r="G35" s="68">
        <f>'High Risk Non-Compliant'!H75</f>
        <v>0</v>
      </c>
      <c r="H35" s="68">
        <f>'High Risk Non-Compliant'!I75</f>
        <v>0</v>
      </c>
      <c r="I35" s="68">
        <f>'High Risk Non-Compliant'!J75</f>
        <v>0</v>
      </c>
      <c r="J35" s="67"/>
      <c r="K35" s="67"/>
      <c r="L35" s="67"/>
      <c r="M35" s="67"/>
      <c r="N35" s="67"/>
      <c r="O35" s="67"/>
      <c r="P35" s="67"/>
      <c r="Q35" s="67"/>
      <c r="R35" s="67"/>
      <c r="S35" s="67"/>
      <c r="T35" s="67"/>
      <c r="U35" s="67"/>
      <c r="V35" s="67"/>
      <c r="W35" s="67"/>
      <c r="X35" s="67"/>
      <c r="Y35" s="67"/>
      <c r="Z35" s="67"/>
      <c r="AA35" s="67"/>
      <c r="AB35" s="67"/>
      <c r="AC35" s="67"/>
    </row>
    <row r="36" spans="1:29" ht="48" customHeight="1">
      <c r="A36" s="68">
        <f>'High Risk Non-Compliant'!B76</f>
        <v>0</v>
      </c>
      <c r="B36" s="68">
        <f>'High Risk Non-Compliant'!C76</f>
        <v>0</v>
      </c>
      <c r="C36" s="68">
        <f>'High Risk Non-Compliant'!D76</f>
        <v>0</v>
      </c>
      <c r="D36" s="68">
        <f>'High Risk Non-Compliant'!E76</f>
        <v>0</v>
      </c>
      <c r="E36" s="68">
        <f>'High Risk Non-Compliant'!F76</f>
        <v>0</v>
      </c>
      <c r="F36" s="68">
        <f>'High Risk Non-Compliant'!G76</f>
        <v>0</v>
      </c>
      <c r="G36" s="68">
        <f>'High Risk Non-Compliant'!H76</f>
        <v>0</v>
      </c>
      <c r="H36" s="68">
        <f>'High Risk Non-Compliant'!I76</f>
        <v>0</v>
      </c>
      <c r="I36" s="68">
        <f>'High Risk Non-Compliant'!J76</f>
        <v>0</v>
      </c>
      <c r="J36" s="67"/>
      <c r="K36" s="67"/>
      <c r="L36" s="67"/>
      <c r="M36" s="67"/>
      <c r="N36" s="67"/>
      <c r="O36" s="67"/>
      <c r="P36" s="67"/>
      <c r="Q36" s="67"/>
      <c r="R36" s="67"/>
      <c r="S36" s="67"/>
      <c r="T36" s="67"/>
      <c r="U36" s="67"/>
      <c r="V36" s="67"/>
      <c r="W36" s="67"/>
      <c r="X36" s="67"/>
      <c r="Y36" s="67"/>
      <c r="Z36" s="67"/>
      <c r="AA36" s="67"/>
      <c r="AB36" s="67"/>
      <c r="AC36" s="67"/>
    </row>
    <row r="37" spans="1:29" ht="48" customHeight="1">
      <c r="A37" s="68">
        <f>'High Risk Non-Compliant'!B77</f>
        <v>0</v>
      </c>
      <c r="B37" s="68">
        <f>'High Risk Non-Compliant'!C77</f>
        <v>0</v>
      </c>
      <c r="C37" s="68">
        <f>'High Risk Non-Compliant'!D77</f>
        <v>0</v>
      </c>
      <c r="D37" s="68">
        <f>'High Risk Non-Compliant'!E77</f>
        <v>0</v>
      </c>
      <c r="E37" s="68">
        <f>'High Risk Non-Compliant'!F77</f>
        <v>0</v>
      </c>
      <c r="F37" s="68">
        <f>'High Risk Non-Compliant'!G77</f>
        <v>0</v>
      </c>
      <c r="G37" s="68">
        <f>'High Risk Non-Compliant'!H77</f>
        <v>0</v>
      </c>
      <c r="H37" s="68">
        <f>'High Risk Non-Compliant'!I77</f>
        <v>0</v>
      </c>
      <c r="I37" s="68">
        <f>'High Risk Non-Compliant'!J77</f>
        <v>0</v>
      </c>
      <c r="J37" s="67"/>
      <c r="K37" s="67"/>
      <c r="L37" s="67"/>
      <c r="M37" s="67"/>
      <c r="N37" s="67"/>
      <c r="O37" s="67"/>
      <c r="P37" s="67"/>
      <c r="Q37" s="67"/>
      <c r="R37" s="67"/>
      <c r="S37" s="67"/>
      <c r="T37" s="67"/>
      <c r="U37" s="67"/>
      <c r="V37" s="67"/>
      <c r="W37" s="67"/>
      <c r="X37" s="67"/>
      <c r="Y37" s="67"/>
      <c r="Z37" s="67"/>
      <c r="AA37" s="67"/>
      <c r="AB37" s="67"/>
      <c r="AC37" s="67"/>
    </row>
    <row r="38" spans="1:29" ht="48" customHeight="1">
      <c r="A38" s="68">
        <f>'High Risk Non-Compliant'!B78</f>
        <v>0</v>
      </c>
      <c r="B38" s="68">
        <f>'High Risk Non-Compliant'!C78</f>
        <v>0</v>
      </c>
      <c r="C38" s="68">
        <f>'High Risk Non-Compliant'!D78</f>
        <v>0</v>
      </c>
      <c r="D38" s="68">
        <f>'High Risk Non-Compliant'!E78</f>
        <v>0</v>
      </c>
      <c r="E38" s="68">
        <f>'High Risk Non-Compliant'!F78</f>
        <v>0</v>
      </c>
      <c r="F38" s="68">
        <f>'High Risk Non-Compliant'!G78</f>
        <v>0</v>
      </c>
      <c r="G38" s="68">
        <f>'High Risk Non-Compliant'!H78</f>
        <v>0</v>
      </c>
      <c r="H38" s="68">
        <f>'High Risk Non-Compliant'!I78</f>
        <v>0</v>
      </c>
      <c r="I38" s="68">
        <f>'High Risk Non-Compliant'!J78</f>
        <v>0</v>
      </c>
      <c r="J38" s="67"/>
      <c r="K38" s="67"/>
      <c r="L38" s="67"/>
      <c r="M38" s="67"/>
      <c r="N38" s="67"/>
      <c r="O38" s="67"/>
      <c r="P38" s="67"/>
      <c r="Q38" s="67"/>
      <c r="R38" s="67"/>
      <c r="S38" s="67"/>
      <c r="T38" s="67"/>
      <c r="U38" s="67"/>
      <c r="V38" s="67"/>
      <c r="W38" s="67"/>
      <c r="X38" s="67"/>
      <c r="Y38" s="67"/>
      <c r="Z38" s="67"/>
      <c r="AA38" s="67"/>
      <c r="AB38" s="67"/>
      <c r="AC38" s="67"/>
    </row>
    <row r="39" spans="1:29" ht="48" customHeight="1">
      <c r="A39" s="68">
        <f>'High Risk Non-Compliant'!B79</f>
        <v>0</v>
      </c>
      <c r="B39" s="68">
        <f>'High Risk Non-Compliant'!C79</f>
        <v>0</v>
      </c>
      <c r="C39" s="68">
        <f>'High Risk Non-Compliant'!D79</f>
        <v>0</v>
      </c>
      <c r="D39" s="68">
        <f>'High Risk Non-Compliant'!E79</f>
        <v>0</v>
      </c>
      <c r="E39" s="68">
        <f>'High Risk Non-Compliant'!F79</f>
        <v>0</v>
      </c>
      <c r="F39" s="68">
        <f>'High Risk Non-Compliant'!G79</f>
        <v>0</v>
      </c>
      <c r="G39" s="68">
        <f>'High Risk Non-Compliant'!H79</f>
        <v>0</v>
      </c>
      <c r="H39" s="68">
        <f>'High Risk Non-Compliant'!I79</f>
        <v>0</v>
      </c>
      <c r="I39" s="68">
        <f>'High Risk Non-Compliant'!J79</f>
        <v>0</v>
      </c>
      <c r="J39" s="67"/>
      <c r="K39" s="67"/>
      <c r="L39" s="67"/>
      <c r="M39" s="67"/>
      <c r="N39" s="67"/>
      <c r="O39" s="67"/>
      <c r="P39" s="67"/>
      <c r="Q39" s="67"/>
      <c r="R39" s="67"/>
      <c r="S39" s="67"/>
      <c r="T39" s="67"/>
      <c r="U39" s="67"/>
      <c r="V39" s="67"/>
      <c r="W39" s="67"/>
      <c r="X39" s="67"/>
      <c r="Y39" s="67"/>
      <c r="Z39" s="67"/>
      <c r="AA39" s="67"/>
      <c r="AB39" s="67"/>
      <c r="AC39" s="67"/>
    </row>
    <row r="40" spans="1:29" ht="48" customHeight="1">
      <c r="A40" s="68">
        <f>'High Risk Non-Compliant'!B80</f>
        <v>0</v>
      </c>
      <c r="B40" s="68">
        <f>'High Risk Non-Compliant'!C80</f>
        <v>0</v>
      </c>
      <c r="C40" s="68">
        <f>'High Risk Non-Compliant'!D80</f>
        <v>0</v>
      </c>
      <c r="D40" s="68">
        <f>'High Risk Non-Compliant'!E80</f>
        <v>0</v>
      </c>
      <c r="E40" s="68">
        <f>'High Risk Non-Compliant'!F80</f>
        <v>0</v>
      </c>
      <c r="F40" s="68">
        <f>'High Risk Non-Compliant'!G80</f>
        <v>0</v>
      </c>
      <c r="G40" s="68">
        <f>'High Risk Non-Compliant'!H80</f>
        <v>0</v>
      </c>
      <c r="H40" s="68">
        <f>'High Risk Non-Compliant'!I80</f>
        <v>0</v>
      </c>
      <c r="I40" s="68">
        <f>'High Risk Non-Compliant'!J80</f>
        <v>0</v>
      </c>
      <c r="J40" s="67"/>
      <c r="K40" s="67"/>
      <c r="L40" s="67"/>
      <c r="M40" s="67"/>
      <c r="N40" s="67"/>
      <c r="O40" s="67"/>
      <c r="P40" s="67"/>
      <c r="Q40" s="67"/>
      <c r="R40" s="67"/>
      <c r="S40" s="67"/>
      <c r="T40" s="67"/>
      <c r="U40" s="67"/>
      <c r="V40" s="67"/>
      <c r="W40" s="67"/>
      <c r="X40" s="67"/>
      <c r="Y40" s="67"/>
      <c r="Z40" s="67"/>
      <c r="AA40" s="67"/>
      <c r="AB40" s="67"/>
      <c r="AC40" s="67"/>
    </row>
    <row r="41" spans="1:29" ht="48" customHeight="1">
      <c r="A41" s="68">
        <f>'High Risk Non-Compliant'!B81</f>
        <v>0</v>
      </c>
      <c r="B41" s="68">
        <f>'High Risk Non-Compliant'!C81</f>
        <v>0</v>
      </c>
      <c r="C41" s="68">
        <f>'High Risk Non-Compliant'!D81</f>
        <v>0</v>
      </c>
      <c r="D41" s="68">
        <f>'High Risk Non-Compliant'!E81</f>
        <v>0</v>
      </c>
      <c r="E41" s="68">
        <f>'High Risk Non-Compliant'!F81</f>
        <v>0</v>
      </c>
      <c r="F41" s="68">
        <f>'High Risk Non-Compliant'!G81</f>
        <v>0</v>
      </c>
      <c r="G41" s="68">
        <f>'High Risk Non-Compliant'!H81</f>
        <v>0</v>
      </c>
      <c r="H41" s="68">
        <f>'High Risk Non-Compliant'!I81</f>
        <v>0</v>
      </c>
      <c r="I41" s="68">
        <f>'High Risk Non-Compliant'!J81</f>
        <v>0</v>
      </c>
      <c r="J41" s="67"/>
      <c r="K41" s="67"/>
      <c r="L41" s="67"/>
      <c r="M41" s="67"/>
      <c r="N41" s="67"/>
      <c r="O41" s="67"/>
      <c r="P41" s="67"/>
      <c r="Q41" s="67"/>
      <c r="R41" s="67"/>
      <c r="S41" s="67"/>
      <c r="T41" s="67"/>
      <c r="U41" s="67"/>
      <c r="V41" s="67"/>
      <c r="W41" s="67"/>
      <c r="X41" s="67"/>
      <c r="Y41" s="67"/>
      <c r="Z41" s="67"/>
      <c r="AA41" s="67"/>
      <c r="AB41" s="67"/>
      <c r="AC41" s="67"/>
    </row>
    <row r="42" spans="1:29" ht="48" customHeight="1">
      <c r="A42" s="68">
        <f>'High Risk Non-Compliant'!B82</f>
        <v>0</v>
      </c>
      <c r="B42" s="68">
        <f>'High Risk Non-Compliant'!C82</f>
        <v>0</v>
      </c>
      <c r="C42" s="68">
        <f>'High Risk Non-Compliant'!D82</f>
        <v>0</v>
      </c>
      <c r="D42" s="68">
        <f>'High Risk Non-Compliant'!E82</f>
        <v>0</v>
      </c>
      <c r="E42" s="68">
        <f>'High Risk Non-Compliant'!F82</f>
        <v>0</v>
      </c>
      <c r="F42" s="68">
        <f>'High Risk Non-Compliant'!G82</f>
        <v>0</v>
      </c>
      <c r="G42" s="68">
        <f>'High Risk Non-Compliant'!H82</f>
        <v>0</v>
      </c>
      <c r="H42" s="68">
        <f>'High Risk Non-Compliant'!I82</f>
        <v>0</v>
      </c>
      <c r="I42" s="68">
        <f>'High Risk Non-Compliant'!J82</f>
        <v>0</v>
      </c>
      <c r="J42" s="67"/>
      <c r="K42" s="67"/>
      <c r="L42" s="67"/>
      <c r="M42" s="67"/>
      <c r="N42" s="67"/>
      <c r="O42" s="67"/>
      <c r="P42" s="67"/>
      <c r="Q42" s="67"/>
      <c r="R42" s="67"/>
      <c r="S42" s="67"/>
      <c r="T42" s="67"/>
      <c r="U42" s="67"/>
      <c r="V42" s="67"/>
      <c r="W42" s="67"/>
      <c r="X42" s="67"/>
      <c r="Y42" s="67"/>
      <c r="Z42" s="67"/>
      <c r="AA42" s="67"/>
      <c r="AB42" s="67"/>
      <c r="AC42" s="67"/>
    </row>
    <row r="43" spans="1:29" ht="48" customHeight="1">
      <c r="A43" s="68">
        <f>'High Risk Non-Compliant'!B83</f>
        <v>0</v>
      </c>
      <c r="B43" s="68">
        <f>'High Risk Non-Compliant'!C83</f>
        <v>0</v>
      </c>
      <c r="C43" s="68">
        <f>'High Risk Non-Compliant'!D83</f>
        <v>0</v>
      </c>
      <c r="D43" s="68">
        <f>'High Risk Non-Compliant'!E83</f>
        <v>0</v>
      </c>
      <c r="E43" s="68">
        <f>'High Risk Non-Compliant'!F83</f>
        <v>0</v>
      </c>
      <c r="F43" s="68">
        <f>'High Risk Non-Compliant'!G83</f>
        <v>0</v>
      </c>
      <c r="G43" s="68">
        <f>'High Risk Non-Compliant'!H83</f>
        <v>0</v>
      </c>
      <c r="H43" s="68">
        <f>'High Risk Non-Compliant'!I83</f>
        <v>0</v>
      </c>
      <c r="I43" s="68">
        <f>'High Risk Non-Compliant'!J83</f>
        <v>0</v>
      </c>
      <c r="J43" s="67"/>
      <c r="K43" s="67"/>
      <c r="L43" s="67"/>
      <c r="M43" s="67"/>
      <c r="N43" s="67"/>
      <c r="O43" s="67"/>
      <c r="P43" s="67"/>
      <c r="Q43" s="67"/>
      <c r="R43" s="67"/>
      <c r="S43" s="67"/>
      <c r="T43" s="67"/>
      <c r="U43" s="67"/>
      <c r="V43" s="67"/>
      <c r="W43" s="67"/>
      <c r="X43" s="67"/>
      <c r="Y43" s="67"/>
      <c r="Z43" s="67"/>
      <c r="AA43" s="67"/>
      <c r="AB43" s="67"/>
      <c r="AC43" s="67"/>
    </row>
    <row r="44" spans="1:29" ht="48" customHeight="1">
      <c r="A44" s="68">
        <f>'High Risk Non-Compliant'!B84</f>
        <v>0</v>
      </c>
      <c r="B44" s="68">
        <f>'High Risk Non-Compliant'!C84</f>
        <v>0</v>
      </c>
      <c r="C44" s="68">
        <f>'High Risk Non-Compliant'!D84</f>
        <v>0</v>
      </c>
      <c r="D44" s="68">
        <f>'High Risk Non-Compliant'!E84</f>
        <v>0</v>
      </c>
      <c r="E44" s="68">
        <f>'High Risk Non-Compliant'!F84</f>
        <v>0</v>
      </c>
      <c r="F44" s="68">
        <f>'High Risk Non-Compliant'!G84</f>
        <v>0</v>
      </c>
      <c r="G44" s="68">
        <f>'High Risk Non-Compliant'!H84</f>
        <v>0</v>
      </c>
      <c r="H44" s="68">
        <f>'High Risk Non-Compliant'!I84</f>
        <v>0</v>
      </c>
      <c r="I44" s="68">
        <f>'High Risk Non-Compliant'!J84</f>
        <v>0</v>
      </c>
      <c r="J44" s="67"/>
      <c r="K44" s="67"/>
      <c r="L44" s="67"/>
      <c r="M44" s="67"/>
      <c r="N44" s="67"/>
      <c r="O44" s="67"/>
      <c r="P44" s="67"/>
      <c r="Q44" s="67"/>
      <c r="R44" s="67"/>
      <c r="S44" s="67"/>
      <c r="T44" s="67"/>
      <c r="U44" s="67"/>
      <c r="V44" s="67"/>
      <c r="W44" s="67"/>
      <c r="X44" s="67"/>
      <c r="Y44" s="67"/>
      <c r="Z44" s="67"/>
      <c r="AA44" s="67"/>
      <c r="AB44" s="67"/>
      <c r="AC44" s="67"/>
    </row>
    <row r="45" spans="1:29" ht="48" customHeight="1">
      <c r="A45" s="68">
        <f>'High Risk Non-Compliant'!B85</f>
        <v>0</v>
      </c>
      <c r="B45" s="68">
        <f>'High Risk Non-Compliant'!C85</f>
        <v>0</v>
      </c>
      <c r="C45" s="68">
        <f>'High Risk Non-Compliant'!D85</f>
        <v>0</v>
      </c>
      <c r="D45" s="68">
        <f>'High Risk Non-Compliant'!E85</f>
        <v>0</v>
      </c>
      <c r="E45" s="68">
        <f>'High Risk Non-Compliant'!F85</f>
        <v>0</v>
      </c>
      <c r="F45" s="68">
        <f>'High Risk Non-Compliant'!G85</f>
        <v>0</v>
      </c>
      <c r="G45" s="68">
        <f>'High Risk Non-Compliant'!H85</f>
        <v>0</v>
      </c>
      <c r="H45" s="68">
        <f>'High Risk Non-Compliant'!I85</f>
        <v>0</v>
      </c>
      <c r="I45" s="68">
        <f>'High Risk Non-Compliant'!J85</f>
        <v>0</v>
      </c>
      <c r="J45" s="67"/>
      <c r="K45" s="67"/>
      <c r="L45" s="67"/>
      <c r="M45" s="67"/>
      <c r="N45" s="67"/>
      <c r="O45" s="67"/>
      <c r="P45" s="67"/>
      <c r="Q45" s="67"/>
      <c r="R45" s="67"/>
      <c r="S45" s="67"/>
      <c r="T45" s="67"/>
      <c r="U45" s="67"/>
      <c r="V45" s="67"/>
      <c r="W45" s="67"/>
      <c r="X45" s="67"/>
      <c r="Y45" s="67"/>
      <c r="Z45" s="67"/>
      <c r="AA45" s="67"/>
      <c r="AB45" s="67"/>
      <c r="AC45" s="67"/>
    </row>
    <row r="46" spans="1:29" ht="48" customHeight="1">
      <c r="A46" s="68">
        <f>'High Risk Non-Compliant'!B86</f>
        <v>0</v>
      </c>
      <c r="B46" s="68">
        <f>'High Risk Non-Compliant'!C86</f>
        <v>0</v>
      </c>
      <c r="C46" s="68">
        <f>'High Risk Non-Compliant'!D86</f>
        <v>0</v>
      </c>
      <c r="D46" s="68">
        <f>'High Risk Non-Compliant'!E86</f>
        <v>0</v>
      </c>
      <c r="E46" s="68">
        <f>'High Risk Non-Compliant'!F86</f>
        <v>0</v>
      </c>
      <c r="F46" s="68">
        <f>'High Risk Non-Compliant'!G86</f>
        <v>0</v>
      </c>
      <c r="G46" s="68">
        <f>'High Risk Non-Compliant'!H86</f>
        <v>0</v>
      </c>
      <c r="H46" s="68">
        <f>'High Risk Non-Compliant'!I86</f>
        <v>0</v>
      </c>
      <c r="I46" s="68">
        <f>'High Risk Non-Compliant'!J86</f>
        <v>0</v>
      </c>
      <c r="J46" s="67"/>
      <c r="K46" s="67"/>
      <c r="L46" s="67"/>
      <c r="M46" s="67"/>
      <c r="N46" s="67"/>
      <c r="O46" s="67"/>
      <c r="P46" s="67"/>
      <c r="Q46" s="67"/>
      <c r="R46" s="67"/>
      <c r="S46" s="67"/>
      <c r="T46" s="67"/>
      <c r="U46" s="67"/>
      <c r="V46" s="67"/>
      <c r="W46" s="67"/>
      <c r="X46" s="67"/>
      <c r="Y46" s="67"/>
      <c r="Z46" s="67"/>
      <c r="AA46" s="67"/>
      <c r="AB46" s="67"/>
      <c r="AC46" s="67"/>
    </row>
    <row r="47" spans="1:29" ht="48" customHeight="1">
      <c r="A47" s="68">
        <f>'High Risk Non-Compliant'!B87</f>
        <v>0</v>
      </c>
      <c r="B47" s="68">
        <f>'High Risk Non-Compliant'!C87</f>
        <v>0</v>
      </c>
      <c r="C47" s="68">
        <f>'High Risk Non-Compliant'!D87</f>
        <v>0</v>
      </c>
      <c r="D47" s="68">
        <f>'High Risk Non-Compliant'!E87</f>
        <v>0</v>
      </c>
      <c r="E47" s="68">
        <f>'High Risk Non-Compliant'!F87</f>
        <v>0</v>
      </c>
      <c r="F47" s="68">
        <f>'High Risk Non-Compliant'!G87</f>
        <v>0</v>
      </c>
      <c r="G47" s="68">
        <f>'High Risk Non-Compliant'!H87</f>
        <v>0</v>
      </c>
      <c r="H47" s="68">
        <f>'High Risk Non-Compliant'!I87</f>
        <v>0</v>
      </c>
      <c r="I47" s="68">
        <f>'High Risk Non-Compliant'!J87</f>
        <v>0</v>
      </c>
      <c r="J47" s="67"/>
      <c r="K47" s="67"/>
      <c r="L47" s="67"/>
      <c r="M47" s="67"/>
      <c r="N47" s="67"/>
      <c r="O47" s="67"/>
      <c r="P47" s="67"/>
      <c r="Q47" s="67"/>
      <c r="R47" s="67"/>
      <c r="S47" s="67"/>
      <c r="T47" s="67"/>
      <c r="U47" s="67"/>
      <c r="V47" s="67"/>
      <c r="W47" s="67"/>
      <c r="X47" s="67"/>
      <c r="Y47" s="67"/>
      <c r="Z47" s="67"/>
      <c r="AA47" s="67"/>
      <c r="AB47" s="67"/>
      <c r="AC47" s="67"/>
    </row>
    <row r="48" spans="1:29" ht="48" customHeight="1">
      <c r="A48" s="68">
        <f>'High Risk Non-Compliant'!B88</f>
        <v>0</v>
      </c>
      <c r="B48" s="68">
        <f>'High Risk Non-Compliant'!C88</f>
        <v>0</v>
      </c>
      <c r="C48" s="68">
        <f>'High Risk Non-Compliant'!D88</f>
        <v>0</v>
      </c>
      <c r="D48" s="68">
        <f>'High Risk Non-Compliant'!E88</f>
        <v>0</v>
      </c>
      <c r="E48" s="68">
        <f>'High Risk Non-Compliant'!F88</f>
        <v>0</v>
      </c>
      <c r="F48" s="68">
        <f>'High Risk Non-Compliant'!G88</f>
        <v>0</v>
      </c>
      <c r="G48" s="68">
        <f>'High Risk Non-Compliant'!H88</f>
        <v>0</v>
      </c>
      <c r="H48" s="68">
        <f>'High Risk Non-Compliant'!I88</f>
        <v>0</v>
      </c>
      <c r="I48" s="68">
        <f>'High Risk Non-Compliant'!J88</f>
        <v>0</v>
      </c>
      <c r="J48" s="67"/>
      <c r="K48" s="67"/>
      <c r="L48" s="67"/>
      <c r="M48" s="67"/>
      <c r="N48" s="67"/>
      <c r="O48" s="67"/>
      <c r="P48" s="67"/>
      <c r="Q48" s="67"/>
      <c r="R48" s="67"/>
      <c r="S48" s="67"/>
      <c r="T48" s="67"/>
      <c r="U48" s="67"/>
      <c r="V48" s="67"/>
      <c r="W48" s="67"/>
      <c r="X48" s="67"/>
      <c r="Y48" s="67"/>
      <c r="Z48" s="67"/>
      <c r="AA48" s="67"/>
      <c r="AB48" s="67"/>
      <c r="AC48" s="67"/>
    </row>
    <row r="49" spans="1:29" ht="48" customHeight="1">
      <c r="A49" s="68">
        <f>'High Risk Non-Compliant'!B89</f>
        <v>0</v>
      </c>
      <c r="B49" s="68">
        <f>'High Risk Non-Compliant'!C89</f>
        <v>0</v>
      </c>
      <c r="C49" s="68">
        <f>'High Risk Non-Compliant'!D89</f>
        <v>0</v>
      </c>
      <c r="D49" s="68">
        <f>'High Risk Non-Compliant'!E89</f>
        <v>0</v>
      </c>
      <c r="E49" s="68">
        <f>'High Risk Non-Compliant'!F89</f>
        <v>0</v>
      </c>
      <c r="F49" s="68">
        <f>'High Risk Non-Compliant'!G89</f>
        <v>0</v>
      </c>
      <c r="G49" s="68">
        <f>'High Risk Non-Compliant'!H89</f>
        <v>0</v>
      </c>
      <c r="H49" s="68">
        <f>'High Risk Non-Compliant'!I89</f>
        <v>0</v>
      </c>
      <c r="I49" s="68">
        <f>'High Risk Non-Compliant'!J89</f>
        <v>0</v>
      </c>
      <c r="J49" s="67"/>
      <c r="K49" s="67"/>
      <c r="L49" s="67"/>
      <c r="M49" s="67"/>
      <c r="N49" s="67"/>
      <c r="O49" s="67"/>
      <c r="P49" s="67"/>
      <c r="Q49" s="67"/>
      <c r="R49" s="67"/>
      <c r="S49" s="67"/>
      <c r="T49" s="67"/>
      <c r="U49" s="67"/>
      <c r="V49" s="67"/>
      <c r="W49" s="67"/>
      <c r="X49" s="67"/>
      <c r="Y49" s="67"/>
      <c r="Z49" s="67"/>
      <c r="AA49" s="67"/>
      <c r="AB49" s="67"/>
      <c r="AC49" s="67"/>
    </row>
    <row r="50" spans="1:29" ht="48" customHeight="1">
      <c r="A50" s="68"/>
      <c r="B50" s="68"/>
      <c r="C50" s="68"/>
      <c r="D50" s="68"/>
      <c r="E50" s="68"/>
      <c r="F50" s="68"/>
      <c r="G50" s="68"/>
      <c r="H50" s="68"/>
      <c r="I50" s="68"/>
      <c r="J50" s="67"/>
      <c r="K50" s="67"/>
      <c r="L50" s="67"/>
      <c r="M50" s="67"/>
      <c r="N50" s="67"/>
      <c r="O50" s="67"/>
      <c r="P50" s="67"/>
      <c r="Q50" s="67"/>
      <c r="R50" s="67"/>
      <c r="S50" s="67"/>
      <c r="T50" s="67"/>
      <c r="U50" s="67"/>
      <c r="V50" s="67"/>
      <c r="W50" s="67"/>
      <c r="X50" s="67"/>
      <c r="Y50" s="67"/>
      <c r="Z50" s="67"/>
      <c r="AA50" s="67"/>
      <c r="AB50" s="67"/>
      <c r="AC50" s="67"/>
    </row>
    <row r="51" spans="1:29" ht="48" customHeight="1">
      <c r="A51" s="68"/>
      <c r="B51" s="68"/>
      <c r="C51" s="68"/>
      <c r="D51" s="68"/>
      <c r="E51" s="68"/>
      <c r="F51" s="68"/>
      <c r="G51" s="68"/>
      <c r="H51" s="68"/>
      <c r="I51" s="68"/>
      <c r="J51" s="67"/>
      <c r="K51" s="67"/>
      <c r="L51" s="67"/>
      <c r="M51" s="67"/>
      <c r="N51" s="67"/>
      <c r="O51" s="67"/>
      <c r="P51" s="67"/>
      <c r="Q51" s="67"/>
      <c r="R51" s="67"/>
      <c r="S51" s="67"/>
      <c r="T51" s="67"/>
      <c r="U51" s="67"/>
      <c r="V51" s="67"/>
      <c r="W51" s="67"/>
      <c r="X51" s="67"/>
      <c r="Y51" s="67"/>
      <c r="Z51" s="67"/>
      <c r="AA51" s="67"/>
      <c r="AB51" s="67"/>
      <c r="AC51" s="67"/>
    </row>
    <row r="52" spans="1:29" ht="48" customHeight="1">
      <c r="A52" s="68"/>
      <c r="B52" s="68"/>
      <c r="C52" s="68"/>
      <c r="D52" s="68"/>
      <c r="E52" s="68"/>
      <c r="F52" s="68"/>
      <c r="G52" s="68"/>
      <c r="H52" s="68"/>
      <c r="I52" s="68"/>
      <c r="J52" s="67"/>
      <c r="K52" s="67"/>
      <c r="L52" s="67"/>
      <c r="M52" s="67"/>
      <c r="N52" s="67"/>
      <c r="O52" s="67"/>
      <c r="P52" s="67"/>
      <c r="Q52" s="67"/>
      <c r="R52" s="67"/>
      <c r="S52" s="67"/>
      <c r="T52" s="67"/>
      <c r="U52" s="67"/>
      <c r="V52" s="67"/>
      <c r="W52" s="67"/>
      <c r="X52" s="67"/>
      <c r="Y52" s="67"/>
      <c r="Z52" s="67"/>
      <c r="AA52" s="67"/>
      <c r="AB52" s="67"/>
      <c r="AC52" s="67"/>
    </row>
    <row r="53" spans="1:29" ht="48" customHeight="1">
      <c r="A53" s="68"/>
      <c r="B53" s="68"/>
      <c r="C53" s="68"/>
      <c r="D53" s="68"/>
      <c r="E53" s="68"/>
      <c r="F53" s="68"/>
      <c r="G53" s="68"/>
      <c r="H53" s="68"/>
      <c r="I53" s="68"/>
      <c r="J53" s="67"/>
      <c r="K53" s="67"/>
      <c r="L53" s="67"/>
      <c r="M53" s="67"/>
      <c r="N53" s="67"/>
      <c r="O53" s="67"/>
      <c r="P53" s="67"/>
      <c r="Q53" s="67"/>
      <c r="R53" s="67"/>
      <c r="S53" s="67"/>
      <c r="T53" s="67"/>
      <c r="U53" s="67"/>
      <c r="V53" s="67"/>
      <c r="W53" s="67"/>
      <c r="X53" s="67"/>
      <c r="Y53" s="67"/>
      <c r="Z53" s="67"/>
      <c r="AA53" s="67"/>
      <c r="AB53" s="67"/>
      <c r="AC53" s="67"/>
    </row>
    <row r="54" spans="1:29" ht="48" customHeight="1">
      <c r="A54" s="68"/>
      <c r="B54" s="68"/>
      <c r="C54" s="68"/>
      <c r="D54" s="68"/>
      <c r="E54" s="68"/>
      <c r="F54" s="68"/>
      <c r="G54" s="68"/>
      <c r="H54" s="68"/>
      <c r="I54" s="68"/>
      <c r="J54" s="67"/>
      <c r="K54" s="67"/>
      <c r="L54" s="67"/>
      <c r="M54" s="67"/>
      <c r="N54" s="67"/>
      <c r="O54" s="67"/>
      <c r="P54" s="67"/>
      <c r="Q54" s="67"/>
      <c r="R54" s="67"/>
      <c r="S54" s="67"/>
      <c r="T54" s="67"/>
      <c r="U54" s="67"/>
      <c r="V54" s="67"/>
      <c r="W54" s="67"/>
      <c r="X54" s="67"/>
      <c r="Y54" s="67"/>
      <c r="Z54" s="67"/>
      <c r="AA54" s="67"/>
      <c r="AB54" s="67"/>
      <c r="AC54" s="67"/>
    </row>
    <row r="55" spans="1:29" ht="48" customHeight="1">
      <c r="A55" s="68"/>
      <c r="B55" s="68"/>
      <c r="C55" s="68"/>
      <c r="D55" s="68"/>
      <c r="E55" s="68"/>
      <c r="F55" s="68"/>
      <c r="G55" s="68"/>
      <c r="H55" s="68"/>
      <c r="I55" s="68"/>
      <c r="J55" s="67"/>
      <c r="K55" s="67"/>
      <c r="L55" s="67"/>
      <c r="M55" s="67"/>
      <c r="N55" s="67"/>
      <c r="O55" s="67"/>
      <c r="P55" s="67"/>
      <c r="Q55" s="67"/>
      <c r="R55" s="67"/>
      <c r="S55" s="67"/>
      <c r="T55" s="67"/>
      <c r="U55" s="67"/>
      <c r="V55" s="67"/>
      <c r="W55" s="67"/>
      <c r="X55" s="67"/>
      <c r="Y55" s="67"/>
      <c r="Z55" s="67"/>
      <c r="AA55" s="67"/>
      <c r="AB55" s="67"/>
      <c r="AC55" s="67"/>
    </row>
    <row r="56" spans="1:29" ht="48" customHeight="1">
      <c r="A56" s="68"/>
      <c r="B56" s="68"/>
      <c r="C56" s="68"/>
      <c r="D56" s="68"/>
      <c r="E56" s="68"/>
      <c r="F56" s="68"/>
      <c r="G56" s="68"/>
      <c r="H56" s="68"/>
      <c r="I56" s="68"/>
      <c r="J56" s="67"/>
      <c r="K56" s="67"/>
      <c r="L56" s="67"/>
      <c r="M56" s="67"/>
      <c r="N56" s="67"/>
      <c r="O56" s="67"/>
      <c r="P56" s="67"/>
      <c r="Q56" s="67"/>
      <c r="R56" s="67"/>
      <c r="S56" s="67"/>
      <c r="T56" s="67"/>
      <c r="U56" s="67"/>
      <c r="V56" s="67"/>
      <c r="W56" s="67"/>
      <c r="X56" s="67"/>
      <c r="Y56" s="67"/>
      <c r="Z56" s="67"/>
      <c r="AA56" s="67"/>
      <c r="AB56" s="67"/>
      <c r="AC56" s="67"/>
    </row>
    <row r="57" spans="1:29" ht="48" customHeight="1">
      <c r="A57" s="68"/>
      <c r="B57" s="68"/>
      <c r="C57" s="68"/>
      <c r="D57" s="68"/>
      <c r="E57" s="68"/>
      <c r="F57" s="68"/>
      <c r="G57" s="68"/>
      <c r="H57" s="68"/>
      <c r="I57" s="68"/>
      <c r="J57" s="67"/>
      <c r="K57" s="67"/>
      <c r="L57" s="67"/>
      <c r="M57" s="67"/>
      <c r="N57" s="67"/>
      <c r="O57" s="67"/>
      <c r="P57" s="67"/>
      <c r="Q57" s="67"/>
      <c r="R57" s="67"/>
      <c r="S57" s="67"/>
      <c r="T57" s="67"/>
      <c r="U57" s="67"/>
      <c r="V57" s="67"/>
      <c r="W57" s="67"/>
      <c r="X57" s="67"/>
      <c r="Y57" s="67"/>
      <c r="Z57" s="67"/>
      <c r="AA57" s="67"/>
      <c r="AB57" s="67"/>
      <c r="AC57" s="67"/>
    </row>
    <row r="58" spans="1:29" ht="48" customHeight="1">
      <c r="A58" s="68"/>
      <c r="B58" s="68"/>
      <c r="C58" s="68"/>
      <c r="D58" s="68"/>
      <c r="E58" s="68"/>
      <c r="F58" s="68"/>
      <c r="G58" s="68"/>
      <c r="H58" s="68"/>
      <c r="I58" s="68"/>
      <c r="J58" s="67"/>
      <c r="K58" s="67"/>
      <c r="L58" s="67"/>
      <c r="M58" s="67"/>
      <c r="N58" s="67"/>
      <c r="O58" s="67"/>
      <c r="P58" s="67"/>
      <c r="Q58" s="67"/>
      <c r="R58" s="67"/>
      <c r="S58" s="67"/>
      <c r="T58" s="67"/>
      <c r="U58" s="67"/>
      <c r="V58" s="67"/>
      <c r="W58" s="67"/>
      <c r="X58" s="67"/>
      <c r="Y58" s="67"/>
      <c r="Z58" s="67"/>
      <c r="AA58" s="67"/>
      <c r="AB58" s="67"/>
      <c r="AC58" s="67"/>
    </row>
    <row r="59" spans="1:29" ht="48" customHeight="1">
      <c r="A59" s="68"/>
      <c r="B59" s="68"/>
      <c r="C59" s="68"/>
      <c r="D59" s="68"/>
      <c r="E59" s="68"/>
      <c r="F59" s="68"/>
      <c r="G59" s="68"/>
      <c r="H59" s="68"/>
      <c r="I59" s="68"/>
      <c r="J59" s="67"/>
      <c r="K59" s="67"/>
      <c r="L59" s="67"/>
      <c r="M59" s="67"/>
      <c r="N59" s="67"/>
      <c r="O59" s="67"/>
      <c r="P59" s="67"/>
      <c r="Q59" s="67"/>
      <c r="R59" s="67"/>
      <c r="S59" s="67"/>
      <c r="T59" s="67"/>
      <c r="U59" s="67"/>
      <c r="V59" s="67"/>
      <c r="W59" s="67"/>
      <c r="X59" s="67"/>
      <c r="Y59" s="67"/>
      <c r="Z59" s="67"/>
      <c r="AA59" s="67"/>
      <c r="AB59" s="67"/>
      <c r="AC59" s="67"/>
    </row>
    <row r="60" spans="1:29" ht="48" customHeight="1">
      <c r="A60" s="68"/>
      <c r="B60" s="68"/>
      <c r="C60" s="68"/>
      <c r="D60" s="68"/>
      <c r="E60" s="68"/>
      <c r="F60" s="68"/>
      <c r="G60" s="68"/>
      <c r="H60" s="68"/>
      <c r="I60" s="68"/>
      <c r="J60" s="67"/>
      <c r="K60" s="67"/>
      <c r="L60" s="67"/>
      <c r="M60" s="67"/>
      <c r="N60" s="67"/>
      <c r="O60" s="67"/>
      <c r="P60" s="67"/>
      <c r="Q60" s="67"/>
      <c r="R60" s="67"/>
      <c r="S60" s="67"/>
      <c r="T60" s="67"/>
      <c r="U60" s="67"/>
      <c r="V60" s="67"/>
      <c r="W60" s="67"/>
      <c r="X60" s="67"/>
      <c r="Y60" s="67"/>
      <c r="Z60" s="67"/>
      <c r="AA60" s="67"/>
      <c r="AB60" s="67"/>
      <c r="AC60" s="67"/>
    </row>
    <row r="61" spans="1:29" ht="48" customHeight="1">
      <c r="A61" s="68"/>
      <c r="B61" s="68"/>
      <c r="C61" s="68"/>
      <c r="D61" s="68"/>
      <c r="E61" s="68"/>
      <c r="F61" s="68"/>
      <c r="G61" s="68"/>
      <c r="H61" s="68"/>
      <c r="I61" s="68"/>
      <c r="J61" s="67"/>
      <c r="K61" s="67"/>
      <c r="L61" s="67"/>
      <c r="M61" s="67"/>
      <c r="N61" s="67"/>
      <c r="O61" s="67"/>
      <c r="P61" s="67"/>
      <c r="Q61" s="67"/>
      <c r="R61" s="67"/>
      <c r="S61" s="67"/>
      <c r="T61" s="67"/>
      <c r="U61" s="67"/>
      <c r="V61" s="67"/>
      <c r="W61" s="67"/>
      <c r="X61" s="67"/>
      <c r="Y61" s="67"/>
      <c r="Z61" s="67"/>
      <c r="AA61" s="67"/>
      <c r="AB61" s="67"/>
      <c r="AC61" s="67"/>
    </row>
    <row r="62" spans="1:29" ht="48" customHeight="1">
      <c r="A62" s="68"/>
      <c r="B62" s="68"/>
      <c r="C62" s="68"/>
      <c r="D62" s="68"/>
      <c r="E62" s="68"/>
      <c r="F62" s="68"/>
      <c r="G62" s="68"/>
      <c r="H62" s="68"/>
      <c r="I62" s="68"/>
      <c r="J62" s="67"/>
      <c r="K62" s="67"/>
      <c r="L62" s="67"/>
      <c r="M62" s="67"/>
      <c r="N62" s="67"/>
      <c r="O62" s="67"/>
      <c r="P62" s="67"/>
      <c r="Q62" s="67"/>
      <c r="R62" s="67"/>
      <c r="S62" s="67"/>
      <c r="T62" s="67"/>
      <c r="U62" s="67"/>
      <c r="V62" s="67"/>
      <c r="W62" s="67"/>
      <c r="X62" s="67"/>
      <c r="Y62" s="67"/>
      <c r="Z62" s="67"/>
      <c r="AA62" s="67"/>
      <c r="AB62" s="67"/>
      <c r="AC62" s="67"/>
    </row>
    <row r="63" spans="1:29" ht="48" customHeight="1">
      <c r="A63" s="68"/>
      <c r="B63" s="68"/>
      <c r="C63" s="68"/>
      <c r="D63" s="68"/>
      <c r="E63" s="68"/>
      <c r="F63" s="68"/>
      <c r="G63" s="68"/>
      <c r="H63" s="68"/>
      <c r="I63" s="68"/>
      <c r="J63" s="67"/>
      <c r="K63" s="67"/>
      <c r="L63" s="67"/>
      <c r="M63" s="67"/>
      <c r="N63" s="67"/>
      <c r="O63" s="67"/>
      <c r="P63" s="67"/>
      <c r="Q63" s="67"/>
      <c r="R63" s="67"/>
      <c r="S63" s="67"/>
      <c r="T63" s="67"/>
      <c r="U63" s="67"/>
      <c r="V63" s="67"/>
      <c r="W63" s="67"/>
      <c r="X63" s="67"/>
      <c r="Y63" s="67"/>
      <c r="Z63" s="67"/>
      <c r="AA63" s="67"/>
      <c r="AB63" s="67"/>
      <c r="AC63" s="67"/>
    </row>
    <row r="64" spans="1:29" ht="48" customHeight="1">
      <c r="A64" s="68"/>
      <c r="B64" s="68"/>
      <c r="C64" s="68"/>
      <c r="D64" s="68"/>
      <c r="E64" s="68"/>
      <c r="F64" s="68"/>
      <c r="G64" s="68"/>
      <c r="H64" s="68"/>
      <c r="I64" s="68"/>
      <c r="J64" s="67"/>
      <c r="K64" s="67"/>
      <c r="L64" s="67"/>
      <c r="M64" s="67"/>
      <c r="N64" s="67"/>
      <c r="O64" s="67"/>
      <c r="P64" s="67"/>
      <c r="Q64" s="67"/>
      <c r="R64" s="67"/>
      <c r="S64" s="67"/>
      <c r="T64" s="67"/>
      <c r="U64" s="67"/>
      <c r="V64" s="67"/>
      <c r="W64" s="67"/>
      <c r="X64" s="67"/>
      <c r="Y64" s="67"/>
      <c r="Z64" s="67"/>
      <c r="AA64" s="67"/>
      <c r="AB64" s="67"/>
      <c r="AC64" s="67"/>
    </row>
    <row r="65" spans="1:29" ht="48" customHeight="1">
      <c r="A65" s="68"/>
      <c r="B65" s="68"/>
      <c r="C65" s="68"/>
      <c r="D65" s="68"/>
      <c r="E65" s="68"/>
      <c r="F65" s="68"/>
      <c r="G65" s="68"/>
      <c r="H65" s="68"/>
      <c r="I65" s="68"/>
      <c r="J65" s="67"/>
      <c r="K65" s="67"/>
      <c r="L65" s="67"/>
      <c r="M65" s="67"/>
      <c r="N65" s="67"/>
      <c r="O65" s="67"/>
      <c r="P65" s="67"/>
      <c r="Q65" s="67"/>
      <c r="R65" s="67"/>
      <c r="S65" s="67"/>
      <c r="T65" s="67"/>
      <c r="U65" s="67"/>
      <c r="V65" s="67"/>
      <c r="W65" s="67"/>
      <c r="X65" s="67"/>
      <c r="Y65" s="67"/>
      <c r="Z65" s="67"/>
      <c r="AA65" s="67"/>
      <c r="AB65" s="67"/>
      <c r="AC65" s="67"/>
    </row>
    <row r="66" spans="1:29" ht="48" customHeight="1">
      <c r="A66" s="68"/>
      <c r="B66" s="68"/>
      <c r="C66" s="68"/>
      <c r="D66" s="68"/>
      <c r="E66" s="68"/>
      <c r="F66" s="68"/>
      <c r="G66" s="68"/>
      <c r="H66" s="68"/>
      <c r="I66" s="68"/>
      <c r="J66" s="67"/>
      <c r="K66" s="67"/>
      <c r="L66" s="67"/>
      <c r="M66" s="67"/>
      <c r="N66" s="67"/>
      <c r="O66" s="67"/>
      <c r="P66" s="67"/>
      <c r="Q66" s="67"/>
      <c r="R66" s="67"/>
      <c r="S66" s="67"/>
      <c r="T66" s="67"/>
      <c r="U66" s="67"/>
      <c r="V66" s="67"/>
      <c r="W66" s="67"/>
      <c r="X66" s="67"/>
      <c r="Y66" s="67"/>
      <c r="Z66" s="67"/>
      <c r="AA66" s="67"/>
      <c r="AB66" s="67"/>
      <c r="AC66" s="67"/>
    </row>
    <row r="67" spans="1:29" ht="48" customHeight="1">
      <c r="A67" s="68"/>
      <c r="B67" s="68"/>
      <c r="C67" s="68"/>
      <c r="D67" s="68"/>
      <c r="E67" s="68"/>
      <c r="F67" s="68"/>
      <c r="G67" s="68"/>
      <c r="H67" s="68"/>
      <c r="I67" s="68"/>
      <c r="J67" s="67"/>
      <c r="K67" s="67"/>
      <c r="L67" s="67"/>
      <c r="M67" s="67"/>
      <c r="N67" s="67"/>
      <c r="O67" s="67"/>
      <c r="P67" s="67"/>
      <c r="Q67" s="67"/>
      <c r="R67" s="67"/>
      <c r="S67" s="67"/>
      <c r="T67" s="67"/>
      <c r="U67" s="67"/>
      <c r="V67" s="67"/>
      <c r="W67" s="67"/>
      <c r="X67" s="67"/>
      <c r="Y67" s="67"/>
      <c r="Z67" s="67"/>
      <c r="AA67" s="67"/>
      <c r="AB67" s="67"/>
      <c r="AC67" s="67"/>
    </row>
    <row r="68" spans="1:29" ht="48" customHeight="1">
      <c r="A68" s="68"/>
      <c r="B68" s="68"/>
      <c r="C68" s="68"/>
      <c r="D68" s="68"/>
      <c r="E68" s="68"/>
      <c r="F68" s="68"/>
      <c r="G68" s="68"/>
      <c r="H68" s="68"/>
      <c r="I68" s="68"/>
      <c r="J68" s="67"/>
      <c r="K68" s="67"/>
      <c r="L68" s="67"/>
      <c r="M68" s="67"/>
      <c r="N68" s="67"/>
      <c r="O68" s="67"/>
      <c r="P68" s="67"/>
      <c r="Q68" s="67"/>
      <c r="R68" s="67"/>
      <c r="S68" s="67"/>
      <c r="T68" s="67"/>
      <c r="U68" s="67"/>
      <c r="V68" s="67"/>
      <c r="W68" s="67"/>
      <c r="X68" s="67"/>
      <c r="Y68" s="67"/>
      <c r="Z68" s="67"/>
      <c r="AA68" s="67"/>
      <c r="AB68" s="67"/>
      <c r="AC68" s="67"/>
    </row>
    <row r="69" spans="1:29" ht="48" customHeight="1">
      <c r="A69" s="68"/>
      <c r="B69" s="68"/>
      <c r="C69" s="68"/>
      <c r="D69" s="68"/>
      <c r="E69" s="68"/>
      <c r="F69" s="68"/>
      <c r="G69" s="68"/>
      <c r="H69" s="68"/>
      <c r="I69" s="68"/>
      <c r="J69" s="67"/>
      <c r="K69" s="67"/>
      <c r="L69" s="67"/>
      <c r="M69" s="67"/>
      <c r="N69" s="67"/>
      <c r="O69" s="67"/>
      <c r="P69" s="67"/>
      <c r="Q69" s="67"/>
      <c r="R69" s="67"/>
      <c r="S69" s="67"/>
      <c r="T69" s="67"/>
      <c r="U69" s="67"/>
      <c r="V69" s="67"/>
      <c r="W69" s="67"/>
      <c r="X69" s="67"/>
      <c r="Y69" s="67"/>
      <c r="Z69" s="67"/>
      <c r="AA69" s="67"/>
      <c r="AB69" s="67"/>
      <c r="AC69" s="67"/>
    </row>
    <row r="70" spans="1:29" ht="48" customHeight="1">
      <c r="A70" s="68"/>
      <c r="B70" s="68"/>
      <c r="C70" s="68"/>
      <c r="D70" s="68"/>
      <c r="E70" s="68"/>
      <c r="F70" s="68"/>
      <c r="G70" s="68"/>
      <c r="H70" s="68"/>
      <c r="I70" s="68"/>
      <c r="J70" s="67"/>
      <c r="K70" s="67"/>
      <c r="L70" s="67"/>
      <c r="M70" s="67"/>
      <c r="N70" s="67"/>
      <c r="O70" s="67"/>
      <c r="P70" s="67"/>
      <c r="Q70" s="67"/>
      <c r="R70" s="67"/>
      <c r="S70" s="67"/>
      <c r="T70" s="67"/>
      <c r="U70" s="67"/>
      <c r="V70" s="67"/>
      <c r="W70" s="67"/>
      <c r="X70" s="67"/>
      <c r="Y70" s="67"/>
      <c r="Z70" s="67"/>
      <c r="AA70" s="67"/>
      <c r="AB70" s="67"/>
      <c r="AC70" s="67"/>
    </row>
    <row r="71" spans="1:29" ht="48" customHeight="1">
      <c r="A71" s="68"/>
      <c r="B71" s="68"/>
      <c r="C71" s="68"/>
      <c r="D71" s="68"/>
      <c r="E71" s="68"/>
      <c r="F71" s="68"/>
      <c r="G71" s="68"/>
      <c r="H71" s="68"/>
      <c r="I71" s="68"/>
      <c r="J71" s="67"/>
      <c r="K71" s="67"/>
      <c r="L71" s="67"/>
      <c r="M71" s="67"/>
      <c r="N71" s="67"/>
      <c r="O71" s="67"/>
      <c r="P71" s="67"/>
      <c r="Q71" s="67"/>
      <c r="R71" s="67"/>
      <c r="S71" s="67"/>
      <c r="T71" s="67"/>
      <c r="U71" s="67"/>
      <c r="V71" s="67"/>
      <c r="W71" s="67"/>
      <c r="X71" s="67"/>
      <c r="Y71" s="67"/>
      <c r="Z71" s="67"/>
      <c r="AA71" s="67"/>
      <c r="AB71" s="67"/>
      <c r="AC71" s="67"/>
    </row>
    <row r="72" spans="1:29" ht="48" customHeight="1">
      <c r="A72" s="68"/>
      <c r="B72" s="68"/>
      <c r="C72" s="68"/>
      <c r="D72" s="68"/>
      <c r="E72" s="68"/>
      <c r="F72" s="68"/>
      <c r="G72" s="68"/>
      <c r="H72" s="68"/>
      <c r="I72" s="68"/>
      <c r="J72" s="67"/>
      <c r="K72" s="67"/>
      <c r="L72" s="67"/>
      <c r="M72" s="67"/>
      <c r="N72" s="67"/>
      <c r="O72" s="67"/>
      <c r="P72" s="67"/>
      <c r="Q72" s="67"/>
      <c r="R72" s="67"/>
      <c r="S72" s="67"/>
      <c r="T72" s="67"/>
      <c r="U72" s="67"/>
      <c r="V72" s="67"/>
      <c r="W72" s="67"/>
      <c r="X72" s="67"/>
      <c r="Y72" s="67"/>
      <c r="Z72" s="67"/>
      <c r="AA72" s="67"/>
      <c r="AB72" s="67"/>
      <c r="AC72" s="67"/>
    </row>
    <row r="73" spans="1:29" ht="48" customHeight="1">
      <c r="A73" s="68"/>
      <c r="B73" s="68"/>
      <c r="C73" s="68"/>
      <c r="D73" s="68"/>
      <c r="E73" s="68"/>
      <c r="F73" s="68"/>
      <c r="G73" s="68"/>
      <c r="H73" s="68"/>
      <c r="I73" s="68"/>
      <c r="J73" s="67"/>
      <c r="K73" s="67"/>
      <c r="L73" s="67"/>
      <c r="M73" s="67"/>
      <c r="N73" s="67"/>
      <c r="O73" s="67"/>
      <c r="P73" s="67"/>
      <c r="Q73" s="67"/>
      <c r="R73" s="67"/>
      <c r="S73" s="67"/>
      <c r="T73" s="67"/>
      <c r="U73" s="67"/>
      <c r="V73" s="67"/>
      <c r="W73" s="67"/>
      <c r="X73" s="67"/>
      <c r="Y73" s="67"/>
      <c r="Z73" s="67"/>
      <c r="AA73" s="67"/>
      <c r="AB73" s="67"/>
      <c r="AC73" s="67"/>
    </row>
    <row r="74" spans="1:29" ht="48" customHeight="1">
      <c r="A74" s="68"/>
      <c r="B74" s="68"/>
      <c r="C74" s="68"/>
      <c r="D74" s="68"/>
      <c r="E74" s="68"/>
      <c r="F74" s="68"/>
      <c r="G74" s="68"/>
      <c r="H74" s="68"/>
      <c r="I74" s="68"/>
      <c r="J74" s="67"/>
      <c r="K74" s="67"/>
      <c r="L74" s="67"/>
      <c r="M74" s="67"/>
      <c r="N74" s="67"/>
      <c r="O74" s="67"/>
      <c r="P74" s="67"/>
      <c r="Q74" s="67"/>
      <c r="R74" s="67"/>
      <c r="S74" s="67"/>
      <c r="T74" s="67"/>
      <c r="U74" s="67"/>
      <c r="V74" s="67"/>
      <c r="W74" s="67"/>
      <c r="X74" s="67"/>
      <c r="Y74" s="67"/>
      <c r="Z74" s="67"/>
      <c r="AA74" s="67"/>
      <c r="AB74" s="67"/>
      <c r="AC74" s="67"/>
    </row>
    <row r="75" spans="1:29" ht="48" customHeight="1">
      <c r="A75" s="68"/>
      <c r="B75" s="68"/>
      <c r="C75" s="68"/>
      <c r="D75" s="68"/>
      <c r="E75" s="68"/>
      <c r="F75" s="68"/>
      <c r="G75" s="68"/>
      <c r="H75" s="68"/>
      <c r="I75" s="68"/>
      <c r="J75" s="67"/>
      <c r="K75" s="67"/>
      <c r="L75" s="67"/>
      <c r="M75" s="67"/>
      <c r="N75" s="67"/>
      <c r="O75" s="67"/>
      <c r="P75" s="67"/>
      <c r="Q75" s="67"/>
      <c r="R75" s="67"/>
      <c r="S75" s="67"/>
      <c r="T75" s="67"/>
      <c r="U75" s="67"/>
      <c r="V75" s="67"/>
      <c r="W75" s="67"/>
      <c r="X75" s="67"/>
      <c r="Y75" s="67"/>
      <c r="Z75" s="67"/>
      <c r="AA75" s="67"/>
      <c r="AB75" s="67"/>
      <c r="AC75" s="67"/>
    </row>
    <row r="76" spans="1:29" ht="48" customHeight="1">
      <c r="A76" s="68"/>
      <c r="B76" s="68"/>
      <c r="C76" s="68"/>
      <c r="D76" s="68"/>
      <c r="E76" s="68"/>
      <c r="F76" s="68"/>
      <c r="G76" s="68"/>
      <c r="H76" s="68"/>
      <c r="I76" s="68"/>
      <c r="J76" s="67"/>
      <c r="K76" s="67"/>
      <c r="L76" s="67"/>
      <c r="M76" s="67"/>
      <c r="N76" s="67"/>
      <c r="O76" s="67"/>
      <c r="P76" s="67"/>
      <c r="Q76" s="67"/>
      <c r="R76" s="67"/>
      <c r="S76" s="67"/>
      <c r="T76" s="67"/>
      <c r="U76" s="67"/>
      <c r="V76" s="67"/>
      <c r="W76" s="67"/>
      <c r="X76" s="67"/>
      <c r="Y76" s="67"/>
      <c r="Z76" s="67"/>
      <c r="AA76" s="67"/>
      <c r="AB76" s="67"/>
      <c r="AC76" s="67"/>
    </row>
    <row r="77" spans="1:29" ht="48" customHeight="1">
      <c r="A77" s="68"/>
      <c r="B77" s="68"/>
      <c r="C77" s="68"/>
      <c r="D77" s="68"/>
      <c r="E77" s="68"/>
      <c r="F77" s="68"/>
      <c r="G77" s="68"/>
      <c r="H77" s="68"/>
      <c r="I77" s="68"/>
      <c r="J77" s="67"/>
      <c r="K77" s="67"/>
      <c r="L77" s="67"/>
      <c r="M77" s="67"/>
      <c r="N77" s="67"/>
      <c r="O77" s="67"/>
      <c r="P77" s="67"/>
      <c r="Q77" s="67"/>
      <c r="R77" s="67"/>
      <c r="S77" s="67"/>
      <c r="T77" s="67"/>
      <c r="U77" s="67"/>
      <c r="V77" s="67"/>
      <c r="W77" s="67"/>
      <c r="X77" s="67"/>
      <c r="Y77" s="67"/>
      <c r="Z77" s="67"/>
      <c r="AA77" s="67"/>
      <c r="AB77" s="67"/>
      <c r="AC77" s="67"/>
    </row>
    <row r="78" spans="1:29" ht="48" customHeight="1">
      <c r="A78" s="68"/>
      <c r="B78" s="68"/>
      <c r="C78" s="68"/>
      <c r="D78" s="68"/>
      <c r="E78" s="68"/>
      <c r="F78" s="68"/>
      <c r="G78" s="68"/>
      <c r="H78" s="68"/>
      <c r="I78" s="68"/>
      <c r="J78" s="67"/>
      <c r="K78" s="67"/>
      <c r="L78" s="67"/>
      <c r="M78" s="67"/>
      <c r="N78" s="67"/>
      <c r="O78" s="67"/>
      <c r="P78" s="67"/>
      <c r="Q78" s="67"/>
      <c r="R78" s="67"/>
      <c r="S78" s="67"/>
      <c r="T78" s="67"/>
      <c r="U78" s="67"/>
      <c r="V78" s="67"/>
      <c r="W78" s="67"/>
      <c r="X78" s="67"/>
      <c r="Y78" s="67"/>
      <c r="Z78" s="67"/>
      <c r="AA78" s="67"/>
      <c r="AB78" s="67"/>
      <c r="AC78" s="67"/>
    </row>
    <row r="79" spans="1:29" ht="48" customHeight="1">
      <c r="A79" s="68"/>
      <c r="B79" s="68"/>
      <c r="C79" s="68"/>
      <c r="D79" s="68"/>
      <c r="E79" s="68"/>
      <c r="F79" s="68"/>
      <c r="G79" s="68"/>
      <c r="H79" s="68"/>
      <c r="I79" s="68"/>
      <c r="J79" s="67"/>
      <c r="K79" s="67"/>
      <c r="L79" s="67"/>
      <c r="M79" s="67"/>
      <c r="N79" s="67"/>
      <c r="O79" s="67"/>
      <c r="P79" s="67"/>
      <c r="Q79" s="67"/>
      <c r="R79" s="67"/>
      <c r="S79" s="67"/>
      <c r="T79" s="67"/>
      <c r="U79" s="67"/>
      <c r="V79" s="67"/>
      <c r="W79" s="67"/>
      <c r="X79" s="67"/>
      <c r="Y79" s="67"/>
      <c r="Z79" s="67"/>
      <c r="AA79" s="67"/>
      <c r="AB79" s="67"/>
      <c r="AC79" s="67"/>
    </row>
    <row r="80" spans="1:29" ht="48" customHeight="1">
      <c r="A80" s="68"/>
      <c r="B80" s="68"/>
      <c r="C80" s="68"/>
      <c r="D80" s="68"/>
      <c r="E80" s="68"/>
      <c r="F80" s="68"/>
      <c r="G80" s="68"/>
      <c r="H80" s="68"/>
      <c r="I80" s="68"/>
      <c r="J80" s="67"/>
      <c r="K80" s="67"/>
      <c r="L80" s="67"/>
      <c r="M80" s="67"/>
      <c r="N80" s="67"/>
      <c r="O80" s="67"/>
      <c r="P80" s="67"/>
      <c r="Q80" s="67"/>
      <c r="R80" s="67"/>
      <c r="S80" s="67"/>
      <c r="T80" s="67"/>
      <c r="U80" s="67"/>
      <c r="V80" s="67"/>
      <c r="W80" s="67"/>
      <c r="X80" s="67"/>
      <c r="Y80" s="67"/>
      <c r="Z80" s="67"/>
      <c r="AA80" s="67"/>
      <c r="AB80" s="67"/>
      <c r="AC80" s="67"/>
    </row>
    <row r="81" spans="1:29" ht="48" customHeight="1">
      <c r="A81" s="68"/>
      <c r="B81" s="68"/>
      <c r="C81" s="68"/>
      <c r="D81" s="68"/>
      <c r="E81" s="68"/>
      <c r="F81" s="68"/>
      <c r="G81" s="68"/>
      <c r="H81" s="68"/>
      <c r="I81" s="68"/>
      <c r="J81" s="67"/>
      <c r="K81" s="67"/>
      <c r="L81" s="67"/>
      <c r="M81" s="67"/>
      <c r="N81" s="67"/>
      <c r="O81" s="67"/>
      <c r="P81" s="67"/>
      <c r="Q81" s="67"/>
      <c r="R81" s="67"/>
      <c r="S81" s="67"/>
      <c r="T81" s="67"/>
      <c r="U81" s="67"/>
      <c r="V81" s="67"/>
      <c r="W81" s="67"/>
      <c r="X81" s="67"/>
      <c r="Y81" s="67"/>
      <c r="Z81" s="67"/>
      <c r="AA81" s="67"/>
      <c r="AB81" s="67"/>
      <c r="AC81" s="67"/>
    </row>
    <row r="82" spans="1:29" ht="48" customHeight="1">
      <c r="A82" s="68"/>
      <c r="B82" s="68"/>
      <c r="C82" s="68"/>
      <c r="D82" s="68"/>
      <c r="E82" s="68"/>
      <c r="F82" s="68"/>
      <c r="G82" s="68"/>
      <c r="H82" s="68"/>
      <c r="I82" s="68"/>
      <c r="J82" s="67"/>
      <c r="K82" s="67"/>
      <c r="L82" s="67"/>
      <c r="M82" s="67"/>
      <c r="N82" s="67"/>
      <c r="O82" s="67"/>
      <c r="P82" s="67"/>
      <c r="Q82" s="67"/>
      <c r="R82" s="67"/>
      <c r="S82" s="67"/>
      <c r="T82" s="67"/>
      <c r="U82" s="67"/>
      <c r="V82" s="67"/>
      <c r="W82" s="67"/>
      <c r="X82" s="67"/>
      <c r="Y82" s="67"/>
      <c r="Z82" s="67"/>
      <c r="AA82" s="67"/>
      <c r="AB82" s="67"/>
      <c r="AC82" s="67"/>
    </row>
    <row r="83" spans="1:29" ht="48" customHeight="1">
      <c r="A83" s="68"/>
      <c r="B83" s="68"/>
      <c r="C83" s="68"/>
      <c r="D83" s="68"/>
      <c r="E83" s="68"/>
      <c r="F83" s="68"/>
      <c r="G83" s="68"/>
      <c r="H83" s="68"/>
      <c r="I83" s="68"/>
      <c r="J83" s="67"/>
      <c r="K83" s="67"/>
      <c r="L83" s="67"/>
      <c r="M83" s="67"/>
      <c r="N83" s="67"/>
      <c r="O83" s="67"/>
      <c r="P83" s="67"/>
      <c r="Q83" s="67"/>
      <c r="R83" s="67"/>
      <c r="S83" s="67"/>
      <c r="T83" s="67"/>
      <c r="U83" s="67"/>
      <c r="V83" s="67"/>
      <c r="W83" s="67"/>
      <c r="X83" s="67"/>
      <c r="Y83" s="67"/>
      <c r="Z83" s="67"/>
      <c r="AA83" s="67"/>
      <c r="AB83" s="67"/>
      <c r="AC83" s="67"/>
    </row>
    <row r="84" spans="1:29" ht="48" customHeight="1">
      <c r="A84" s="68"/>
      <c r="B84" s="68"/>
      <c r="C84" s="68"/>
      <c r="D84" s="68"/>
      <c r="E84" s="68"/>
      <c r="F84" s="68"/>
      <c r="G84" s="68"/>
      <c r="H84" s="68"/>
      <c r="I84" s="68"/>
      <c r="J84" s="67"/>
      <c r="K84" s="67"/>
      <c r="L84" s="67"/>
      <c r="M84" s="67"/>
      <c r="N84" s="67"/>
      <c r="O84" s="67"/>
      <c r="P84" s="67"/>
      <c r="Q84" s="67"/>
      <c r="R84" s="67"/>
      <c r="S84" s="67"/>
      <c r="T84" s="67"/>
      <c r="U84" s="67"/>
      <c r="V84" s="67"/>
      <c r="W84" s="67"/>
      <c r="X84" s="67"/>
      <c r="Y84" s="67"/>
      <c r="Z84" s="67"/>
      <c r="AA84" s="67"/>
      <c r="AB84" s="67"/>
      <c r="AC84" s="67"/>
    </row>
    <row r="85" spans="1:29" ht="48" customHeight="1">
      <c r="A85" s="68"/>
      <c r="B85" s="68"/>
      <c r="C85" s="68"/>
      <c r="D85" s="68"/>
      <c r="E85" s="68"/>
      <c r="F85" s="68"/>
      <c r="G85" s="68"/>
      <c r="H85" s="68"/>
      <c r="I85" s="68"/>
      <c r="J85" s="67"/>
      <c r="K85" s="67"/>
      <c r="L85" s="67"/>
      <c r="M85" s="67"/>
      <c r="N85" s="67"/>
      <c r="O85" s="67"/>
      <c r="P85" s="67"/>
      <c r="Q85" s="67"/>
      <c r="R85" s="67"/>
      <c r="S85" s="67"/>
      <c r="T85" s="67"/>
      <c r="U85" s="67"/>
      <c r="V85" s="67"/>
      <c r="W85" s="67"/>
      <c r="X85" s="67"/>
      <c r="Y85" s="67"/>
      <c r="Z85" s="67"/>
      <c r="AA85" s="67"/>
      <c r="AB85" s="67"/>
      <c r="AC85" s="67"/>
    </row>
    <row r="86" spans="1:29" ht="48" customHeight="1">
      <c r="A86" s="68"/>
      <c r="B86" s="68"/>
      <c r="C86" s="68"/>
      <c r="D86" s="68"/>
      <c r="E86" s="68"/>
      <c r="F86" s="68"/>
      <c r="G86" s="68"/>
      <c r="H86" s="68"/>
      <c r="I86" s="68"/>
      <c r="J86" s="67"/>
      <c r="K86" s="67"/>
      <c r="L86" s="67"/>
      <c r="M86" s="67"/>
      <c r="N86" s="67"/>
      <c r="O86" s="67"/>
      <c r="P86" s="67"/>
      <c r="Q86" s="67"/>
      <c r="R86" s="67"/>
      <c r="S86" s="67"/>
      <c r="T86" s="67"/>
      <c r="U86" s="67"/>
      <c r="V86" s="67"/>
      <c r="W86" s="67"/>
      <c r="X86" s="67"/>
      <c r="Y86" s="67"/>
      <c r="Z86" s="67"/>
      <c r="AA86" s="67"/>
      <c r="AB86" s="67"/>
      <c r="AC86" s="67"/>
    </row>
    <row r="87" spans="1:29" ht="48" customHeight="1">
      <c r="A87" s="68"/>
      <c r="B87" s="68"/>
      <c r="C87" s="68"/>
      <c r="D87" s="68"/>
      <c r="E87" s="68"/>
      <c r="F87" s="68"/>
      <c r="G87" s="68"/>
      <c r="H87" s="68"/>
      <c r="I87" s="68"/>
      <c r="J87" s="67"/>
      <c r="K87" s="67"/>
      <c r="L87" s="67"/>
      <c r="M87" s="67"/>
      <c r="N87" s="67"/>
      <c r="O87" s="67"/>
      <c r="P87" s="67"/>
      <c r="Q87" s="67"/>
      <c r="R87" s="67"/>
      <c r="S87" s="67"/>
      <c r="T87" s="67"/>
      <c r="U87" s="67"/>
      <c r="V87" s="67"/>
      <c r="W87" s="67"/>
      <c r="X87" s="67"/>
      <c r="Y87" s="67"/>
      <c r="Z87" s="67"/>
      <c r="AA87" s="67"/>
      <c r="AB87" s="67"/>
      <c r="AC87" s="67"/>
    </row>
    <row r="88" spans="1:29" ht="48" customHeight="1">
      <c r="A88" s="68"/>
      <c r="B88" s="68"/>
      <c r="C88" s="68"/>
      <c r="D88" s="68"/>
      <c r="E88" s="68"/>
      <c r="F88" s="68"/>
      <c r="G88" s="68"/>
      <c r="H88" s="68"/>
      <c r="I88" s="68"/>
      <c r="J88" s="67"/>
      <c r="K88" s="67"/>
      <c r="L88" s="67"/>
      <c r="M88" s="67"/>
      <c r="N88" s="67"/>
      <c r="O88" s="67"/>
      <c r="P88" s="67"/>
      <c r="Q88" s="67"/>
      <c r="R88" s="67"/>
      <c r="S88" s="67"/>
      <c r="T88" s="67"/>
      <c r="U88" s="67"/>
      <c r="V88" s="67"/>
      <c r="W88" s="67"/>
      <c r="X88" s="67"/>
      <c r="Y88" s="67"/>
      <c r="Z88" s="67"/>
      <c r="AA88" s="67"/>
      <c r="AB88" s="67"/>
      <c r="AC88" s="67"/>
    </row>
    <row r="89" spans="1:29" ht="48" customHeight="1">
      <c r="A89" s="68"/>
      <c r="B89" s="68"/>
      <c r="C89" s="68"/>
      <c r="D89" s="68"/>
      <c r="E89" s="68"/>
      <c r="F89" s="68"/>
      <c r="G89" s="68"/>
      <c r="H89" s="68"/>
      <c r="I89" s="68"/>
      <c r="J89" s="67"/>
      <c r="K89" s="67"/>
      <c r="L89" s="67"/>
      <c r="M89" s="67"/>
      <c r="N89" s="67"/>
      <c r="O89" s="67"/>
      <c r="P89" s="67"/>
      <c r="Q89" s="67"/>
      <c r="R89" s="67"/>
      <c r="S89" s="67"/>
      <c r="T89" s="67"/>
      <c r="U89" s="67"/>
      <c r="V89" s="67"/>
      <c r="W89" s="67"/>
      <c r="X89" s="67"/>
      <c r="Y89" s="67"/>
      <c r="Z89" s="67"/>
      <c r="AA89" s="67"/>
      <c r="AB89" s="67"/>
      <c r="AC89" s="67"/>
    </row>
    <row r="90" spans="1:29" ht="48" customHeight="1">
      <c r="A90" s="68"/>
      <c r="B90" s="68"/>
      <c r="C90" s="68"/>
      <c r="D90" s="68"/>
      <c r="E90" s="68"/>
      <c r="F90" s="68"/>
      <c r="G90" s="68"/>
      <c r="H90" s="68"/>
      <c r="I90" s="68"/>
      <c r="J90" s="67"/>
      <c r="K90" s="67"/>
      <c r="L90" s="67"/>
      <c r="M90" s="67"/>
      <c r="N90" s="67"/>
      <c r="O90" s="67"/>
      <c r="P90" s="67"/>
      <c r="Q90" s="67"/>
      <c r="R90" s="67"/>
      <c r="S90" s="67"/>
      <c r="T90" s="67"/>
      <c r="U90" s="67"/>
      <c r="V90" s="67"/>
      <c r="W90" s="67"/>
      <c r="X90" s="67"/>
      <c r="Y90" s="67"/>
      <c r="Z90" s="67"/>
      <c r="AA90" s="67"/>
      <c r="AB90" s="67"/>
      <c r="AC90" s="67"/>
    </row>
    <row r="91" spans="1:29" ht="48" customHeight="1">
      <c r="A91" s="68"/>
      <c r="B91" s="68"/>
      <c r="C91" s="68"/>
      <c r="D91" s="68"/>
      <c r="E91" s="68"/>
      <c r="F91" s="68"/>
      <c r="G91" s="68"/>
      <c r="H91" s="68"/>
      <c r="I91" s="68"/>
      <c r="J91" s="67"/>
      <c r="K91" s="67"/>
      <c r="L91" s="67"/>
      <c r="M91" s="67"/>
      <c r="N91" s="67"/>
      <c r="O91" s="67"/>
      <c r="P91" s="67"/>
      <c r="Q91" s="67"/>
      <c r="R91" s="67"/>
      <c r="S91" s="67"/>
      <c r="T91" s="67"/>
      <c r="U91" s="67"/>
      <c r="V91" s="67"/>
      <c r="W91" s="67"/>
      <c r="X91" s="67"/>
      <c r="Y91" s="67"/>
      <c r="Z91" s="67"/>
      <c r="AA91" s="67"/>
      <c r="AB91" s="67"/>
      <c r="AC91" s="67"/>
    </row>
    <row r="92" spans="1:29" ht="48" customHeight="1">
      <c r="A92" s="68"/>
      <c r="B92" s="68"/>
      <c r="C92" s="68"/>
      <c r="D92" s="68"/>
      <c r="E92" s="68"/>
      <c r="F92" s="68"/>
      <c r="G92" s="68"/>
      <c r="H92" s="68"/>
      <c r="I92" s="68"/>
      <c r="J92" s="67"/>
      <c r="K92" s="67"/>
      <c r="L92" s="67"/>
      <c r="M92" s="67"/>
      <c r="N92" s="67"/>
      <c r="O92" s="67"/>
      <c r="P92" s="67"/>
      <c r="Q92" s="67"/>
      <c r="R92" s="67"/>
      <c r="S92" s="67"/>
      <c r="T92" s="67"/>
      <c r="U92" s="67"/>
      <c r="V92" s="67"/>
      <c r="W92" s="67"/>
      <c r="X92" s="67"/>
      <c r="Y92" s="67"/>
      <c r="Z92" s="67"/>
      <c r="AA92" s="67"/>
      <c r="AB92" s="67"/>
      <c r="AC92" s="67"/>
    </row>
    <row r="93" spans="1:29" ht="48" customHeight="1">
      <c r="A93" s="68"/>
      <c r="B93" s="68"/>
      <c r="C93" s="68"/>
      <c r="D93" s="68"/>
      <c r="E93" s="68"/>
      <c r="F93" s="68"/>
      <c r="G93" s="68"/>
      <c r="H93" s="68"/>
      <c r="I93" s="68"/>
      <c r="J93" s="67"/>
      <c r="K93" s="67"/>
      <c r="L93" s="67"/>
      <c r="M93" s="67"/>
      <c r="N93" s="67"/>
      <c r="O93" s="67"/>
      <c r="P93" s="67"/>
      <c r="Q93" s="67"/>
      <c r="R93" s="67"/>
      <c r="S93" s="67"/>
      <c r="T93" s="67"/>
      <c r="U93" s="67"/>
      <c r="V93" s="67"/>
      <c r="W93" s="67"/>
      <c r="X93" s="67"/>
      <c r="Y93" s="67"/>
      <c r="Z93" s="67"/>
      <c r="AA93" s="67"/>
      <c r="AB93" s="67"/>
      <c r="AC93" s="67"/>
    </row>
    <row r="94" spans="1:29" ht="48" customHeight="1">
      <c r="A94" s="68"/>
      <c r="B94" s="68"/>
      <c r="C94" s="68"/>
      <c r="D94" s="68"/>
      <c r="E94" s="68"/>
      <c r="F94" s="68"/>
      <c r="G94" s="68"/>
      <c r="H94" s="68"/>
      <c r="I94" s="68"/>
      <c r="J94" s="67"/>
      <c r="K94" s="67"/>
      <c r="L94" s="67"/>
      <c r="M94" s="67"/>
      <c r="N94" s="67"/>
      <c r="O94" s="67"/>
      <c r="P94" s="67"/>
      <c r="Q94" s="67"/>
      <c r="R94" s="67"/>
      <c r="S94" s="67"/>
      <c r="T94" s="67"/>
      <c r="U94" s="67"/>
      <c r="V94" s="67"/>
      <c r="W94" s="67"/>
      <c r="X94" s="67"/>
      <c r="Y94" s="67"/>
      <c r="Z94" s="67"/>
      <c r="AA94" s="67"/>
      <c r="AB94" s="67"/>
      <c r="AC94" s="67"/>
    </row>
    <row r="95" spans="1:29" ht="48" customHeight="1">
      <c r="A95" s="68"/>
      <c r="B95" s="68"/>
      <c r="C95" s="68"/>
      <c r="D95" s="68"/>
      <c r="E95" s="68"/>
      <c r="F95" s="68"/>
      <c r="G95" s="68"/>
      <c r="H95" s="68"/>
      <c r="I95" s="68"/>
      <c r="J95" s="67"/>
      <c r="K95" s="67"/>
      <c r="L95" s="67"/>
      <c r="M95" s="67"/>
      <c r="N95" s="67"/>
      <c r="O95" s="67"/>
      <c r="P95" s="67"/>
      <c r="Q95" s="67"/>
      <c r="R95" s="67"/>
      <c r="S95" s="67"/>
      <c r="T95" s="67"/>
      <c r="U95" s="67"/>
      <c r="V95" s="67"/>
      <c r="W95" s="67"/>
      <c r="X95" s="67"/>
      <c r="Y95" s="67"/>
      <c r="Z95" s="67"/>
      <c r="AA95" s="67"/>
      <c r="AB95" s="67"/>
      <c r="AC95" s="67"/>
    </row>
    <row r="96" spans="1:29" ht="48" customHeight="1">
      <c r="A96" s="68"/>
      <c r="B96" s="68"/>
      <c r="C96" s="68"/>
      <c r="D96" s="68"/>
      <c r="E96" s="68"/>
      <c r="F96" s="68"/>
      <c r="G96" s="68"/>
      <c r="H96" s="68"/>
      <c r="I96" s="68"/>
      <c r="J96" s="67"/>
      <c r="K96" s="67"/>
      <c r="L96" s="67"/>
      <c r="M96" s="67"/>
      <c r="N96" s="67"/>
      <c r="O96" s="67"/>
      <c r="P96" s="67"/>
      <c r="Q96" s="67"/>
      <c r="R96" s="67"/>
      <c r="S96" s="67"/>
      <c r="T96" s="67"/>
      <c r="U96" s="67"/>
      <c r="V96" s="67"/>
      <c r="W96" s="67"/>
      <c r="X96" s="67"/>
      <c r="Y96" s="67"/>
      <c r="Z96" s="67"/>
      <c r="AA96" s="67"/>
      <c r="AB96" s="67"/>
      <c r="AC96" s="67"/>
    </row>
    <row r="97" spans="1:29" ht="48" customHeight="1">
      <c r="A97" s="68"/>
      <c r="B97" s="68"/>
      <c r="C97" s="68"/>
      <c r="D97" s="68"/>
      <c r="E97" s="68"/>
      <c r="F97" s="68"/>
      <c r="G97" s="68"/>
      <c r="H97" s="68"/>
      <c r="I97" s="68"/>
      <c r="J97" s="67"/>
      <c r="K97" s="67"/>
      <c r="L97" s="67"/>
      <c r="M97" s="67"/>
      <c r="N97" s="67"/>
      <c r="O97" s="67"/>
      <c r="P97" s="67"/>
      <c r="Q97" s="67"/>
      <c r="R97" s="67"/>
      <c r="S97" s="67"/>
      <c r="T97" s="67"/>
      <c r="U97" s="67"/>
      <c r="V97" s="67"/>
      <c r="W97" s="67"/>
      <c r="X97" s="67"/>
      <c r="Y97" s="67"/>
      <c r="Z97" s="67"/>
      <c r="AA97" s="67"/>
      <c r="AB97" s="67"/>
      <c r="AC97" s="67"/>
    </row>
    <row r="98" spans="1:29" ht="48" customHeight="1">
      <c r="A98" s="68"/>
      <c r="B98" s="68"/>
      <c r="C98" s="68"/>
      <c r="D98" s="68"/>
      <c r="E98" s="68"/>
      <c r="F98" s="68"/>
      <c r="G98" s="68"/>
      <c r="H98" s="68"/>
      <c r="I98" s="68"/>
      <c r="J98" s="67"/>
      <c r="K98" s="67"/>
      <c r="L98" s="67"/>
      <c r="M98" s="67"/>
      <c r="N98" s="67"/>
      <c r="O98" s="67"/>
      <c r="P98" s="67"/>
      <c r="Q98" s="67"/>
      <c r="R98" s="67"/>
      <c r="S98" s="67"/>
      <c r="T98" s="67"/>
      <c r="U98" s="67"/>
      <c r="V98" s="67"/>
      <c r="W98" s="67"/>
      <c r="X98" s="67"/>
      <c r="Y98" s="67"/>
      <c r="Z98" s="67"/>
      <c r="AA98" s="67"/>
      <c r="AB98" s="67"/>
      <c r="AC98" s="67"/>
    </row>
    <row r="99" spans="1:29" ht="15.75" customHeight="1">
      <c r="A99" s="70"/>
      <c r="B99" s="70"/>
      <c r="C99" s="70"/>
      <c r="D99" s="70"/>
      <c r="E99" s="70"/>
      <c r="F99" s="70"/>
      <c r="G99" s="70"/>
      <c r="H99" s="70"/>
      <c r="I99" s="70"/>
      <c r="J99" s="48"/>
      <c r="K99" s="48"/>
      <c r="L99" s="48"/>
      <c r="M99" s="48"/>
      <c r="N99" s="48"/>
      <c r="O99" s="48"/>
      <c r="P99" s="48"/>
      <c r="Q99" s="48"/>
      <c r="R99" s="48"/>
      <c r="S99" s="48"/>
      <c r="T99" s="48"/>
      <c r="U99" s="48"/>
      <c r="V99" s="48"/>
      <c r="W99" s="48"/>
      <c r="X99" s="48"/>
      <c r="Y99" s="48"/>
      <c r="Z99" s="48"/>
      <c r="AA99" s="48"/>
      <c r="AB99" s="48"/>
      <c r="AC99" s="48"/>
    </row>
    <row r="100" spans="1:29" ht="15.75" customHeight="1">
      <c r="A100" s="70"/>
      <c r="B100" s="70"/>
      <c r="C100" s="70"/>
      <c r="D100" s="70"/>
      <c r="E100" s="70"/>
      <c r="F100" s="70"/>
      <c r="G100" s="70"/>
      <c r="H100" s="70"/>
      <c r="I100" s="70"/>
      <c r="J100" s="48"/>
      <c r="K100" s="48"/>
      <c r="L100" s="48"/>
      <c r="M100" s="48"/>
      <c r="N100" s="48"/>
      <c r="O100" s="48"/>
      <c r="P100" s="48"/>
      <c r="Q100" s="48"/>
      <c r="R100" s="48"/>
      <c r="S100" s="48"/>
      <c r="T100" s="48"/>
      <c r="U100" s="48"/>
      <c r="V100" s="48"/>
      <c r="W100" s="48"/>
      <c r="X100" s="48"/>
      <c r="Y100" s="48"/>
      <c r="Z100" s="48"/>
      <c r="AA100" s="48"/>
      <c r="AB100" s="48"/>
      <c r="AC100" s="48"/>
    </row>
    <row r="101" spans="1:29" ht="15.75" customHeight="1">
      <c r="A101" s="70"/>
      <c r="B101" s="70"/>
      <c r="C101" s="70"/>
      <c r="D101" s="70"/>
      <c r="E101" s="70"/>
      <c r="F101" s="70"/>
      <c r="G101" s="70"/>
      <c r="H101" s="70"/>
      <c r="I101" s="70"/>
      <c r="J101" s="48"/>
      <c r="K101" s="48"/>
      <c r="L101" s="48"/>
      <c r="M101" s="48"/>
      <c r="N101" s="48"/>
      <c r="O101" s="48"/>
      <c r="P101" s="48"/>
      <c r="Q101" s="48"/>
      <c r="R101" s="48"/>
      <c r="S101" s="48"/>
      <c r="T101" s="48"/>
      <c r="U101" s="48"/>
      <c r="V101" s="48"/>
      <c r="W101" s="48"/>
      <c r="X101" s="48"/>
      <c r="Y101" s="48"/>
      <c r="Z101" s="48"/>
      <c r="AA101" s="48"/>
      <c r="AB101" s="48"/>
      <c r="AC101" s="48"/>
    </row>
    <row r="102" spans="1:29" ht="15.75" customHeight="1">
      <c r="A102" s="70"/>
      <c r="B102" s="70"/>
      <c r="C102" s="70"/>
      <c r="D102" s="70"/>
      <c r="E102" s="70"/>
      <c r="F102" s="70"/>
      <c r="G102" s="70"/>
      <c r="H102" s="70"/>
      <c r="I102" s="70"/>
      <c r="J102" s="48"/>
      <c r="K102" s="48"/>
      <c r="L102" s="48"/>
      <c r="M102" s="48"/>
      <c r="N102" s="48"/>
      <c r="O102" s="48"/>
      <c r="P102" s="48"/>
      <c r="Q102" s="48"/>
      <c r="R102" s="48"/>
      <c r="S102" s="48"/>
      <c r="T102" s="48"/>
      <c r="U102" s="48"/>
      <c r="V102" s="48"/>
      <c r="W102" s="48"/>
      <c r="X102" s="48"/>
      <c r="Y102" s="48"/>
      <c r="Z102" s="48"/>
      <c r="AA102" s="48"/>
      <c r="AB102" s="48"/>
      <c r="AC102" s="48"/>
    </row>
    <row r="103" spans="1:29" ht="15.75" customHeight="1">
      <c r="A103" s="70"/>
      <c r="B103" s="70"/>
      <c r="C103" s="70"/>
      <c r="D103" s="70"/>
      <c r="E103" s="70"/>
      <c r="F103" s="70"/>
      <c r="G103" s="70"/>
      <c r="H103" s="70"/>
      <c r="I103" s="70"/>
      <c r="J103" s="48"/>
      <c r="K103" s="48"/>
      <c r="L103" s="48"/>
      <c r="M103" s="48"/>
      <c r="N103" s="48"/>
      <c r="O103" s="48"/>
      <c r="P103" s="48"/>
      <c r="Q103" s="48"/>
      <c r="R103" s="48"/>
      <c r="S103" s="48"/>
      <c r="T103" s="48"/>
      <c r="U103" s="48"/>
      <c r="V103" s="48"/>
      <c r="W103" s="48"/>
      <c r="X103" s="48"/>
      <c r="Y103" s="48"/>
      <c r="Z103" s="48"/>
      <c r="AA103" s="48"/>
      <c r="AB103" s="48"/>
      <c r="AC103" s="48"/>
    </row>
    <row r="104" spans="1:29" ht="15.75" customHeight="1">
      <c r="A104" s="70"/>
      <c r="B104" s="70"/>
      <c r="C104" s="70"/>
      <c r="D104" s="70"/>
      <c r="E104" s="70"/>
      <c r="F104" s="70"/>
      <c r="G104" s="70"/>
      <c r="H104" s="70"/>
      <c r="I104" s="70"/>
      <c r="J104" s="48"/>
      <c r="K104" s="48"/>
      <c r="L104" s="48"/>
      <c r="M104" s="48"/>
      <c r="N104" s="48"/>
      <c r="O104" s="48"/>
      <c r="P104" s="48"/>
      <c r="Q104" s="48"/>
      <c r="R104" s="48"/>
      <c r="S104" s="48"/>
      <c r="T104" s="48"/>
      <c r="U104" s="48"/>
      <c r="V104" s="48"/>
      <c r="W104" s="48"/>
      <c r="X104" s="48"/>
      <c r="Y104" s="48"/>
      <c r="Z104" s="48"/>
      <c r="AA104" s="48"/>
      <c r="AB104" s="48"/>
      <c r="AC104" s="48"/>
    </row>
    <row r="105" spans="1:29" ht="15.75" customHeight="1">
      <c r="A105" s="70"/>
      <c r="B105" s="70"/>
      <c r="C105" s="70"/>
      <c r="D105" s="70"/>
      <c r="E105" s="70"/>
      <c r="F105" s="70"/>
      <c r="G105" s="70"/>
      <c r="H105" s="70"/>
      <c r="I105" s="70"/>
      <c r="J105" s="48"/>
      <c r="K105" s="48"/>
      <c r="L105" s="48"/>
      <c r="M105" s="48"/>
      <c r="N105" s="48"/>
      <c r="O105" s="48"/>
      <c r="P105" s="48"/>
      <c r="Q105" s="48"/>
      <c r="R105" s="48"/>
      <c r="S105" s="48"/>
      <c r="T105" s="48"/>
      <c r="U105" s="48"/>
      <c r="V105" s="48"/>
      <c r="W105" s="48"/>
      <c r="X105" s="48"/>
      <c r="Y105" s="48"/>
      <c r="Z105" s="48"/>
      <c r="AA105" s="48"/>
      <c r="AB105" s="48"/>
      <c r="AC105" s="48"/>
    </row>
    <row r="106" spans="1:29" ht="15.75" customHeight="1">
      <c r="A106" s="70"/>
      <c r="B106" s="70"/>
      <c r="C106" s="70"/>
      <c r="D106" s="70"/>
      <c r="E106" s="70"/>
      <c r="F106" s="70"/>
      <c r="G106" s="70"/>
      <c r="H106" s="70"/>
      <c r="I106" s="70"/>
      <c r="J106" s="48"/>
      <c r="K106" s="48"/>
      <c r="L106" s="48"/>
      <c r="M106" s="48"/>
      <c r="N106" s="48"/>
      <c r="O106" s="48"/>
      <c r="P106" s="48"/>
      <c r="Q106" s="48"/>
      <c r="R106" s="48"/>
      <c r="S106" s="48"/>
      <c r="T106" s="48"/>
      <c r="U106" s="48"/>
      <c r="V106" s="48"/>
      <c r="W106" s="48"/>
      <c r="X106" s="48"/>
      <c r="Y106" s="48"/>
      <c r="Z106" s="48"/>
      <c r="AA106" s="48"/>
      <c r="AB106" s="48"/>
      <c r="AC106" s="48"/>
    </row>
    <row r="107" spans="1:29" ht="15.75" customHeight="1">
      <c r="A107" s="70"/>
      <c r="B107" s="70"/>
      <c r="C107" s="70"/>
      <c r="D107" s="70"/>
      <c r="E107" s="70"/>
      <c r="F107" s="70"/>
      <c r="G107" s="70"/>
      <c r="H107" s="70"/>
      <c r="I107" s="70"/>
      <c r="J107" s="48"/>
      <c r="K107" s="48"/>
      <c r="L107" s="48"/>
      <c r="M107" s="48"/>
      <c r="N107" s="48"/>
      <c r="O107" s="48"/>
      <c r="P107" s="48"/>
      <c r="Q107" s="48"/>
      <c r="R107" s="48"/>
      <c r="S107" s="48"/>
      <c r="T107" s="48"/>
      <c r="U107" s="48"/>
      <c r="V107" s="48"/>
      <c r="W107" s="48"/>
      <c r="X107" s="48"/>
      <c r="Y107" s="48"/>
      <c r="Z107" s="48"/>
      <c r="AA107" s="48"/>
      <c r="AB107" s="48"/>
      <c r="AC107" s="48"/>
    </row>
    <row r="108" spans="1:29" ht="15.75" customHeight="1">
      <c r="A108" s="70"/>
      <c r="B108" s="70"/>
      <c r="C108" s="70"/>
      <c r="D108" s="70"/>
      <c r="E108" s="70"/>
      <c r="F108" s="70"/>
      <c r="G108" s="70"/>
      <c r="H108" s="70"/>
      <c r="I108" s="70"/>
      <c r="J108" s="48"/>
      <c r="K108" s="48"/>
      <c r="L108" s="48"/>
      <c r="M108" s="48"/>
      <c r="N108" s="48"/>
      <c r="O108" s="48"/>
      <c r="P108" s="48"/>
      <c r="Q108" s="48"/>
      <c r="R108" s="48"/>
      <c r="S108" s="48"/>
      <c r="T108" s="48"/>
      <c r="U108" s="48"/>
      <c r="V108" s="48"/>
      <c r="W108" s="48"/>
      <c r="X108" s="48"/>
      <c r="Y108" s="48"/>
      <c r="Z108" s="48"/>
      <c r="AA108" s="48"/>
      <c r="AB108" s="48"/>
      <c r="AC108" s="48"/>
    </row>
    <row r="109" spans="1:29" ht="15.75" customHeight="1">
      <c r="A109" s="70"/>
      <c r="B109" s="70"/>
      <c r="C109" s="70"/>
      <c r="D109" s="70"/>
      <c r="E109" s="70"/>
      <c r="F109" s="70"/>
      <c r="G109" s="70"/>
      <c r="H109" s="70"/>
      <c r="I109" s="70"/>
      <c r="J109" s="48"/>
      <c r="K109" s="48"/>
      <c r="L109" s="48"/>
      <c r="M109" s="48"/>
      <c r="N109" s="48"/>
      <c r="O109" s="48"/>
      <c r="P109" s="48"/>
      <c r="Q109" s="48"/>
      <c r="R109" s="48"/>
      <c r="S109" s="48"/>
      <c r="T109" s="48"/>
      <c r="U109" s="48"/>
      <c r="V109" s="48"/>
      <c r="W109" s="48"/>
      <c r="X109" s="48"/>
      <c r="Y109" s="48"/>
      <c r="Z109" s="48"/>
      <c r="AA109" s="48"/>
      <c r="AB109" s="48"/>
      <c r="AC109" s="48"/>
    </row>
    <row r="110" spans="1:29" ht="15.75" customHeight="1">
      <c r="A110" s="70"/>
      <c r="B110" s="70"/>
      <c r="C110" s="70"/>
      <c r="D110" s="70"/>
      <c r="E110" s="70"/>
      <c r="F110" s="70"/>
      <c r="G110" s="70"/>
      <c r="H110" s="70"/>
      <c r="I110" s="70"/>
      <c r="J110" s="48"/>
      <c r="K110" s="48"/>
      <c r="L110" s="48"/>
      <c r="M110" s="48"/>
      <c r="N110" s="48"/>
      <c r="O110" s="48"/>
      <c r="P110" s="48"/>
      <c r="Q110" s="48"/>
      <c r="R110" s="48"/>
      <c r="S110" s="48"/>
      <c r="T110" s="48"/>
      <c r="U110" s="48"/>
      <c r="V110" s="48"/>
      <c r="W110" s="48"/>
      <c r="X110" s="48"/>
      <c r="Y110" s="48"/>
      <c r="Z110" s="48"/>
      <c r="AA110" s="48"/>
      <c r="AB110" s="48"/>
      <c r="AC110" s="48"/>
    </row>
    <row r="111" spans="1:29" ht="15.75" customHeight="1">
      <c r="A111" s="70"/>
      <c r="B111" s="70"/>
      <c r="C111" s="70"/>
      <c r="D111" s="70"/>
      <c r="E111" s="70"/>
      <c r="F111" s="70"/>
      <c r="G111" s="70"/>
      <c r="H111" s="70"/>
      <c r="I111" s="70"/>
      <c r="J111" s="48"/>
      <c r="K111" s="48"/>
      <c r="L111" s="48"/>
      <c r="M111" s="48"/>
      <c r="N111" s="48"/>
      <c r="O111" s="48"/>
      <c r="P111" s="48"/>
      <c r="Q111" s="48"/>
      <c r="R111" s="48"/>
      <c r="S111" s="48"/>
      <c r="T111" s="48"/>
      <c r="U111" s="48"/>
      <c r="V111" s="48"/>
      <c r="W111" s="48"/>
      <c r="X111" s="48"/>
      <c r="Y111" s="48"/>
      <c r="Z111" s="48"/>
      <c r="AA111" s="48"/>
      <c r="AB111" s="48"/>
      <c r="AC111" s="48"/>
    </row>
    <row r="112" spans="1:29" ht="15.75" customHeight="1">
      <c r="A112" s="70"/>
      <c r="B112" s="70"/>
      <c r="C112" s="70"/>
      <c r="D112" s="70"/>
      <c r="E112" s="70"/>
      <c r="F112" s="70"/>
      <c r="G112" s="70"/>
      <c r="H112" s="70"/>
      <c r="I112" s="70"/>
      <c r="J112" s="48"/>
      <c r="K112" s="48"/>
      <c r="L112" s="48"/>
      <c r="M112" s="48"/>
      <c r="N112" s="48"/>
      <c r="O112" s="48"/>
      <c r="P112" s="48"/>
      <c r="Q112" s="48"/>
      <c r="R112" s="48"/>
      <c r="S112" s="48"/>
      <c r="T112" s="48"/>
      <c r="U112" s="48"/>
      <c r="V112" s="48"/>
      <c r="W112" s="48"/>
      <c r="X112" s="48"/>
      <c r="Y112" s="48"/>
      <c r="Z112" s="48"/>
      <c r="AA112" s="48"/>
      <c r="AB112" s="48"/>
      <c r="AC112" s="48"/>
    </row>
    <row r="113" spans="1:29" ht="15.75" customHeight="1">
      <c r="A113" s="70"/>
      <c r="B113" s="70"/>
      <c r="C113" s="70"/>
      <c r="D113" s="70"/>
      <c r="E113" s="70"/>
      <c r="F113" s="70"/>
      <c r="G113" s="70"/>
      <c r="H113" s="70"/>
      <c r="I113" s="70"/>
      <c r="J113" s="48"/>
      <c r="K113" s="48"/>
      <c r="L113" s="48"/>
      <c r="M113" s="48"/>
      <c r="N113" s="48"/>
      <c r="O113" s="48"/>
      <c r="P113" s="48"/>
      <c r="Q113" s="48"/>
      <c r="R113" s="48"/>
      <c r="S113" s="48"/>
      <c r="T113" s="48"/>
      <c r="U113" s="48"/>
      <c r="V113" s="48"/>
      <c r="W113" s="48"/>
      <c r="X113" s="48"/>
      <c r="Y113" s="48"/>
      <c r="Z113" s="48"/>
      <c r="AA113" s="48"/>
      <c r="AB113" s="48"/>
      <c r="AC113" s="48"/>
    </row>
    <row r="114" spans="1:29" ht="15.75" customHeight="1">
      <c r="A114" s="70"/>
      <c r="B114" s="70"/>
      <c r="C114" s="70"/>
      <c r="D114" s="70"/>
      <c r="E114" s="70"/>
      <c r="F114" s="70"/>
      <c r="G114" s="70"/>
      <c r="H114" s="70"/>
      <c r="I114" s="70"/>
      <c r="J114" s="48"/>
      <c r="K114" s="48"/>
      <c r="L114" s="48"/>
      <c r="M114" s="48"/>
      <c r="N114" s="48"/>
      <c r="O114" s="48"/>
      <c r="P114" s="48"/>
      <c r="Q114" s="48"/>
      <c r="R114" s="48"/>
      <c r="S114" s="48"/>
      <c r="T114" s="48"/>
      <c r="U114" s="48"/>
      <c r="V114" s="48"/>
      <c r="W114" s="48"/>
      <c r="X114" s="48"/>
      <c r="Y114" s="48"/>
      <c r="Z114" s="48"/>
      <c r="AA114" s="48"/>
      <c r="AB114" s="48"/>
      <c r="AC114" s="48"/>
    </row>
    <row r="115" spans="1:29" ht="15.75" customHeight="1">
      <c r="A115" s="70"/>
      <c r="B115" s="70"/>
      <c r="C115" s="70"/>
      <c r="D115" s="70"/>
      <c r="E115" s="70"/>
      <c r="F115" s="70"/>
      <c r="G115" s="70"/>
      <c r="H115" s="70"/>
      <c r="I115" s="70"/>
      <c r="J115" s="48"/>
      <c r="K115" s="48"/>
      <c r="L115" s="48"/>
      <c r="M115" s="48"/>
      <c r="N115" s="48"/>
      <c r="O115" s="48"/>
      <c r="P115" s="48"/>
      <c r="Q115" s="48"/>
      <c r="R115" s="48"/>
      <c r="S115" s="48"/>
      <c r="T115" s="48"/>
      <c r="U115" s="48"/>
      <c r="V115" s="48"/>
      <c r="W115" s="48"/>
      <c r="X115" s="48"/>
      <c r="Y115" s="48"/>
      <c r="Z115" s="48"/>
      <c r="AA115" s="48"/>
      <c r="AB115" s="48"/>
      <c r="AC115" s="48"/>
    </row>
    <row r="116" spans="1:29" ht="15.75" customHeight="1">
      <c r="A116" s="70"/>
      <c r="B116" s="70"/>
      <c r="C116" s="70"/>
      <c r="D116" s="70"/>
      <c r="E116" s="70"/>
      <c r="F116" s="70"/>
      <c r="G116" s="70"/>
      <c r="H116" s="70"/>
      <c r="I116" s="70"/>
      <c r="J116" s="48"/>
      <c r="K116" s="48"/>
      <c r="L116" s="48"/>
      <c r="M116" s="48"/>
      <c r="N116" s="48"/>
      <c r="O116" s="48"/>
      <c r="P116" s="48"/>
      <c r="Q116" s="48"/>
      <c r="R116" s="48"/>
      <c r="S116" s="48"/>
      <c r="T116" s="48"/>
      <c r="U116" s="48"/>
      <c r="V116" s="48"/>
      <c r="W116" s="48"/>
      <c r="X116" s="48"/>
      <c r="Y116" s="48"/>
      <c r="Z116" s="48"/>
      <c r="AA116" s="48"/>
      <c r="AB116" s="48"/>
      <c r="AC116" s="48"/>
    </row>
    <row r="117" spans="1:29" ht="15.75" customHeight="1">
      <c r="A117" s="70"/>
      <c r="B117" s="70"/>
      <c r="C117" s="70"/>
      <c r="D117" s="70"/>
      <c r="E117" s="70"/>
      <c r="F117" s="70"/>
      <c r="G117" s="70"/>
      <c r="H117" s="70"/>
      <c r="I117" s="70"/>
      <c r="J117" s="48"/>
      <c r="K117" s="48"/>
      <c r="L117" s="48"/>
      <c r="M117" s="48"/>
      <c r="N117" s="48"/>
      <c r="O117" s="48"/>
      <c r="P117" s="48"/>
      <c r="Q117" s="48"/>
      <c r="R117" s="48"/>
      <c r="S117" s="48"/>
      <c r="T117" s="48"/>
      <c r="U117" s="48"/>
      <c r="V117" s="48"/>
      <c r="W117" s="48"/>
      <c r="X117" s="48"/>
      <c r="Y117" s="48"/>
      <c r="Z117" s="48"/>
      <c r="AA117" s="48"/>
      <c r="AB117" s="48"/>
      <c r="AC117" s="48"/>
    </row>
    <row r="118" spans="1:29" ht="15.75" customHeight="1">
      <c r="A118" s="70"/>
      <c r="B118" s="70"/>
      <c r="C118" s="70"/>
      <c r="D118" s="70"/>
      <c r="E118" s="70"/>
      <c r="F118" s="70"/>
      <c r="G118" s="70"/>
      <c r="H118" s="70"/>
      <c r="I118" s="70"/>
      <c r="J118" s="48"/>
      <c r="K118" s="48"/>
      <c r="L118" s="48"/>
      <c r="M118" s="48"/>
      <c r="N118" s="48"/>
      <c r="O118" s="48"/>
      <c r="P118" s="48"/>
      <c r="Q118" s="48"/>
      <c r="R118" s="48"/>
      <c r="S118" s="48"/>
      <c r="T118" s="48"/>
      <c r="U118" s="48"/>
      <c r="V118" s="48"/>
      <c r="W118" s="48"/>
      <c r="X118" s="48"/>
      <c r="Y118" s="48"/>
      <c r="Z118" s="48"/>
      <c r="AA118" s="48"/>
      <c r="AB118" s="48"/>
      <c r="AC118" s="48"/>
    </row>
    <row r="119" spans="1:29" ht="15.75" customHeight="1">
      <c r="A119" s="70"/>
      <c r="B119" s="70"/>
      <c r="C119" s="70"/>
      <c r="D119" s="70"/>
      <c r="E119" s="70"/>
      <c r="F119" s="70"/>
      <c r="G119" s="70"/>
      <c r="H119" s="70"/>
      <c r="I119" s="70"/>
      <c r="J119" s="48"/>
      <c r="K119" s="48"/>
      <c r="L119" s="48"/>
      <c r="M119" s="48"/>
      <c r="N119" s="48"/>
      <c r="O119" s="48"/>
      <c r="P119" s="48"/>
      <c r="Q119" s="48"/>
      <c r="R119" s="48"/>
      <c r="S119" s="48"/>
      <c r="T119" s="48"/>
      <c r="U119" s="48"/>
      <c r="V119" s="48"/>
      <c r="W119" s="48"/>
      <c r="X119" s="48"/>
      <c r="Y119" s="48"/>
      <c r="Z119" s="48"/>
      <c r="AA119" s="48"/>
      <c r="AB119" s="48"/>
      <c r="AC119" s="48"/>
    </row>
    <row r="120" spans="1:29" ht="15.75" customHeight="1">
      <c r="A120" s="70"/>
      <c r="B120" s="70"/>
      <c r="C120" s="70"/>
      <c r="D120" s="70"/>
      <c r="E120" s="70"/>
      <c r="F120" s="70"/>
      <c r="G120" s="70"/>
      <c r="H120" s="70"/>
      <c r="I120" s="70"/>
      <c r="J120" s="48"/>
      <c r="K120" s="48"/>
      <c r="L120" s="48"/>
      <c r="M120" s="48"/>
      <c r="N120" s="48"/>
      <c r="O120" s="48"/>
      <c r="P120" s="48"/>
      <c r="Q120" s="48"/>
      <c r="R120" s="48"/>
      <c r="S120" s="48"/>
      <c r="T120" s="48"/>
      <c r="U120" s="48"/>
      <c r="V120" s="48"/>
      <c r="W120" s="48"/>
      <c r="X120" s="48"/>
      <c r="Y120" s="48"/>
      <c r="Z120" s="48"/>
      <c r="AA120" s="48"/>
      <c r="AB120" s="48"/>
      <c r="AC120" s="48"/>
    </row>
    <row r="121" spans="1:29" ht="15.75" customHeight="1">
      <c r="A121" s="70"/>
      <c r="B121" s="70"/>
      <c r="C121" s="70"/>
      <c r="D121" s="70"/>
      <c r="E121" s="70"/>
      <c r="F121" s="70"/>
      <c r="G121" s="70"/>
      <c r="H121" s="70"/>
      <c r="I121" s="70"/>
      <c r="J121" s="48"/>
      <c r="K121" s="48"/>
      <c r="L121" s="48"/>
      <c r="M121" s="48"/>
      <c r="N121" s="48"/>
      <c r="O121" s="48"/>
      <c r="P121" s="48"/>
      <c r="Q121" s="48"/>
      <c r="R121" s="48"/>
      <c r="S121" s="48"/>
      <c r="T121" s="48"/>
      <c r="U121" s="48"/>
      <c r="V121" s="48"/>
      <c r="W121" s="48"/>
      <c r="X121" s="48"/>
      <c r="Y121" s="48"/>
      <c r="Z121" s="48"/>
      <c r="AA121" s="48"/>
      <c r="AB121" s="48"/>
      <c r="AC121" s="48"/>
    </row>
    <row r="122" spans="1:29" ht="15.75" customHeight="1">
      <c r="A122" s="70"/>
      <c r="B122" s="70"/>
      <c r="C122" s="70"/>
      <c r="D122" s="70"/>
      <c r="E122" s="70"/>
      <c r="F122" s="70"/>
      <c r="G122" s="70"/>
      <c r="H122" s="70"/>
      <c r="I122" s="70"/>
      <c r="J122" s="48"/>
      <c r="K122" s="48"/>
      <c r="L122" s="48"/>
      <c r="M122" s="48"/>
      <c r="N122" s="48"/>
      <c r="O122" s="48"/>
      <c r="P122" s="48"/>
      <c r="Q122" s="48"/>
      <c r="R122" s="48"/>
      <c r="S122" s="48"/>
      <c r="T122" s="48"/>
      <c r="U122" s="48"/>
      <c r="V122" s="48"/>
      <c r="W122" s="48"/>
      <c r="X122" s="48"/>
      <c r="Y122" s="48"/>
      <c r="Z122" s="48"/>
      <c r="AA122" s="48"/>
      <c r="AB122" s="48"/>
      <c r="AC122" s="48"/>
    </row>
    <row r="123" spans="1:29" ht="15.75" customHeight="1">
      <c r="A123" s="70"/>
      <c r="B123" s="70"/>
      <c r="C123" s="70"/>
      <c r="D123" s="70"/>
      <c r="E123" s="70"/>
      <c r="F123" s="70"/>
      <c r="G123" s="70"/>
      <c r="H123" s="70"/>
      <c r="I123" s="70"/>
      <c r="J123" s="48"/>
      <c r="K123" s="48"/>
      <c r="L123" s="48"/>
      <c r="M123" s="48"/>
      <c r="N123" s="48"/>
      <c r="O123" s="48"/>
      <c r="P123" s="48"/>
      <c r="Q123" s="48"/>
      <c r="R123" s="48"/>
      <c r="S123" s="48"/>
      <c r="T123" s="48"/>
      <c r="U123" s="48"/>
      <c r="V123" s="48"/>
      <c r="W123" s="48"/>
      <c r="X123" s="48"/>
      <c r="Y123" s="48"/>
      <c r="Z123" s="48"/>
      <c r="AA123" s="48"/>
      <c r="AB123" s="48"/>
      <c r="AC123" s="48"/>
    </row>
    <row r="124" spans="1:29" ht="15.75" customHeight="1">
      <c r="A124" s="70"/>
      <c r="B124" s="70"/>
      <c r="C124" s="70"/>
      <c r="D124" s="70"/>
      <c r="E124" s="70"/>
      <c r="F124" s="70"/>
      <c r="G124" s="70"/>
      <c r="H124" s="70"/>
      <c r="I124" s="70"/>
      <c r="J124" s="48"/>
      <c r="K124" s="48"/>
      <c r="L124" s="48"/>
      <c r="M124" s="48"/>
      <c r="N124" s="48"/>
      <c r="O124" s="48"/>
      <c r="P124" s="48"/>
      <c r="Q124" s="48"/>
      <c r="R124" s="48"/>
      <c r="S124" s="48"/>
      <c r="T124" s="48"/>
      <c r="U124" s="48"/>
      <c r="V124" s="48"/>
      <c r="W124" s="48"/>
      <c r="X124" s="48"/>
      <c r="Y124" s="48"/>
      <c r="Z124" s="48"/>
      <c r="AA124" s="48"/>
      <c r="AB124" s="48"/>
      <c r="AC124" s="48"/>
    </row>
    <row r="125" spans="1:29" ht="15.75" customHeight="1">
      <c r="A125" s="70"/>
      <c r="B125" s="70"/>
      <c r="C125" s="70"/>
      <c r="D125" s="70"/>
      <c r="E125" s="70"/>
      <c r="F125" s="70"/>
      <c r="G125" s="70"/>
      <c r="H125" s="70"/>
      <c r="I125" s="70"/>
      <c r="J125" s="48"/>
      <c r="K125" s="48"/>
      <c r="L125" s="48"/>
      <c r="M125" s="48"/>
      <c r="N125" s="48"/>
      <c r="O125" s="48"/>
      <c r="P125" s="48"/>
      <c r="Q125" s="48"/>
      <c r="R125" s="48"/>
      <c r="S125" s="48"/>
      <c r="T125" s="48"/>
      <c r="U125" s="48"/>
      <c r="V125" s="48"/>
      <c r="W125" s="48"/>
      <c r="X125" s="48"/>
      <c r="Y125" s="48"/>
      <c r="Z125" s="48"/>
      <c r="AA125" s="48"/>
      <c r="AB125" s="48"/>
      <c r="AC125" s="48"/>
    </row>
    <row r="126" spans="1:29" ht="15.75" customHeight="1">
      <c r="A126" s="70"/>
      <c r="B126" s="70"/>
      <c r="C126" s="70"/>
      <c r="D126" s="70"/>
      <c r="E126" s="70"/>
      <c r="F126" s="70"/>
      <c r="G126" s="70"/>
      <c r="H126" s="70"/>
      <c r="I126" s="70"/>
      <c r="J126" s="48"/>
      <c r="K126" s="48"/>
      <c r="L126" s="48"/>
      <c r="M126" s="48"/>
      <c r="N126" s="48"/>
      <c r="O126" s="48"/>
      <c r="P126" s="48"/>
      <c r="Q126" s="48"/>
      <c r="R126" s="48"/>
      <c r="S126" s="48"/>
      <c r="T126" s="48"/>
      <c r="U126" s="48"/>
      <c r="V126" s="48"/>
      <c r="W126" s="48"/>
      <c r="X126" s="48"/>
      <c r="Y126" s="48"/>
      <c r="Z126" s="48"/>
      <c r="AA126" s="48"/>
      <c r="AB126" s="48"/>
      <c r="AC126" s="48"/>
    </row>
    <row r="127" spans="1:29" ht="15.75" customHeight="1">
      <c r="A127" s="70"/>
      <c r="B127" s="70"/>
      <c r="C127" s="70"/>
      <c r="D127" s="70"/>
      <c r="E127" s="70"/>
      <c r="F127" s="70"/>
      <c r="G127" s="70"/>
      <c r="H127" s="70"/>
      <c r="I127" s="70"/>
      <c r="J127" s="48"/>
      <c r="K127" s="48"/>
      <c r="L127" s="48"/>
      <c r="M127" s="48"/>
      <c r="N127" s="48"/>
      <c r="O127" s="48"/>
      <c r="P127" s="48"/>
      <c r="Q127" s="48"/>
      <c r="R127" s="48"/>
      <c r="S127" s="48"/>
      <c r="T127" s="48"/>
      <c r="U127" s="48"/>
      <c r="V127" s="48"/>
      <c r="W127" s="48"/>
      <c r="X127" s="48"/>
      <c r="Y127" s="48"/>
      <c r="Z127" s="48"/>
      <c r="AA127" s="48"/>
      <c r="AB127" s="48"/>
      <c r="AC127" s="48"/>
    </row>
    <row r="128" spans="1:29" ht="15.75" customHeight="1">
      <c r="A128" s="70"/>
      <c r="B128" s="70"/>
      <c r="C128" s="70"/>
      <c r="D128" s="70"/>
      <c r="E128" s="70"/>
      <c r="F128" s="70"/>
      <c r="G128" s="70"/>
      <c r="H128" s="70"/>
      <c r="I128" s="70"/>
      <c r="J128" s="48"/>
      <c r="K128" s="48"/>
      <c r="L128" s="48"/>
      <c r="M128" s="48"/>
      <c r="N128" s="48"/>
      <c r="O128" s="48"/>
      <c r="P128" s="48"/>
      <c r="Q128" s="48"/>
      <c r="R128" s="48"/>
      <c r="S128" s="48"/>
      <c r="T128" s="48"/>
      <c r="U128" s="48"/>
      <c r="V128" s="48"/>
      <c r="W128" s="48"/>
      <c r="X128" s="48"/>
      <c r="Y128" s="48"/>
      <c r="Z128" s="48"/>
      <c r="AA128" s="48"/>
      <c r="AB128" s="48"/>
      <c r="AC128" s="48"/>
    </row>
    <row r="129" spans="1:29" ht="15.75" customHeight="1">
      <c r="A129" s="70"/>
      <c r="B129" s="70"/>
      <c r="C129" s="70"/>
      <c r="D129" s="70"/>
      <c r="E129" s="70"/>
      <c r="F129" s="70"/>
      <c r="G129" s="70"/>
      <c r="H129" s="70"/>
      <c r="I129" s="70"/>
      <c r="J129" s="48"/>
      <c r="K129" s="48"/>
      <c r="L129" s="48"/>
      <c r="M129" s="48"/>
      <c r="N129" s="48"/>
      <c r="O129" s="48"/>
      <c r="P129" s="48"/>
      <c r="Q129" s="48"/>
      <c r="R129" s="48"/>
      <c r="S129" s="48"/>
      <c r="T129" s="48"/>
      <c r="U129" s="48"/>
      <c r="V129" s="48"/>
      <c r="W129" s="48"/>
      <c r="X129" s="48"/>
      <c r="Y129" s="48"/>
      <c r="Z129" s="48"/>
      <c r="AA129" s="48"/>
      <c r="AB129" s="48"/>
      <c r="AC129" s="48"/>
    </row>
    <row r="130" spans="1:29" ht="15.75" customHeight="1">
      <c r="A130" s="70"/>
      <c r="B130" s="70"/>
      <c r="C130" s="70"/>
      <c r="D130" s="70"/>
      <c r="E130" s="70"/>
      <c r="F130" s="70"/>
      <c r="G130" s="70"/>
      <c r="H130" s="70"/>
      <c r="I130" s="70"/>
      <c r="J130" s="48"/>
      <c r="K130" s="48"/>
      <c r="L130" s="48"/>
      <c r="M130" s="48"/>
      <c r="N130" s="48"/>
      <c r="O130" s="48"/>
      <c r="P130" s="48"/>
      <c r="Q130" s="48"/>
      <c r="R130" s="48"/>
      <c r="S130" s="48"/>
      <c r="T130" s="48"/>
      <c r="U130" s="48"/>
      <c r="V130" s="48"/>
      <c r="W130" s="48"/>
      <c r="X130" s="48"/>
      <c r="Y130" s="48"/>
      <c r="Z130" s="48"/>
      <c r="AA130" s="48"/>
      <c r="AB130" s="48"/>
      <c r="AC130" s="48"/>
    </row>
    <row r="131" spans="1:29" ht="15.75" customHeight="1">
      <c r="A131" s="70"/>
      <c r="B131" s="70"/>
      <c r="C131" s="70"/>
      <c r="D131" s="70"/>
      <c r="E131" s="70"/>
      <c r="F131" s="70"/>
      <c r="G131" s="70"/>
      <c r="H131" s="70"/>
      <c r="I131" s="70"/>
      <c r="J131" s="48"/>
      <c r="K131" s="48"/>
      <c r="L131" s="48"/>
      <c r="M131" s="48"/>
      <c r="N131" s="48"/>
      <c r="O131" s="48"/>
      <c r="P131" s="48"/>
      <c r="Q131" s="48"/>
      <c r="R131" s="48"/>
      <c r="S131" s="48"/>
      <c r="T131" s="48"/>
      <c r="U131" s="48"/>
      <c r="V131" s="48"/>
      <c r="W131" s="48"/>
      <c r="X131" s="48"/>
      <c r="Y131" s="48"/>
      <c r="Z131" s="48"/>
      <c r="AA131" s="48"/>
      <c r="AB131" s="48"/>
      <c r="AC131" s="48"/>
    </row>
    <row r="132" spans="1:29" ht="15.75" customHeight="1">
      <c r="A132" s="70"/>
      <c r="B132" s="70"/>
      <c r="C132" s="70"/>
      <c r="D132" s="70"/>
      <c r="E132" s="70"/>
      <c r="F132" s="70"/>
      <c r="G132" s="70"/>
      <c r="H132" s="70"/>
      <c r="I132" s="70"/>
      <c r="J132" s="48"/>
      <c r="K132" s="48"/>
      <c r="L132" s="48"/>
      <c r="M132" s="48"/>
      <c r="N132" s="48"/>
      <c r="O132" s="48"/>
      <c r="P132" s="48"/>
      <c r="Q132" s="48"/>
      <c r="R132" s="48"/>
      <c r="S132" s="48"/>
      <c r="T132" s="48"/>
      <c r="U132" s="48"/>
      <c r="V132" s="48"/>
      <c r="W132" s="48"/>
      <c r="X132" s="48"/>
      <c r="Y132" s="48"/>
      <c r="Z132" s="48"/>
      <c r="AA132" s="48"/>
      <c r="AB132" s="48"/>
      <c r="AC132" s="48"/>
    </row>
    <row r="133" spans="1:29" ht="15.75" customHeight="1">
      <c r="A133" s="70"/>
      <c r="B133" s="70"/>
      <c r="C133" s="70"/>
      <c r="D133" s="70"/>
      <c r="E133" s="70"/>
      <c r="F133" s="70"/>
      <c r="G133" s="70"/>
      <c r="H133" s="70"/>
      <c r="I133" s="70"/>
      <c r="J133" s="48"/>
      <c r="K133" s="48"/>
      <c r="L133" s="48"/>
      <c r="M133" s="48"/>
      <c r="N133" s="48"/>
      <c r="O133" s="48"/>
      <c r="P133" s="48"/>
      <c r="Q133" s="48"/>
      <c r="R133" s="48"/>
      <c r="S133" s="48"/>
      <c r="T133" s="48"/>
      <c r="U133" s="48"/>
      <c r="V133" s="48"/>
      <c r="W133" s="48"/>
      <c r="X133" s="48"/>
      <c r="Y133" s="48"/>
      <c r="Z133" s="48"/>
      <c r="AA133" s="48"/>
      <c r="AB133" s="48"/>
      <c r="AC133" s="48"/>
    </row>
    <row r="134" spans="1:29" ht="15.75" customHeight="1">
      <c r="A134" s="70"/>
      <c r="B134" s="70"/>
      <c r="C134" s="70"/>
      <c r="D134" s="70"/>
      <c r="E134" s="70"/>
      <c r="F134" s="70"/>
      <c r="G134" s="70"/>
      <c r="H134" s="70"/>
      <c r="I134" s="70"/>
      <c r="J134" s="48"/>
      <c r="K134" s="48"/>
      <c r="L134" s="48"/>
      <c r="M134" s="48"/>
      <c r="N134" s="48"/>
      <c r="O134" s="48"/>
      <c r="P134" s="48"/>
      <c r="Q134" s="48"/>
      <c r="R134" s="48"/>
      <c r="S134" s="48"/>
      <c r="T134" s="48"/>
      <c r="U134" s="48"/>
      <c r="V134" s="48"/>
      <c r="W134" s="48"/>
      <c r="X134" s="48"/>
      <c r="Y134" s="48"/>
      <c r="Z134" s="48"/>
      <c r="AA134" s="48"/>
      <c r="AB134" s="48"/>
      <c r="AC134" s="48"/>
    </row>
    <row r="135" spans="1:29" ht="15.75" customHeight="1">
      <c r="A135" s="70"/>
      <c r="B135" s="70"/>
      <c r="C135" s="70"/>
      <c r="D135" s="70"/>
      <c r="E135" s="70"/>
      <c r="F135" s="70"/>
      <c r="G135" s="70"/>
      <c r="H135" s="70"/>
      <c r="I135" s="70"/>
      <c r="J135" s="48"/>
      <c r="K135" s="48"/>
      <c r="L135" s="48"/>
      <c r="M135" s="48"/>
      <c r="N135" s="48"/>
      <c r="O135" s="48"/>
      <c r="P135" s="48"/>
      <c r="Q135" s="48"/>
      <c r="R135" s="48"/>
      <c r="S135" s="48"/>
      <c r="T135" s="48"/>
      <c r="U135" s="48"/>
      <c r="V135" s="48"/>
      <c r="W135" s="48"/>
      <c r="X135" s="48"/>
      <c r="Y135" s="48"/>
      <c r="Z135" s="48"/>
      <c r="AA135" s="48"/>
      <c r="AB135" s="48"/>
      <c r="AC135" s="48"/>
    </row>
    <row r="136" spans="1:29" ht="15.75" customHeight="1">
      <c r="A136" s="70"/>
      <c r="B136" s="70"/>
      <c r="C136" s="70"/>
      <c r="D136" s="70"/>
      <c r="E136" s="70"/>
      <c r="F136" s="70"/>
      <c r="G136" s="70"/>
      <c r="H136" s="70"/>
      <c r="I136" s="70"/>
      <c r="J136" s="48"/>
      <c r="K136" s="48"/>
      <c r="L136" s="48"/>
      <c r="M136" s="48"/>
      <c r="N136" s="48"/>
      <c r="O136" s="48"/>
      <c r="P136" s="48"/>
      <c r="Q136" s="48"/>
      <c r="R136" s="48"/>
      <c r="S136" s="48"/>
      <c r="T136" s="48"/>
      <c r="U136" s="48"/>
      <c r="V136" s="48"/>
      <c r="W136" s="48"/>
      <c r="X136" s="48"/>
      <c r="Y136" s="48"/>
      <c r="Z136" s="48"/>
      <c r="AA136" s="48"/>
      <c r="AB136" s="48"/>
      <c r="AC136" s="48"/>
    </row>
    <row r="137" spans="1:29" ht="15.75" customHeight="1">
      <c r="A137" s="70"/>
      <c r="B137" s="70"/>
      <c r="C137" s="70"/>
      <c r="D137" s="70"/>
      <c r="E137" s="70"/>
      <c r="F137" s="70"/>
      <c r="G137" s="70"/>
      <c r="H137" s="70"/>
      <c r="I137" s="70"/>
      <c r="J137" s="48"/>
      <c r="K137" s="48"/>
      <c r="L137" s="48"/>
      <c r="M137" s="48"/>
      <c r="N137" s="48"/>
      <c r="O137" s="48"/>
      <c r="P137" s="48"/>
      <c r="Q137" s="48"/>
      <c r="R137" s="48"/>
      <c r="S137" s="48"/>
      <c r="T137" s="48"/>
      <c r="U137" s="48"/>
      <c r="V137" s="48"/>
      <c r="W137" s="48"/>
      <c r="X137" s="48"/>
      <c r="Y137" s="48"/>
      <c r="Z137" s="48"/>
      <c r="AA137" s="48"/>
      <c r="AB137" s="48"/>
      <c r="AC137" s="48"/>
    </row>
    <row r="138" spans="1:29" ht="15.75" customHeight="1">
      <c r="A138" s="70"/>
      <c r="B138" s="70"/>
      <c r="C138" s="70"/>
      <c r="D138" s="70"/>
      <c r="E138" s="70"/>
      <c r="F138" s="70"/>
      <c r="G138" s="70"/>
      <c r="H138" s="70"/>
      <c r="I138" s="70"/>
      <c r="J138" s="48"/>
      <c r="K138" s="48"/>
      <c r="L138" s="48"/>
      <c r="M138" s="48"/>
      <c r="N138" s="48"/>
      <c r="O138" s="48"/>
      <c r="P138" s="48"/>
      <c r="Q138" s="48"/>
      <c r="R138" s="48"/>
      <c r="S138" s="48"/>
      <c r="T138" s="48"/>
      <c r="U138" s="48"/>
      <c r="V138" s="48"/>
      <c r="W138" s="48"/>
      <c r="X138" s="48"/>
      <c r="Y138" s="48"/>
      <c r="Z138" s="48"/>
      <c r="AA138" s="48"/>
      <c r="AB138" s="48"/>
      <c r="AC138" s="48"/>
    </row>
    <row r="139" spans="1:29" ht="15.75" customHeight="1">
      <c r="A139" s="70"/>
      <c r="B139" s="70"/>
      <c r="C139" s="70"/>
      <c r="D139" s="70"/>
      <c r="E139" s="70"/>
      <c r="F139" s="70"/>
      <c r="G139" s="70"/>
      <c r="H139" s="70"/>
      <c r="I139" s="70"/>
      <c r="J139" s="48"/>
      <c r="K139" s="48"/>
      <c r="L139" s="48"/>
      <c r="M139" s="48"/>
      <c r="N139" s="48"/>
      <c r="O139" s="48"/>
      <c r="P139" s="48"/>
      <c r="Q139" s="48"/>
      <c r="R139" s="48"/>
      <c r="S139" s="48"/>
      <c r="T139" s="48"/>
      <c r="U139" s="48"/>
      <c r="V139" s="48"/>
      <c r="W139" s="48"/>
      <c r="X139" s="48"/>
      <c r="Y139" s="48"/>
      <c r="Z139" s="48"/>
      <c r="AA139" s="48"/>
      <c r="AB139" s="48"/>
      <c r="AC139" s="48"/>
    </row>
    <row r="140" spans="1:29" ht="15.75" customHeight="1">
      <c r="A140" s="70"/>
      <c r="B140" s="70"/>
      <c r="C140" s="70"/>
      <c r="D140" s="70"/>
      <c r="E140" s="70"/>
      <c r="F140" s="70"/>
      <c r="G140" s="70"/>
      <c r="H140" s="70"/>
      <c r="I140" s="70"/>
      <c r="J140" s="48"/>
      <c r="K140" s="48"/>
      <c r="L140" s="48"/>
      <c r="M140" s="48"/>
      <c r="N140" s="48"/>
      <c r="O140" s="48"/>
      <c r="P140" s="48"/>
      <c r="Q140" s="48"/>
      <c r="R140" s="48"/>
      <c r="S140" s="48"/>
      <c r="T140" s="48"/>
      <c r="U140" s="48"/>
      <c r="V140" s="48"/>
      <c r="W140" s="48"/>
      <c r="X140" s="48"/>
      <c r="Y140" s="48"/>
      <c r="Z140" s="48"/>
      <c r="AA140" s="48"/>
      <c r="AB140" s="48"/>
      <c r="AC140" s="48"/>
    </row>
    <row r="141" spans="1:29" ht="15.75" customHeight="1">
      <c r="A141" s="70"/>
      <c r="B141" s="70"/>
      <c r="C141" s="70"/>
      <c r="D141" s="70"/>
      <c r="E141" s="70"/>
      <c r="F141" s="70"/>
      <c r="G141" s="70"/>
      <c r="H141" s="70"/>
      <c r="I141" s="70"/>
      <c r="J141" s="48"/>
      <c r="K141" s="48"/>
      <c r="L141" s="48"/>
      <c r="M141" s="48"/>
      <c r="N141" s="48"/>
      <c r="O141" s="48"/>
      <c r="P141" s="48"/>
      <c r="Q141" s="48"/>
      <c r="R141" s="48"/>
      <c r="S141" s="48"/>
      <c r="T141" s="48"/>
      <c r="U141" s="48"/>
      <c r="V141" s="48"/>
      <c r="W141" s="48"/>
      <c r="X141" s="48"/>
      <c r="Y141" s="48"/>
      <c r="Z141" s="48"/>
      <c r="AA141" s="48"/>
      <c r="AB141" s="48"/>
      <c r="AC141" s="48"/>
    </row>
    <row r="142" spans="1:29" ht="15.75" customHeight="1">
      <c r="A142" s="70"/>
      <c r="B142" s="70"/>
      <c r="C142" s="70"/>
      <c r="D142" s="70"/>
      <c r="E142" s="70"/>
      <c r="F142" s="70"/>
      <c r="G142" s="70"/>
      <c r="H142" s="70"/>
      <c r="I142" s="70"/>
      <c r="J142" s="48"/>
      <c r="K142" s="48"/>
      <c r="L142" s="48"/>
      <c r="M142" s="48"/>
      <c r="N142" s="48"/>
      <c r="O142" s="48"/>
      <c r="P142" s="48"/>
      <c r="Q142" s="48"/>
      <c r="R142" s="48"/>
      <c r="S142" s="48"/>
      <c r="T142" s="48"/>
      <c r="U142" s="48"/>
      <c r="V142" s="48"/>
      <c r="W142" s="48"/>
      <c r="X142" s="48"/>
      <c r="Y142" s="48"/>
      <c r="Z142" s="48"/>
      <c r="AA142" s="48"/>
      <c r="AB142" s="48"/>
      <c r="AC142" s="48"/>
    </row>
    <row r="143" spans="1:29" ht="15.75" customHeight="1">
      <c r="A143" s="70"/>
      <c r="B143" s="70"/>
      <c r="C143" s="70"/>
      <c r="D143" s="70"/>
      <c r="E143" s="70"/>
      <c r="F143" s="70"/>
      <c r="G143" s="70"/>
      <c r="H143" s="70"/>
      <c r="I143" s="70"/>
      <c r="J143" s="48"/>
      <c r="K143" s="48"/>
      <c r="L143" s="48"/>
      <c r="M143" s="48"/>
      <c r="N143" s="48"/>
      <c r="O143" s="48"/>
      <c r="P143" s="48"/>
      <c r="Q143" s="48"/>
      <c r="R143" s="48"/>
      <c r="S143" s="48"/>
      <c r="T143" s="48"/>
      <c r="U143" s="48"/>
      <c r="V143" s="48"/>
      <c r="W143" s="48"/>
      <c r="X143" s="48"/>
      <c r="Y143" s="48"/>
      <c r="Z143" s="48"/>
      <c r="AA143" s="48"/>
      <c r="AB143" s="48"/>
      <c r="AC143" s="48"/>
    </row>
    <row r="144" spans="1:29" ht="15.75" customHeight="1">
      <c r="A144" s="70"/>
      <c r="B144" s="70"/>
      <c r="C144" s="70"/>
      <c r="D144" s="70"/>
      <c r="E144" s="70"/>
      <c r="F144" s="70"/>
      <c r="G144" s="70"/>
      <c r="H144" s="70"/>
      <c r="I144" s="70"/>
      <c r="J144" s="48"/>
      <c r="K144" s="48"/>
      <c r="L144" s="48"/>
      <c r="M144" s="48"/>
      <c r="N144" s="48"/>
      <c r="O144" s="48"/>
      <c r="P144" s="48"/>
      <c r="Q144" s="48"/>
      <c r="R144" s="48"/>
      <c r="S144" s="48"/>
      <c r="T144" s="48"/>
      <c r="U144" s="48"/>
      <c r="V144" s="48"/>
      <c r="W144" s="48"/>
      <c r="X144" s="48"/>
      <c r="Y144" s="48"/>
      <c r="Z144" s="48"/>
      <c r="AA144" s="48"/>
      <c r="AB144" s="48"/>
      <c r="AC144" s="48"/>
    </row>
    <row r="145" spans="1:29" ht="15.75" customHeight="1">
      <c r="A145" s="70"/>
      <c r="B145" s="70"/>
      <c r="C145" s="70"/>
      <c r="D145" s="70"/>
      <c r="E145" s="70"/>
      <c r="F145" s="70"/>
      <c r="G145" s="70"/>
      <c r="H145" s="70"/>
      <c r="I145" s="70"/>
      <c r="J145" s="48"/>
      <c r="K145" s="48"/>
      <c r="L145" s="48"/>
      <c r="M145" s="48"/>
      <c r="N145" s="48"/>
      <c r="O145" s="48"/>
      <c r="P145" s="48"/>
      <c r="Q145" s="48"/>
      <c r="R145" s="48"/>
      <c r="S145" s="48"/>
      <c r="T145" s="48"/>
      <c r="U145" s="48"/>
      <c r="V145" s="48"/>
      <c r="W145" s="48"/>
      <c r="X145" s="48"/>
      <c r="Y145" s="48"/>
      <c r="Z145" s="48"/>
      <c r="AA145" s="48"/>
      <c r="AB145" s="48"/>
      <c r="AC145" s="48"/>
    </row>
    <row r="146" spans="1:29" ht="15.75" customHeight="1">
      <c r="A146" s="70"/>
      <c r="B146" s="70"/>
      <c r="C146" s="70"/>
      <c r="D146" s="70"/>
      <c r="E146" s="70"/>
      <c r="F146" s="70"/>
      <c r="G146" s="70"/>
      <c r="H146" s="70"/>
      <c r="I146" s="70"/>
      <c r="J146" s="48"/>
      <c r="K146" s="48"/>
      <c r="L146" s="48"/>
      <c r="M146" s="48"/>
      <c r="N146" s="48"/>
      <c r="O146" s="48"/>
      <c r="P146" s="48"/>
      <c r="Q146" s="48"/>
      <c r="R146" s="48"/>
      <c r="S146" s="48"/>
      <c r="T146" s="48"/>
      <c r="U146" s="48"/>
      <c r="V146" s="48"/>
      <c r="W146" s="48"/>
      <c r="X146" s="48"/>
      <c r="Y146" s="48"/>
      <c r="Z146" s="48"/>
      <c r="AA146" s="48"/>
      <c r="AB146" s="48"/>
      <c r="AC146" s="48"/>
    </row>
    <row r="147" spans="1:29" ht="15.75" customHeight="1">
      <c r="A147" s="70"/>
      <c r="B147" s="70"/>
      <c r="C147" s="70"/>
      <c r="D147" s="70"/>
      <c r="E147" s="70"/>
      <c r="F147" s="70"/>
      <c r="G147" s="70"/>
      <c r="H147" s="70"/>
      <c r="I147" s="70"/>
      <c r="J147" s="48"/>
      <c r="K147" s="48"/>
      <c r="L147" s="48"/>
      <c r="M147" s="48"/>
      <c r="N147" s="48"/>
      <c r="O147" s="48"/>
      <c r="P147" s="48"/>
      <c r="Q147" s="48"/>
      <c r="R147" s="48"/>
      <c r="S147" s="48"/>
      <c r="T147" s="48"/>
      <c r="U147" s="48"/>
      <c r="V147" s="48"/>
      <c r="W147" s="48"/>
      <c r="X147" s="48"/>
      <c r="Y147" s="48"/>
      <c r="Z147" s="48"/>
      <c r="AA147" s="48"/>
      <c r="AB147" s="48"/>
      <c r="AC147" s="48"/>
    </row>
    <row r="148" spans="1:29" ht="15.75" customHeight="1">
      <c r="A148" s="70"/>
      <c r="B148" s="70"/>
      <c r="C148" s="70"/>
      <c r="D148" s="70"/>
      <c r="E148" s="70"/>
      <c r="F148" s="70"/>
      <c r="G148" s="70"/>
      <c r="H148" s="70"/>
      <c r="I148" s="70"/>
      <c r="J148" s="48"/>
      <c r="K148" s="48"/>
      <c r="L148" s="48"/>
      <c r="M148" s="48"/>
      <c r="N148" s="48"/>
      <c r="O148" s="48"/>
      <c r="P148" s="48"/>
      <c r="Q148" s="48"/>
      <c r="R148" s="48"/>
      <c r="S148" s="48"/>
      <c r="T148" s="48"/>
      <c r="U148" s="48"/>
      <c r="V148" s="48"/>
      <c r="W148" s="48"/>
      <c r="X148" s="48"/>
      <c r="Y148" s="48"/>
      <c r="Z148" s="48"/>
      <c r="AA148" s="48"/>
      <c r="AB148" s="48"/>
      <c r="AC148" s="48"/>
    </row>
    <row r="149" spans="1:29" ht="15.75" customHeight="1">
      <c r="A149" s="70"/>
      <c r="B149" s="70"/>
      <c r="C149" s="70"/>
      <c r="D149" s="70"/>
      <c r="E149" s="70"/>
      <c r="F149" s="70"/>
      <c r="G149" s="70"/>
      <c r="H149" s="70"/>
      <c r="I149" s="70"/>
      <c r="J149" s="48"/>
      <c r="K149" s="48"/>
      <c r="L149" s="48"/>
      <c r="M149" s="48"/>
      <c r="N149" s="48"/>
      <c r="O149" s="48"/>
      <c r="P149" s="48"/>
      <c r="Q149" s="48"/>
      <c r="R149" s="48"/>
      <c r="S149" s="48"/>
      <c r="T149" s="48"/>
      <c r="U149" s="48"/>
      <c r="V149" s="48"/>
      <c r="W149" s="48"/>
      <c r="X149" s="48"/>
      <c r="Y149" s="48"/>
      <c r="Z149" s="48"/>
      <c r="AA149" s="48"/>
      <c r="AB149" s="48"/>
      <c r="AC149" s="48"/>
    </row>
    <row r="150" spans="1:29" ht="15.75" customHeight="1">
      <c r="A150" s="70"/>
      <c r="B150" s="70"/>
      <c r="C150" s="70"/>
      <c r="D150" s="70"/>
      <c r="E150" s="70"/>
      <c r="F150" s="70"/>
      <c r="G150" s="70"/>
      <c r="H150" s="70"/>
      <c r="I150" s="70"/>
      <c r="J150" s="48"/>
      <c r="K150" s="48"/>
      <c r="L150" s="48"/>
      <c r="M150" s="48"/>
      <c r="N150" s="48"/>
      <c r="O150" s="48"/>
      <c r="P150" s="48"/>
      <c r="Q150" s="48"/>
      <c r="R150" s="48"/>
      <c r="S150" s="48"/>
      <c r="T150" s="48"/>
      <c r="U150" s="48"/>
      <c r="V150" s="48"/>
      <c r="W150" s="48"/>
      <c r="X150" s="48"/>
      <c r="Y150" s="48"/>
      <c r="Z150" s="48"/>
      <c r="AA150" s="48"/>
      <c r="AB150" s="48"/>
      <c r="AC150" s="48"/>
    </row>
    <row r="151" spans="1:29" ht="15.75" customHeight="1">
      <c r="A151" s="70"/>
      <c r="B151" s="70"/>
      <c r="C151" s="70"/>
      <c r="D151" s="70"/>
      <c r="E151" s="70"/>
      <c r="F151" s="70"/>
      <c r="G151" s="70"/>
      <c r="H151" s="70"/>
      <c r="I151" s="70"/>
      <c r="J151" s="48"/>
      <c r="K151" s="48"/>
      <c r="L151" s="48"/>
      <c r="M151" s="48"/>
      <c r="N151" s="48"/>
      <c r="O151" s="48"/>
      <c r="P151" s="48"/>
      <c r="Q151" s="48"/>
      <c r="R151" s="48"/>
      <c r="S151" s="48"/>
      <c r="T151" s="48"/>
      <c r="U151" s="48"/>
      <c r="V151" s="48"/>
      <c r="W151" s="48"/>
      <c r="X151" s="48"/>
      <c r="Y151" s="48"/>
      <c r="Z151" s="48"/>
      <c r="AA151" s="48"/>
      <c r="AB151" s="48"/>
      <c r="AC151" s="48"/>
    </row>
    <row r="152" spans="1:29" ht="15.75" customHeight="1">
      <c r="A152" s="70"/>
      <c r="B152" s="70"/>
      <c r="C152" s="70"/>
      <c r="D152" s="70"/>
      <c r="E152" s="70"/>
      <c r="F152" s="70"/>
      <c r="G152" s="70"/>
      <c r="H152" s="70"/>
      <c r="I152" s="70"/>
      <c r="J152" s="48"/>
      <c r="K152" s="48"/>
      <c r="L152" s="48"/>
      <c r="M152" s="48"/>
      <c r="N152" s="48"/>
      <c r="O152" s="48"/>
      <c r="P152" s="48"/>
      <c r="Q152" s="48"/>
      <c r="R152" s="48"/>
      <c r="S152" s="48"/>
      <c r="T152" s="48"/>
      <c r="U152" s="48"/>
      <c r="V152" s="48"/>
      <c r="W152" s="48"/>
      <c r="X152" s="48"/>
      <c r="Y152" s="48"/>
      <c r="Z152" s="48"/>
      <c r="AA152" s="48"/>
      <c r="AB152" s="48"/>
      <c r="AC152" s="48"/>
    </row>
    <row r="153" spans="1:29" ht="15.75" customHeight="1">
      <c r="A153" s="70"/>
      <c r="B153" s="70"/>
      <c r="C153" s="70"/>
      <c r="D153" s="70"/>
      <c r="E153" s="70"/>
      <c r="F153" s="70"/>
      <c r="G153" s="70"/>
      <c r="H153" s="70"/>
      <c r="I153" s="70"/>
      <c r="J153" s="48"/>
      <c r="K153" s="48"/>
      <c r="L153" s="48"/>
      <c r="M153" s="48"/>
      <c r="N153" s="48"/>
      <c r="O153" s="48"/>
      <c r="P153" s="48"/>
      <c r="Q153" s="48"/>
      <c r="R153" s="48"/>
      <c r="S153" s="48"/>
      <c r="T153" s="48"/>
      <c r="U153" s="48"/>
      <c r="V153" s="48"/>
      <c r="W153" s="48"/>
      <c r="X153" s="48"/>
      <c r="Y153" s="48"/>
      <c r="Z153" s="48"/>
      <c r="AA153" s="48"/>
      <c r="AB153" s="48"/>
      <c r="AC153" s="48"/>
    </row>
    <row r="154" spans="1:29" ht="15.75" customHeight="1">
      <c r="A154" s="70"/>
      <c r="B154" s="70"/>
      <c r="C154" s="70"/>
      <c r="D154" s="70"/>
      <c r="E154" s="70"/>
      <c r="F154" s="70"/>
      <c r="G154" s="70"/>
      <c r="H154" s="70"/>
      <c r="I154" s="70"/>
      <c r="J154" s="48"/>
      <c r="K154" s="48"/>
      <c r="L154" s="48"/>
      <c r="M154" s="48"/>
      <c r="N154" s="48"/>
      <c r="O154" s="48"/>
      <c r="P154" s="48"/>
      <c r="Q154" s="48"/>
      <c r="R154" s="48"/>
      <c r="S154" s="48"/>
      <c r="T154" s="48"/>
      <c r="U154" s="48"/>
      <c r="V154" s="48"/>
      <c r="W154" s="48"/>
      <c r="X154" s="48"/>
      <c r="Y154" s="48"/>
      <c r="Z154" s="48"/>
      <c r="AA154" s="48"/>
      <c r="AB154" s="48"/>
      <c r="AC154" s="48"/>
    </row>
    <row r="155" spans="1:29" ht="15.75" customHeight="1">
      <c r="A155" s="70"/>
      <c r="B155" s="70"/>
      <c r="C155" s="70"/>
      <c r="D155" s="70"/>
      <c r="E155" s="70"/>
      <c r="F155" s="70"/>
      <c r="G155" s="70"/>
      <c r="H155" s="70"/>
      <c r="I155" s="70"/>
      <c r="J155" s="48"/>
      <c r="K155" s="48"/>
      <c r="L155" s="48"/>
      <c r="M155" s="48"/>
      <c r="N155" s="48"/>
      <c r="O155" s="48"/>
      <c r="P155" s="48"/>
      <c r="Q155" s="48"/>
      <c r="R155" s="48"/>
      <c r="S155" s="48"/>
      <c r="T155" s="48"/>
      <c r="U155" s="48"/>
      <c r="V155" s="48"/>
      <c r="W155" s="48"/>
      <c r="X155" s="48"/>
      <c r="Y155" s="48"/>
      <c r="Z155" s="48"/>
      <c r="AA155" s="48"/>
      <c r="AB155" s="48"/>
      <c r="AC155" s="48"/>
    </row>
    <row r="156" spans="1:29" ht="15.75" customHeight="1">
      <c r="A156" s="70"/>
      <c r="B156" s="70"/>
      <c r="C156" s="70"/>
      <c r="D156" s="70"/>
      <c r="E156" s="70"/>
      <c r="F156" s="70"/>
      <c r="G156" s="70"/>
      <c r="H156" s="70"/>
      <c r="I156" s="70"/>
      <c r="J156" s="48"/>
      <c r="K156" s="48"/>
      <c r="L156" s="48"/>
      <c r="M156" s="48"/>
      <c r="N156" s="48"/>
      <c r="O156" s="48"/>
      <c r="P156" s="48"/>
      <c r="Q156" s="48"/>
      <c r="R156" s="48"/>
      <c r="S156" s="48"/>
      <c r="T156" s="48"/>
      <c r="U156" s="48"/>
      <c r="V156" s="48"/>
      <c r="W156" s="48"/>
      <c r="X156" s="48"/>
      <c r="Y156" s="48"/>
      <c r="Z156" s="48"/>
      <c r="AA156" s="48"/>
      <c r="AB156" s="48"/>
      <c r="AC156" s="48"/>
    </row>
    <row r="157" spans="1:29" ht="15.75" customHeight="1">
      <c r="A157" s="70"/>
      <c r="B157" s="70"/>
      <c r="C157" s="70"/>
      <c r="D157" s="70"/>
      <c r="E157" s="70"/>
      <c r="F157" s="70"/>
      <c r="G157" s="70"/>
      <c r="H157" s="70"/>
      <c r="I157" s="70"/>
      <c r="J157" s="48"/>
      <c r="K157" s="48"/>
      <c r="L157" s="48"/>
      <c r="M157" s="48"/>
      <c r="N157" s="48"/>
      <c r="O157" s="48"/>
      <c r="P157" s="48"/>
      <c r="Q157" s="48"/>
      <c r="R157" s="48"/>
      <c r="S157" s="48"/>
      <c r="T157" s="48"/>
      <c r="U157" s="48"/>
      <c r="V157" s="48"/>
      <c r="W157" s="48"/>
      <c r="X157" s="48"/>
      <c r="Y157" s="48"/>
      <c r="Z157" s="48"/>
      <c r="AA157" s="48"/>
      <c r="AB157" s="48"/>
      <c r="AC157" s="48"/>
    </row>
    <row r="158" spans="1:29" ht="15.75" customHeight="1">
      <c r="A158" s="70"/>
      <c r="B158" s="70"/>
      <c r="C158" s="70"/>
      <c r="D158" s="70"/>
      <c r="E158" s="70"/>
      <c r="F158" s="70"/>
      <c r="G158" s="70"/>
      <c r="H158" s="70"/>
      <c r="I158" s="70"/>
      <c r="J158" s="48"/>
      <c r="K158" s="48"/>
      <c r="L158" s="48"/>
      <c r="M158" s="48"/>
      <c r="N158" s="48"/>
      <c r="O158" s="48"/>
      <c r="P158" s="48"/>
      <c r="Q158" s="48"/>
      <c r="R158" s="48"/>
      <c r="S158" s="48"/>
      <c r="T158" s="48"/>
      <c r="U158" s="48"/>
      <c r="V158" s="48"/>
      <c r="W158" s="48"/>
      <c r="X158" s="48"/>
      <c r="Y158" s="48"/>
      <c r="Z158" s="48"/>
      <c r="AA158" s="48"/>
      <c r="AB158" s="48"/>
      <c r="AC158" s="48"/>
    </row>
    <row r="159" spans="1:29" ht="15.75" customHeight="1">
      <c r="A159" s="70"/>
      <c r="B159" s="70"/>
      <c r="C159" s="70"/>
      <c r="D159" s="70"/>
      <c r="E159" s="70"/>
      <c r="F159" s="70"/>
      <c r="G159" s="70"/>
      <c r="H159" s="70"/>
      <c r="I159" s="70"/>
      <c r="J159" s="48"/>
      <c r="K159" s="48"/>
      <c r="L159" s="48"/>
      <c r="M159" s="48"/>
      <c r="N159" s="48"/>
      <c r="O159" s="48"/>
      <c r="P159" s="48"/>
      <c r="Q159" s="48"/>
      <c r="R159" s="48"/>
      <c r="S159" s="48"/>
      <c r="T159" s="48"/>
      <c r="U159" s="48"/>
      <c r="V159" s="48"/>
      <c r="W159" s="48"/>
      <c r="X159" s="48"/>
      <c r="Y159" s="48"/>
      <c r="Z159" s="48"/>
      <c r="AA159" s="48"/>
      <c r="AB159" s="48"/>
      <c r="AC159" s="48"/>
    </row>
    <row r="160" spans="1:29" ht="15.75" customHeight="1">
      <c r="A160" s="70"/>
      <c r="B160" s="70"/>
      <c r="C160" s="70"/>
      <c r="D160" s="70"/>
      <c r="E160" s="70"/>
      <c r="F160" s="70"/>
      <c r="G160" s="70"/>
      <c r="H160" s="70"/>
      <c r="I160" s="70"/>
      <c r="J160" s="48"/>
      <c r="K160" s="48"/>
      <c r="L160" s="48"/>
      <c r="M160" s="48"/>
      <c r="N160" s="48"/>
      <c r="O160" s="48"/>
      <c r="P160" s="48"/>
      <c r="Q160" s="48"/>
      <c r="R160" s="48"/>
      <c r="S160" s="48"/>
      <c r="T160" s="48"/>
      <c r="U160" s="48"/>
      <c r="V160" s="48"/>
      <c r="W160" s="48"/>
      <c r="X160" s="48"/>
      <c r="Y160" s="48"/>
      <c r="Z160" s="48"/>
      <c r="AA160" s="48"/>
      <c r="AB160" s="48"/>
      <c r="AC160" s="48"/>
    </row>
    <row r="161" spans="1:29" ht="15.75" customHeight="1">
      <c r="A161" s="70"/>
      <c r="B161" s="70"/>
      <c r="C161" s="70"/>
      <c r="D161" s="70"/>
      <c r="E161" s="70"/>
      <c r="F161" s="70"/>
      <c r="G161" s="70"/>
      <c r="H161" s="70"/>
      <c r="I161" s="70"/>
      <c r="J161" s="48"/>
      <c r="K161" s="48"/>
      <c r="L161" s="48"/>
      <c r="M161" s="48"/>
      <c r="N161" s="48"/>
      <c r="O161" s="48"/>
      <c r="P161" s="48"/>
      <c r="Q161" s="48"/>
      <c r="R161" s="48"/>
      <c r="S161" s="48"/>
      <c r="T161" s="48"/>
      <c r="U161" s="48"/>
      <c r="V161" s="48"/>
      <c r="W161" s="48"/>
      <c r="X161" s="48"/>
      <c r="Y161" s="48"/>
      <c r="Z161" s="48"/>
      <c r="AA161" s="48"/>
      <c r="AB161" s="48"/>
      <c r="AC161" s="48"/>
    </row>
    <row r="162" spans="1:29" ht="15.75" customHeight="1">
      <c r="A162" s="70"/>
      <c r="B162" s="70"/>
      <c r="C162" s="70"/>
      <c r="D162" s="70"/>
      <c r="E162" s="70"/>
      <c r="F162" s="70"/>
      <c r="G162" s="70"/>
      <c r="H162" s="70"/>
      <c r="I162" s="70"/>
      <c r="J162" s="48"/>
      <c r="K162" s="48"/>
      <c r="L162" s="48"/>
      <c r="M162" s="48"/>
      <c r="N162" s="48"/>
      <c r="O162" s="48"/>
      <c r="P162" s="48"/>
      <c r="Q162" s="48"/>
      <c r="R162" s="48"/>
      <c r="S162" s="48"/>
      <c r="T162" s="48"/>
      <c r="U162" s="48"/>
      <c r="V162" s="48"/>
      <c r="W162" s="48"/>
      <c r="X162" s="48"/>
      <c r="Y162" s="48"/>
      <c r="Z162" s="48"/>
      <c r="AA162" s="48"/>
      <c r="AB162" s="48"/>
      <c r="AC162" s="48"/>
    </row>
    <row r="163" spans="1:29" ht="15.75" customHeight="1">
      <c r="A163" s="70"/>
      <c r="B163" s="70"/>
      <c r="C163" s="70"/>
      <c r="D163" s="70"/>
      <c r="E163" s="70"/>
      <c r="F163" s="70"/>
      <c r="G163" s="70"/>
      <c r="H163" s="70"/>
      <c r="I163" s="70"/>
      <c r="J163" s="48"/>
      <c r="K163" s="48"/>
      <c r="L163" s="48"/>
      <c r="M163" s="48"/>
      <c r="N163" s="48"/>
      <c r="O163" s="48"/>
      <c r="P163" s="48"/>
      <c r="Q163" s="48"/>
      <c r="R163" s="48"/>
      <c r="S163" s="48"/>
      <c r="T163" s="48"/>
      <c r="U163" s="48"/>
      <c r="V163" s="48"/>
      <c r="W163" s="48"/>
      <c r="X163" s="48"/>
      <c r="Y163" s="48"/>
      <c r="Z163" s="48"/>
      <c r="AA163" s="48"/>
      <c r="AB163" s="48"/>
      <c r="AC163" s="48"/>
    </row>
    <row r="164" spans="1:29" ht="15.75" customHeight="1">
      <c r="A164" s="70"/>
      <c r="B164" s="70"/>
      <c r="C164" s="70"/>
      <c r="D164" s="70"/>
      <c r="E164" s="70"/>
      <c r="F164" s="70"/>
      <c r="G164" s="70"/>
      <c r="H164" s="70"/>
      <c r="I164" s="70"/>
      <c r="J164" s="48"/>
      <c r="K164" s="48"/>
      <c r="L164" s="48"/>
      <c r="M164" s="48"/>
      <c r="N164" s="48"/>
      <c r="O164" s="48"/>
      <c r="P164" s="48"/>
      <c r="Q164" s="48"/>
      <c r="R164" s="48"/>
      <c r="S164" s="48"/>
      <c r="T164" s="48"/>
      <c r="U164" s="48"/>
      <c r="V164" s="48"/>
      <c r="W164" s="48"/>
      <c r="X164" s="48"/>
      <c r="Y164" s="48"/>
      <c r="Z164" s="48"/>
      <c r="AA164" s="48"/>
      <c r="AB164" s="48"/>
      <c r="AC164" s="48"/>
    </row>
    <row r="165" spans="1:29" ht="15.75" customHeight="1">
      <c r="A165" s="70"/>
      <c r="B165" s="70"/>
      <c r="C165" s="70"/>
      <c r="D165" s="70"/>
      <c r="E165" s="70"/>
      <c r="F165" s="70"/>
      <c r="G165" s="70"/>
      <c r="H165" s="70"/>
      <c r="I165" s="70"/>
      <c r="J165" s="48"/>
      <c r="K165" s="48"/>
      <c r="L165" s="48"/>
      <c r="M165" s="48"/>
      <c r="N165" s="48"/>
      <c r="O165" s="48"/>
      <c r="P165" s="48"/>
      <c r="Q165" s="48"/>
      <c r="R165" s="48"/>
      <c r="S165" s="48"/>
      <c r="T165" s="48"/>
      <c r="U165" s="48"/>
      <c r="V165" s="48"/>
      <c r="W165" s="48"/>
      <c r="X165" s="48"/>
      <c r="Y165" s="48"/>
      <c r="Z165" s="48"/>
      <c r="AA165" s="48"/>
      <c r="AB165" s="48"/>
      <c r="AC165" s="48"/>
    </row>
    <row r="166" spans="1:29" ht="15.75" customHeight="1">
      <c r="A166" s="70"/>
      <c r="B166" s="70"/>
      <c r="C166" s="70"/>
      <c r="D166" s="70"/>
      <c r="E166" s="70"/>
      <c r="F166" s="70"/>
      <c r="G166" s="70"/>
      <c r="H166" s="70"/>
      <c r="I166" s="70"/>
      <c r="J166" s="48"/>
      <c r="K166" s="48"/>
      <c r="L166" s="48"/>
      <c r="M166" s="48"/>
      <c r="N166" s="48"/>
      <c r="O166" s="48"/>
      <c r="P166" s="48"/>
      <c r="Q166" s="48"/>
      <c r="R166" s="48"/>
      <c r="S166" s="48"/>
      <c r="T166" s="48"/>
      <c r="U166" s="48"/>
      <c r="V166" s="48"/>
      <c r="W166" s="48"/>
      <c r="X166" s="48"/>
      <c r="Y166" s="48"/>
      <c r="Z166" s="48"/>
      <c r="AA166" s="48"/>
      <c r="AB166" s="48"/>
      <c r="AC166" s="48"/>
    </row>
    <row r="167" spans="1:29" ht="15.75" customHeight="1">
      <c r="A167" s="70"/>
      <c r="B167" s="70"/>
      <c r="C167" s="70"/>
      <c r="D167" s="70"/>
      <c r="E167" s="70"/>
      <c r="F167" s="70"/>
      <c r="G167" s="70"/>
      <c r="H167" s="70"/>
      <c r="I167" s="70"/>
      <c r="J167" s="48"/>
      <c r="K167" s="48"/>
      <c r="L167" s="48"/>
      <c r="M167" s="48"/>
      <c r="N167" s="48"/>
      <c r="O167" s="48"/>
      <c r="P167" s="48"/>
      <c r="Q167" s="48"/>
      <c r="R167" s="48"/>
      <c r="S167" s="48"/>
      <c r="T167" s="48"/>
      <c r="U167" s="48"/>
      <c r="V167" s="48"/>
      <c r="W167" s="48"/>
      <c r="X167" s="48"/>
      <c r="Y167" s="48"/>
      <c r="Z167" s="48"/>
      <c r="AA167" s="48"/>
      <c r="AB167" s="48"/>
      <c r="AC167" s="48"/>
    </row>
    <row r="168" spans="1:29" ht="15.75" customHeight="1">
      <c r="A168" s="47"/>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row>
    <row r="169" spans="1:29" ht="15.75" customHeight="1">
      <c r="A169" s="47"/>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row>
    <row r="170" spans="1:29" ht="15.75" customHeight="1">
      <c r="A170" s="47"/>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row>
    <row r="171" spans="1:29" ht="15.75" customHeight="1">
      <c r="A171" s="47"/>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row>
    <row r="172" spans="1:29" ht="15.75" customHeight="1">
      <c r="A172" s="47"/>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row>
    <row r="173" spans="1:29" ht="15.75" customHeight="1">
      <c r="A173" s="47"/>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row>
    <row r="174" spans="1:29" ht="15.75" customHeight="1">
      <c r="A174" s="47"/>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row>
    <row r="175" spans="1:29" ht="15.75" customHeight="1">
      <c r="A175" s="47"/>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row>
    <row r="176" spans="1:29" ht="15.75" customHeight="1">
      <c r="A176" s="47"/>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row>
    <row r="177" spans="1:29" ht="15.75" customHeight="1">
      <c r="A177" s="47"/>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row>
    <row r="178" spans="1:29" ht="15.75" customHeight="1">
      <c r="A178" s="47"/>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row>
    <row r="179" spans="1:29" ht="15.75" customHeight="1">
      <c r="A179" s="47"/>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row>
    <row r="180" spans="1:29" ht="15.75" customHeight="1">
      <c r="A180" s="47"/>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row>
    <row r="181" spans="1:29" ht="15.75" customHeight="1">
      <c r="A181" s="47"/>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row>
    <row r="182" spans="1:29" ht="15.75" customHeight="1">
      <c r="A182" s="47"/>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row>
    <row r="183" spans="1:29" ht="15.75" customHeight="1">
      <c r="A183" s="47"/>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row>
    <row r="184" spans="1:29" ht="15.75" customHeight="1">
      <c r="A184" s="47"/>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row>
    <row r="185" spans="1:29" ht="15.75" customHeight="1">
      <c r="A185" s="47"/>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row>
    <row r="186" spans="1:29" ht="15.75" customHeight="1">
      <c r="A186" s="47"/>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row>
    <row r="187" spans="1:29" ht="15.75" customHeight="1">
      <c r="A187" s="47"/>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row>
    <row r="188" spans="1:29" ht="15.75" customHeight="1">
      <c r="A188" s="47"/>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row>
    <row r="189" spans="1:29" ht="15.75" customHeight="1">
      <c r="A189" s="47"/>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row>
    <row r="190" spans="1:29" ht="15.75" customHeight="1">
      <c r="A190" s="47"/>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row>
    <row r="191" spans="1:29" ht="15.75" customHeight="1">
      <c r="A191" s="47"/>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row>
    <row r="192" spans="1:29" ht="15.75" customHeight="1">
      <c r="A192" s="47"/>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row>
    <row r="193" spans="1:29" ht="15.75" customHeight="1">
      <c r="A193" s="47"/>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row>
    <row r="194" spans="1:29" ht="15.75" customHeight="1">
      <c r="A194" s="47"/>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row>
    <row r="195" spans="1:29" ht="15.75" customHeight="1">
      <c r="A195" s="47"/>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row>
    <row r="196" spans="1:29" ht="15.75" customHeight="1">
      <c r="A196" s="47"/>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row>
    <row r="197" spans="1:29" ht="15.75" customHeight="1">
      <c r="A197" s="47"/>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row>
    <row r="198" spans="1:29" ht="15.75" customHeight="1">
      <c r="A198" s="47"/>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row>
    <row r="199" spans="1:29" ht="15.75" customHeight="1">
      <c r="A199" s="47"/>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row>
    <row r="200" spans="1:29" ht="15.75" customHeight="1">
      <c r="A200" s="47"/>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row>
    <row r="201" spans="1:29" ht="15.75" customHeight="1">
      <c r="A201" s="47"/>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row>
    <row r="202" spans="1:29" ht="15.75" customHeight="1">
      <c r="A202" s="47"/>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row>
    <row r="203" spans="1:29" ht="15.75" customHeight="1">
      <c r="A203" s="47"/>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row>
    <row r="204" spans="1:29" ht="15.75" customHeight="1">
      <c r="A204" s="47"/>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row>
    <row r="205" spans="1:29" ht="15.75" customHeight="1">
      <c r="A205" s="47"/>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row>
    <row r="206" spans="1:29" ht="15.75" customHeight="1">
      <c r="A206" s="47"/>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row>
    <row r="207" spans="1:29" ht="15.75" customHeight="1">
      <c r="A207" s="47"/>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row>
    <row r="208" spans="1:29" ht="15.75" customHeight="1">
      <c r="A208" s="47"/>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row>
    <row r="209" spans="1:29" ht="15.75" customHeight="1">
      <c r="A209" s="47"/>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row>
    <row r="210" spans="1:29" ht="15.75" customHeight="1">
      <c r="A210" s="47"/>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row>
    <row r="211" spans="1:29" ht="15.75" customHeight="1">
      <c r="A211" s="47"/>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row>
    <row r="212" spans="1:29" ht="15.75" customHeight="1">
      <c r="A212" s="47"/>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row>
    <row r="213" spans="1:29" ht="15.75" customHeight="1">
      <c r="A213" s="47"/>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row>
    <row r="214" spans="1:29" ht="15.75" customHeight="1">
      <c r="A214" s="47"/>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row>
    <row r="215" spans="1:29" ht="15.75" customHeight="1">
      <c r="A215" s="47"/>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row>
    <row r="216" spans="1:29" ht="15.75" customHeight="1">
      <c r="A216" s="47"/>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row>
    <row r="217" spans="1:29" ht="15.75" customHeight="1">
      <c r="A217" s="47"/>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row>
    <row r="218" spans="1:29" ht="15.75" customHeight="1">
      <c r="A218" s="47"/>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row>
    <row r="219" spans="1:29" ht="15.75" customHeight="1">
      <c r="A219" s="47"/>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row>
    <row r="220" spans="1:29" ht="15.75" customHeight="1">
      <c r="A220" s="47"/>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row>
    <row r="221" spans="1:29" ht="15.75" customHeight="1">
      <c r="A221" s="47"/>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row>
    <row r="222" spans="1:29" ht="15.75" customHeight="1">
      <c r="A222" s="47"/>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row>
    <row r="223" spans="1:29" ht="15.75" customHeight="1">
      <c r="A223" s="47"/>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row>
    <row r="224" spans="1:29" ht="15.75" customHeight="1">
      <c r="A224" s="47"/>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row>
    <row r="225" spans="1:29" ht="15.75" customHeight="1">
      <c r="A225" s="47"/>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row>
    <row r="226" spans="1:29" ht="15.75" customHeight="1">
      <c r="A226" s="47"/>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row>
    <row r="227" spans="1:29" ht="15.75" customHeight="1">
      <c r="A227" s="47"/>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row>
    <row r="228" spans="1:29" ht="15.75" customHeight="1">
      <c r="A228" s="47"/>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row>
    <row r="229" spans="1:29" ht="15.75" customHeight="1">
      <c r="A229" s="47"/>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row>
    <row r="230" spans="1:29" ht="15.75" customHeight="1">
      <c r="A230" s="47"/>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row>
    <row r="231" spans="1:29" ht="15.75" customHeight="1">
      <c r="A231" s="47"/>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row>
    <row r="232" spans="1:29" ht="15.75" customHeight="1">
      <c r="A232" s="47"/>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row>
    <row r="233" spans="1:29" ht="15.75" customHeight="1">
      <c r="A233" s="47"/>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row>
    <row r="234" spans="1:29" ht="15.75" customHeight="1">
      <c r="A234" s="47"/>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row>
    <row r="235" spans="1:29" ht="15.75" customHeight="1">
      <c r="A235" s="47"/>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row>
    <row r="236" spans="1:29" ht="15.75" customHeight="1">
      <c r="A236" s="47"/>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row>
    <row r="237" spans="1:29" ht="15.75" customHeight="1">
      <c r="A237" s="47"/>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row>
    <row r="238" spans="1:29" ht="15.75" customHeight="1">
      <c r="A238" s="47"/>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row>
    <row r="239" spans="1:29" ht="15.75" customHeight="1">
      <c r="A239" s="47"/>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row>
    <row r="240" spans="1:29" ht="15.75" customHeight="1">
      <c r="A240" s="47"/>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row>
    <row r="241" spans="1:29" ht="15.75" customHeight="1">
      <c r="A241" s="47"/>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row>
    <row r="242" spans="1:29" ht="15.75" customHeight="1">
      <c r="A242" s="47"/>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row>
    <row r="243" spans="1:29" ht="15.75" customHeight="1">
      <c r="A243" s="47"/>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row>
    <row r="244" spans="1:29" ht="15.75" customHeight="1">
      <c r="A244" s="47"/>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row>
    <row r="245" spans="1:29" ht="15.75" customHeight="1">
      <c r="A245" s="47"/>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row>
    <row r="246" spans="1:29" ht="15.75" customHeight="1">
      <c r="A246" s="47"/>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row>
    <row r="247" spans="1:29" ht="15.75" customHeight="1">
      <c r="A247" s="47"/>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row>
    <row r="248" spans="1:29" ht="15.75" customHeight="1">
      <c r="A248" s="47"/>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row>
    <row r="249" spans="1:29" ht="15.75" customHeight="1">
      <c r="A249" s="47"/>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row>
    <row r="250" spans="1:2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sheetData>
  <mergeCells count="29">
    <mergeCell ref="B4:C4"/>
    <mergeCell ref="B5:C5"/>
    <mergeCell ref="F5:H5"/>
    <mergeCell ref="A1:G1"/>
    <mergeCell ref="A2:H2"/>
    <mergeCell ref="F3:H3"/>
    <mergeCell ref="F4:H4"/>
    <mergeCell ref="B3:C3"/>
    <mergeCell ref="B6:C6"/>
    <mergeCell ref="B23:C23"/>
    <mergeCell ref="A22:G22"/>
    <mergeCell ref="D23:F23"/>
    <mergeCell ref="D27:F27"/>
    <mergeCell ref="D26:F26"/>
    <mergeCell ref="F6:H6"/>
    <mergeCell ref="D24:F24"/>
    <mergeCell ref="D25:F25"/>
    <mergeCell ref="B27:C27"/>
    <mergeCell ref="B26:C26"/>
    <mergeCell ref="B24:C24"/>
    <mergeCell ref="B25:C25"/>
    <mergeCell ref="B28:C28"/>
    <mergeCell ref="D28:F28"/>
    <mergeCell ref="B29:C29"/>
    <mergeCell ref="D29:F29"/>
    <mergeCell ref="B31:C31"/>
    <mergeCell ref="D31:F31"/>
    <mergeCell ref="B30:C30"/>
    <mergeCell ref="D30:F30"/>
  </mergeCells>
  <conditionalFormatting sqref="A32:I49 H31:I31 I27:I30">
    <cfRule type="cellIs" dxfId="76" priority="1" operator="equal">
      <formula>0</formula>
    </cfRule>
  </conditionalFormatting>
  <conditionalFormatting sqref="A32:I49 H31:I31 I27:I30">
    <cfRule type="cellIs" dxfId="75" priority="2" operator="equal">
      <formula>"(blank)"</formula>
    </cfRule>
  </conditionalFormatting>
  <pageMargins left="0.7" right="0.7" top="0.75" bottom="0.75" header="0" footer="0"/>
  <pageSetup paperSize="9" orientation="portrait"/>
  <ignoredErrors>
    <ignoredError sqref="D18:F18" formula="1"/>
  </ignoredErrors>
  <extLst>
    <ext xmlns:x14="http://schemas.microsoft.com/office/spreadsheetml/2009/9/main" uri="{CCE6A557-97BC-4b89-ADB6-D9C93CAAB3DF}">
      <x14:dataValidations xmlns:xm="http://schemas.microsoft.com/office/excel/2006/main" count="2">
        <x14:dataValidation type="list" allowBlank="1" showErrorMessage="1">
          <x14:formula1>
            <xm:f>Values!$A$59:$A$64</xm:f>
          </x14:formula1>
          <xm:sqref>B7</xm:sqref>
        </x14:dataValidation>
        <x14:dataValidation type="list" allowBlank="1" showErrorMessage="1">
          <x14:formula1>
            <xm:f>Values!$A$4:$A$5</xm:f>
          </x14:formula1>
          <xm:sqref>G24:G31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S794"/>
  <sheetViews>
    <sheetView topLeftCell="A46" workbookViewId="0">
      <selection sqref="A1:D1"/>
    </sheetView>
  </sheetViews>
  <sheetFormatPr defaultColWidth="11.19921875" defaultRowHeight="15"/>
  <cols>
    <col min="1" max="1" width="11.09765625" style="148" customWidth="1"/>
    <col min="2" max="2" width="56.69921875" style="148" customWidth="1"/>
    <col min="3" max="4" width="40.69921875" style="148" customWidth="1"/>
    <col min="5" max="5" width="8.59765625" style="148" customWidth="1"/>
    <col min="6" max="253" width="6.3984375" style="148" customWidth="1"/>
    <col min="254" max="16384" width="11.19921875" style="148"/>
  </cols>
  <sheetData>
    <row r="1" spans="1:253" ht="36" customHeight="1">
      <c r="A1" s="243" t="s">
        <v>1809</v>
      </c>
      <c r="B1" s="247"/>
      <c r="C1" s="247"/>
      <c r="D1" s="246"/>
      <c r="E1" s="149"/>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row>
    <row r="2" spans="1:253" ht="25.5" customHeight="1">
      <c r="A2" s="248" t="s">
        <v>0</v>
      </c>
      <c r="B2" s="249"/>
      <c r="C2" s="249"/>
      <c r="D2" s="250"/>
      <c r="E2" s="149"/>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150"/>
      <c r="BJ2" s="150"/>
      <c r="BK2" s="150"/>
      <c r="BL2" s="150"/>
      <c r="BM2" s="150"/>
      <c r="BN2" s="150"/>
      <c r="BO2" s="150"/>
      <c r="BP2" s="150"/>
      <c r="BQ2" s="150"/>
      <c r="BR2" s="150"/>
      <c r="BS2" s="150"/>
      <c r="BT2" s="150"/>
      <c r="BU2" s="150"/>
      <c r="BV2" s="150"/>
      <c r="BW2" s="150"/>
      <c r="BX2" s="150"/>
      <c r="BY2" s="150"/>
      <c r="BZ2" s="150"/>
      <c r="CA2" s="150"/>
      <c r="CB2" s="150"/>
      <c r="CC2" s="150"/>
      <c r="CD2" s="150"/>
      <c r="CE2" s="150"/>
      <c r="CF2" s="150"/>
      <c r="CG2" s="150"/>
      <c r="CH2" s="150"/>
      <c r="CI2" s="150"/>
      <c r="CJ2" s="150"/>
      <c r="CK2" s="150"/>
      <c r="CL2" s="150"/>
      <c r="CM2" s="150"/>
      <c r="CN2" s="150"/>
      <c r="CO2" s="150"/>
      <c r="CP2" s="150"/>
      <c r="CQ2" s="150"/>
      <c r="CR2" s="150"/>
      <c r="CS2" s="150"/>
      <c r="CT2" s="150"/>
      <c r="CU2" s="150"/>
      <c r="CV2" s="150"/>
      <c r="CW2" s="150"/>
      <c r="CX2" s="150"/>
      <c r="CY2" s="150"/>
      <c r="CZ2" s="150"/>
      <c r="DA2" s="150"/>
      <c r="DB2" s="150"/>
      <c r="DC2" s="150"/>
      <c r="DD2" s="150"/>
      <c r="DE2" s="150"/>
      <c r="DF2" s="150"/>
      <c r="DG2" s="150"/>
      <c r="DH2" s="150"/>
      <c r="DI2" s="150"/>
      <c r="DJ2" s="150"/>
      <c r="DK2" s="150"/>
      <c r="DL2" s="150"/>
      <c r="DM2" s="150"/>
      <c r="DN2" s="150"/>
      <c r="DO2" s="150"/>
      <c r="DP2" s="150"/>
      <c r="DQ2" s="150"/>
      <c r="DR2" s="150"/>
      <c r="DS2" s="150"/>
      <c r="DT2" s="150"/>
      <c r="DU2" s="150"/>
      <c r="DV2" s="150"/>
      <c r="DW2" s="150"/>
      <c r="DX2" s="150"/>
      <c r="DY2" s="150"/>
      <c r="DZ2" s="150"/>
      <c r="EA2" s="150"/>
      <c r="EB2" s="150"/>
      <c r="EC2" s="150"/>
      <c r="ED2" s="150"/>
      <c r="EE2" s="150"/>
      <c r="EF2" s="150"/>
      <c r="EG2" s="150"/>
      <c r="EH2" s="150"/>
      <c r="EI2" s="150"/>
      <c r="EJ2" s="150"/>
      <c r="EK2" s="150"/>
      <c r="EL2" s="150"/>
      <c r="EM2" s="150"/>
      <c r="EN2" s="150"/>
      <c r="EO2" s="150"/>
      <c r="EP2" s="150"/>
      <c r="EQ2" s="150"/>
      <c r="ER2" s="150"/>
      <c r="ES2" s="150"/>
      <c r="ET2" s="150"/>
      <c r="EU2" s="150"/>
      <c r="EV2" s="150"/>
      <c r="EW2" s="150"/>
      <c r="EX2" s="150"/>
      <c r="EY2" s="150"/>
      <c r="EZ2" s="150"/>
      <c r="FA2" s="150"/>
      <c r="FB2" s="150"/>
      <c r="FC2" s="150"/>
      <c r="FD2" s="150"/>
      <c r="FE2" s="150"/>
      <c r="FF2" s="150"/>
      <c r="FG2" s="150"/>
      <c r="FH2" s="150"/>
      <c r="FI2" s="150"/>
      <c r="FJ2" s="150"/>
      <c r="FK2" s="150"/>
      <c r="FL2" s="150"/>
      <c r="FM2" s="150"/>
      <c r="FN2" s="150"/>
      <c r="FO2" s="150"/>
      <c r="FP2" s="150"/>
      <c r="FQ2" s="150"/>
      <c r="FR2" s="150"/>
      <c r="FS2" s="150"/>
      <c r="FT2" s="150"/>
      <c r="FU2" s="150"/>
      <c r="FV2" s="150"/>
      <c r="FW2" s="150"/>
      <c r="FX2" s="150"/>
      <c r="FY2" s="150"/>
      <c r="FZ2" s="150"/>
      <c r="GA2" s="150"/>
      <c r="GB2" s="150"/>
      <c r="GC2" s="150"/>
      <c r="GD2" s="150"/>
      <c r="GE2" s="150"/>
      <c r="GF2" s="150"/>
      <c r="GG2" s="150"/>
      <c r="GH2" s="150"/>
      <c r="GI2" s="150"/>
      <c r="GJ2" s="150"/>
      <c r="GK2" s="150"/>
      <c r="GL2" s="150"/>
      <c r="GM2" s="150"/>
      <c r="GN2" s="150"/>
      <c r="GO2" s="150"/>
      <c r="GP2" s="150"/>
      <c r="GQ2" s="150"/>
      <c r="GR2" s="150"/>
      <c r="GS2" s="150"/>
      <c r="GT2" s="150"/>
      <c r="GU2" s="150"/>
      <c r="GV2" s="150"/>
      <c r="GW2" s="150"/>
      <c r="GX2" s="150"/>
      <c r="GY2" s="150"/>
      <c r="GZ2" s="150"/>
      <c r="HA2" s="150"/>
      <c r="HB2" s="150"/>
      <c r="HC2" s="150"/>
      <c r="HD2" s="150"/>
      <c r="HE2" s="150"/>
      <c r="HF2" s="150"/>
      <c r="HG2" s="150"/>
      <c r="HH2" s="150"/>
      <c r="HI2" s="150"/>
      <c r="HJ2" s="150"/>
      <c r="HK2" s="150"/>
      <c r="HL2" s="150"/>
      <c r="HM2" s="150"/>
      <c r="HN2" s="150"/>
      <c r="HO2" s="150"/>
      <c r="HP2" s="150"/>
      <c r="HQ2" s="150"/>
      <c r="HR2" s="150"/>
      <c r="HS2" s="150"/>
      <c r="HT2" s="150"/>
      <c r="HU2" s="150"/>
      <c r="HV2" s="150"/>
      <c r="HW2" s="150"/>
      <c r="HX2" s="150"/>
      <c r="HY2" s="150"/>
      <c r="HZ2" s="150"/>
      <c r="IA2" s="150"/>
      <c r="IB2" s="150"/>
      <c r="IC2" s="150"/>
      <c r="ID2" s="150"/>
      <c r="IE2" s="150"/>
      <c r="IF2" s="150"/>
      <c r="IG2" s="150"/>
      <c r="IH2" s="150"/>
      <c r="II2" s="150"/>
      <c r="IJ2" s="150"/>
      <c r="IK2" s="150"/>
      <c r="IL2" s="150"/>
      <c r="IM2" s="150"/>
      <c r="IN2" s="150"/>
      <c r="IO2" s="150"/>
      <c r="IP2" s="150"/>
      <c r="IQ2" s="150"/>
      <c r="IR2" s="150"/>
      <c r="IS2" s="150"/>
    </row>
    <row r="3" spans="1:253" ht="2.25" customHeight="1">
      <c r="A3" s="151"/>
      <c r="B3" s="151"/>
      <c r="C3" s="151"/>
      <c r="D3" s="151"/>
      <c r="E3" s="149"/>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c r="AX3" s="150"/>
      <c r="AY3" s="150"/>
      <c r="AZ3" s="150"/>
      <c r="BA3" s="150"/>
      <c r="BB3" s="150"/>
      <c r="BC3" s="150"/>
      <c r="BD3" s="150"/>
      <c r="BE3" s="150"/>
      <c r="BF3" s="150"/>
      <c r="BG3" s="150"/>
      <c r="BH3" s="150"/>
      <c r="BI3" s="150"/>
      <c r="BJ3" s="150"/>
      <c r="BK3" s="150"/>
      <c r="BL3" s="150"/>
      <c r="BM3" s="150"/>
      <c r="BN3" s="150"/>
      <c r="BO3" s="150"/>
      <c r="BP3" s="150"/>
      <c r="BQ3" s="150"/>
      <c r="BR3" s="150"/>
      <c r="BS3" s="150"/>
      <c r="BT3" s="150"/>
      <c r="BU3" s="150"/>
      <c r="BV3" s="150"/>
      <c r="BW3" s="150"/>
      <c r="BX3" s="150"/>
      <c r="BY3" s="150"/>
      <c r="BZ3" s="150"/>
      <c r="CA3" s="150"/>
      <c r="CB3" s="150"/>
      <c r="CC3" s="150"/>
      <c r="CD3" s="150"/>
      <c r="CE3" s="150"/>
      <c r="CF3" s="150"/>
      <c r="CG3" s="150"/>
      <c r="CH3" s="150"/>
      <c r="CI3" s="150"/>
      <c r="CJ3" s="150"/>
      <c r="CK3" s="150"/>
      <c r="CL3" s="150"/>
      <c r="CM3" s="150"/>
      <c r="CN3" s="150"/>
      <c r="CO3" s="150"/>
      <c r="CP3" s="150"/>
      <c r="CQ3" s="150"/>
      <c r="CR3" s="150"/>
      <c r="CS3" s="150"/>
      <c r="CT3" s="150"/>
      <c r="CU3" s="150"/>
      <c r="CV3" s="150"/>
      <c r="CW3" s="150"/>
      <c r="CX3" s="150"/>
      <c r="CY3" s="150"/>
      <c r="CZ3" s="150"/>
      <c r="DA3" s="150"/>
      <c r="DB3" s="150"/>
      <c r="DC3" s="150"/>
      <c r="DD3" s="150"/>
      <c r="DE3" s="150"/>
      <c r="DF3" s="150"/>
      <c r="DG3" s="150"/>
      <c r="DH3" s="150"/>
      <c r="DI3" s="150"/>
      <c r="DJ3" s="150"/>
      <c r="DK3" s="150"/>
      <c r="DL3" s="150"/>
      <c r="DM3" s="150"/>
      <c r="DN3" s="150"/>
      <c r="DO3" s="150"/>
      <c r="DP3" s="150"/>
      <c r="DQ3" s="150"/>
      <c r="DR3" s="150"/>
      <c r="DS3" s="150"/>
      <c r="DT3" s="150"/>
      <c r="DU3" s="150"/>
      <c r="DV3" s="150"/>
      <c r="DW3" s="150"/>
      <c r="DX3" s="150"/>
      <c r="DY3" s="150"/>
      <c r="DZ3" s="150"/>
      <c r="EA3" s="150"/>
      <c r="EB3" s="150"/>
      <c r="EC3" s="150"/>
      <c r="ED3" s="150"/>
      <c r="EE3" s="150"/>
      <c r="EF3" s="150"/>
      <c r="EG3" s="150"/>
      <c r="EH3" s="150"/>
      <c r="EI3" s="150"/>
      <c r="EJ3" s="150"/>
      <c r="EK3" s="150"/>
      <c r="EL3" s="150"/>
      <c r="EM3" s="150"/>
      <c r="EN3" s="150"/>
      <c r="EO3" s="150"/>
      <c r="EP3" s="150"/>
      <c r="EQ3" s="150"/>
      <c r="ER3" s="150"/>
      <c r="ES3" s="150"/>
      <c r="ET3" s="150"/>
      <c r="EU3" s="150"/>
      <c r="EV3" s="150"/>
      <c r="EW3" s="150"/>
      <c r="EX3" s="150"/>
      <c r="EY3" s="150"/>
      <c r="EZ3" s="150"/>
      <c r="FA3" s="150"/>
      <c r="FB3" s="150"/>
      <c r="FC3" s="150"/>
      <c r="FD3" s="150"/>
      <c r="FE3" s="150"/>
      <c r="FF3" s="150"/>
      <c r="FG3" s="150"/>
      <c r="FH3" s="150"/>
      <c r="FI3" s="150"/>
      <c r="FJ3" s="150"/>
      <c r="FK3" s="150"/>
      <c r="FL3" s="150"/>
      <c r="FM3" s="150"/>
      <c r="FN3" s="150"/>
      <c r="FO3" s="150"/>
      <c r="FP3" s="150"/>
      <c r="FQ3" s="150"/>
      <c r="FR3" s="150"/>
      <c r="FS3" s="150"/>
      <c r="FT3" s="150"/>
      <c r="FU3" s="150"/>
      <c r="FV3" s="150"/>
      <c r="FW3" s="150"/>
      <c r="FX3" s="150"/>
      <c r="FY3" s="150"/>
      <c r="FZ3" s="150"/>
      <c r="GA3" s="150"/>
      <c r="GB3" s="150"/>
      <c r="GC3" s="150"/>
      <c r="GD3" s="150"/>
      <c r="GE3" s="150"/>
      <c r="GF3" s="150"/>
      <c r="GG3" s="150"/>
      <c r="GH3" s="150"/>
      <c r="GI3" s="150"/>
      <c r="GJ3" s="150"/>
      <c r="GK3" s="150"/>
      <c r="GL3" s="150"/>
      <c r="GM3" s="150"/>
      <c r="GN3" s="150"/>
      <c r="GO3" s="150"/>
      <c r="GP3" s="150"/>
      <c r="GQ3" s="150"/>
      <c r="GR3" s="150"/>
      <c r="GS3" s="150"/>
      <c r="GT3" s="150"/>
      <c r="GU3" s="150"/>
      <c r="GV3" s="150"/>
      <c r="GW3" s="150"/>
      <c r="GX3" s="150"/>
      <c r="GY3" s="150"/>
      <c r="GZ3" s="150"/>
      <c r="HA3" s="150"/>
      <c r="HB3" s="150"/>
      <c r="HC3" s="150"/>
      <c r="HD3" s="150"/>
      <c r="HE3" s="150"/>
      <c r="HF3" s="150"/>
      <c r="HG3" s="150"/>
      <c r="HH3" s="150"/>
      <c r="HI3" s="150"/>
      <c r="HJ3" s="150"/>
      <c r="HK3" s="150"/>
      <c r="HL3" s="150"/>
      <c r="HM3" s="150"/>
      <c r="HN3" s="150"/>
      <c r="HO3" s="150"/>
      <c r="HP3" s="150"/>
      <c r="HQ3" s="150"/>
      <c r="HR3" s="150"/>
      <c r="HS3" s="150"/>
      <c r="HT3" s="150"/>
      <c r="HU3" s="150"/>
      <c r="HV3" s="150"/>
      <c r="HW3" s="150"/>
      <c r="HX3" s="150"/>
      <c r="HY3" s="150"/>
      <c r="HZ3" s="150"/>
      <c r="IA3" s="150"/>
      <c r="IB3" s="150"/>
      <c r="IC3" s="150"/>
      <c r="ID3" s="150"/>
      <c r="IE3" s="150"/>
      <c r="IF3" s="150"/>
      <c r="IG3" s="150"/>
      <c r="IH3" s="150"/>
      <c r="II3" s="150"/>
      <c r="IJ3" s="150"/>
      <c r="IK3" s="150"/>
      <c r="IL3" s="150"/>
      <c r="IM3" s="150"/>
      <c r="IN3" s="150"/>
      <c r="IO3" s="150"/>
      <c r="IP3" s="150"/>
      <c r="IQ3" s="150"/>
      <c r="IR3" s="150"/>
      <c r="IS3" s="150"/>
    </row>
    <row r="4" spans="1:253" ht="2.25" customHeight="1">
      <c r="A4" s="151"/>
      <c r="B4" s="151"/>
      <c r="C4" s="151"/>
      <c r="D4" s="151"/>
      <c r="E4" s="149"/>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c r="BC4" s="150"/>
      <c r="BD4" s="150"/>
      <c r="BE4" s="150"/>
      <c r="BF4" s="150"/>
      <c r="BG4" s="150"/>
      <c r="BH4" s="150"/>
      <c r="BI4" s="150"/>
      <c r="BJ4" s="150"/>
      <c r="BK4" s="150"/>
      <c r="BL4" s="150"/>
      <c r="BM4" s="150"/>
      <c r="BN4" s="150"/>
      <c r="BO4" s="150"/>
      <c r="BP4" s="150"/>
      <c r="BQ4" s="150"/>
      <c r="BR4" s="150"/>
      <c r="BS4" s="150"/>
      <c r="BT4" s="150"/>
      <c r="BU4" s="150"/>
      <c r="BV4" s="150"/>
      <c r="BW4" s="150"/>
      <c r="BX4" s="150"/>
      <c r="BY4" s="150"/>
      <c r="BZ4" s="150"/>
      <c r="CA4" s="150"/>
      <c r="CB4" s="150"/>
      <c r="CC4" s="150"/>
      <c r="CD4" s="150"/>
      <c r="CE4" s="150"/>
      <c r="CF4" s="150"/>
      <c r="CG4" s="150"/>
      <c r="CH4" s="150"/>
      <c r="CI4" s="150"/>
      <c r="CJ4" s="150"/>
      <c r="CK4" s="150"/>
      <c r="CL4" s="150"/>
      <c r="CM4" s="150"/>
      <c r="CN4" s="150"/>
      <c r="CO4" s="150"/>
      <c r="CP4" s="150"/>
      <c r="CQ4" s="150"/>
      <c r="CR4" s="150"/>
      <c r="CS4" s="150"/>
      <c r="CT4" s="150"/>
      <c r="CU4" s="150"/>
      <c r="CV4" s="150"/>
      <c r="CW4" s="150"/>
      <c r="CX4" s="150"/>
      <c r="CY4" s="150"/>
      <c r="CZ4" s="150"/>
      <c r="DA4" s="150"/>
      <c r="DB4" s="150"/>
      <c r="DC4" s="150"/>
      <c r="DD4" s="150"/>
      <c r="DE4" s="150"/>
      <c r="DF4" s="150"/>
      <c r="DG4" s="150"/>
      <c r="DH4" s="150"/>
      <c r="DI4" s="150"/>
      <c r="DJ4" s="150"/>
      <c r="DK4" s="150"/>
      <c r="DL4" s="150"/>
      <c r="DM4" s="150"/>
      <c r="DN4" s="150"/>
      <c r="DO4" s="150"/>
      <c r="DP4" s="150"/>
      <c r="DQ4" s="150"/>
      <c r="DR4" s="150"/>
      <c r="DS4" s="150"/>
      <c r="DT4" s="150"/>
      <c r="DU4" s="150"/>
      <c r="DV4" s="150"/>
      <c r="DW4" s="150"/>
      <c r="DX4" s="150"/>
      <c r="DY4" s="150"/>
      <c r="DZ4" s="150"/>
      <c r="EA4" s="150"/>
      <c r="EB4" s="150"/>
      <c r="EC4" s="150"/>
      <c r="ED4" s="150"/>
      <c r="EE4" s="150"/>
      <c r="EF4" s="150"/>
      <c r="EG4" s="150"/>
      <c r="EH4" s="150"/>
      <c r="EI4" s="150"/>
      <c r="EJ4" s="150"/>
      <c r="EK4" s="150"/>
      <c r="EL4" s="150"/>
      <c r="EM4" s="150"/>
      <c r="EN4" s="150"/>
      <c r="EO4" s="150"/>
      <c r="EP4" s="150"/>
      <c r="EQ4" s="150"/>
      <c r="ER4" s="150"/>
      <c r="ES4" s="150"/>
      <c r="ET4" s="150"/>
      <c r="EU4" s="150"/>
      <c r="EV4" s="150"/>
      <c r="EW4" s="150"/>
      <c r="EX4" s="150"/>
      <c r="EY4" s="150"/>
      <c r="EZ4" s="150"/>
      <c r="FA4" s="150"/>
      <c r="FB4" s="150"/>
      <c r="FC4" s="150"/>
      <c r="FD4" s="150"/>
      <c r="FE4" s="150"/>
      <c r="FF4" s="150"/>
      <c r="FG4" s="150"/>
      <c r="FH4" s="150"/>
      <c r="FI4" s="150"/>
      <c r="FJ4" s="150"/>
      <c r="FK4" s="150"/>
      <c r="FL4" s="150"/>
      <c r="FM4" s="150"/>
      <c r="FN4" s="150"/>
      <c r="FO4" s="150"/>
      <c r="FP4" s="150"/>
      <c r="FQ4" s="150"/>
      <c r="FR4" s="150"/>
      <c r="FS4" s="150"/>
      <c r="FT4" s="150"/>
      <c r="FU4" s="150"/>
      <c r="FV4" s="150"/>
      <c r="FW4" s="150"/>
      <c r="FX4" s="150"/>
      <c r="FY4" s="150"/>
      <c r="FZ4" s="150"/>
      <c r="GA4" s="150"/>
      <c r="GB4" s="150"/>
      <c r="GC4" s="150"/>
      <c r="GD4" s="150"/>
      <c r="GE4" s="150"/>
      <c r="GF4" s="150"/>
      <c r="GG4" s="150"/>
      <c r="GH4" s="150"/>
      <c r="GI4" s="150"/>
      <c r="GJ4" s="150"/>
      <c r="GK4" s="150"/>
      <c r="GL4" s="150"/>
      <c r="GM4" s="150"/>
      <c r="GN4" s="150"/>
      <c r="GO4" s="150"/>
      <c r="GP4" s="150"/>
      <c r="GQ4" s="150"/>
      <c r="GR4" s="150"/>
      <c r="GS4" s="150"/>
      <c r="GT4" s="150"/>
      <c r="GU4" s="150"/>
      <c r="GV4" s="150"/>
      <c r="GW4" s="150"/>
      <c r="GX4" s="150"/>
      <c r="GY4" s="150"/>
      <c r="GZ4" s="150"/>
      <c r="HA4" s="150"/>
      <c r="HB4" s="150"/>
      <c r="HC4" s="150"/>
      <c r="HD4" s="150"/>
      <c r="HE4" s="150"/>
      <c r="HF4" s="150"/>
      <c r="HG4" s="150"/>
      <c r="HH4" s="150"/>
      <c r="HI4" s="150"/>
      <c r="HJ4" s="150"/>
      <c r="HK4" s="150"/>
      <c r="HL4" s="150"/>
      <c r="HM4" s="150"/>
      <c r="HN4" s="150"/>
      <c r="HO4" s="150"/>
      <c r="HP4" s="150"/>
      <c r="HQ4" s="150"/>
      <c r="HR4" s="150"/>
      <c r="HS4" s="150"/>
      <c r="HT4" s="150"/>
      <c r="HU4" s="150"/>
      <c r="HV4" s="150"/>
      <c r="HW4" s="150"/>
      <c r="HX4" s="150"/>
      <c r="HY4" s="150"/>
      <c r="HZ4" s="150"/>
      <c r="IA4" s="150"/>
      <c r="IB4" s="150"/>
      <c r="IC4" s="150"/>
      <c r="ID4" s="150"/>
      <c r="IE4" s="150"/>
      <c r="IF4" s="150"/>
      <c r="IG4" s="150"/>
      <c r="IH4" s="150"/>
      <c r="II4" s="150"/>
      <c r="IJ4" s="150"/>
      <c r="IK4" s="150"/>
      <c r="IL4" s="150"/>
      <c r="IM4" s="150"/>
      <c r="IN4" s="150"/>
      <c r="IO4" s="150"/>
      <c r="IP4" s="150"/>
      <c r="IQ4" s="150"/>
      <c r="IR4" s="150"/>
      <c r="IS4" s="150"/>
    </row>
    <row r="5" spans="1:253" ht="2.25" customHeight="1">
      <c r="A5" s="151"/>
      <c r="B5" s="151"/>
      <c r="C5" s="151"/>
      <c r="D5" s="151"/>
      <c r="E5" s="149"/>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c r="AX5" s="150"/>
      <c r="AY5" s="150"/>
      <c r="AZ5" s="150"/>
      <c r="BA5" s="150"/>
      <c r="BB5" s="150"/>
      <c r="BC5" s="150"/>
      <c r="BD5" s="150"/>
      <c r="BE5" s="150"/>
      <c r="BF5" s="150"/>
      <c r="BG5" s="150"/>
      <c r="BH5" s="150"/>
      <c r="BI5" s="150"/>
      <c r="BJ5" s="150"/>
      <c r="BK5" s="150"/>
      <c r="BL5" s="150"/>
      <c r="BM5" s="150"/>
      <c r="BN5" s="150"/>
      <c r="BO5" s="150"/>
      <c r="BP5" s="150"/>
      <c r="BQ5" s="150"/>
      <c r="BR5" s="150"/>
      <c r="BS5" s="150"/>
      <c r="BT5" s="150"/>
      <c r="BU5" s="150"/>
      <c r="BV5" s="150"/>
      <c r="BW5" s="150"/>
      <c r="BX5" s="150"/>
      <c r="BY5" s="150"/>
      <c r="BZ5" s="150"/>
      <c r="CA5" s="150"/>
      <c r="CB5" s="150"/>
      <c r="CC5" s="150"/>
      <c r="CD5" s="150"/>
      <c r="CE5" s="150"/>
      <c r="CF5" s="150"/>
      <c r="CG5" s="150"/>
      <c r="CH5" s="150"/>
      <c r="CI5" s="150"/>
      <c r="CJ5" s="150"/>
      <c r="CK5" s="150"/>
      <c r="CL5" s="150"/>
      <c r="CM5" s="150"/>
      <c r="CN5" s="150"/>
      <c r="CO5" s="150"/>
      <c r="CP5" s="150"/>
      <c r="CQ5" s="150"/>
      <c r="CR5" s="150"/>
      <c r="CS5" s="150"/>
      <c r="CT5" s="150"/>
      <c r="CU5" s="150"/>
      <c r="CV5" s="150"/>
      <c r="CW5" s="150"/>
      <c r="CX5" s="150"/>
      <c r="CY5" s="150"/>
      <c r="CZ5" s="150"/>
      <c r="DA5" s="150"/>
      <c r="DB5" s="150"/>
      <c r="DC5" s="150"/>
      <c r="DD5" s="150"/>
      <c r="DE5" s="150"/>
      <c r="DF5" s="150"/>
      <c r="DG5" s="150"/>
      <c r="DH5" s="150"/>
      <c r="DI5" s="150"/>
      <c r="DJ5" s="150"/>
      <c r="DK5" s="150"/>
      <c r="DL5" s="150"/>
      <c r="DM5" s="150"/>
      <c r="DN5" s="150"/>
      <c r="DO5" s="150"/>
      <c r="DP5" s="150"/>
      <c r="DQ5" s="150"/>
      <c r="DR5" s="150"/>
      <c r="DS5" s="150"/>
      <c r="DT5" s="150"/>
      <c r="DU5" s="150"/>
      <c r="DV5" s="150"/>
      <c r="DW5" s="150"/>
      <c r="DX5" s="150"/>
      <c r="DY5" s="150"/>
      <c r="DZ5" s="150"/>
      <c r="EA5" s="150"/>
      <c r="EB5" s="150"/>
      <c r="EC5" s="150"/>
      <c r="ED5" s="150"/>
      <c r="EE5" s="150"/>
      <c r="EF5" s="150"/>
      <c r="EG5" s="150"/>
      <c r="EH5" s="150"/>
      <c r="EI5" s="150"/>
      <c r="EJ5" s="150"/>
      <c r="EK5" s="150"/>
      <c r="EL5" s="150"/>
      <c r="EM5" s="150"/>
      <c r="EN5" s="150"/>
      <c r="EO5" s="150"/>
      <c r="EP5" s="150"/>
      <c r="EQ5" s="150"/>
      <c r="ER5" s="150"/>
      <c r="ES5" s="150"/>
      <c r="ET5" s="150"/>
      <c r="EU5" s="150"/>
      <c r="EV5" s="150"/>
      <c r="EW5" s="150"/>
      <c r="EX5" s="150"/>
      <c r="EY5" s="150"/>
      <c r="EZ5" s="150"/>
      <c r="FA5" s="150"/>
      <c r="FB5" s="150"/>
      <c r="FC5" s="150"/>
      <c r="FD5" s="150"/>
      <c r="FE5" s="150"/>
      <c r="FF5" s="150"/>
      <c r="FG5" s="150"/>
      <c r="FH5" s="150"/>
      <c r="FI5" s="150"/>
      <c r="FJ5" s="150"/>
      <c r="FK5" s="150"/>
      <c r="FL5" s="150"/>
      <c r="FM5" s="150"/>
      <c r="FN5" s="150"/>
      <c r="FO5" s="150"/>
      <c r="FP5" s="150"/>
      <c r="FQ5" s="150"/>
      <c r="FR5" s="150"/>
      <c r="FS5" s="150"/>
      <c r="FT5" s="150"/>
      <c r="FU5" s="150"/>
      <c r="FV5" s="150"/>
      <c r="FW5" s="150"/>
      <c r="FX5" s="150"/>
      <c r="FY5" s="150"/>
      <c r="FZ5" s="150"/>
      <c r="GA5" s="150"/>
      <c r="GB5" s="150"/>
      <c r="GC5" s="150"/>
      <c r="GD5" s="150"/>
      <c r="GE5" s="150"/>
      <c r="GF5" s="150"/>
      <c r="GG5" s="150"/>
      <c r="GH5" s="150"/>
      <c r="GI5" s="150"/>
      <c r="GJ5" s="150"/>
      <c r="GK5" s="150"/>
      <c r="GL5" s="150"/>
      <c r="GM5" s="150"/>
      <c r="GN5" s="150"/>
      <c r="GO5" s="150"/>
      <c r="GP5" s="150"/>
      <c r="GQ5" s="150"/>
      <c r="GR5" s="150"/>
      <c r="GS5" s="150"/>
      <c r="GT5" s="150"/>
      <c r="GU5" s="150"/>
      <c r="GV5" s="150"/>
      <c r="GW5" s="150"/>
      <c r="GX5" s="150"/>
      <c r="GY5" s="150"/>
      <c r="GZ5" s="150"/>
      <c r="HA5" s="150"/>
      <c r="HB5" s="150"/>
      <c r="HC5" s="150"/>
      <c r="HD5" s="150"/>
      <c r="HE5" s="150"/>
      <c r="HF5" s="150"/>
      <c r="HG5" s="150"/>
      <c r="HH5" s="150"/>
      <c r="HI5" s="150"/>
      <c r="HJ5" s="150"/>
      <c r="HK5" s="150"/>
      <c r="HL5" s="150"/>
      <c r="HM5" s="150"/>
      <c r="HN5" s="150"/>
      <c r="HO5" s="150"/>
      <c r="HP5" s="150"/>
      <c r="HQ5" s="150"/>
      <c r="HR5" s="150"/>
      <c r="HS5" s="150"/>
      <c r="HT5" s="150"/>
      <c r="HU5" s="150"/>
      <c r="HV5" s="150"/>
      <c r="HW5" s="150"/>
      <c r="HX5" s="150"/>
      <c r="HY5" s="150"/>
      <c r="HZ5" s="150"/>
      <c r="IA5" s="150"/>
      <c r="IB5" s="150"/>
      <c r="IC5" s="150"/>
      <c r="ID5" s="150"/>
      <c r="IE5" s="150"/>
      <c r="IF5" s="150"/>
      <c r="IG5" s="150"/>
      <c r="IH5" s="150"/>
      <c r="II5" s="150"/>
      <c r="IJ5" s="150"/>
      <c r="IK5" s="150"/>
      <c r="IL5" s="150"/>
      <c r="IM5" s="150"/>
      <c r="IN5" s="150"/>
      <c r="IO5" s="150"/>
      <c r="IP5" s="150"/>
      <c r="IQ5" s="150"/>
      <c r="IR5" s="150"/>
      <c r="IS5" s="150"/>
    </row>
    <row r="6" spans="1:253" ht="2.25" customHeight="1">
      <c r="A6" s="151"/>
      <c r="B6" s="151"/>
      <c r="C6" s="151"/>
      <c r="D6" s="151"/>
      <c r="E6" s="149"/>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c r="BO6" s="150"/>
      <c r="BP6" s="150"/>
      <c r="BQ6" s="150"/>
      <c r="BR6" s="150"/>
      <c r="BS6" s="150"/>
      <c r="BT6" s="150"/>
      <c r="BU6" s="150"/>
      <c r="BV6" s="150"/>
      <c r="BW6" s="150"/>
      <c r="BX6" s="150"/>
      <c r="BY6" s="150"/>
      <c r="BZ6" s="150"/>
      <c r="CA6" s="150"/>
      <c r="CB6" s="150"/>
      <c r="CC6" s="150"/>
      <c r="CD6" s="150"/>
      <c r="CE6" s="150"/>
      <c r="CF6" s="150"/>
      <c r="CG6" s="150"/>
      <c r="CH6" s="150"/>
      <c r="CI6" s="150"/>
      <c r="CJ6" s="150"/>
      <c r="CK6" s="150"/>
      <c r="CL6" s="150"/>
      <c r="CM6" s="150"/>
      <c r="CN6" s="150"/>
      <c r="CO6" s="150"/>
      <c r="CP6" s="150"/>
      <c r="CQ6" s="150"/>
      <c r="CR6" s="150"/>
      <c r="CS6" s="150"/>
      <c r="CT6" s="150"/>
      <c r="CU6" s="150"/>
      <c r="CV6" s="150"/>
      <c r="CW6" s="150"/>
      <c r="CX6" s="150"/>
      <c r="CY6" s="150"/>
      <c r="CZ6" s="150"/>
      <c r="DA6" s="150"/>
      <c r="DB6" s="150"/>
      <c r="DC6" s="150"/>
      <c r="DD6" s="150"/>
      <c r="DE6" s="150"/>
      <c r="DF6" s="150"/>
      <c r="DG6" s="150"/>
      <c r="DH6" s="150"/>
      <c r="DI6" s="150"/>
      <c r="DJ6" s="150"/>
      <c r="DK6" s="150"/>
      <c r="DL6" s="150"/>
      <c r="DM6" s="150"/>
      <c r="DN6" s="150"/>
      <c r="DO6" s="150"/>
      <c r="DP6" s="150"/>
      <c r="DQ6" s="150"/>
      <c r="DR6" s="150"/>
      <c r="DS6" s="150"/>
      <c r="DT6" s="150"/>
      <c r="DU6" s="150"/>
      <c r="DV6" s="150"/>
      <c r="DW6" s="150"/>
      <c r="DX6" s="150"/>
      <c r="DY6" s="150"/>
      <c r="DZ6" s="150"/>
      <c r="EA6" s="150"/>
      <c r="EB6" s="150"/>
      <c r="EC6" s="150"/>
      <c r="ED6" s="150"/>
      <c r="EE6" s="150"/>
      <c r="EF6" s="150"/>
      <c r="EG6" s="150"/>
      <c r="EH6" s="150"/>
      <c r="EI6" s="150"/>
      <c r="EJ6" s="150"/>
      <c r="EK6" s="150"/>
      <c r="EL6" s="150"/>
      <c r="EM6" s="150"/>
      <c r="EN6" s="150"/>
      <c r="EO6" s="150"/>
      <c r="EP6" s="150"/>
      <c r="EQ6" s="150"/>
      <c r="ER6" s="150"/>
      <c r="ES6" s="150"/>
      <c r="ET6" s="150"/>
      <c r="EU6" s="150"/>
      <c r="EV6" s="150"/>
      <c r="EW6" s="150"/>
      <c r="EX6" s="150"/>
      <c r="EY6" s="150"/>
      <c r="EZ6" s="150"/>
      <c r="FA6" s="150"/>
      <c r="FB6" s="150"/>
      <c r="FC6" s="150"/>
      <c r="FD6" s="150"/>
      <c r="FE6" s="150"/>
      <c r="FF6" s="150"/>
      <c r="FG6" s="150"/>
      <c r="FH6" s="150"/>
      <c r="FI6" s="150"/>
      <c r="FJ6" s="150"/>
      <c r="FK6" s="150"/>
      <c r="FL6" s="150"/>
      <c r="FM6" s="150"/>
      <c r="FN6" s="150"/>
      <c r="FO6" s="150"/>
      <c r="FP6" s="150"/>
      <c r="FQ6" s="150"/>
      <c r="FR6" s="150"/>
      <c r="FS6" s="150"/>
      <c r="FT6" s="150"/>
      <c r="FU6" s="150"/>
      <c r="FV6" s="150"/>
      <c r="FW6" s="150"/>
      <c r="FX6" s="150"/>
      <c r="FY6" s="150"/>
      <c r="FZ6" s="150"/>
      <c r="GA6" s="150"/>
      <c r="GB6" s="150"/>
      <c r="GC6" s="150"/>
      <c r="GD6" s="150"/>
      <c r="GE6" s="150"/>
      <c r="GF6" s="150"/>
      <c r="GG6" s="150"/>
      <c r="GH6" s="150"/>
      <c r="GI6" s="150"/>
      <c r="GJ6" s="150"/>
      <c r="GK6" s="150"/>
      <c r="GL6" s="150"/>
      <c r="GM6" s="150"/>
      <c r="GN6" s="150"/>
      <c r="GO6" s="150"/>
      <c r="GP6" s="150"/>
      <c r="GQ6" s="150"/>
      <c r="GR6" s="150"/>
      <c r="GS6" s="150"/>
      <c r="GT6" s="150"/>
      <c r="GU6" s="150"/>
      <c r="GV6" s="150"/>
      <c r="GW6" s="150"/>
      <c r="GX6" s="150"/>
      <c r="GY6" s="150"/>
      <c r="GZ6" s="150"/>
      <c r="HA6" s="150"/>
      <c r="HB6" s="150"/>
      <c r="HC6" s="150"/>
      <c r="HD6" s="150"/>
      <c r="HE6" s="150"/>
      <c r="HF6" s="150"/>
      <c r="HG6" s="150"/>
      <c r="HH6" s="150"/>
      <c r="HI6" s="150"/>
      <c r="HJ6" s="150"/>
      <c r="HK6" s="150"/>
      <c r="HL6" s="150"/>
      <c r="HM6" s="150"/>
      <c r="HN6" s="150"/>
      <c r="HO6" s="150"/>
      <c r="HP6" s="150"/>
      <c r="HQ6" s="150"/>
      <c r="HR6" s="150"/>
      <c r="HS6" s="150"/>
      <c r="HT6" s="150"/>
      <c r="HU6" s="150"/>
      <c r="HV6" s="150"/>
      <c r="HW6" s="150"/>
      <c r="HX6" s="150"/>
      <c r="HY6" s="150"/>
      <c r="HZ6" s="150"/>
      <c r="IA6" s="150"/>
      <c r="IB6" s="150"/>
      <c r="IC6" s="150"/>
      <c r="ID6" s="150"/>
      <c r="IE6" s="150"/>
      <c r="IF6" s="150"/>
      <c r="IG6" s="150"/>
      <c r="IH6" s="150"/>
      <c r="II6" s="150"/>
      <c r="IJ6" s="150"/>
      <c r="IK6" s="150"/>
      <c r="IL6" s="150"/>
      <c r="IM6" s="150"/>
      <c r="IN6" s="150"/>
      <c r="IO6" s="150"/>
      <c r="IP6" s="150"/>
      <c r="IQ6" s="150"/>
      <c r="IR6" s="150"/>
      <c r="IS6" s="150"/>
    </row>
    <row r="7" spans="1:253" ht="2.25" customHeight="1">
      <c r="A7" s="151"/>
      <c r="B7" s="151"/>
      <c r="C7" s="151"/>
      <c r="D7" s="151"/>
      <c r="E7" s="149"/>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50"/>
      <c r="BI7" s="150"/>
      <c r="BJ7" s="150"/>
      <c r="BK7" s="150"/>
      <c r="BL7" s="150"/>
      <c r="BM7" s="150"/>
      <c r="BN7" s="150"/>
      <c r="BO7" s="150"/>
      <c r="BP7" s="150"/>
      <c r="BQ7" s="150"/>
      <c r="BR7" s="150"/>
      <c r="BS7" s="150"/>
      <c r="BT7" s="150"/>
      <c r="BU7" s="150"/>
      <c r="BV7" s="150"/>
      <c r="BW7" s="150"/>
      <c r="BX7" s="150"/>
      <c r="BY7" s="150"/>
      <c r="BZ7" s="150"/>
      <c r="CA7" s="150"/>
      <c r="CB7" s="150"/>
      <c r="CC7" s="150"/>
      <c r="CD7" s="150"/>
      <c r="CE7" s="150"/>
      <c r="CF7" s="150"/>
      <c r="CG7" s="150"/>
      <c r="CH7" s="150"/>
      <c r="CI7" s="150"/>
      <c r="CJ7" s="150"/>
      <c r="CK7" s="150"/>
      <c r="CL7" s="150"/>
      <c r="CM7" s="150"/>
      <c r="CN7" s="150"/>
      <c r="CO7" s="150"/>
      <c r="CP7" s="150"/>
      <c r="CQ7" s="150"/>
      <c r="CR7" s="150"/>
      <c r="CS7" s="150"/>
      <c r="CT7" s="150"/>
      <c r="CU7" s="150"/>
      <c r="CV7" s="150"/>
      <c r="CW7" s="150"/>
      <c r="CX7" s="150"/>
      <c r="CY7" s="150"/>
      <c r="CZ7" s="150"/>
      <c r="DA7" s="150"/>
      <c r="DB7" s="150"/>
      <c r="DC7" s="150"/>
      <c r="DD7" s="150"/>
      <c r="DE7" s="150"/>
      <c r="DF7" s="150"/>
      <c r="DG7" s="150"/>
      <c r="DH7" s="150"/>
      <c r="DI7" s="150"/>
      <c r="DJ7" s="150"/>
      <c r="DK7" s="150"/>
      <c r="DL7" s="150"/>
      <c r="DM7" s="150"/>
      <c r="DN7" s="150"/>
      <c r="DO7" s="150"/>
      <c r="DP7" s="150"/>
      <c r="DQ7" s="150"/>
      <c r="DR7" s="150"/>
      <c r="DS7" s="150"/>
      <c r="DT7" s="150"/>
      <c r="DU7" s="150"/>
      <c r="DV7" s="150"/>
      <c r="DW7" s="150"/>
      <c r="DX7" s="150"/>
      <c r="DY7" s="150"/>
      <c r="DZ7" s="150"/>
      <c r="EA7" s="150"/>
      <c r="EB7" s="150"/>
      <c r="EC7" s="150"/>
      <c r="ED7" s="150"/>
      <c r="EE7" s="150"/>
      <c r="EF7" s="150"/>
      <c r="EG7" s="150"/>
      <c r="EH7" s="150"/>
      <c r="EI7" s="150"/>
      <c r="EJ7" s="150"/>
      <c r="EK7" s="150"/>
      <c r="EL7" s="150"/>
      <c r="EM7" s="150"/>
      <c r="EN7" s="150"/>
      <c r="EO7" s="150"/>
      <c r="EP7" s="150"/>
      <c r="EQ7" s="150"/>
      <c r="ER7" s="150"/>
      <c r="ES7" s="150"/>
      <c r="ET7" s="150"/>
      <c r="EU7" s="150"/>
      <c r="EV7" s="150"/>
      <c r="EW7" s="150"/>
      <c r="EX7" s="150"/>
      <c r="EY7" s="150"/>
      <c r="EZ7" s="150"/>
      <c r="FA7" s="150"/>
      <c r="FB7" s="150"/>
      <c r="FC7" s="150"/>
      <c r="FD7" s="150"/>
      <c r="FE7" s="150"/>
      <c r="FF7" s="150"/>
      <c r="FG7" s="150"/>
      <c r="FH7" s="150"/>
      <c r="FI7" s="150"/>
      <c r="FJ7" s="150"/>
      <c r="FK7" s="150"/>
      <c r="FL7" s="150"/>
      <c r="FM7" s="150"/>
      <c r="FN7" s="150"/>
      <c r="FO7" s="150"/>
      <c r="FP7" s="150"/>
      <c r="FQ7" s="150"/>
      <c r="FR7" s="150"/>
      <c r="FS7" s="150"/>
      <c r="FT7" s="150"/>
      <c r="FU7" s="150"/>
      <c r="FV7" s="150"/>
      <c r="FW7" s="150"/>
      <c r="FX7" s="150"/>
      <c r="FY7" s="150"/>
      <c r="FZ7" s="150"/>
      <c r="GA7" s="150"/>
      <c r="GB7" s="150"/>
      <c r="GC7" s="150"/>
      <c r="GD7" s="150"/>
      <c r="GE7" s="150"/>
      <c r="GF7" s="150"/>
      <c r="GG7" s="150"/>
      <c r="GH7" s="150"/>
      <c r="GI7" s="150"/>
      <c r="GJ7" s="150"/>
      <c r="GK7" s="150"/>
      <c r="GL7" s="150"/>
      <c r="GM7" s="150"/>
      <c r="GN7" s="150"/>
      <c r="GO7" s="150"/>
      <c r="GP7" s="150"/>
      <c r="GQ7" s="150"/>
      <c r="GR7" s="150"/>
      <c r="GS7" s="150"/>
      <c r="GT7" s="150"/>
      <c r="GU7" s="150"/>
      <c r="GV7" s="150"/>
      <c r="GW7" s="150"/>
      <c r="GX7" s="150"/>
      <c r="GY7" s="150"/>
      <c r="GZ7" s="150"/>
      <c r="HA7" s="150"/>
      <c r="HB7" s="150"/>
      <c r="HC7" s="150"/>
      <c r="HD7" s="150"/>
      <c r="HE7" s="150"/>
      <c r="HF7" s="150"/>
      <c r="HG7" s="150"/>
      <c r="HH7" s="150"/>
      <c r="HI7" s="150"/>
      <c r="HJ7" s="150"/>
      <c r="HK7" s="150"/>
      <c r="HL7" s="150"/>
      <c r="HM7" s="150"/>
      <c r="HN7" s="150"/>
      <c r="HO7" s="150"/>
      <c r="HP7" s="150"/>
      <c r="HQ7" s="150"/>
      <c r="HR7" s="150"/>
      <c r="HS7" s="150"/>
      <c r="HT7" s="150"/>
      <c r="HU7" s="150"/>
      <c r="HV7" s="150"/>
      <c r="HW7" s="150"/>
      <c r="HX7" s="150"/>
      <c r="HY7" s="150"/>
      <c r="HZ7" s="150"/>
      <c r="IA7" s="150"/>
      <c r="IB7" s="150"/>
      <c r="IC7" s="150"/>
      <c r="ID7" s="150"/>
      <c r="IE7" s="150"/>
      <c r="IF7" s="150"/>
      <c r="IG7" s="150"/>
      <c r="IH7" s="150"/>
      <c r="II7" s="150"/>
      <c r="IJ7" s="150"/>
      <c r="IK7" s="150"/>
      <c r="IL7" s="150"/>
      <c r="IM7" s="150"/>
      <c r="IN7" s="150"/>
      <c r="IO7" s="150"/>
      <c r="IP7" s="150"/>
      <c r="IQ7" s="150"/>
      <c r="IR7" s="150"/>
      <c r="IS7" s="150"/>
    </row>
    <row r="8" spans="1:253" ht="2.25" customHeight="1">
      <c r="A8" s="151"/>
      <c r="B8" s="151"/>
      <c r="C8" s="151"/>
      <c r="D8" s="151"/>
      <c r="E8" s="149"/>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0"/>
      <c r="AX8" s="150"/>
      <c r="AY8" s="150"/>
      <c r="AZ8" s="150"/>
      <c r="BA8" s="150"/>
      <c r="BB8" s="150"/>
      <c r="BC8" s="150"/>
      <c r="BD8" s="150"/>
      <c r="BE8" s="150"/>
      <c r="BF8" s="150"/>
      <c r="BG8" s="150"/>
      <c r="BH8" s="150"/>
      <c r="BI8" s="150"/>
      <c r="BJ8" s="150"/>
      <c r="BK8" s="150"/>
      <c r="BL8" s="150"/>
      <c r="BM8" s="150"/>
      <c r="BN8" s="150"/>
      <c r="BO8" s="150"/>
      <c r="BP8" s="150"/>
      <c r="BQ8" s="150"/>
      <c r="BR8" s="150"/>
      <c r="BS8" s="150"/>
      <c r="BT8" s="150"/>
      <c r="BU8" s="150"/>
      <c r="BV8" s="150"/>
      <c r="BW8" s="150"/>
      <c r="BX8" s="150"/>
      <c r="BY8" s="150"/>
      <c r="BZ8" s="150"/>
      <c r="CA8" s="150"/>
      <c r="CB8" s="150"/>
      <c r="CC8" s="150"/>
      <c r="CD8" s="150"/>
      <c r="CE8" s="150"/>
      <c r="CF8" s="150"/>
      <c r="CG8" s="150"/>
      <c r="CH8" s="150"/>
      <c r="CI8" s="150"/>
      <c r="CJ8" s="150"/>
      <c r="CK8" s="150"/>
      <c r="CL8" s="150"/>
      <c r="CM8" s="150"/>
      <c r="CN8" s="150"/>
      <c r="CO8" s="150"/>
      <c r="CP8" s="150"/>
      <c r="CQ8" s="150"/>
      <c r="CR8" s="150"/>
      <c r="CS8" s="150"/>
      <c r="CT8" s="150"/>
      <c r="CU8" s="150"/>
      <c r="CV8" s="150"/>
      <c r="CW8" s="150"/>
      <c r="CX8" s="150"/>
      <c r="CY8" s="150"/>
      <c r="CZ8" s="150"/>
      <c r="DA8" s="150"/>
      <c r="DB8" s="150"/>
      <c r="DC8" s="150"/>
      <c r="DD8" s="150"/>
      <c r="DE8" s="150"/>
      <c r="DF8" s="150"/>
      <c r="DG8" s="150"/>
      <c r="DH8" s="150"/>
      <c r="DI8" s="150"/>
      <c r="DJ8" s="150"/>
      <c r="DK8" s="150"/>
      <c r="DL8" s="150"/>
      <c r="DM8" s="150"/>
      <c r="DN8" s="150"/>
      <c r="DO8" s="150"/>
      <c r="DP8" s="150"/>
      <c r="DQ8" s="150"/>
      <c r="DR8" s="150"/>
      <c r="DS8" s="150"/>
      <c r="DT8" s="150"/>
      <c r="DU8" s="150"/>
      <c r="DV8" s="150"/>
      <c r="DW8" s="150"/>
      <c r="DX8" s="150"/>
      <c r="DY8" s="150"/>
      <c r="DZ8" s="150"/>
      <c r="EA8" s="150"/>
      <c r="EB8" s="150"/>
      <c r="EC8" s="150"/>
      <c r="ED8" s="150"/>
      <c r="EE8" s="150"/>
      <c r="EF8" s="150"/>
      <c r="EG8" s="150"/>
      <c r="EH8" s="150"/>
      <c r="EI8" s="150"/>
      <c r="EJ8" s="150"/>
      <c r="EK8" s="150"/>
      <c r="EL8" s="150"/>
      <c r="EM8" s="150"/>
      <c r="EN8" s="150"/>
      <c r="EO8" s="150"/>
      <c r="EP8" s="150"/>
      <c r="EQ8" s="150"/>
      <c r="ER8" s="150"/>
      <c r="ES8" s="150"/>
      <c r="ET8" s="150"/>
      <c r="EU8" s="150"/>
      <c r="EV8" s="150"/>
      <c r="EW8" s="150"/>
      <c r="EX8" s="150"/>
      <c r="EY8" s="150"/>
      <c r="EZ8" s="150"/>
      <c r="FA8" s="150"/>
      <c r="FB8" s="150"/>
      <c r="FC8" s="150"/>
      <c r="FD8" s="150"/>
      <c r="FE8" s="150"/>
      <c r="FF8" s="150"/>
      <c r="FG8" s="150"/>
      <c r="FH8" s="150"/>
      <c r="FI8" s="150"/>
      <c r="FJ8" s="150"/>
      <c r="FK8" s="150"/>
      <c r="FL8" s="150"/>
      <c r="FM8" s="150"/>
      <c r="FN8" s="150"/>
      <c r="FO8" s="150"/>
      <c r="FP8" s="150"/>
      <c r="FQ8" s="150"/>
      <c r="FR8" s="150"/>
      <c r="FS8" s="150"/>
      <c r="FT8" s="150"/>
      <c r="FU8" s="150"/>
      <c r="FV8" s="150"/>
      <c r="FW8" s="150"/>
      <c r="FX8" s="150"/>
      <c r="FY8" s="150"/>
      <c r="FZ8" s="150"/>
      <c r="GA8" s="150"/>
      <c r="GB8" s="150"/>
      <c r="GC8" s="150"/>
      <c r="GD8" s="150"/>
      <c r="GE8" s="150"/>
      <c r="GF8" s="150"/>
      <c r="GG8" s="150"/>
      <c r="GH8" s="150"/>
      <c r="GI8" s="150"/>
      <c r="GJ8" s="150"/>
      <c r="GK8" s="150"/>
      <c r="GL8" s="150"/>
      <c r="GM8" s="150"/>
      <c r="GN8" s="150"/>
      <c r="GO8" s="150"/>
      <c r="GP8" s="150"/>
      <c r="GQ8" s="150"/>
      <c r="GR8" s="150"/>
      <c r="GS8" s="150"/>
      <c r="GT8" s="150"/>
      <c r="GU8" s="150"/>
      <c r="GV8" s="150"/>
      <c r="GW8" s="150"/>
      <c r="GX8" s="150"/>
      <c r="GY8" s="150"/>
      <c r="GZ8" s="150"/>
      <c r="HA8" s="150"/>
      <c r="HB8" s="150"/>
      <c r="HC8" s="150"/>
      <c r="HD8" s="150"/>
      <c r="HE8" s="150"/>
      <c r="HF8" s="150"/>
      <c r="HG8" s="150"/>
      <c r="HH8" s="150"/>
      <c r="HI8" s="150"/>
      <c r="HJ8" s="150"/>
      <c r="HK8" s="150"/>
      <c r="HL8" s="150"/>
      <c r="HM8" s="150"/>
      <c r="HN8" s="150"/>
      <c r="HO8" s="150"/>
      <c r="HP8" s="150"/>
      <c r="HQ8" s="150"/>
      <c r="HR8" s="150"/>
      <c r="HS8" s="150"/>
      <c r="HT8" s="150"/>
      <c r="HU8" s="150"/>
      <c r="HV8" s="150"/>
      <c r="HW8" s="150"/>
      <c r="HX8" s="150"/>
      <c r="HY8" s="150"/>
      <c r="HZ8" s="150"/>
      <c r="IA8" s="150"/>
      <c r="IB8" s="150"/>
      <c r="IC8" s="150"/>
      <c r="ID8" s="150"/>
      <c r="IE8" s="150"/>
      <c r="IF8" s="150"/>
      <c r="IG8" s="150"/>
      <c r="IH8" s="150"/>
      <c r="II8" s="150"/>
      <c r="IJ8" s="150"/>
      <c r="IK8" s="150"/>
      <c r="IL8" s="150"/>
      <c r="IM8" s="150"/>
      <c r="IN8" s="150"/>
      <c r="IO8" s="150"/>
      <c r="IP8" s="150"/>
      <c r="IQ8" s="150"/>
      <c r="IR8" s="150"/>
      <c r="IS8" s="150"/>
    </row>
    <row r="9" spans="1:253" ht="2.25" customHeight="1">
      <c r="A9" s="151"/>
      <c r="B9" s="151"/>
      <c r="C9" s="151"/>
      <c r="D9" s="151"/>
      <c r="E9" s="149"/>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150"/>
      <c r="AI9" s="150"/>
      <c r="AJ9" s="150"/>
      <c r="AK9" s="150"/>
      <c r="AL9" s="150"/>
      <c r="AM9" s="150"/>
      <c r="AN9" s="150"/>
      <c r="AO9" s="150"/>
      <c r="AP9" s="150"/>
      <c r="AQ9" s="150"/>
      <c r="AR9" s="150"/>
      <c r="AS9" s="150"/>
      <c r="AT9" s="150"/>
      <c r="AU9" s="150"/>
      <c r="AV9" s="150"/>
      <c r="AW9" s="150"/>
      <c r="AX9" s="150"/>
      <c r="AY9" s="150"/>
      <c r="AZ9" s="150"/>
      <c r="BA9" s="150"/>
      <c r="BB9" s="150"/>
      <c r="BC9" s="150"/>
      <c r="BD9" s="150"/>
      <c r="BE9" s="150"/>
      <c r="BF9" s="150"/>
      <c r="BG9" s="150"/>
      <c r="BH9" s="150"/>
      <c r="BI9" s="150"/>
      <c r="BJ9" s="150"/>
      <c r="BK9" s="150"/>
      <c r="BL9" s="150"/>
      <c r="BM9" s="150"/>
      <c r="BN9" s="150"/>
      <c r="BO9" s="150"/>
      <c r="BP9" s="150"/>
      <c r="BQ9" s="150"/>
      <c r="BR9" s="150"/>
      <c r="BS9" s="150"/>
      <c r="BT9" s="150"/>
      <c r="BU9" s="150"/>
      <c r="BV9" s="150"/>
      <c r="BW9" s="150"/>
      <c r="BX9" s="150"/>
      <c r="BY9" s="150"/>
      <c r="BZ9" s="150"/>
      <c r="CA9" s="150"/>
      <c r="CB9" s="150"/>
      <c r="CC9" s="150"/>
      <c r="CD9" s="150"/>
      <c r="CE9" s="150"/>
      <c r="CF9" s="150"/>
      <c r="CG9" s="150"/>
      <c r="CH9" s="150"/>
      <c r="CI9" s="150"/>
      <c r="CJ9" s="150"/>
      <c r="CK9" s="150"/>
      <c r="CL9" s="150"/>
      <c r="CM9" s="150"/>
      <c r="CN9" s="150"/>
      <c r="CO9" s="150"/>
      <c r="CP9" s="150"/>
      <c r="CQ9" s="150"/>
      <c r="CR9" s="150"/>
      <c r="CS9" s="150"/>
      <c r="CT9" s="150"/>
      <c r="CU9" s="150"/>
      <c r="CV9" s="150"/>
      <c r="CW9" s="150"/>
      <c r="CX9" s="150"/>
      <c r="CY9" s="150"/>
      <c r="CZ9" s="150"/>
      <c r="DA9" s="150"/>
      <c r="DB9" s="150"/>
      <c r="DC9" s="150"/>
      <c r="DD9" s="150"/>
      <c r="DE9" s="150"/>
      <c r="DF9" s="150"/>
      <c r="DG9" s="150"/>
      <c r="DH9" s="150"/>
      <c r="DI9" s="150"/>
      <c r="DJ9" s="150"/>
      <c r="DK9" s="150"/>
      <c r="DL9" s="150"/>
      <c r="DM9" s="150"/>
      <c r="DN9" s="150"/>
      <c r="DO9" s="150"/>
      <c r="DP9" s="150"/>
      <c r="DQ9" s="150"/>
      <c r="DR9" s="150"/>
      <c r="DS9" s="150"/>
      <c r="DT9" s="150"/>
      <c r="DU9" s="150"/>
      <c r="DV9" s="150"/>
      <c r="DW9" s="150"/>
      <c r="DX9" s="150"/>
      <c r="DY9" s="150"/>
      <c r="DZ9" s="150"/>
      <c r="EA9" s="150"/>
      <c r="EB9" s="150"/>
      <c r="EC9" s="150"/>
      <c r="ED9" s="150"/>
      <c r="EE9" s="150"/>
      <c r="EF9" s="150"/>
      <c r="EG9" s="150"/>
      <c r="EH9" s="150"/>
      <c r="EI9" s="150"/>
      <c r="EJ9" s="150"/>
      <c r="EK9" s="150"/>
      <c r="EL9" s="150"/>
      <c r="EM9" s="150"/>
      <c r="EN9" s="150"/>
      <c r="EO9" s="150"/>
      <c r="EP9" s="150"/>
      <c r="EQ9" s="150"/>
      <c r="ER9" s="150"/>
      <c r="ES9" s="150"/>
      <c r="ET9" s="150"/>
      <c r="EU9" s="150"/>
      <c r="EV9" s="150"/>
      <c r="EW9" s="150"/>
      <c r="EX9" s="150"/>
      <c r="EY9" s="150"/>
      <c r="EZ9" s="150"/>
      <c r="FA9" s="150"/>
      <c r="FB9" s="150"/>
      <c r="FC9" s="150"/>
      <c r="FD9" s="150"/>
      <c r="FE9" s="150"/>
      <c r="FF9" s="150"/>
      <c r="FG9" s="150"/>
      <c r="FH9" s="150"/>
      <c r="FI9" s="150"/>
      <c r="FJ9" s="150"/>
      <c r="FK9" s="150"/>
      <c r="FL9" s="150"/>
      <c r="FM9" s="150"/>
      <c r="FN9" s="150"/>
      <c r="FO9" s="150"/>
      <c r="FP9" s="150"/>
      <c r="FQ9" s="150"/>
      <c r="FR9" s="150"/>
      <c r="FS9" s="150"/>
      <c r="FT9" s="150"/>
      <c r="FU9" s="150"/>
      <c r="FV9" s="150"/>
      <c r="FW9" s="150"/>
      <c r="FX9" s="150"/>
      <c r="FY9" s="150"/>
      <c r="FZ9" s="150"/>
      <c r="GA9" s="150"/>
      <c r="GB9" s="150"/>
      <c r="GC9" s="150"/>
      <c r="GD9" s="150"/>
      <c r="GE9" s="150"/>
      <c r="GF9" s="150"/>
      <c r="GG9" s="150"/>
      <c r="GH9" s="150"/>
      <c r="GI9" s="150"/>
      <c r="GJ9" s="150"/>
      <c r="GK9" s="150"/>
      <c r="GL9" s="150"/>
      <c r="GM9" s="150"/>
      <c r="GN9" s="150"/>
      <c r="GO9" s="150"/>
      <c r="GP9" s="150"/>
      <c r="GQ9" s="150"/>
      <c r="GR9" s="150"/>
      <c r="GS9" s="150"/>
      <c r="GT9" s="150"/>
      <c r="GU9" s="150"/>
      <c r="GV9" s="150"/>
      <c r="GW9" s="150"/>
      <c r="GX9" s="150"/>
      <c r="GY9" s="150"/>
      <c r="GZ9" s="150"/>
      <c r="HA9" s="150"/>
      <c r="HB9" s="150"/>
      <c r="HC9" s="150"/>
      <c r="HD9" s="150"/>
      <c r="HE9" s="150"/>
      <c r="HF9" s="150"/>
      <c r="HG9" s="150"/>
      <c r="HH9" s="150"/>
      <c r="HI9" s="150"/>
      <c r="HJ9" s="150"/>
      <c r="HK9" s="150"/>
      <c r="HL9" s="150"/>
      <c r="HM9" s="150"/>
      <c r="HN9" s="150"/>
      <c r="HO9" s="150"/>
      <c r="HP9" s="150"/>
      <c r="HQ9" s="150"/>
      <c r="HR9" s="150"/>
      <c r="HS9" s="150"/>
      <c r="HT9" s="150"/>
      <c r="HU9" s="150"/>
      <c r="HV9" s="150"/>
      <c r="HW9" s="150"/>
      <c r="HX9" s="150"/>
      <c r="HY9" s="150"/>
      <c r="HZ9" s="150"/>
      <c r="IA9" s="150"/>
      <c r="IB9" s="150"/>
      <c r="IC9" s="150"/>
      <c r="ID9" s="150"/>
      <c r="IE9" s="150"/>
      <c r="IF9" s="150"/>
      <c r="IG9" s="150"/>
      <c r="IH9" s="150"/>
      <c r="II9" s="150"/>
      <c r="IJ9" s="150"/>
      <c r="IK9" s="150"/>
      <c r="IL9" s="150"/>
      <c r="IM9" s="150"/>
      <c r="IN9" s="150"/>
      <c r="IO9" s="150"/>
      <c r="IP9" s="150"/>
      <c r="IQ9" s="150"/>
      <c r="IR9" s="150"/>
      <c r="IS9" s="150"/>
    </row>
    <row r="10" spans="1:253" ht="2.25" customHeight="1">
      <c r="A10" s="151"/>
      <c r="B10" s="151"/>
      <c r="C10" s="151"/>
      <c r="D10" s="151"/>
      <c r="E10" s="149"/>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0"/>
      <c r="AW10" s="150"/>
      <c r="AX10" s="150"/>
      <c r="AY10" s="150"/>
      <c r="AZ10" s="150"/>
      <c r="BA10" s="150"/>
      <c r="BB10" s="150"/>
      <c r="BC10" s="150"/>
      <c r="BD10" s="150"/>
      <c r="BE10" s="150"/>
      <c r="BF10" s="150"/>
      <c r="BG10" s="150"/>
      <c r="BH10" s="150"/>
      <c r="BI10" s="150"/>
      <c r="BJ10" s="150"/>
      <c r="BK10" s="150"/>
      <c r="BL10" s="150"/>
      <c r="BM10" s="150"/>
      <c r="BN10" s="150"/>
      <c r="BO10" s="150"/>
      <c r="BP10" s="150"/>
      <c r="BQ10" s="150"/>
      <c r="BR10" s="150"/>
      <c r="BS10" s="150"/>
      <c r="BT10" s="150"/>
      <c r="BU10" s="150"/>
      <c r="BV10" s="150"/>
      <c r="BW10" s="150"/>
      <c r="BX10" s="150"/>
      <c r="BY10" s="150"/>
      <c r="BZ10" s="150"/>
      <c r="CA10" s="150"/>
      <c r="CB10" s="150"/>
      <c r="CC10" s="150"/>
      <c r="CD10" s="150"/>
      <c r="CE10" s="150"/>
      <c r="CF10" s="150"/>
      <c r="CG10" s="150"/>
      <c r="CH10" s="150"/>
      <c r="CI10" s="150"/>
      <c r="CJ10" s="150"/>
      <c r="CK10" s="150"/>
      <c r="CL10" s="150"/>
      <c r="CM10" s="150"/>
      <c r="CN10" s="150"/>
      <c r="CO10" s="150"/>
      <c r="CP10" s="150"/>
      <c r="CQ10" s="150"/>
      <c r="CR10" s="150"/>
      <c r="CS10" s="150"/>
      <c r="CT10" s="150"/>
      <c r="CU10" s="150"/>
      <c r="CV10" s="150"/>
      <c r="CW10" s="150"/>
      <c r="CX10" s="150"/>
      <c r="CY10" s="150"/>
      <c r="CZ10" s="150"/>
      <c r="DA10" s="150"/>
      <c r="DB10" s="150"/>
      <c r="DC10" s="150"/>
      <c r="DD10" s="150"/>
      <c r="DE10" s="150"/>
      <c r="DF10" s="150"/>
      <c r="DG10" s="150"/>
      <c r="DH10" s="150"/>
      <c r="DI10" s="150"/>
      <c r="DJ10" s="150"/>
      <c r="DK10" s="150"/>
      <c r="DL10" s="150"/>
      <c r="DM10" s="150"/>
      <c r="DN10" s="150"/>
      <c r="DO10" s="150"/>
      <c r="DP10" s="150"/>
      <c r="DQ10" s="150"/>
      <c r="DR10" s="150"/>
      <c r="DS10" s="150"/>
      <c r="DT10" s="150"/>
      <c r="DU10" s="150"/>
      <c r="DV10" s="150"/>
      <c r="DW10" s="150"/>
      <c r="DX10" s="150"/>
      <c r="DY10" s="150"/>
      <c r="DZ10" s="150"/>
      <c r="EA10" s="150"/>
      <c r="EB10" s="150"/>
      <c r="EC10" s="150"/>
      <c r="ED10" s="150"/>
      <c r="EE10" s="150"/>
      <c r="EF10" s="150"/>
      <c r="EG10" s="150"/>
      <c r="EH10" s="150"/>
      <c r="EI10" s="150"/>
      <c r="EJ10" s="150"/>
      <c r="EK10" s="150"/>
      <c r="EL10" s="150"/>
      <c r="EM10" s="150"/>
      <c r="EN10" s="150"/>
      <c r="EO10" s="150"/>
      <c r="EP10" s="150"/>
      <c r="EQ10" s="150"/>
      <c r="ER10" s="150"/>
      <c r="ES10" s="150"/>
      <c r="ET10" s="150"/>
      <c r="EU10" s="150"/>
      <c r="EV10" s="150"/>
      <c r="EW10" s="150"/>
      <c r="EX10" s="150"/>
      <c r="EY10" s="150"/>
      <c r="EZ10" s="150"/>
      <c r="FA10" s="150"/>
      <c r="FB10" s="150"/>
      <c r="FC10" s="150"/>
      <c r="FD10" s="150"/>
      <c r="FE10" s="150"/>
      <c r="FF10" s="150"/>
      <c r="FG10" s="150"/>
      <c r="FH10" s="150"/>
      <c r="FI10" s="150"/>
      <c r="FJ10" s="150"/>
      <c r="FK10" s="150"/>
      <c r="FL10" s="150"/>
      <c r="FM10" s="150"/>
      <c r="FN10" s="150"/>
      <c r="FO10" s="150"/>
      <c r="FP10" s="150"/>
      <c r="FQ10" s="150"/>
      <c r="FR10" s="150"/>
      <c r="FS10" s="150"/>
      <c r="FT10" s="150"/>
      <c r="FU10" s="150"/>
      <c r="FV10" s="150"/>
      <c r="FW10" s="150"/>
      <c r="FX10" s="150"/>
      <c r="FY10" s="150"/>
      <c r="FZ10" s="150"/>
      <c r="GA10" s="150"/>
      <c r="GB10" s="150"/>
      <c r="GC10" s="150"/>
      <c r="GD10" s="150"/>
      <c r="GE10" s="150"/>
      <c r="GF10" s="150"/>
      <c r="GG10" s="150"/>
      <c r="GH10" s="150"/>
      <c r="GI10" s="150"/>
      <c r="GJ10" s="150"/>
      <c r="GK10" s="150"/>
      <c r="GL10" s="150"/>
      <c r="GM10" s="150"/>
      <c r="GN10" s="150"/>
      <c r="GO10" s="150"/>
      <c r="GP10" s="150"/>
      <c r="GQ10" s="150"/>
      <c r="GR10" s="150"/>
      <c r="GS10" s="150"/>
      <c r="GT10" s="150"/>
      <c r="GU10" s="150"/>
      <c r="GV10" s="150"/>
      <c r="GW10" s="150"/>
      <c r="GX10" s="150"/>
      <c r="GY10" s="150"/>
      <c r="GZ10" s="150"/>
      <c r="HA10" s="150"/>
      <c r="HB10" s="150"/>
      <c r="HC10" s="150"/>
      <c r="HD10" s="150"/>
      <c r="HE10" s="150"/>
      <c r="HF10" s="150"/>
      <c r="HG10" s="150"/>
      <c r="HH10" s="150"/>
      <c r="HI10" s="150"/>
      <c r="HJ10" s="150"/>
      <c r="HK10" s="150"/>
      <c r="HL10" s="150"/>
      <c r="HM10" s="150"/>
      <c r="HN10" s="150"/>
      <c r="HO10" s="150"/>
      <c r="HP10" s="150"/>
      <c r="HQ10" s="150"/>
      <c r="HR10" s="150"/>
      <c r="HS10" s="150"/>
      <c r="HT10" s="150"/>
      <c r="HU10" s="150"/>
      <c r="HV10" s="150"/>
      <c r="HW10" s="150"/>
      <c r="HX10" s="150"/>
      <c r="HY10" s="150"/>
      <c r="HZ10" s="150"/>
      <c r="IA10" s="150"/>
      <c r="IB10" s="150"/>
      <c r="IC10" s="150"/>
      <c r="ID10" s="150"/>
      <c r="IE10" s="150"/>
      <c r="IF10" s="150"/>
      <c r="IG10" s="150"/>
      <c r="IH10" s="150"/>
      <c r="II10" s="150"/>
      <c r="IJ10" s="150"/>
      <c r="IK10" s="150"/>
      <c r="IL10" s="150"/>
      <c r="IM10" s="150"/>
      <c r="IN10" s="150"/>
      <c r="IO10" s="150"/>
      <c r="IP10" s="150"/>
      <c r="IQ10" s="150"/>
      <c r="IR10" s="150"/>
      <c r="IS10" s="150"/>
    </row>
    <row r="11" spans="1:253" ht="2.25" customHeight="1">
      <c r="A11" s="151"/>
      <c r="B11" s="151"/>
      <c r="C11" s="151"/>
      <c r="D11" s="151"/>
      <c r="E11" s="149"/>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c r="BF11" s="150"/>
      <c r="BG11" s="150"/>
      <c r="BH11" s="150"/>
      <c r="BI11" s="150"/>
      <c r="BJ11" s="150"/>
      <c r="BK11" s="150"/>
      <c r="BL11" s="150"/>
      <c r="BM11" s="150"/>
      <c r="BN11" s="150"/>
      <c r="BO11" s="150"/>
      <c r="BP11" s="150"/>
      <c r="BQ11" s="150"/>
      <c r="BR11" s="150"/>
      <c r="BS11" s="150"/>
      <c r="BT11" s="150"/>
      <c r="BU11" s="150"/>
      <c r="BV11" s="150"/>
      <c r="BW11" s="150"/>
      <c r="BX11" s="150"/>
      <c r="BY11" s="150"/>
      <c r="BZ11" s="150"/>
      <c r="CA11" s="150"/>
      <c r="CB11" s="150"/>
      <c r="CC11" s="150"/>
      <c r="CD11" s="150"/>
      <c r="CE11" s="150"/>
      <c r="CF11" s="150"/>
      <c r="CG11" s="150"/>
      <c r="CH11" s="150"/>
      <c r="CI11" s="150"/>
      <c r="CJ11" s="150"/>
      <c r="CK11" s="150"/>
      <c r="CL11" s="150"/>
      <c r="CM11" s="150"/>
      <c r="CN11" s="150"/>
      <c r="CO11" s="150"/>
      <c r="CP11" s="150"/>
      <c r="CQ11" s="150"/>
      <c r="CR11" s="150"/>
      <c r="CS11" s="150"/>
      <c r="CT11" s="150"/>
      <c r="CU11" s="150"/>
      <c r="CV11" s="150"/>
      <c r="CW11" s="150"/>
      <c r="CX11" s="150"/>
      <c r="CY11" s="150"/>
      <c r="CZ11" s="150"/>
      <c r="DA11" s="150"/>
      <c r="DB11" s="150"/>
      <c r="DC11" s="150"/>
      <c r="DD11" s="150"/>
      <c r="DE11" s="150"/>
      <c r="DF11" s="150"/>
      <c r="DG11" s="150"/>
      <c r="DH11" s="150"/>
      <c r="DI11" s="150"/>
      <c r="DJ11" s="150"/>
      <c r="DK11" s="150"/>
      <c r="DL11" s="150"/>
      <c r="DM11" s="150"/>
      <c r="DN11" s="150"/>
      <c r="DO11" s="150"/>
      <c r="DP11" s="150"/>
      <c r="DQ11" s="150"/>
      <c r="DR11" s="150"/>
      <c r="DS11" s="150"/>
      <c r="DT11" s="150"/>
      <c r="DU11" s="150"/>
      <c r="DV11" s="150"/>
      <c r="DW11" s="150"/>
      <c r="DX11" s="150"/>
      <c r="DY11" s="150"/>
      <c r="DZ11" s="150"/>
      <c r="EA11" s="150"/>
      <c r="EB11" s="150"/>
      <c r="EC11" s="150"/>
      <c r="ED11" s="150"/>
      <c r="EE11" s="150"/>
      <c r="EF11" s="150"/>
      <c r="EG11" s="150"/>
      <c r="EH11" s="150"/>
      <c r="EI11" s="150"/>
      <c r="EJ11" s="150"/>
      <c r="EK11" s="150"/>
      <c r="EL11" s="150"/>
      <c r="EM11" s="150"/>
      <c r="EN11" s="150"/>
      <c r="EO11" s="150"/>
      <c r="EP11" s="150"/>
      <c r="EQ11" s="150"/>
      <c r="ER11" s="150"/>
      <c r="ES11" s="150"/>
      <c r="ET11" s="150"/>
      <c r="EU11" s="150"/>
      <c r="EV11" s="150"/>
      <c r="EW11" s="150"/>
      <c r="EX11" s="150"/>
      <c r="EY11" s="150"/>
      <c r="EZ11" s="150"/>
      <c r="FA11" s="150"/>
      <c r="FB11" s="150"/>
      <c r="FC11" s="150"/>
      <c r="FD11" s="150"/>
      <c r="FE11" s="150"/>
      <c r="FF11" s="150"/>
      <c r="FG11" s="150"/>
      <c r="FH11" s="150"/>
      <c r="FI11" s="150"/>
      <c r="FJ11" s="150"/>
      <c r="FK11" s="150"/>
      <c r="FL11" s="150"/>
      <c r="FM11" s="150"/>
      <c r="FN11" s="150"/>
      <c r="FO11" s="150"/>
      <c r="FP11" s="150"/>
      <c r="FQ11" s="150"/>
      <c r="FR11" s="150"/>
      <c r="FS11" s="150"/>
      <c r="FT11" s="150"/>
      <c r="FU11" s="150"/>
      <c r="FV11" s="150"/>
      <c r="FW11" s="150"/>
      <c r="FX11" s="150"/>
      <c r="FY11" s="150"/>
      <c r="FZ11" s="150"/>
      <c r="GA11" s="150"/>
      <c r="GB11" s="150"/>
      <c r="GC11" s="150"/>
      <c r="GD11" s="150"/>
      <c r="GE11" s="150"/>
      <c r="GF11" s="150"/>
      <c r="GG11" s="150"/>
      <c r="GH11" s="150"/>
      <c r="GI11" s="150"/>
      <c r="GJ11" s="150"/>
      <c r="GK11" s="150"/>
      <c r="GL11" s="150"/>
      <c r="GM11" s="150"/>
      <c r="GN11" s="150"/>
      <c r="GO11" s="150"/>
      <c r="GP11" s="150"/>
      <c r="GQ11" s="150"/>
      <c r="GR11" s="150"/>
      <c r="GS11" s="150"/>
      <c r="GT11" s="150"/>
      <c r="GU11" s="150"/>
      <c r="GV11" s="150"/>
      <c r="GW11" s="150"/>
      <c r="GX11" s="150"/>
      <c r="GY11" s="150"/>
      <c r="GZ11" s="150"/>
      <c r="HA11" s="150"/>
      <c r="HB11" s="150"/>
      <c r="HC11" s="150"/>
      <c r="HD11" s="150"/>
      <c r="HE11" s="150"/>
      <c r="HF11" s="150"/>
      <c r="HG11" s="150"/>
      <c r="HH11" s="150"/>
      <c r="HI11" s="150"/>
      <c r="HJ11" s="150"/>
      <c r="HK11" s="150"/>
      <c r="HL11" s="150"/>
      <c r="HM11" s="150"/>
      <c r="HN11" s="150"/>
      <c r="HO11" s="150"/>
      <c r="HP11" s="150"/>
      <c r="HQ11" s="150"/>
      <c r="HR11" s="150"/>
      <c r="HS11" s="150"/>
      <c r="HT11" s="150"/>
      <c r="HU11" s="150"/>
      <c r="HV11" s="150"/>
      <c r="HW11" s="150"/>
      <c r="HX11" s="150"/>
      <c r="HY11" s="150"/>
      <c r="HZ11" s="150"/>
      <c r="IA11" s="150"/>
      <c r="IB11" s="150"/>
      <c r="IC11" s="150"/>
      <c r="ID11" s="150"/>
      <c r="IE11" s="150"/>
      <c r="IF11" s="150"/>
      <c r="IG11" s="150"/>
      <c r="IH11" s="150"/>
      <c r="II11" s="150"/>
      <c r="IJ11" s="150"/>
      <c r="IK11" s="150"/>
      <c r="IL11" s="150"/>
      <c r="IM11" s="150"/>
      <c r="IN11" s="150"/>
      <c r="IO11" s="150"/>
      <c r="IP11" s="150"/>
      <c r="IQ11" s="150"/>
      <c r="IR11" s="150"/>
      <c r="IS11" s="150"/>
    </row>
    <row r="12" spans="1:253" ht="2.25" customHeight="1">
      <c r="A12" s="151"/>
      <c r="B12" s="151"/>
      <c r="C12" s="151"/>
      <c r="D12" s="151"/>
      <c r="E12" s="149"/>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c r="BR12" s="150"/>
      <c r="BS12" s="150"/>
      <c r="BT12" s="150"/>
      <c r="BU12" s="150"/>
      <c r="BV12" s="150"/>
      <c r="BW12" s="150"/>
      <c r="BX12" s="150"/>
      <c r="BY12" s="150"/>
      <c r="BZ12" s="150"/>
      <c r="CA12" s="150"/>
      <c r="CB12" s="150"/>
      <c r="CC12" s="150"/>
      <c r="CD12" s="150"/>
      <c r="CE12" s="150"/>
      <c r="CF12" s="150"/>
      <c r="CG12" s="150"/>
      <c r="CH12" s="150"/>
      <c r="CI12" s="150"/>
      <c r="CJ12" s="150"/>
      <c r="CK12" s="150"/>
      <c r="CL12" s="150"/>
      <c r="CM12" s="150"/>
      <c r="CN12" s="150"/>
      <c r="CO12" s="150"/>
      <c r="CP12" s="150"/>
      <c r="CQ12" s="150"/>
      <c r="CR12" s="150"/>
      <c r="CS12" s="150"/>
      <c r="CT12" s="150"/>
      <c r="CU12" s="150"/>
      <c r="CV12" s="150"/>
      <c r="CW12" s="150"/>
      <c r="CX12" s="150"/>
      <c r="CY12" s="150"/>
      <c r="CZ12" s="150"/>
      <c r="DA12" s="150"/>
      <c r="DB12" s="150"/>
      <c r="DC12" s="150"/>
      <c r="DD12" s="150"/>
      <c r="DE12" s="150"/>
      <c r="DF12" s="150"/>
      <c r="DG12" s="150"/>
      <c r="DH12" s="150"/>
      <c r="DI12" s="150"/>
      <c r="DJ12" s="150"/>
      <c r="DK12" s="150"/>
      <c r="DL12" s="150"/>
      <c r="DM12" s="150"/>
      <c r="DN12" s="150"/>
      <c r="DO12" s="150"/>
      <c r="DP12" s="150"/>
      <c r="DQ12" s="150"/>
      <c r="DR12" s="150"/>
      <c r="DS12" s="150"/>
      <c r="DT12" s="150"/>
      <c r="DU12" s="150"/>
      <c r="DV12" s="150"/>
      <c r="DW12" s="150"/>
      <c r="DX12" s="150"/>
      <c r="DY12" s="150"/>
      <c r="DZ12" s="150"/>
      <c r="EA12" s="150"/>
      <c r="EB12" s="150"/>
      <c r="EC12" s="150"/>
      <c r="ED12" s="150"/>
      <c r="EE12" s="150"/>
      <c r="EF12" s="150"/>
      <c r="EG12" s="150"/>
      <c r="EH12" s="150"/>
      <c r="EI12" s="150"/>
      <c r="EJ12" s="150"/>
      <c r="EK12" s="150"/>
      <c r="EL12" s="150"/>
      <c r="EM12" s="150"/>
      <c r="EN12" s="150"/>
      <c r="EO12" s="150"/>
      <c r="EP12" s="150"/>
      <c r="EQ12" s="150"/>
      <c r="ER12" s="150"/>
      <c r="ES12" s="150"/>
      <c r="ET12" s="150"/>
      <c r="EU12" s="150"/>
      <c r="EV12" s="150"/>
      <c r="EW12" s="150"/>
      <c r="EX12" s="150"/>
      <c r="EY12" s="150"/>
      <c r="EZ12" s="150"/>
      <c r="FA12" s="150"/>
      <c r="FB12" s="150"/>
      <c r="FC12" s="150"/>
      <c r="FD12" s="150"/>
      <c r="FE12" s="150"/>
      <c r="FF12" s="150"/>
      <c r="FG12" s="150"/>
      <c r="FH12" s="150"/>
      <c r="FI12" s="150"/>
      <c r="FJ12" s="150"/>
      <c r="FK12" s="150"/>
      <c r="FL12" s="150"/>
      <c r="FM12" s="150"/>
      <c r="FN12" s="150"/>
      <c r="FO12" s="150"/>
      <c r="FP12" s="150"/>
      <c r="FQ12" s="150"/>
      <c r="FR12" s="150"/>
      <c r="FS12" s="150"/>
      <c r="FT12" s="150"/>
      <c r="FU12" s="150"/>
      <c r="FV12" s="150"/>
      <c r="FW12" s="150"/>
      <c r="FX12" s="150"/>
      <c r="FY12" s="150"/>
      <c r="FZ12" s="150"/>
      <c r="GA12" s="150"/>
      <c r="GB12" s="150"/>
      <c r="GC12" s="150"/>
      <c r="GD12" s="150"/>
      <c r="GE12" s="150"/>
      <c r="GF12" s="150"/>
      <c r="GG12" s="150"/>
      <c r="GH12" s="150"/>
      <c r="GI12" s="150"/>
      <c r="GJ12" s="150"/>
      <c r="GK12" s="150"/>
      <c r="GL12" s="150"/>
      <c r="GM12" s="150"/>
      <c r="GN12" s="150"/>
      <c r="GO12" s="150"/>
      <c r="GP12" s="150"/>
      <c r="GQ12" s="150"/>
      <c r="GR12" s="150"/>
      <c r="GS12" s="150"/>
      <c r="GT12" s="150"/>
      <c r="GU12" s="150"/>
      <c r="GV12" s="150"/>
      <c r="GW12" s="150"/>
      <c r="GX12" s="150"/>
      <c r="GY12" s="150"/>
      <c r="GZ12" s="150"/>
      <c r="HA12" s="150"/>
      <c r="HB12" s="150"/>
      <c r="HC12" s="150"/>
      <c r="HD12" s="150"/>
      <c r="HE12" s="150"/>
      <c r="HF12" s="150"/>
      <c r="HG12" s="150"/>
      <c r="HH12" s="150"/>
      <c r="HI12" s="150"/>
      <c r="HJ12" s="150"/>
      <c r="HK12" s="150"/>
      <c r="HL12" s="150"/>
      <c r="HM12" s="150"/>
      <c r="HN12" s="150"/>
      <c r="HO12" s="150"/>
      <c r="HP12" s="150"/>
      <c r="HQ12" s="150"/>
      <c r="HR12" s="150"/>
      <c r="HS12" s="150"/>
      <c r="HT12" s="150"/>
      <c r="HU12" s="150"/>
      <c r="HV12" s="150"/>
      <c r="HW12" s="150"/>
      <c r="HX12" s="150"/>
      <c r="HY12" s="150"/>
      <c r="HZ12" s="150"/>
      <c r="IA12" s="150"/>
      <c r="IB12" s="150"/>
      <c r="IC12" s="150"/>
      <c r="ID12" s="150"/>
      <c r="IE12" s="150"/>
      <c r="IF12" s="150"/>
      <c r="IG12" s="150"/>
      <c r="IH12" s="150"/>
      <c r="II12" s="150"/>
      <c r="IJ12" s="150"/>
      <c r="IK12" s="150"/>
      <c r="IL12" s="150"/>
      <c r="IM12" s="150"/>
      <c r="IN12" s="150"/>
      <c r="IO12" s="150"/>
      <c r="IP12" s="150"/>
      <c r="IQ12" s="150"/>
      <c r="IR12" s="150"/>
      <c r="IS12" s="150"/>
    </row>
    <row r="13" spans="1:253" ht="2.25" customHeight="1">
      <c r="A13" s="151"/>
      <c r="B13" s="151"/>
      <c r="C13" s="151"/>
      <c r="D13" s="151"/>
      <c r="E13" s="149"/>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c r="BS13" s="150"/>
      <c r="BT13" s="150"/>
      <c r="BU13" s="150"/>
      <c r="BV13" s="150"/>
      <c r="BW13" s="150"/>
      <c r="BX13" s="150"/>
      <c r="BY13" s="150"/>
      <c r="BZ13" s="150"/>
      <c r="CA13" s="150"/>
      <c r="CB13" s="150"/>
      <c r="CC13" s="150"/>
      <c r="CD13" s="150"/>
      <c r="CE13" s="150"/>
      <c r="CF13" s="150"/>
      <c r="CG13" s="150"/>
      <c r="CH13" s="150"/>
      <c r="CI13" s="150"/>
      <c r="CJ13" s="150"/>
      <c r="CK13" s="150"/>
      <c r="CL13" s="150"/>
      <c r="CM13" s="150"/>
      <c r="CN13" s="150"/>
      <c r="CO13" s="150"/>
      <c r="CP13" s="150"/>
      <c r="CQ13" s="150"/>
      <c r="CR13" s="150"/>
      <c r="CS13" s="150"/>
      <c r="CT13" s="150"/>
      <c r="CU13" s="150"/>
      <c r="CV13" s="150"/>
      <c r="CW13" s="150"/>
      <c r="CX13" s="150"/>
      <c r="CY13" s="150"/>
      <c r="CZ13" s="150"/>
      <c r="DA13" s="150"/>
      <c r="DB13" s="150"/>
      <c r="DC13" s="150"/>
      <c r="DD13" s="150"/>
      <c r="DE13" s="150"/>
      <c r="DF13" s="150"/>
      <c r="DG13" s="150"/>
      <c r="DH13" s="150"/>
      <c r="DI13" s="150"/>
      <c r="DJ13" s="150"/>
      <c r="DK13" s="150"/>
      <c r="DL13" s="150"/>
      <c r="DM13" s="150"/>
      <c r="DN13" s="150"/>
      <c r="DO13" s="150"/>
      <c r="DP13" s="150"/>
      <c r="DQ13" s="150"/>
      <c r="DR13" s="150"/>
      <c r="DS13" s="150"/>
      <c r="DT13" s="150"/>
      <c r="DU13" s="150"/>
      <c r="DV13" s="150"/>
      <c r="DW13" s="150"/>
      <c r="DX13" s="150"/>
      <c r="DY13" s="150"/>
      <c r="DZ13" s="150"/>
      <c r="EA13" s="150"/>
      <c r="EB13" s="150"/>
      <c r="EC13" s="150"/>
      <c r="ED13" s="150"/>
      <c r="EE13" s="150"/>
      <c r="EF13" s="150"/>
      <c r="EG13" s="150"/>
      <c r="EH13" s="150"/>
      <c r="EI13" s="150"/>
      <c r="EJ13" s="150"/>
      <c r="EK13" s="150"/>
      <c r="EL13" s="150"/>
      <c r="EM13" s="150"/>
      <c r="EN13" s="150"/>
      <c r="EO13" s="150"/>
      <c r="EP13" s="150"/>
      <c r="EQ13" s="150"/>
      <c r="ER13" s="150"/>
      <c r="ES13" s="150"/>
      <c r="ET13" s="150"/>
      <c r="EU13" s="150"/>
      <c r="EV13" s="150"/>
      <c r="EW13" s="150"/>
      <c r="EX13" s="150"/>
      <c r="EY13" s="150"/>
      <c r="EZ13" s="150"/>
      <c r="FA13" s="150"/>
      <c r="FB13" s="150"/>
      <c r="FC13" s="150"/>
      <c r="FD13" s="150"/>
      <c r="FE13" s="150"/>
      <c r="FF13" s="150"/>
      <c r="FG13" s="150"/>
      <c r="FH13" s="150"/>
      <c r="FI13" s="150"/>
      <c r="FJ13" s="150"/>
      <c r="FK13" s="150"/>
      <c r="FL13" s="150"/>
      <c r="FM13" s="150"/>
      <c r="FN13" s="150"/>
      <c r="FO13" s="150"/>
      <c r="FP13" s="150"/>
      <c r="FQ13" s="150"/>
      <c r="FR13" s="150"/>
      <c r="FS13" s="150"/>
      <c r="FT13" s="150"/>
      <c r="FU13" s="150"/>
      <c r="FV13" s="150"/>
      <c r="FW13" s="150"/>
      <c r="FX13" s="150"/>
      <c r="FY13" s="150"/>
      <c r="FZ13" s="150"/>
      <c r="GA13" s="150"/>
      <c r="GB13" s="150"/>
      <c r="GC13" s="150"/>
      <c r="GD13" s="150"/>
      <c r="GE13" s="150"/>
      <c r="GF13" s="150"/>
      <c r="GG13" s="150"/>
      <c r="GH13" s="150"/>
      <c r="GI13" s="150"/>
      <c r="GJ13" s="150"/>
      <c r="GK13" s="150"/>
      <c r="GL13" s="150"/>
      <c r="GM13" s="150"/>
      <c r="GN13" s="150"/>
      <c r="GO13" s="150"/>
      <c r="GP13" s="150"/>
      <c r="GQ13" s="150"/>
      <c r="GR13" s="150"/>
      <c r="GS13" s="150"/>
      <c r="GT13" s="150"/>
      <c r="GU13" s="150"/>
      <c r="GV13" s="150"/>
      <c r="GW13" s="150"/>
      <c r="GX13" s="150"/>
      <c r="GY13" s="150"/>
      <c r="GZ13" s="150"/>
      <c r="HA13" s="150"/>
      <c r="HB13" s="150"/>
      <c r="HC13" s="150"/>
      <c r="HD13" s="150"/>
      <c r="HE13" s="150"/>
      <c r="HF13" s="150"/>
      <c r="HG13" s="150"/>
      <c r="HH13" s="150"/>
      <c r="HI13" s="150"/>
      <c r="HJ13" s="150"/>
      <c r="HK13" s="150"/>
      <c r="HL13" s="150"/>
      <c r="HM13" s="150"/>
      <c r="HN13" s="150"/>
      <c r="HO13" s="150"/>
      <c r="HP13" s="150"/>
      <c r="HQ13" s="150"/>
      <c r="HR13" s="150"/>
      <c r="HS13" s="150"/>
      <c r="HT13" s="150"/>
      <c r="HU13" s="150"/>
      <c r="HV13" s="150"/>
      <c r="HW13" s="150"/>
      <c r="HX13" s="150"/>
      <c r="HY13" s="150"/>
      <c r="HZ13" s="150"/>
      <c r="IA13" s="150"/>
      <c r="IB13" s="150"/>
      <c r="IC13" s="150"/>
      <c r="ID13" s="150"/>
      <c r="IE13" s="150"/>
      <c r="IF13" s="150"/>
      <c r="IG13" s="150"/>
      <c r="IH13" s="150"/>
      <c r="II13" s="150"/>
      <c r="IJ13" s="150"/>
      <c r="IK13" s="150"/>
      <c r="IL13" s="150"/>
      <c r="IM13" s="150"/>
      <c r="IN13" s="150"/>
      <c r="IO13" s="150"/>
      <c r="IP13" s="150"/>
      <c r="IQ13" s="150"/>
      <c r="IR13" s="150"/>
      <c r="IS13" s="150"/>
    </row>
    <row r="14" spans="1:253" ht="2.25" customHeight="1">
      <c r="A14" s="151"/>
      <c r="B14" s="151"/>
      <c r="C14" s="151"/>
      <c r="D14" s="151"/>
      <c r="E14" s="149"/>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0"/>
      <c r="CE14" s="150"/>
      <c r="CF14" s="150"/>
      <c r="CG14" s="150"/>
      <c r="CH14" s="150"/>
      <c r="CI14" s="150"/>
      <c r="CJ14" s="150"/>
      <c r="CK14" s="150"/>
      <c r="CL14" s="150"/>
      <c r="CM14" s="150"/>
      <c r="CN14" s="150"/>
      <c r="CO14" s="150"/>
      <c r="CP14" s="150"/>
      <c r="CQ14" s="150"/>
      <c r="CR14" s="150"/>
      <c r="CS14" s="150"/>
      <c r="CT14" s="150"/>
      <c r="CU14" s="150"/>
      <c r="CV14" s="150"/>
      <c r="CW14" s="150"/>
      <c r="CX14" s="150"/>
      <c r="CY14" s="150"/>
      <c r="CZ14" s="150"/>
      <c r="DA14" s="150"/>
      <c r="DB14" s="150"/>
      <c r="DC14" s="150"/>
      <c r="DD14" s="150"/>
      <c r="DE14" s="150"/>
      <c r="DF14" s="150"/>
      <c r="DG14" s="150"/>
      <c r="DH14" s="150"/>
      <c r="DI14" s="150"/>
      <c r="DJ14" s="150"/>
      <c r="DK14" s="150"/>
      <c r="DL14" s="150"/>
      <c r="DM14" s="150"/>
      <c r="DN14" s="150"/>
      <c r="DO14" s="150"/>
      <c r="DP14" s="150"/>
      <c r="DQ14" s="150"/>
      <c r="DR14" s="150"/>
      <c r="DS14" s="150"/>
      <c r="DT14" s="150"/>
      <c r="DU14" s="150"/>
      <c r="DV14" s="150"/>
      <c r="DW14" s="150"/>
      <c r="DX14" s="150"/>
      <c r="DY14" s="150"/>
      <c r="DZ14" s="150"/>
      <c r="EA14" s="150"/>
      <c r="EB14" s="150"/>
      <c r="EC14" s="150"/>
      <c r="ED14" s="150"/>
      <c r="EE14" s="150"/>
      <c r="EF14" s="150"/>
      <c r="EG14" s="150"/>
      <c r="EH14" s="150"/>
      <c r="EI14" s="150"/>
      <c r="EJ14" s="150"/>
      <c r="EK14" s="150"/>
      <c r="EL14" s="150"/>
      <c r="EM14" s="150"/>
      <c r="EN14" s="150"/>
      <c r="EO14" s="150"/>
      <c r="EP14" s="150"/>
      <c r="EQ14" s="150"/>
      <c r="ER14" s="150"/>
      <c r="ES14" s="150"/>
      <c r="ET14" s="150"/>
      <c r="EU14" s="150"/>
      <c r="EV14" s="150"/>
      <c r="EW14" s="150"/>
      <c r="EX14" s="150"/>
      <c r="EY14" s="150"/>
      <c r="EZ14" s="150"/>
      <c r="FA14" s="150"/>
      <c r="FB14" s="150"/>
      <c r="FC14" s="150"/>
      <c r="FD14" s="150"/>
      <c r="FE14" s="150"/>
      <c r="FF14" s="150"/>
      <c r="FG14" s="150"/>
      <c r="FH14" s="150"/>
      <c r="FI14" s="150"/>
      <c r="FJ14" s="150"/>
      <c r="FK14" s="150"/>
      <c r="FL14" s="150"/>
      <c r="FM14" s="150"/>
      <c r="FN14" s="150"/>
      <c r="FO14" s="150"/>
      <c r="FP14" s="150"/>
      <c r="FQ14" s="150"/>
      <c r="FR14" s="150"/>
      <c r="FS14" s="150"/>
      <c r="FT14" s="150"/>
      <c r="FU14" s="150"/>
      <c r="FV14" s="150"/>
      <c r="FW14" s="150"/>
      <c r="FX14" s="150"/>
      <c r="FY14" s="150"/>
      <c r="FZ14" s="150"/>
      <c r="GA14" s="150"/>
      <c r="GB14" s="150"/>
      <c r="GC14" s="150"/>
      <c r="GD14" s="150"/>
      <c r="GE14" s="150"/>
      <c r="GF14" s="150"/>
      <c r="GG14" s="150"/>
      <c r="GH14" s="150"/>
      <c r="GI14" s="150"/>
      <c r="GJ14" s="150"/>
      <c r="GK14" s="150"/>
      <c r="GL14" s="150"/>
      <c r="GM14" s="150"/>
      <c r="GN14" s="150"/>
      <c r="GO14" s="150"/>
      <c r="GP14" s="150"/>
      <c r="GQ14" s="150"/>
      <c r="GR14" s="150"/>
      <c r="GS14" s="150"/>
      <c r="GT14" s="150"/>
      <c r="GU14" s="150"/>
      <c r="GV14" s="150"/>
      <c r="GW14" s="150"/>
      <c r="GX14" s="150"/>
      <c r="GY14" s="150"/>
      <c r="GZ14" s="150"/>
      <c r="HA14" s="150"/>
      <c r="HB14" s="150"/>
      <c r="HC14" s="150"/>
      <c r="HD14" s="150"/>
      <c r="HE14" s="150"/>
      <c r="HF14" s="150"/>
      <c r="HG14" s="150"/>
      <c r="HH14" s="150"/>
      <c r="HI14" s="150"/>
      <c r="HJ14" s="150"/>
      <c r="HK14" s="150"/>
      <c r="HL14" s="150"/>
      <c r="HM14" s="150"/>
      <c r="HN14" s="150"/>
      <c r="HO14" s="150"/>
      <c r="HP14" s="150"/>
      <c r="HQ14" s="150"/>
      <c r="HR14" s="150"/>
      <c r="HS14" s="150"/>
      <c r="HT14" s="150"/>
      <c r="HU14" s="150"/>
      <c r="HV14" s="150"/>
      <c r="HW14" s="150"/>
      <c r="HX14" s="150"/>
      <c r="HY14" s="150"/>
      <c r="HZ14" s="150"/>
      <c r="IA14" s="150"/>
      <c r="IB14" s="150"/>
      <c r="IC14" s="150"/>
      <c r="ID14" s="150"/>
      <c r="IE14" s="150"/>
      <c r="IF14" s="150"/>
      <c r="IG14" s="150"/>
      <c r="IH14" s="150"/>
      <c r="II14" s="150"/>
      <c r="IJ14" s="150"/>
      <c r="IK14" s="150"/>
      <c r="IL14" s="150"/>
      <c r="IM14" s="150"/>
      <c r="IN14" s="150"/>
      <c r="IO14" s="150"/>
      <c r="IP14" s="150"/>
      <c r="IQ14" s="150"/>
      <c r="IR14" s="150"/>
      <c r="IS14" s="150"/>
    </row>
    <row r="15" spans="1:253" ht="2.25" customHeight="1">
      <c r="A15" s="151"/>
      <c r="B15" s="151"/>
      <c r="C15" s="151"/>
      <c r="D15" s="151"/>
      <c r="E15" s="149"/>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c r="CM15" s="150"/>
      <c r="CN15" s="150"/>
      <c r="CO15" s="150"/>
      <c r="CP15" s="150"/>
      <c r="CQ15" s="150"/>
      <c r="CR15" s="150"/>
      <c r="CS15" s="150"/>
      <c r="CT15" s="150"/>
      <c r="CU15" s="150"/>
      <c r="CV15" s="150"/>
      <c r="CW15" s="150"/>
      <c r="CX15" s="150"/>
      <c r="CY15" s="150"/>
      <c r="CZ15" s="150"/>
      <c r="DA15" s="150"/>
      <c r="DB15" s="150"/>
      <c r="DC15" s="150"/>
      <c r="DD15" s="150"/>
      <c r="DE15" s="150"/>
      <c r="DF15" s="150"/>
      <c r="DG15" s="150"/>
      <c r="DH15" s="150"/>
      <c r="DI15" s="150"/>
      <c r="DJ15" s="150"/>
      <c r="DK15" s="150"/>
      <c r="DL15" s="150"/>
      <c r="DM15" s="150"/>
      <c r="DN15" s="150"/>
      <c r="DO15" s="150"/>
      <c r="DP15" s="150"/>
      <c r="DQ15" s="150"/>
      <c r="DR15" s="150"/>
      <c r="DS15" s="150"/>
      <c r="DT15" s="150"/>
      <c r="DU15" s="150"/>
      <c r="DV15" s="150"/>
      <c r="DW15" s="150"/>
      <c r="DX15" s="150"/>
      <c r="DY15" s="150"/>
      <c r="DZ15" s="150"/>
      <c r="EA15" s="150"/>
      <c r="EB15" s="150"/>
      <c r="EC15" s="150"/>
      <c r="ED15" s="150"/>
      <c r="EE15" s="150"/>
      <c r="EF15" s="150"/>
      <c r="EG15" s="150"/>
      <c r="EH15" s="150"/>
      <c r="EI15" s="150"/>
      <c r="EJ15" s="150"/>
      <c r="EK15" s="150"/>
      <c r="EL15" s="150"/>
      <c r="EM15" s="150"/>
      <c r="EN15" s="150"/>
      <c r="EO15" s="150"/>
      <c r="EP15" s="150"/>
      <c r="EQ15" s="150"/>
      <c r="ER15" s="150"/>
      <c r="ES15" s="150"/>
      <c r="ET15" s="150"/>
      <c r="EU15" s="150"/>
      <c r="EV15" s="150"/>
      <c r="EW15" s="150"/>
      <c r="EX15" s="150"/>
      <c r="EY15" s="150"/>
      <c r="EZ15" s="150"/>
      <c r="FA15" s="150"/>
      <c r="FB15" s="150"/>
      <c r="FC15" s="150"/>
      <c r="FD15" s="150"/>
      <c r="FE15" s="150"/>
      <c r="FF15" s="150"/>
      <c r="FG15" s="150"/>
      <c r="FH15" s="150"/>
      <c r="FI15" s="150"/>
      <c r="FJ15" s="150"/>
      <c r="FK15" s="150"/>
      <c r="FL15" s="150"/>
      <c r="FM15" s="150"/>
      <c r="FN15" s="150"/>
      <c r="FO15" s="150"/>
      <c r="FP15" s="150"/>
      <c r="FQ15" s="150"/>
      <c r="FR15" s="150"/>
      <c r="FS15" s="150"/>
      <c r="FT15" s="150"/>
      <c r="FU15" s="150"/>
      <c r="FV15" s="150"/>
      <c r="FW15" s="150"/>
      <c r="FX15" s="150"/>
      <c r="FY15" s="150"/>
      <c r="FZ15" s="150"/>
      <c r="GA15" s="150"/>
      <c r="GB15" s="150"/>
      <c r="GC15" s="150"/>
      <c r="GD15" s="150"/>
      <c r="GE15" s="150"/>
      <c r="GF15" s="150"/>
      <c r="GG15" s="150"/>
      <c r="GH15" s="150"/>
      <c r="GI15" s="150"/>
      <c r="GJ15" s="150"/>
      <c r="GK15" s="150"/>
      <c r="GL15" s="150"/>
      <c r="GM15" s="150"/>
      <c r="GN15" s="150"/>
      <c r="GO15" s="150"/>
      <c r="GP15" s="150"/>
      <c r="GQ15" s="150"/>
      <c r="GR15" s="150"/>
      <c r="GS15" s="150"/>
      <c r="GT15" s="150"/>
      <c r="GU15" s="150"/>
      <c r="GV15" s="150"/>
      <c r="GW15" s="150"/>
      <c r="GX15" s="150"/>
      <c r="GY15" s="150"/>
      <c r="GZ15" s="150"/>
      <c r="HA15" s="150"/>
      <c r="HB15" s="150"/>
      <c r="HC15" s="150"/>
      <c r="HD15" s="150"/>
      <c r="HE15" s="150"/>
      <c r="HF15" s="150"/>
      <c r="HG15" s="150"/>
      <c r="HH15" s="150"/>
      <c r="HI15" s="150"/>
      <c r="HJ15" s="150"/>
      <c r="HK15" s="150"/>
      <c r="HL15" s="150"/>
      <c r="HM15" s="150"/>
      <c r="HN15" s="150"/>
      <c r="HO15" s="150"/>
      <c r="HP15" s="150"/>
      <c r="HQ15" s="150"/>
      <c r="HR15" s="150"/>
      <c r="HS15" s="150"/>
      <c r="HT15" s="150"/>
      <c r="HU15" s="150"/>
      <c r="HV15" s="150"/>
      <c r="HW15" s="150"/>
      <c r="HX15" s="150"/>
      <c r="HY15" s="150"/>
      <c r="HZ15" s="150"/>
      <c r="IA15" s="150"/>
      <c r="IB15" s="150"/>
      <c r="IC15" s="150"/>
      <c r="ID15" s="150"/>
      <c r="IE15" s="150"/>
      <c r="IF15" s="150"/>
      <c r="IG15" s="150"/>
      <c r="IH15" s="150"/>
      <c r="II15" s="150"/>
      <c r="IJ15" s="150"/>
      <c r="IK15" s="150"/>
      <c r="IL15" s="150"/>
      <c r="IM15" s="150"/>
      <c r="IN15" s="150"/>
      <c r="IO15" s="150"/>
      <c r="IP15" s="150"/>
      <c r="IQ15" s="150"/>
      <c r="IR15" s="150"/>
      <c r="IS15" s="150"/>
    </row>
    <row r="16" spans="1:253" ht="2.25" customHeight="1">
      <c r="A16" s="151"/>
      <c r="B16" s="151"/>
      <c r="C16" s="151"/>
      <c r="D16" s="151"/>
      <c r="E16" s="149"/>
      <c r="F16" s="150"/>
      <c r="G16" s="150"/>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0"/>
      <c r="BP16" s="150"/>
      <c r="BQ16" s="150"/>
      <c r="BR16" s="150"/>
      <c r="BS16" s="150"/>
      <c r="BT16" s="150"/>
      <c r="BU16" s="150"/>
      <c r="BV16" s="150"/>
      <c r="BW16" s="150"/>
      <c r="BX16" s="150"/>
      <c r="BY16" s="150"/>
      <c r="BZ16" s="150"/>
      <c r="CA16" s="150"/>
      <c r="CB16" s="150"/>
      <c r="CC16" s="150"/>
      <c r="CD16" s="150"/>
      <c r="CE16" s="150"/>
      <c r="CF16" s="150"/>
      <c r="CG16" s="150"/>
      <c r="CH16" s="150"/>
      <c r="CI16" s="150"/>
      <c r="CJ16" s="150"/>
      <c r="CK16" s="150"/>
      <c r="CL16" s="150"/>
      <c r="CM16" s="150"/>
      <c r="CN16" s="150"/>
      <c r="CO16" s="150"/>
      <c r="CP16" s="150"/>
      <c r="CQ16" s="150"/>
      <c r="CR16" s="150"/>
      <c r="CS16" s="150"/>
      <c r="CT16" s="150"/>
      <c r="CU16" s="150"/>
      <c r="CV16" s="150"/>
      <c r="CW16" s="150"/>
      <c r="CX16" s="150"/>
      <c r="CY16" s="150"/>
      <c r="CZ16" s="150"/>
      <c r="DA16" s="150"/>
      <c r="DB16" s="150"/>
      <c r="DC16" s="150"/>
      <c r="DD16" s="150"/>
      <c r="DE16" s="150"/>
      <c r="DF16" s="150"/>
      <c r="DG16" s="150"/>
      <c r="DH16" s="150"/>
      <c r="DI16" s="150"/>
      <c r="DJ16" s="150"/>
      <c r="DK16" s="150"/>
      <c r="DL16" s="150"/>
      <c r="DM16" s="150"/>
      <c r="DN16" s="150"/>
      <c r="DO16" s="150"/>
      <c r="DP16" s="150"/>
      <c r="DQ16" s="150"/>
      <c r="DR16" s="150"/>
      <c r="DS16" s="150"/>
      <c r="DT16" s="150"/>
      <c r="DU16" s="150"/>
      <c r="DV16" s="150"/>
      <c r="DW16" s="150"/>
      <c r="DX16" s="150"/>
      <c r="DY16" s="150"/>
      <c r="DZ16" s="150"/>
      <c r="EA16" s="150"/>
      <c r="EB16" s="150"/>
      <c r="EC16" s="150"/>
      <c r="ED16" s="150"/>
      <c r="EE16" s="150"/>
      <c r="EF16" s="150"/>
      <c r="EG16" s="150"/>
      <c r="EH16" s="150"/>
      <c r="EI16" s="150"/>
      <c r="EJ16" s="150"/>
      <c r="EK16" s="150"/>
      <c r="EL16" s="150"/>
      <c r="EM16" s="150"/>
      <c r="EN16" s="150"/>
      <c r="EO16" s="150"/>
      <c r="EP16" s="150"/>
      <c r="EQ16" s="150"/>
      <c r="ER16" s="150"/>
      <c r="ES16" s="150"/>
      <c r="ET16" s="150"/>
      <c r="EU16" s="150"/>
      <c r="EV16" s="150"/>
      <c r="EW16" s="150"/>
      <c r="EX16" s="150"/>
      <c r="EY16" s="150"/>
      <c r="EZ16" s="150"/>
      <c r="FA16" s="150"/>
      <c r="FB16" s="150"/>
      <c r="FC16" s="150"/>
      <c r="FD16" s="150"/>
      <c r="FE16" s="150"/>
      <c r="FF16" s="150"/>
      <c r="FG16" s="150"/>
      <c r="FH16" s="150"/>
      <c r="FI16" s="150"/>
      <c r="FJ16" s="150"/>
      <c r="FK16" s="150"/>
      <c r="FL16" s="150"/>
      <c r="FM16" s="150"/>
      <c r="FN16" s="150"/>
      <c r="FO16" s="150"/>
      <c r="FP16" s="150"/>
      <c r="FQ16" s="150"/>
      <c r="FR16" s="150"/>
      <c r="FS16" s="150"/>
      <c r="FT16" s="150"/>
      <c r="FU16" s="150"/>
      <c r="FV16" s="150"/>
      <c r="FW16" s="150"/>
      <c r="FX16" s="150"/>
      <c r="FY16" s="150"/>
      <c r="FZ16" s="150"/>
      <c r="GA16" s="150"/>
      <c r="GB16" s="150"/>
      <c r="GC16" s="150"/>
      <c r="GD16" s="150"/>
      <c r="GE16" s="150"/>
      <c r="GF16" s="150"/>
      <c r="GG16" s="150"/>
      <c r="GH16" s="150"/>
      <c r="GI16" s="150"/>
      <c r="GJ16" s="150"/>
      <c r="GK16" s="150"/>
      <c r="GL16" s="150"/>
      <c r="GM16" s="150"/>
      <c r="GN16" s="150"/>
      <c r="GO16" s="150"/>
      <c r="GP16" s="150"/>
      <c r="GQ16" s="150"/>
      <c r="GR16" s="150"/>
      <c r="GS16" s="150"/>
      <c r="GT16" s="150"/>
      <c r="GU16" s="150"/>
      <c r="GV16" s="150"/>
      <c r="GW16" s="150"/>
      <c r="GX16" s="150"/>
      <c r="GY16" s="150"/>
      <c r="GZ16" s="150"/>
      <c r="HA16" s="150"/>
      <c r="HB16" s="150"/>
      <c r="HC16" s="150"/>
      <c r="HD16" s="150"/>
      <c r="HE16" s="150"/>
      <c r="HF16" s="150"/>
      <c r="HG16" s="150"/>
      <c r="HH16" s="150"/>
      <c r="HI16" s="150"/>
      <c r="HJ16" s="150"/>
      <c r="HK16" s="150"/>
      <c r="HL16" s="150"/>
      <c r="HM16" s="150"/>
      <c r="HN16" s="150"/>
      <c r="HO16" s="150"/>
      <c r="HP16" s="150"/>
      <c r="HQ16" s="150"/>
      <c r="HR16" s="150"/>
      <c r="HS16" s="150"/>
      <c r="HT16" s="150"/>
      <c r="HU16" s="150"/>
      <c r="HV16" s="150"/>
      <c r="HW16" s="150"/>
      <c r="HX16" s="150"/>
      <c r="HY16" s="150"/>
      <c r="HZ16" s="150"/>
      <c r="IA16" s="150"/>
      <c r="IB16" s="150"/>
      <c r="IC16" s="150"/>
      <c r="ID16" s="150"/>
      <c r="IE16" s="150"/>
      <c r="IF16" s="150"/>
      <c r="IG16" s="150"/>
      <c r="IH16" s="150"/>
      <c r="II16" s="150"/>
      <c r="IJ16" s="150"/>
      <c r="IK16" s="150"/>
      <c r="IL16" s="150"/>
      <c r="IM16" s="150"/>
      <c r="IN16" s="150"/>
      <c r="IO16" s="150"/>
      <c r="IP16" s="150"/>
      <c r="IQ16" s="150"/>
      <c r="IR16" s="150"/>
      <c r="IS16" s="150"/>
    </row>
    <row r="17" spans="1:253" ht="2.25" customHeight="1">
      <c r="A17" s="151"/>
      <c r="B17" s="151"/>
      <c r="C17" s="151"/>
      <c r="D17" s="151"/>
      <c r="E17" s="149"/>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0"/>
      <c r="CE17" s="150"/>
      <c r="CF17" s="150"/>
      <c r="CG17" s="150"/>
      <c r="CH17" s="150"/>
      <c r="CI17" s="150"/>
      <c r="CJ17" s="150"/>
      <c r="CK17" s="150"/>
      <c r="CL17" s="150"/>
      <c r="CM17" s="150"/>
      <c r="CN17" s="150"/>
      <c r="CO17" s="150"/>
      <c r="CP17" s="150"/>
      <c r="CQ17" s="150"/>
      <c r="CR17" s="150"/>
      <c r="CS17" s="150"/>
      <c r="CT17" s="150"/>
      <c r="CU17" s="150"/>
      <c r="CV17" s="150"/>
      <c r="CW17" s="150"/>
      <c r="CX17" s="150"/>
      <c r="CY17" s="150"/>
      <c r="CZ17" s="150"/>
      <c r="DA17" s="150"/>
      <c r="DB17" s="150"/>
      <c r="DC17" s="150"/>
      <c r="DD17" s="150"/>
      <c r="DE17" s="150"/>
      <c r="DF17" s="150"/>
      <c r="DG17" s="150"/>
      <c r="DH17" s="150"/>
      <c r="DI17" s="150"/>
      <c r="DJ17" s="150"/>
      <c r="DK17" s="150"/>
      <c r="DL17" s="150"/>
      <c r="DM17" s="150"/>
      <c r="DN17" s="150"/>
      <c r="DO17" s="150"/>
      <c r="DP17" s="150"/>
      <c r="DQ17" s="150"/>
      <c r="DR17" s="150"/>
      <c r="DS17" s="150"/>
      <c r="DT17" s="150"/>
      <c r="DU17" s="150"/>
      <c r="DV17" s="150"/>
      <c r="DW17" s="150"/>
      <c r="DX17" s="150"/>
      <c r="DY17" s="150"/>
      <c r="DZ17" s="150"/>
      <c r="EA17" s="150"/>
      <c r="EB17" s="150"/>
      <c r="EC17" s="150"/>
      <c r="ED17" s="150"/>
      <c r="EE17" s="150"/>
      <c r="EF17" s="150"/>
      <c r="EG17" s="150"/>
      <c r="EH17" s="150"/>
      <c r="EI17" s="150"/>
      <c r="EJ17" s="150"/>
      <c r="EK17" s="150"/>
      <c r="EL17" s="150"/>
      <c r="EM17" s="150"/>
      <c r="EN17" s="150"/>
      <c r="EO17" s="150"/>
      <c r="EP17" s="150"/>
      <c r="EQ17" s="150"/>
      <c r="ER17" s="150"/>
      <c r="ES17" s="150"/>
      <c r="ET17" s="150"/>
      <c r="EU17" s="150"/>
      <c r="EV17" s="150"/>
      <c r="EW17" s="150"/>
      <c r="EX17" s="150"/>
      <c r="EY17" s="150"/>
      <c r="EZ17" s="150"/>
      <c r="FA17" s="150"/>
      <c r="FB17" s="150"/>
      <c r="FC17" s="150"/>
      <c r="FD17" s="150"/>
      <c r="FE17" s="150"/>
      <c r="FF17" s="150"/>
      <c r="FG17" s="150"/>
      <c r="FH17" s="150"/>
      <c r="FI17" s="150"/>
      <c r="FJ17" s="150"/>
      <c r="FK17" s="150"/>
      <c r="FL17" s="150"/>
      <c r="FM17" s="150"/>
      <c r="FN17" s="150"/>
      <c r="FO17" s="150"/>
      <c r="FP17" s="150"/>
      <c r="FQ17" s="150"/>
      <c r="FR17" s="150"/>
      <c r="FS17" s="150"/>
      <c r="FT17" s="150"/>
      <c r="FU17" s="150"/>
      <c r="FV17" s="150"/>
      <c r="FW17" s="150"/>
      <c r="FX17" s="150"/>
      <c r="FY17" s="150"/>
      <c r="FZ17" s="150"/>
      <c r="GA17" s="150"/>
      <c r="GB17" s="150"/>
      <c r="GC17" s="150"/>
      <c r="GD17" s="150"/>
      <c r="GE17" s="150"/>
      <c r="GF17" s="150"/>
      <c r="GG17" s="150"/>
      <c r="GH17" s="150"/>
      <c r="GI17" s="150"/>
      <c r="GJ17" s="150"/>
      <c r="GK17" s="150"/>
      <c r="GL17" s="150"/>
      <c r="GM17" s="150"/>
      <c r="GN17" s="150"/>
      <c r="GO17" s="150"/>
      <c r="GP17" s="150"/>
      <c r="GQ17" s="150"/>
      <c r="GR17" s="150"/>
      <c r="GS17" s="150"/>
      <c r="GT17" s="150"/>
      <c r="GU17" s="150"/>
      <c r="GV17" s="150"/>
      <c r="GW17" s="150"/>
      <c r="GX17" s="150"/>
      <c r="GY17" s="150"/>
      <c r="GZ17" s="150"/>
      <c r="HA17" s="150"/>
      <c r="HB17" s="150"/>
      <c r="HC17" s="150"/>
      <c r="HD17" s="150"/>
      <c r="HE17" s="150"/>
      <c r="HF17" s="150"/>
      <c r="HG17" s="150"/>
      <c r="HH17" s="150"/>
      <c r="HI17" s="150"/>
      <c r="HJ17" s="150"/>
      <c r="HK17" s="150"/>
      <c r="HL17" s="150"/>
      <c r="HM17" s="150"/>
      <c r="HN17" s="150"/>
      <c r="HO17" s="150"/>
      <c r="HP17" s="150"/>
      <c r="HQ17" s="150"/>
      <c r="HR17" s="150"/>
      <c r="HS17" s="150"/>
      <c r="HT17" s="150"/>
      <c r="HU17" s="150"/>
      <c r="HV17" s="150"/>
      <c r="HW17" s="150"/>
      <c r="HX17" s="150"/>
      <c r="HY17" s="150"/>
      <c r="HZ17" s="150"/>
      <c r="IA17" s="150"/>
      <c r="IB17" s="150"/>
      <c r="IC17" s="150"/>
      <c r="ID17" s="150"/>
      <c r="IE17" s="150"/>
      <c r="IF17" s="150"/>
      <c r="IG17" s="150"/>
      <c r="IH17" s="150"/>
      <c r="II17" s="150"/>
      <c r="IJ17" s="150"/>
      <c r="IK17" s="150"/>
      <c r="IL17" s="150"/>
      <c r="IM17" s="150"/>
      <c r="IN17" s="150"/>
      <c r="IO17" s="150"/>
      <c r="IP17" s="150"/>
      <c r="IQ17" s="150"/>
      <c r="IR17" s="150"/>
      <c r="IS17" s="150"/>
    </row>
    <row r="18" spans="1:253" ht="2.25" customHeight="1">
      <c r="A18" s="151"/>
      <c r="B18" s="151"/>
      <c r="C18" s="151"/>
      <c r="D18" s="151"/>
      <c r="E18" s="149"/>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0"/>
      <c r="BP18" s="150"/>
      <c r="BQ18" s="150"/>
      <c r="BR18" s="150"/>
      <c r="BS18" s="150"/>
      <c r="BT18" s="150"/>
      <c r="BU18" s="150"/>
      <c r="BV18" s="150"/>
      <c r="BW18" s="150"/>
      <c r="BX18" s="150"/>
      <c r="BY18" s="150"/>
      <c r="BZ18" s="150"/>
      <c r="CA18" s="150"/>
      <c r="CB18" s="150"/>
      <c r="CC18" s="150"/>
      <c r="CD18" s="150"/>
      <c r="CE18" s="150"/>
      <c r="CF18" s="150"/>
      <c r="CG18" s="150"/>
      <c r="CH18" s="150"/>
      <c r="CI18" s="150"/>
      <c r="CJ18" s="150"/>
      <c r="CK18" s="150"/>
      <c r="CL18" s="150"/>
      <c r="CM18" s="150"/>
      <c r="CN18" s="150"/>
      <c r="CO18" s="150"/>
      <c r="CP18" s="150"/>
      <c r="CQ18" s="150"/>
      <c r="CR18" s="150"/>
      <c r="CS18" s="150"/>
      <c r="CT18" s="150"/>
      <c r="CU18" s="150"/>
      <c r="CV18" s="150"/>
      <c r="CW18" s="150"/>
      <c r="CX18" s="150"/>
      <c r="CY18" s="150"/>
      <c r="CZ18" s="150"/>
      <c r="DA18" s="150"/>
      <c r="DB18" s="150"/>
      <c r="DC18" s="150"/>
      <c r="DD18" s="150"/>
      <c r="DE18" s="150"/>
      <c r="DF18" s="150"/>
      <c r="DG18" s="150"/>
      <c r="DH18" s="150"/>
      <c r="DI18" s="150"/>
      <c r="DJ18" s="150"/>
      <c r="DK18" s="150"/>
      <c r="DL18" s="150"/>
      <c r="DM18" s="150"/>
      <c r="DN18" s="150"/>
      <c r="DO18" s="150"/>
      <c r="DP18" s="150"/>
      <c r="DQ18" s="150"/>
      <c r="DR18" s="150"/>
      <c r="DS18" s="150"/>
      <c r="DT18" s="150"/>
      <c r="DU18" s="150"/>
      <c r="DV18" s="150"/>
      <c r="DW18" s="150"/>
      <c r="DX18" s="150"/>
      <c r="DY18" s="150"/>
      <c r="DZ18" s="150"/>
      <c r="EA18" s="150"/>
      <c r="EB18" s="150"/>
      <c r="EC18" s="150"/>
      <c r="ED18" s="150"/>
      <c r="EE18" s="150"/>
      <c r="EF18" s="150"/>
      <c r="EG18" s="150"/>
      <c r="EH18" s="150"/>
      <c r="EI18" s="150"/>
      <c r="EJ18" s="150"/>
      <c r="EK18" s="150"/>
      <c r="EL18" s="150"/>
      <c r="EM18" s="150"/>
      <c r="EN18" s="150"/>
      <c r="EO18" s="150"/>
      <c r="EP18" s="150"/>
      <c r="EQ18" s="150"/>
      <c r="ER18" s="150"/>
      <c r="ES18" s="150"/>
      <c r="ET18" s="150"/>
      <c r="EU18" s="150"/>
      <c r="EV18" s="150"/>
      <c r="EW18" s="150"/>
      <c r="EX18" s="150"/>
      <c r="EY18" s="150"/>
      <c r="EZ18" s="150"/>
      <c r="FA18" s="150"/>
      <c r="FB18" s="150"/>
      <c r="FC18" s="150"/>
      <c r="FD18" s="150"/>
      <c r="FE18" s="150"/>
      <c r="FF18" s="150"/>
      <c r="FG18" s="150"/>
      <c r="FH18" s="150"/>
      <c r="FI18" s="150"/>
      <c r="FJ18" s="150"/>
      <c r="FK18" s="150"/>
      <c r="FL18" s="150"/>
      <c r="FM18" s="150"/>
      <c r="FN18" s="150"/>
      <c r="FO18" s="150"/>
      <c r="FP18" s="150"/>
      <c r="FQ18" s="150"/>
      <c r="FR18" s="150"/>
      <c r="FS18" s="150"/>
      <c r="FT18" s="150"/>
      <c r="FU18" s="150"/>
      <c r="FV18" s="150"/>
      <c r="FW18" s="150"/>
      <c r="FX18" s="150"/>
      <c r="FY18" s="150"/>
      <c r="FZ18" s="150"/>
      <c r="GA18" s="150"/>
      <c r="GB18" s="150"/>
      <c r="GC18" s="150"/>
      <c r="GD18" s="150"/>
      <c r="GE18" s="150"/>
      <c r="GF18" s="150"/>
      <c r="GG18" s="150"/>
      <c r="GH18" s="150"/>
      <c r="GI18" s="150"/>
      <c r="GJ18" s="150"/>
      <c r="GK18" s="150"/>
      <c r="GL18" s="150"/>
      <c r="GM18" s="150"/>
      <c r="GN18" s="150"/>
      <c r="GO18" s="150"/>
      <c r="GP18" s="150"/>
      <c r="GQ18" s="150"/>
      <c r="GR18" s="150"/>
      <c r="GS18" s="150"/>
      <c r="GT18" s="150"/>
      <c r="GU18" s="150"/>
      <c r="GV18" s="150"/>
      <c r="GW18" s="150"/>
      <c r="GX18" s="150"/>
      <c r="GY18" s="150"/>
      <c r="GZ18" s="150"/>
      <c r="HA18" s="150"/>
      <c r="HB18" s="150"/>
      <c r="HC18" s="150"/>
      <c r="HD18" s="150"/>
      <c r="HE18" s="150"/>
      <c r="HF18" s="150"/>
      <c r="HG18" s="150"/>
      <c r="HH18" s="150"/>
      <c r="HI18" s="150"/>
      <c r="HJ18" s="150"/>
      <c r="HK18" s="150"/>
      <c r="HL18" s="150"/>
      <c r="HM18" s="150"/>
      <c r="HN18" s="150"/>
      <c r="HO18" s="150"/>
      <c r="HP18" s="150"/>
      <c r="HQ18" s="150"/>
      <c r="HR18" s="150"/>
      <c r="HS18" s="150"/>
      <c r="HT18" s="150"/>
      <c r="HU18" s="150"/>
      <c r="HV18" s="150"/>
      <c r="HW18" s="150"/>
      <c r="HX18" s="150"/>
      <c r="HY18" s="150"/>
      <c r="HZ18" s="150"/>
      <c r="IA18" s="150"/>
      <c r="IB18" s="150"/>
      <c r="IC18" s="150"/>
      <c r="ID18" s="150"/>
      <c r="IE18" s="150"/>
      <c r="IF18" s="150"/>
      <c r="IG18" s="150"/>
      <c r="IH18" s="150"/>
      <c r="II18" s="150"/>
      <c r="IJ18" s="150"/>
      <c r="IK18" s="150"/>
      <c r="IL18" s="150"/>
      <c r="IM18" s="150"/>
      <c r="IN18" s="150"/>
      <c r="IO18" s="150"/>
      <c r="IP18" s="150"/>
      <c r="IQ18" s="150"/>
      <c r="IR18" s="150"/>
      <c r="IS18" s="150"/>
    </row>
    <row r="19" spans="1:253" ht="36" customHeight="1">
      <c r="A19" s="251" t="s">
        <v>62</v>
      </c>
      <c r="B19" s="252"/>
      <c r="C19" s="252"/>
      <c r="D19" s="253"/>
      <c r="E19" s="149"/>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0"/>
      <c r="BP19" s="150"/>
      <c r="BQ19" s="150"/>
      <c r="BR19" s="150"/>
      <c r="BS19" s="150"/>
      <c r="BT19" s="150"/>
      <c r="BU19" s="150"/>
      <c r="BV19" s="150"/>
      <c r="BW19" s="150"/>
      <c r="BX19" s="150"/>
      <c r="BY19" s="150"/>
      <c r="BZ19" s="150"/>
      <c r="CA19" s="150"/>
      <c r="CB19" s="150"/>
      <c r="CC19" s="150"/>
      <c r="CD19" s="150"/>
      <c r="CE19" s="150"/>
      <c r="CF19" s="150"/>
      <c r="CG19" s="150"/>
      <c r="CH19" s="150"/>
      <c r="CI19" s="150"/>
      <c r="CJ19" s="150"/>
      <c r="CK19" s="150"/>
      <c r="CL19" s="150"/>
      <c r="CM19" s="150"/>
      <c r="CN19" s="150"/>
      <c r="CO19" s="150"/>
      <c r="CP19" s="150"/>
      <c r="CQ19" s="150"/>
      <c r="CR19" s="150"/>
      <c r="CS19" s="150"/>
      <c r="CT19" s="150"/>
      <c r="CU19" s="150"/>
      <c r="CV19" s="150"/>
      <c r="CW19" s="150"/>
      <c r="CX19" s="150"/>
      <c r="CY19" s="150"/>
      <c r="CZ19" s="150"/>
      <c r="DA19" s="150"/>
      <c r="DB19" s="150"/>
      <c r="DC19" s="150"/>
      <c r="DD19" s="150"/>
      <c r="DE19" s="150"/>
      <c r="DF19" s="150"/>
      <c r="DG19" s="150"/>
      <c r="DH19" s="150"/>
      <c r="DI19" s="150"/>
      <c r="DJ19" s="150"/>
      <c r="DK19" s="150"/>
      <c r="DL19" s="150"/>
      <c r="DM19" s="150"/>
      <c r="DN19" s="150"/>
      <c r="DO19" s="150"/>
      <c r="DP19" s="150"/>
      <c r="DQ19" s="150"/>
      <c r="DR19" s="150"/>
      <c r="DS19" s="150"/>
      <c r="DT19" s="150"/>
      <c r="DU19" s="150"/>
      <c r="DV19" s="150"/>
      <c r="DW19" s="150"/>
      <c r="DX19" s="150"/>
      <c r="DY19" s="150"/>
      <c r="DZ19" s="150"/>
      <c r="EA19" s="150"/>
      <c r="EB19" s="150"/>
      <c r="EC19" s="150"/>
      <c r="ED19" s="150"/>
      <c r="EE19" s="150"/>
      <c r="EF19" s="150"/>
      <c r="EG19" s="150"/>
      <c r="EH19" s="150"/>
      <c r="EI19" s="150"/>
      <c r="EJ19" s="150"/>
      <c r="EK19" s="150"/>
      <c r="EL19" s="150"/>
      <c r="EM19" s="150"/>
      <c r="EN19" s="150"/>
      <c r="EO19" s="150"/>
      <c r="EP19" s="150"/>
      <c r="EQ19" s="150"/>
      <c r="ER19" s="150"/>
      <c r="ES19" s="150"/>
      <c r="ET19" s="150"/>
      <c r="EU19" s="150"/>
      <c r="EV19" s="150"/>
      <c r="EW19" s="150"/>
      <c r="EX19" s="150"/>
      <c r="EY19" s="150"/>
      <c r="EZ19" s="150"/>
      <c r="FA19" s="150"/>
      <c r="FB19" s="150"/>
      <c r="FC19" s="150"/>
      <c r="FD19" s="150"/>
      <c r="FE19" s="150"/>
      <c r="FF19" s="150"/>
      <c r="FG19" s="150"/>
      <c r="FH19" s="150"/>
      <c r="FI19" s="150"/>
      <c r="FJ19" s="150"/>
      <c r="FK19" s="150"/>
      <c r="FL19" s="150"/>
      <c r="FM19" s="150"/>
      <c r="FN19" s="150"/>
      <c r="FO19" s="150"/>
      <c r="FP19" s="150"/>
      <c r="FQ19" s="150"/>
      <c r="FR19" s="150"/>
      <c r="FS19" s="150"/>
      <c r="FT19" s="150"/>
      <c r="FU19" s="150"/>
      <c r="FV19" s="150"/>
      <c r="FW19" s="150"/>
      <c r="FX19" s="150"/>
      <c r="FY19" s="150"/>
      <c r="FZ19" s="150"/>
      <c r="GA19" s="150"/>
      <c r="GB19" s="150"/>
      <c r="GC19" s="150"/>
      <c r="GD19" s="150"/>
      <c r="GE19" s="150"/>
      <c r="GF19" s="150"/>
      <c r="GG19" s="150"/>
      <c r="GH19" s="150"/>
      <c r="GI19" s="150"/>
      <c r="GJ19" s="150"/>
      <c r="GK19" s="150"/>
      <c r="GL19" s="150"/>
      <c r="GM19" s="150"/>
      <c r="GN19" s="150"/>
      <c r="GO19" s="150"/>
      <c r="GP19" s="150"/>
      <c r="GQ19" s="150"/>
      <c r="GR19" s="150"/>
      <c r="GS19" s="150"/>
      <c r="GT19" s="150"/>
      <c r="GU19" s="150"/>
      <c r="GV19" s="150"/>
      <c r="GW19" s="150"/>
      <c r="GX19" s="150"/>
      <c r="GY19" s="150"/>
      <c r="GZ19" s="150"/>
      <c r="HA19" s="150"/>
      <c r="HB19" s="150"/>
      <c r="HC19" s="150"/>
      <c r="HD19" s="150"/>
      <c r="HE19" s="150"/>
      <c r="HF19" s="150"/>
      <c r="HG19" s="150"/>
      <c r="HH19" s="150"/>
      <c r="HI19" s="150"/>
      <c r="HJ19" s="150"/>
      <c r="HK19" s="150"/>
      <c r="HL19" s="150"/>
      <c r="HM19" s="150"/>
      <c r="HN19" s="150"/>
      <c r="HO19" s="150"/>
      <c r="HP19" s="150"/>
      <c r="HQ19" s="150"/>
      <c r="HR19" s="150"/>
      <c r="HS19" s="150"/>
      <c r="HT19" s="150"/>
      <c r="HU19" s="150"/>
      <c r="HV19" s="150"/>
      <c r="HW19" s="150"/>
      <c r="HX19" s="150"/>
      <c r="HY19" s="150"/>
      <c r="HZ19" s="150"/>
      <c r="IA19" s="150"/>
      <c r="IB19" s="150"/>
      <c r="IC19" s="150"/>
      <c r="ID19" s="150"/>
      <c r="IE19" s="150"/>
      <c r="IF19" s="150"/>
      <c r="IG19" s="150"/>
      <c r="IH19" s="150"/>
      <c r="II19" s="150"/>
      <c r="IJ19" s="150"/>
      <c r="IK19" s="150"/>
      <c r="IL19" s="150"/>
      <c r="IM19" s="150"/>
      <c r="IN19" s="150"/>
      <c r="IO19" s="150"/>
      <c r="IP19" s="150"/>
      <c r="IQ19" s="150"/>
      <c r="IR19" s="150"/>
      <c r="IS19" s="150"/>
    </row>
    <row r="20" spans="1:253" ht="186" customHeight="1">
      <c r="A20" s="224" t="s">
        <v>1610</v>
      </c>
      <c r="B20" s="247"/>
      <c r="C20" s="247"/>
      <c r="D20" s="246"/>
      <c r="E20" s="149"/>
      <c r="F20" s="150"/>
      <c r="G20" s="150"/>
      <c r="H20" s="150"/>
      <c r="I20" s="150"/>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0"/>
      <c r="BP20" s="150"/>
      <c r="BQ20" s="150"/>
      <c r="BR20" s="150"/>
      <c r="BS20" s="150"/>
      <c r="BT20" s="150"/>
      <c r="BU20" s="150"/>
      <c r="BV20" s="150"/>
      <c r="BW20" s="150"/>
      <c r="BX20" s="150"/>
      <c r="BY20" s="150"/>
      <c r="BZ20" s="150"/>
      <c r="CA20" s="150"/>
      <c r="CB20" s="150"/>
      <c r="CC20" s="150"/>
      <c r="CD20" s="150"/>
      <c r="CE20" s="150"/>
      <c r="CF20" s="150"/>
      <c r="CG20" s="150"/>
      <c r="CH20" s="150"/>
      <c r="CI20" s="150"/>
      <c r="CJ20" s="150"/>
      <c r="CK20" s="150"/>
      <c r="CL20" s="150"/>
      <c r="CM20" s="150"/>
      <c r="CN20" s="150"/>
      <c r="CO20" s="150"/>
      <c r="CP20" s="150"/>
      <c r="CQ20" s="150"/>
      <c r="CR20" s="150"/>
      <c r="CS20" s="150"/>
      <c r="CT20" s="150"/>
      <c r="CU20" s="150"/>
      <c r="CV20" s="150"/>
      <c r="CW20" s="150"/>
      <c r="CX20" s="150"/>
      <c r="CY20" s="150"/>
      <c r="CZ20" s="150"/>
      <c r="DA20" s="150"/>
      <c r="DB20" s="150"/>
      <c r="DC20" s="150"/>
      <c r="DD20" s="150"/>
      <c r="DE20" s="150"/>
      <c r="DF20" s="150"/>
      <c r="DG20" s="150"/>
      <c r="DH20" s="150"/>
      <c r="DI20" s="150"/>
      <c r="DJ20" s="150"/>
      <c r="DK20" s="150"/>
      <c r="DL20" s="150"/>
      <c r="DM20" s="150"/>
      <c r="DN20" s="150"/>
      <c r="DO20" s="150"/>
      <c r="DP20" s="150"/>
      <c r="DQ20" s="150"/>
      <c r="DR20" s="150"/>
      <c r="DS20" s="150"/>
      <c r="DT20" s="150"/>
      <c r="DU20" s="150"/>
      <c r="DV20" s="150"/>
      <c r="DW20" s="150"/>
      <c r="DX20" s="150"/>
      <c r="DY20" s="150"/>
      <c r="DZ20" s="150"/>
      <c r="EA20" s="150"/>
      <c r="EB20" s="150"/>
      <c r="EC20" s="150"/>
      <c r="ED20" s="150"/>
      <c r="EE20" s="150"/>
      <c r="EF20" s="150"/>
      <c r="EG20" s="150"/>
      <c r="EH20" s="150"/>
      <c r="EI20" s="150"/>
      <c r="EJ20" s="150"/>
      <c r="EK20" s="150"/>
      <c r="EL20" s="150"/>
      <c r="EM20" s="150"/>
      <c r="EN20" s="150"/>
      <c r="EO20" s="150"/>
      <c r="EP20" s="150"/>
      <c r="EQ20" s="150"/>
      <c r="ER20" s="150"/>
      <c r="ES20" s="150"/>
      <c r="ET20" s="150"/>
      <c r="EU20" s="150"/>
      <c r="EV20" s="150"/>
      <c r="EW20" s="150"/>
      <c r="EX20" s="150"/>
      <c r="EY20" s="150"/>
      <c r="EZ20" s="150"/>
      <c r="FA20" s="150"/>
      <c r="FB20" s="150"/>
      <c r="FC20" s="150"/>
      <c r="FD20" s="150"/>
      <c r="FE20" s="150"/>
      <c r="FF20" s="150"/>
      <c r="FG20" s="150"/>
      <c r="FH20" s="150"/>
      <c r="FI20" s="150"/>
      <c r="FJ20" s="150"/>
      <c r="FK20" s="150"/>
      <c r="FL20" s="150"/>
      <c r="FM20" s="150"/>
      <c r="FN20" s="150"/>
      <c r="FO20" s="150"/>
      <c r="FP20" s="150"/>
      <c r="FQ20" s="150"/>
      <c r="FR20" s="150"/>
      <c r="FS20" s="150"/>
      <c r="FT20" s="150"/>
      <c r="FU20" s="150"/>
      <c r="FV20" s="150"/>
      <c r="FW20" s="150"/>
      <c r="FX20" s="150"/>
      <c r="FY20" s="150"/>
      <c r="FZ20" s="150"/>
      <c r="GA20" s="150"/>
      <c r="GB20" s="150"/>
      <c r="GC20" s="150"/>
      <c r="GD20" s="150"/>
      <c r="GE20" s="150"/>
      <c r="GF20" s="150"/>
      <c r="GG20" s="150"/>
      <c r="GH20" s="150"/>
      <c r="GI20" s="150"/>
      <c r="GJ20" s="150"/>
      <c r="GK20" s="150"/>
      <c r="GL20" s="150"/>
      <c r="GM20" s="150"/>
      <c r="GN20" s="150"/>
      <c r="GO20" s="150"/>
      <c r="GP20" s="150"/>
      <c r="GQ20" s="150"/>
      <c r="GR20" s="150"/>
      <c r="GS20" s="150"/>
      <c r="GT20" s="150"/>
      <c r="GU20" s="150"/>
      <c r="GV20" s="150"/>
      <c r="GW20" s="150"/>
      <c r="GX20" s="150"/>
      <c r="GY20" s="150"/>
      <c r="GZ20" s="150"/>
      <c r="HA20" s="150"/>
      <c r="HB20" s="150"/>
      <c r="HC20" s="150"/>
      <c r="HD20" s="150"/>
      <c r="HE20" s="150"/>
      <c r="HF20" s="150"/>
      <c r="HG20" s="150"/>
      <c r="HH20" s="150"/>
      <c r="HI20" s="150"/>
      <c r="HJ20" s="150"/>
      <c r="HK20" s="150"/>
      <c r="HL20" s="150"/>
      <c r="HM20" s="150"/>
      <c r="HN20" s="150"/>
      <c r="HO20" s="150"/>
      <c r="HP20" s="150"/>
      <c r="HQ20" s="150"/>
      <c r="HR20" s="150"/>
      <c r="HS20" s="150"/>
      <c r="HT20" s="150"/>
      <c r="HU20" s="150"/>
      <c r="HV20" s="150"/>
      <c r="HW20" s="150"/>
      <c r="HX20" s="150"/>
      <c r="HY20" s="150"/>
      <c r="HZ20" s="150"/>
      <c r="IA20" s="150"/>
      <c r="IB20" s="150"/>
      <c r="IC20" s="150"/>
      <c r="ID20" s="150"/>
      <c r="IE20" s="150"/>
      <c r="IF20" s="150"/>
      <c r="IG20" s="150"/>
      <c r="IH20" s="150"/>
      <c r="II20" s="150"/>
      <c r="IJ20" s="150"/>
      <c r="IK20" s="150"/>
      <c r="IL20" s="150"/>
      <c r="IM20" s="150"/>
      <c r="IN20" s="150"/>
      <c r="IO20" s="150"/>
      <c r="IP20" s="150"/>
      <c r="IQ20" s="150"/>
      <c r="IR20" s="150"/>
      <c r="IS20" s="150"/>
    </row>
    <row r="21" spans="1:253" ht="36" customHeight="1">
      <c r="A21" s="245" t="s">
        <v>11</v>
      </c>
      <c r="B21" s="246"/>
      <c r="C21" s="152" t="s">
        <v>1611</v>
      </c>
      <c r="D21" s="152" t="s">
        <v>1612</v>
      </c>
      <c r="E21" s="149"/>
      <c r="F21" s="150"/>
      <c r="G21" s="150"/>
      <c r="H21" s="150"/>
      <c r="I21" s="150"/>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0"/>
      <c r="BP21" s="150"/>
      <c r="BQ21" s="150"/>
      <c r="BR21" s="150"/>
      <c r="BS21" s="150"/>
      <c r="BT21" s="150"/>
      <c r="BU21" s="150"/>
      <c r="BV21" s="150"/>
      <c r="BW21" s="150"/>
      <c r="BX21" s="150"/>
      <c r="BY21" s="150"/>
      <c r="BZ21" s="150"/>
      <c r="CA21" s="150"/>
      <c r="CB21" s="150"/>
      <c r="CC21" s="150"/>
      <c r="CD21" s="150"/>
      <c r="CE21" s="150"/>
      <c r="CF21" s="150"/>
      <c r="CG21" s="150"/>
      <c r="CH21" s="150"/>
      <c r="CI21" s="150"/>
      <c r="CJ21" s="150"/>
      <c r="CK21" s="150"/>
      <c r="CL21" s="150"/>
      <c r="CM21" s="150"/>
      <c r="CN21" s="150"/>
      <c r="CO21" s="150"/>
      <c r="CP21" s="150"/>
      <c r="CQ21" s="150"/>
      <c r="CR21" s="150"/>
      <c r="CS21" s="150"/>
      <c r="CT21" s="150"/>
      <c r="CU21" s="150"/>
      <c r="CV21" s="150"/>
      <c r="CW21" s="150"/>
      <c r="CX21" s="150"/>
      <c r="CY21" s="150"/>
      <c r="CZ21" s="150"/>
      <c r="DA21" s="150"/>
      <c r="DB21" s="150"/>
      <c r="DC21" s="150"/>
      <c r="DD21" s="150"/>
      <c r="DE21" s="150"/>
      <c r="DF21" s="150"/>
      <c r="DG21" s="150"/>
      <c r="DH21" s="150"/>
      <c r="DI21" s="150"/>
      <c r="DJ21" s="150"/>
      <c r="DK21" s="150"/>
      <c r="DL21" s="150"/>
      <c r="DM21" s="150"/>
      <c r="DN21" s="150"/>
      <c r="DO21" s="150"/>
      <c r="DP21" s="150"/>
      <c r="DQ21" s="150"/>
      <c r="DR21" s="150"/>
      <c r="DS21" s="150"/>
      <c r="DT21" s="150"/>
      <c r="DU21" s="150"/>
      <c r="DV21" s="150"/>
      <c r="DW21" s="150"/>
      <c r="DX21" s="150"/>
      <c r="DY21" s="150"/>
      <c r="DZ21" s="150"/>
      <c r="EA21" s="150"/>
      <c r="EB21" s="150"/>
      <c r="EC21" s="150"/>
      <c r="ED21" s="150"/>
      <c r="EE21" s="150"/>
      <c r="EF21" s="150"/>
      <c r="EG21" s="150"/>
      <c r="EH21" s="150"/>
      <c r="EI21" s="150"/>
      <c r="EJ21" s="150"/>
      <c r="EK21" s="150"/>
      <c r="EL21" s="150"/>
      <c r="EM21" s="150"/>
      <c r="EN21" s="150"/>
      <c r="EO21" s="150"/>
      <c r="EP21" s="150"/>
      <c r="EQ21" s="150"/>
      <c r="ER21" s="150"/>
      <c r="ES21" s="150"/>
      <c r="ET21" s="150"/>
      <c r="EU21" s="150"/>
      <c r="EV21" s="150"/>
      <c r="EW21" s="150"/>
      <c r="EX21" s="150"/>
      <c r="EY21" s="150"/>
      <c r="EZ21" s="150"/>
      <c r="FA21" s="150"/>
      <c r="FB21" s="150"/>
      <c r="FC21" s="150"/>
      <c r="FD21" s="150"/>
      <c r="FE21" s="150"/>
      <c r="FF21" s="150"/>
      <c r="FG21" s="150"/>
      <c r="FH21" s="150"/>
      <c r="FI21" s="150"/>
      <c r="FJ21" s="150"/>
      <c r="FK21" s="150"/>
      <c r="FL21" s="150"/>
      <c r="FM21" s="150"/>
      <c r="FN21" s="150"/>
      <c r="FO21" s="150"/>
      <c r="FP21" s="150"/>
      <c r="FQ21" s="150"/>
      <c r="FR21" s="150"/>
      <c r="FS21" s="150"/>
      <c r="FT21" s="150"/>
      <c r="FU21" s="150"/>
      <c r="FV21" s="150"/>
      <c r="FW21" s="150"/>
      <c r="FX21" s="150"/>
      <c r="FY21" s="150"/>
      <c r="FZ21" s="150"/>
      <c r="GA21" s="150"/>
      <c r="GB21" s="150"/>
      <c r="GC21" s="150"/>
      <c r="GD21" s="150"/>
      <c r="GE21" s="150"/>
      <c r="GF21" s="150"/>
      <c r="GG21" s="150"/>
      <c r="GH21" s="150"/>
      <c r="GI21" s="150"/>
      <c r="GJ21" s="150"/>
      <c r="GK21" s="150"/>
      <c r="GL21" s="150"/>
      <c r="GM21" s="150"/>
      <c r="GN21" s="150"/>
      <c r="GO21" s="150"/>
      <c r="GP21" s="150"/>
      <c r="GQ21" s="150"/>
      <c r="GR21" s="150"/>
      <c r="GS21" s="150"/>
      <c r="GT21" s="150"/>
      <c r="GU21" s="150"/>
      <c r="GV21" s="150"/>
      <c r="GW21" s="150"/>
      <c r="GX21" s="150"/>
      <c r="GY21" s="150"/>
      <c r="GZ21" s="150"/>
      <c r="HA21" s="150"/>
      <c r="HB21" s="150"/>
      <c r="HC21" s="150"/>
      <c r="HD21" s="150"/>
      <c r="HE21" s="150"/>
      <c r="HF21" s="150"/>
      <c r="HG21" s="150"/>
      <c r="HH21" s="150"/>
      <c r="HI21" s="150"/>
      <c r="HJ21" s="150"/>
      <c r="HK21" s="150"/>
      <c r="HL21" s="150"/>
      <c r="HM21" s="150"/>
      <c r="HN21" s="150"/>
      <c r="HO21" s="150"/>
      <c r="HP21" s="150"/>
      <c r="HQ21" s="150"/>
      <c r="HR21" s="150"/>
      <c r="HS21" s="150"/>
      <c r="HT21" s="150"/>
      <c r="HU21" s="150"/>
      <c r="HV21" s="150"/>
      <c r="HW21" s="150"/>
      <c r="HX21" s="150"/>
      <c r="HY21" s="150"/>
      <c r="HZ21" s="150"/>
      <c r="IA21" s="150"/>
      <c r="IB21" s="150"/>
      <c r="IC21" s="150"/>
      <c r="ID21" s="150"/>
      <c r="IE21" s="150"/>
      <c r="IF21" s="150"/>
      <c r="IG21" s="150"/>
      <c r="IH21" s="150"/>
      <c r="II21" s="150"/>
      <c r="IJ21" s="150"/>
      <c r="IK21" s="150"/>
      <c r="IL21" s="150"/>
      <c r="IM21" s="150"/>
      <c r="IN21" s="150"/>
      <c r="IO21" s="150"/>
      <c r="IP21" s="150"/>
      <c r="IQ21" s="150"/>
      <c r="IR21" s="150"/>
      <c r="IS21" s="150"/>
    </row>
    <row r="22" spans="1:253" ht="96" customHeight="1">
      <c r="A22" s="153" t="str">
        <f>'HECVAT - On-Premise'!A22</f>
        <v>DOCU-01</v>
      </c>
      <c r="B22" s="22" t="str">
        <f>VLOOKUP(A22,'HECVAT - On-Premise'!A$22:B$85,2,FALSE)</f>
        <v>Have you undergone a SSAE 18 audit?</v>
      </c>
      <c r="C22" s="154" t="s">
        <v>1613</v>
      </c>
      <c r="D22" s="155" t="s">
        <v>1614</v>
      </c>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0"/>
      <c r="BS22" s="150"/>
      <c r="BT22" s="150"/>
      <c r="BU22" s="150"/>
      <c r="BV22" s="150"/>
      <c r="BW22" s="150"/>
      <c r="BX22" s="150"/>
      <c r="BY22" s="150"/>
      <c r="BZ22" s="150"/>
      <c r="CA22" s="150"/>
      <c r="CB22" s="150"/>
      <c r="CC22" s="150"/>
      <c r="CD22" s="150"/>
      <c r="CE22" s="150"/>
      <c r="CF22" s="150"/>
      <c r="CG22" s="150"/>
      <c r="CH22" s="150"/>
      <c r="CI22" s="150"/>
      <c r="CJ22" s="150"/>
      <c r="CK22" s="150"/>
      <c r="CL22" s="150"/>
      <c r="CM22" s="150"/>
      <c r="CN22" s="150"/>
      <c r="CO22" s="150"/>
      <c r="CP22" s="150"/>
      <c r="CQ22" s="150"/>
      <c r="CR22" s="150"/>
      <c r="CS22" s="150"/>
      <c r="CT22" s="150"/>
      <c r="CU22" s="150"/>
      <c r="CV22" s="150"/>
      <c r="CW22" s="150"/>
      <c r="CX22" s="150"/>
      <c r="CY22" s="150"/>
      <c r="CZ22" s="150"/>
      <c r="DA22" s="150"/>
      <c r="DB22" s="150"/>
      <c r="DC22" s="150"/>
      <c r="DD22" s="150"/>
      <c r="DE22" s="150"/>
      <c r="DF22" s="150"/>
      <c r="DG22" s="150"/>
      <c r="DH22" s="150"/>
      <c r="DI22" s="150"/>
      <c r="DJ22" s="150"/>
      <c r="DK22" s="150"/>
      <c r="DL22" s="150"/>
      <c r="DM22" s="150"/>
      <c r="DN22" s="150"/>
      <c r="DO22" s="150"/>
      <c r="DP22" s="150"/>
      <c r="DQ22" s="150"/>
      <c r="DR22" s="150"/>
      <c r="DS22" s="150"/>
      <c r="DT22" s="150"/>
      <c r="DU22" s="150"/>
      <c r="DV22" s="150"/>
      <c r="DW22" s="150"/>
      <c r="DX22" s="150"/>
      <c r="DY22" s="150"/>
      <c r="DZ22" s="150"/>
      <c r="EA22" s="150"/>
      <c r="EB22" s="150"/>
      <c r="EC22" s="150"/>
      <c r="ED22" s="150"/>
      <c r="EE22" s="150"/>
      <c r="EF22" s="150"/>
      <c r="EG22" s="150"/>
      <c r="EH22" s="150"/>
      <c r="EI22" s="150"/>
      <c r="EJ22" s="150"/>
      <c r="EK22" s="150"/>
      <c r="EL22" s="150"/>
      <c r="EM22" s="150"/>
      <c r="EN22" s="150"/>
      <c r="EO22" s="150"/>
      <c r="EP22" s="150"/>
      <c r="EQ22" s="150"/>
      <c r="ER22" s="150"/>
      <c r="ES22" s="150"/>
      <c r="ET22" s="150"/>
      <c r="EU22" s="150"/>
      <c r="EV22" s="150"/>
      <c r="EW22" s="150"/>
      <c r="EX22" s="150"/>
      <c r="EY22" s="150"/>
      <c r="EZ22" s="150"/>
      <c r="FA22" s="150"/>
      <c r="FB22" s="150"/>
      <c r="FC22" s="150"/>
      <c r="FD22" s="150"/>
      <c r="FE22" s="150"/>
      <c r="FF22" s="150"/>
      <c r="FG22" s="150"/>
      <c r="FH22" s="150"/>
      <c r="FI22" s="150"/>
      <c r="FJ22" s="150"/>
      <c r="FK22" s="150"/>
      <c r="FL22" s="150"/>
      <c r="FM22" s="150"/>
      <c r="FN22" s="150"/>
      <c r="FO22" s="150"/>
      <c r="FP22" s="150"/>
      <c r="FQ22" s="150"/>
      <c r="FR22" s="150"/>
      <c r="FS22" s="150"/>
      <c r="FT22" s="150"/>
      <c r="FU22" s="150"/>
      <c r="FV22" s="150"/>
      <c r="FW22" s="150"/>
      <c r="FX22" s="150"/>
      <c r="FY22" s="150"/>
      <c r="FZ22" s="150"/>
      <c r="GA22" s="150"/>
      <c r="GB22" s="150"/>
      <c r="GC22" s="150"/>
      <c r="GD22" s="150"/>
      <c r="GE22" s="150"/>
      <c r="GF22" s="150"/>
      <c r="GG22" s="150"/>
      <c r="GH22" s="150"/>
      <c r="GI22" s="150"/>
      <c r="GJ22" s="150"/>
      <c r="GK22" s="150"/>
      <c r="GL22" s="150"/>
      <c r="GM22" s="150"/>
      <c r="GN22" s="150"/>
      <c r="GO22" s="150"/>
      <c r="GP22" s="150"/>
      <c r="GQ22" s="150"/>
      <c r="GR22" s="150"/>
      <c r="GS22" s="150"/>
      <c r="GT22" s="150"/>
      <c r="GU22" s="150"/>
      <c r="GV22" s="150"/>
      <c r="GW22" s="150"/>
      <c r="GX22" s="150"/>
      <c r="GY22" s="150"/>
      <c r="GZ22" s="150"/>
      <c r="HA22" s="150"/>
      <c r="HB22" s="150"/>
      <c r="HC22" s="150"/>
      <c r="HD22" s="150"/>
      <c r="HE22" s="150"/>
      <c r="HF22" s="150"/>
      <c r="HG22" s="150"/>
      <c r="HH22" s="150"/>
      <c r="HI22" s="150"/>
      <c r="HJ22" s="150"/>
      <c r="HK22" s="150"/>
      <c r="HL22" s="150"/>
      <c r="HM22" s="150"/>
      <c r="HN22" s="150"/>
      <c r="HO22" s="150"/>
      <c r="HP22" s="150"/>
      <c r="HQ22" s="150"/>
      <c r="HR22" s="150"/>
      <c r="HS22" s="150"/>
      <c r="HT22" s="150"/>
      <c r="HU22" s="150"/>
      <c r="HV22" s="150"/>
      <c r="HW22" s="150"/>
      <c r="HX22" s="150"/>
      <c r="HY22" s="150"/>
      <c r="HZ22" s="150"/>
      <c r="IA22" s="150"/>
      <c r="IB22" s="150"/>
      <c r="IC22" s="150"/>
      <c r="ID22" s="150"/>
      <c r="IE22" s="150"/>
      <c r="IF22" s="150"/>
      <c r="IG22" s="150"/>
      <c r="IH22" s="150"/>
      <c r="II22" s="150"/>
      <c r="IJ22" s="150"/>
      <c r="IK22" s="150"/>
      <c r="IL22" s="150"/>
      <c r="IM22" s="150"/>
      <c r="IN22" s="150"/>
      <c r="IO22" s="150"/>
      <c r="IP22" s="150"/>
      <c r="IQ22" s="150"/>
      <c r="IR22" s="150"/>
      <c r="IS22" s="150"/>
    </row>
    <row r="23" spans="1:253" ht="63.75" customHeight="1">
      <c r="A23" s="153" t="str">
        <f>'HECVAT - On-Premise'!A23</f>
        <v>DOCU-02</v>
      </c>
      <c r="B23" s="22" t="str">
        <f>VLOOKUP(A23,'HECVAT - On-Premise'!A$22:B$85,2,FALSE)</f>
        <v>Do you conform with a specific industry standard security framework? (e.g. NIST Cybersecurity Framework, ISO 27001, etc.)</v>
      </c>
      <c r="C23" s="154" t="s">
        <v>1615</v>
      </c>
      <c r="D23" s="155" t="s">
        <v>1616</v>
      </c>
      <c r="E23" s="150"/>
      <c r="F23" s="150"/>
      <c r="G23" s="150"/>
      <c r="H23" s="150"/>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c r="CM23" s="150"/>
      <c r="CN23" s="150"/>
      <c r="CO23" s="150"/>
      <c r="CP23" s="150"/>
      <c r="CQ23" s="150"/>
      <c r="CR23" s="150"/>
      <c r="CS23" s="150"/>
      <c r="CT23" s="150"/>
      <c r="CU23" s="150"/>
      <c r="CV23" s="150"/>
      <c r="CW23" s="150"/>
      <c r="CX23" s="150"/>
      <c r="CY23" s="150"/>
      <c r="CZ23" s="150"/>
      <c r="DA23" s="150"/>
      <c r="DB23" s="150"/>
      <c r="DC23" s="150"/>
      <c r="DD23" s="150"/>
      <c r="DE23" s="150"/>
      <c r="DF23" s="150"/>
      <c r="DG23" s="150"/>
      <c r="DH23" s="150"/>
      <c r="DI23" s="150"/>
      <c r="DJ23" s="150"/>
      <c r="DK23" s="150"/>
      <c r="DL23" s="150"/>
      <c r="DM23" s="150"/>
      <c r="DN23" s="150"/>
      <c r="DO23" s="150"/>
      <c r="DP23" s="150"/>
      <c r="DQ23" s="150"/>
      <c r="DR23" s="150"/>
      <c r="DS23" s="150"/>
      <c r="DT23" s="150"/>
      <c r="DU23" s="150"/>
      <c r="DV23" s="150"/>
      <c r="DW23" s="150"/>
      <c r="DX23" s="150"/>
      <c r="DY23" s="150"/>
      <c r="DZ23" s="150"/>
      <c r="EA23" s="150"/>
      <c r="EB23" s="150"/>
      <c r="EC23" s="150"/>
      <c r="ED23" s="150"/>
      <c r="EE23" s="150"/>
      <c r="EF23" s="150"/>
      <c r="EG23" s="150"/>
      <c r="EH23" s="150"/>
      <c r="EI23" s="150"/>
      <c r="EJ23" s="150"/>
      <c r="EK23" s="150"/>
      <c r="EL23" s="150"/>
      <c r="EM23" s="150"/>
      <c r="EN23" s="150"/>
      <c r="EO23" s="150"/>
      <c r="EP23" s="150"/>
      <c r="EQ23" s="150"/>
      <c r="ER23" s="150"/>
      <c r="ES23" s="150"/>
      <c r="ET23" s="150"/>
      <c r="EU23" s="150"/>
      <c r="EV23" s="150"/>
      <c r="EW23" s="150"/>
      <c r="EX23" s="150"/>
      <c r="EY23" s="150"/>
      <c r="EZ23" s="150"/>
      <c r="FA23" s="150"/>
      <c r="FB23" s="150"/>
      <c r="FC23" s="150"/>
      <c r="FD23" s="150"/>
      <c r="FE23" s="150"/>
      <c r="FF23" s="150"/>
      <c r="FG23" s="150"/>
      <c r="FH23" s="150"/>
      <c r="FI23" s="150"/>
      <c r="FJ23" s="150"/>
      <c r="FK23" s="150"/>
      <c r="FL23" s="150"/>
      <c r="FM23" s="150"/>
      <c r="FN23" s="150"/>
      <c r="FO23" s="150"/>
      <c r="FP23" s="150"/>
      <c r="FQ23" s="150"/>
      <c r="FR23" s="150"/>
      <c r="FS23" s="150"/>
      <c r="FT23" s="150"/>
      <c r="FU23" s="150"/>
      <c r="FV23" s="150"/>
      <c r="FW23" s="150"/>
      <c r="FX23" s="150"/>
      <c r="FY23" s="150"/>
      <c r="FZ23" s="150"/>
      <c r="GA23" s="150"/>
      <c r="GB23" s="150"/>
      <c r="GC23" s="150"/>
      <c r="GD23" s="150"/>
      <c r="GE23" s="150"/>
      <c r="GF23" s="150"/>
      <c r="GG23" s="150"/>
      <c r="GH23" s="150"/>
      <c r="GI23" s="150"/>
      <c r="GJ23" s="150"/>
      <c r="GK23" s="150"/>
      <c r="GL23" s="150"/>
      <c r="GM23" s="150"/>
      <c r="GN23" s="150"/>
      <c r="GO23" s="150"/>
      <c r="GP23" s="150"/>
      <c r="GQ23" s="150"/>
      <c r="GR23" s="150"/>
      <c r="GS23" s="150"/>
      <c r="GT23" s="150"/>
      <c r="GU23" s="150"/>
      <c r="GV23" s="150"/>
      <c r="GW23" s="150"/>
      <c r="GX23" s="150"/>
      <c r="GY23" s="150"/>
      <c r="GZ23" s="150"/>
      <c r="HA23" s="150"/>
      <c r="HB23" s="150"/>
      <c r="HC23" s="150"/>
      <c r="HD23" s="150"/>
      <c r="HE23" s="150"/>
      <c r="HF23" s="150"/>
      <c r="HG23" s="150"/>
      <c r="HH23" s="150"/>
      <c r="HI23" s="150"/>
      <c r="HJ23" s="150"/>
      <c r="HK23" s="150"/>
      <c r="HL23" s="150"/>
      <c r="HM23" s="150"/>
      <c r="HN23" s="150"/>
      <c r="HO23" s="150"/>
      <c r="HP23" s="150"/>
      <c r="HQ23" s="150"/>
      <c r="HR23" s="150"/>
      <c r="HS23" s="150"/>
      <c r="HT23" s="150"/>
      <c r="HU23" s="150"/>
      <c r="HV23" s="150"/>
      <c r="HW23" s="150"/>
      <c r="HX23" s="150"/>
      <c r="HY23" s="150"/>
      <c r="HZ23" s="150"/>
      <c r="IA23" s="150"/>
      <c r="IB23" s="150"/>
      <c r="IC23" s="150"/>
      <c r="ID23" s="150"/>
      <c r="IE23" s="150"/>
      <c r="IF23" s="150"/>
      <c r="IG23" s="150"/>
      <c r="IH23" s="150"/>
      <c r="II23" s="150"/>
      <c r="IJ23" s="150"/>
      <c r="IK23" s="150"/>
      <c r="IL23" s="150"/>
      <c r="IM23" s="150"/>
      <c r="IN23" s="150"/>
      <c r="IO23" s="150"/>
      <c r="IP23" s="150"/>
      <c r="IQ23" s="150"/>
      <c r="IR23" s="150"/>
      <c r="IS23" s="150"/>
    </row>
    <row r="24" spans="1:253" ht="63.75" customHeight="1">
      <c r="A24" s="153" t="str">
        <f>'HECVAT - On-Premise'!A24</f>
        <v>DOCU-03</v>
      </c>
      <c r="B24" s="22" t="str">
        <f>VLOOKUP(A24,'HECVAT - On-Premise'!A$22:B$85,2,FALSE)</f>
        <v>Are you compliant with FISMA standards?</v>
      </c>
      <c r="C24" s="154" t="s">
        <v>1617</v>
      </c>
      <c r="D24" s="156" t="s">
        <v>1818</v>
      </c>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c r="CM24" s="150"/>
      <c r="CN24" s="150"/>
      <c r="CO24" s="150"/>
      <c r="CP24" s="150"/>
      <c r="CQ24" s="150"/>
      <c r="CR24" s="150"/>
      <c r="CS24" s="150"/>
      <c r="CT24" s="150"/>
      <c r="CU24" s="150"/>
      <c r="CV24" s="150"/>
      <c r="CW24" s="150"/>
      <c r="CX24" s="150"/>
      <c r="CY24" s="150"/>
      <c r="CZ24" s="150"/>
      <c r="DA24" s="150"/>
      <c r="DB24" s="150"/>
      <c r="DC24" s="150"/>
      <c r="DD24" s="150"/>
      <c r="DE24" s="150"/>
      <c r="DF24" s="150"/>
      <c r="DG24" s="150"/>
      <c r="DH24" s="150"/>
      <c r="DI24" s="150"/>
      <c r="DJ24" s="150"/>
      <c r="DK24" s="150"/>
      <c r="DL24" s="150"/>
      <c r="DM24" s="150"/>
      <c r="DN24" s="150"/>
      <c r="DO24" s="150"/>
      <c r="DP24" s="150"/>
      <c r="DQ24" s="150"/>
      <c r="DR24" s="150"/>
      <c r="DS24" s="150"/>
      <c r="DT24" s="150"/>
      <c r="DU24" s="150"/>
      <c r="DV24" s="150"/>
      <c r="DW24" s="150"/>
      <c r="DX24" s="150"/>
      <c r="DY24" s="150"/>
      <c r="DZ24" s="150"/>
      <c r="EA24" s="150"/>
      <c r="EB24" s="150"/>
      <c r="EC24" s="150"/>
      <c r="ED24" s="150"/>
      <c r="EE24" s="150"/>
      <c r="EF24" s="150"/>
      <c r="EG24" s="150"/>
      <c r="EH24" s="150"/>
      <c r="EI24" s="150"/>
      <c r="EJ24" s="150"/>
      <c r="EK24" s="150"/>
      <c r="EL24" s="150"/>
      <c r="EM24" s="150"/>
      <c r="EN24" s="150"/>
      <c r="EO24" s="150"/>
      <c r="EP24" s="150"/>
      <c r="EQ24" s="150"/>
      <c r="ER24" s="150"/>
      <c r="ES24" s="150"/>
      <c r="ET24" s="150"/>
      <c r="EU24" s="150"/>
      <c r="EV24" s="150"/>
      <c r="EW24" s="150"/>
      <c r="EX24" s="150"/>
      <c r="EY24" s="150"/>
      <c r="EZ24" s="150"/>
      <c r="FA24" s="150"/>
      <c r="FB24" s="150"/>
      <c r="FC24" s="150"/>
      <c r="FD24" s="150"/>
      <c r="FE24" s="150"/>
      <c r="FF24" s="150"/>
      <c r="FG24" s="150"/>
      <c r="FH24" s="150"/>
      <c r="FI24" s="150"/>
      <c r="FJ24" s="150"/>
      <c r="FK24" s="150"/>
      <c r="FL24" s="150"/>
      <c r="FM24" s="150"/>
      <c r="FN24" s="150"/>
      <c r="FO24" s="150"/>
      <c r="FP24" s="150"/>
      <c r="FQ24" s="150"/>
      <c r="FR24" s="150"/>
      <c r="FS24" s="150"/>
      <c r="FT24" s="150"/>
      <c r="FU24" s="150"/>
      <c r="FV24" s="150"/>
      <c r="FW24" s="150"/>
      <c r="FX24" s="150"/>
      <c r="FY24" s="150"/>
      <c r="FZ24" s="150"/>
      <c r="GA24" s="150"/>
      <c r="GB24" s="150"/>
      <c r="GC24" s="150"/>
      <c r="GD24" s="150"/>
      <c r="GE24" s="150"/>
      <c r="GF24" s="150"/>
      <c r="GG24" s="150"/>
      <c r="GH24" s="150"/>
      <c r="GI24" s="150"/>
      <c r="GJ24" s="150"/>
      <c r="GK24" s="150"/>
      <c r="GL24" s="150"/>
      <c r="GM24" s="150"/>
      <c r="GN24" s="150"/>
      <c r="GO24" s="150"/>
      <c r="GP24" s="150"/>
      <c r="GQ24" s="150"/>
      <c r="GR24" s="150"/>
      <c r="GS24" s="150"/>
      <c r="GT24" s="150"/>
      <c r="GU24" s="150"/>
      <c r="GV24" s="150"/>
      <c r="GW24" s="150"/>
      <c r="GX24" s="150"/>
      <c r="GY24" s="150"/>
      <c r="GZ24" s="150"/>
      <c r="HA24" s="150"/>
      <c r="HB24" s="150"/>
      <c r="HC24" s="150"/>
      <c r="HD24" s="150"/>
      <c r="HE24" s="150"/>
      <c r="HF24" s="150"/>
      <c r="HG24" s="150"/>
      <c r="HH24" s="150"/>
      <c r="HI24" s="150"/>
      <c r="HJ24" s="150"/>
      <c r="HK24" s="150"/>
      <c r="HL24" s="150"/>
      <c r="HM24" s="150"/>
      <c r="HN24" s="150"/>
      <c r="HO24" s="150"/>
      <c r="HP24" s="150"/>
      <c r="HQ24" s="150"/>
      <c r="HR24" s="150"/>
      <c r="HS24" s="150"/>
      <c r="HT24" s="150"/>
      <c r="HU24" s="150"/>
      <c r="HV24" s="150"/>
      <c r="HW24" s="150"/>
      <c r="HX24" s="150"/>
      <c r="HY24" s="150"/>
      <c r="HZ24" s="150"/>
      <c r="IA24" s="150"/>
      <c r="IB24" s="150"/>
      <c r="IC24" s="150"/>
      <c r="ID24" s="150"/>
      <c r="IE24" s="150"/>
      <c r="IF24" s="150"/>
      <c r="IG24" s="150"/>
      <c r="IH24" s="150"/>
      <c r="II24" s="150"/>
      <c r="IJ24" s="150"/>
      <c r="IK24" s="150"/>
      <c r="IL24" s="150"/>
      <c r="IM24" s="150"/>
      <c r="IN24" s="150"/>
      <c r="IO24" s="150"/>
      <c r="IP24" s="150"/>
      <c r="IQ24" s="150"/>
      <c r="IR24" s="150"/>
      <c r="IS24" s="150"/>
    </row>
    <row r="25" spans="1:253" ht="63.75" customHeight="1">
      <c r="A25" s="153" t="str">
        <f>'HECVAT - On-Premise'!A25</f>
        <v>DOCU-04</v>
      </c>
      <c r="B25" s="22" t="str">
        <f>VLOOKUP(A25,'HECVAT - On-Premise'!A$22:B$85,2,FALSE)</f>
        <v>Does your organization have a data privacy policy?</v>
      </c>
      <c r="C25" s="154" t="s">
        <v>1618</v>
      </c>
      <c r="D25" s="156" t="s">
        <v>1619</v>
      </c>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c r="CM25" s="150"/>
      <c r="CN25" s="150"/>
      <c r="CO25" s="150"/>
      <c r="CP25" s="150"/>
      <c r="CQ25" s="150"/>
      <c r="CR25" s="150"/>
      <c r="CS25" s="150"/>
      <c r="CT25" s="150"/>
      <c r="CU25" s="150"/>
      <c r="CV25" s="150"/>
      <c r="CW25" s="150"/>
      <c r="CX25" s="150"/>
      <c r="CY25" s="150"/>
      <c r="CZ25" s="150"/>
      <c r="DA25" s="150"/>
      <c r="DB25" s="150"/>
      <c r="DC25" s="150"/>
      <c r="DD25" s="150"/>
      <c r="DE25" s="150"/>
      <c r="DF25" s="150"/>
      <c r="DG25" s="150"/>
      <c r="DH25" s="150"/>
      <c r="DI25" s="150"/>
      <c r="DJ25" s="150"/>
      <c r="DK25" s="150"/>
      <c r="DL25" s="150"/>
      <c r="DM25" s="150"/>
      <c r="DN25" s="150"/>
      <c r="DO25" s="150"/>
      <c r="DP25" s="150"/>
      <c r="DQ25" s="150"/>
      <c r="DR25" s="150"/>
      <c r="DS25" s="150"/>
      <c r="DT25" s="150"/>
      <c r="DU25" s="150"/>
      <c r="DV25" s="150"/>
      <c r="DW25" s="150"/>
      <c r="DX25" s="150"/>
      <c r="DY25" s="150"/>
      <c r="DZ25" s="150"/>
      <c r="EA25" s="150"/>
      <c r="EB25" s="150"/>
      <c r="EC25" s="150"/>
      <c r="ED25" s="150"/>
      <c r="EE25" s="150"/>
      <c r="EF25" s="150"/>
      <c r="EG25" s="150"/>
      <c r="EH25" s="150"/>
      <c r="EI25" s="150"/>
      <c r="EJ25" s="150"/>
      <c r="EK25" s="150"/>
      <c r="EL25" s="150"/>
      <c r="EM25" s="150"/>
      <c r="EN25" s="150"/>
      <c r="EO25" s="150"/>
      <c r="EP25" s="150"/>
      <c r="EQ25" s="150"/>
      <c r="ER25" s="150"/>
      <c r="ES25" s="150"/>
      <c r="ET25" s="150"/>
      <c r="EU25" s="150"/>
      <c r="EV25" s="150"/>
      <c r="EW25" s="150"/>
      <c r="EX25" s="150"/>
      <c r="EY25" s="150"/>
      <c r="EZ25" s="150"/>
      <c r="FA25" s="150"/>
      <c r="FB25" s="150"/>
      <c r="FC25" s="150"/>
      <c r="FD25" s="150"/>
      <c r="FE25" s="150"/>
      <c r="FF25" s="150"/>
      <c r="FG25" s="150"/>
      <c r="FH25" s="150"/>
      <c r="FI25" s="150"/>
      <c r="FJ25" s="150"/>
      <c r="FK25" s="150"/>
      <c r="FL25" s="150"/>
      <c r="FM25" s="150"/>
      <c r="FN25" s="150"/>
      <c r="FO25" s="150"/>
      <c r="FP25" s="150"/>
      <c r="FQ25" s="150"/>
      <c r="FR25" s="150"/>
      <c r="FS25" s="150"/>
      <c r="FT25" s="150"/>
      <c r="FU25" s="150"/>
      <c r="FV25" s="150"/>
      <c r="FW25" s="150"/>
      <c r="FX25" s="150"/>
      <c r="FY25" s="150"/>
      <c r="FZ25" s="150"/>
      <c r="GA25" s="150"/>
      <c r="GB25" s="150"/>
      <c r="GC25" s="150"/>
      <c r="GD25" s="150"/>
      <c r="GE25" s="150"/>
      <c r="GF25" s="150"/>
      <c r="GG25" s="150"/>
      <c r="GH25" s="150"/>
      <c r="GI25" s="150"/>
      <c r="GJ25" s="150"/>
      <c r="GK25" s="150"/>
      <c r="GL25" s="150"/>
      <c r="GM25" s="150"/>
      <c r="GN25" s="150"/>
      <c r="GO25" s="150"/>
      <c r="GP25" s="150"/>
      <c r="GQ25" s="150"/>
      <c r="GR25" s="150"/>
      <c r="GS25" s="150"/>
      <c r="GT25" s="150"/>
      <c r="GU25" s="150"/>
      <c r="GV25" s="150"/>
      <c r="GW25" s="150"/>
      <c r="GX25" s="150"/>
      <c r="GY25" s="150"/>
      <c r="GZ25" s="150"/>
      <c r="HA25" s="150"/>
      <c r="HB25" s="150"/>
      <c r="HC25" s="150"/>
      <c r="HD25" s="150"/>
      <c r="HE25" s="150"/>
      <c r="HF25" s="150"/>
      <c r="HG25" s="150"/>
      <c r="HH25" s="150"/>
      <c r="HI25" s="150"/>
      <c r="HJ25" s="150"/>
      <c r="HK25" s="150"/>
      <c r="HL25" s="150"/>
      <c r="HM25" s="150"/>
      <c r="HN25" s="150"/>
      <c r="HO25" s="150"/>
      <c r="HP25" s="150"/>
      <c r="HQ25" s="150"/>
      <c r="HR25" s="150"/>
      <c r="HS25" s="150"/>
      <c r="HT25" s="150"/>
      <c r="HU25" s="150"/>
      <c r="HV25" s="150"/>
      <c r="HW25" s="150"/>
      <c r="HX25" s="150"/>
      <c r="HY25" s="150"/>
      <c r="HZ25" s="150"/>
      <c r="IA25" s="150"/>
      <c r="IB25" s="150"/>
      <c r="IC25" s="150"/>
      <c r="ID25" s="150"/>
      <c r="IE25" s="150"/>
      <c r="IF25" s="150"/>
      <c r="IG25" s="150"/>
      <c r="IH25" s="150"/>
      <c r="II25" s="150"/>
      <c r="IJ25" s="150"/>
      <c r="IK25" s="150"/>
      <c r="IL25" s="150"/>
      <c r="IM25" s="150"/>
      <c r="IN25" s="150"/>
      <c r="IO25" s="150"/>
      <c r="IP25" s="150"/>
      <c r="IQ25" s="150"/>
      <c r="IR25" s="150"/>
      <c r="IS25" s="150"/>
    </row>
    <row r="26" spans="1:253" ht="63.75" customHeight="1">
      <c r="A26" s="153" t="str">
        <f>'HECVAT - On-Premise'!A26</f>
        <v>DOCU-05</v>
      </c>
      <c r="B26" s="22" t="str">
        <f>VLOOKUP(A26,'HECVAT - On-Premise'!A$22:B$85,2,FALSE)</f>
        <v>Describe or provide a reference to your Business Continuity Plan (BCP).</v>
      </c>
      <c r="C26" s="154" t="s">
        <v>1620</v>
      </c>
      <c r="D26" s="155" t="s">
        <v>1621</v>
      </c>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c r="CK26" s="150"/>
      <c r="CL26" s="150"/>
      <c r="CM26" s="150"/>
      <c r="CN26" s="150"/>
      <c r="CO26" s="150"/>
      <c r="CP26" s="150"/>
      <c r="CQ26" s="150"/>
      <c r="CR26" s="150"/>
      <c r="CS26" s="150"/>
      <c r="CT26" s="150"/>
      <c r="CU26" s="150"/>
      <c r="CV26" s="150"/>
      <c r="CW26" s="150"/>
      <c r="CX26" s="150"/>
      <c r="CY26" s="150"/>
      <c r="CZ26" s="150"/>
      <c r="DA26" s="150"/>
      <c r="DB26" s="150"/>
      <c r="DC26" s="150"/>
      <c r="DD26" s="150"/>
      <c r="DE26" s="150"/>
      <c r="DF26" s="150"/>
      <c r="DG26" s="150"/>
      <c r="DH26" s="150"/>
      <c r="DI26" s="150"/>
      <c r="DJ26" s="150"/>
      <c r="DK26" s="150"/>
      <c r="DL26" s="150"/>
      <c r="DM26" s="150"/>
      <c r="DN26" s="150"/>
      <c r="DO26" s="150"/>
      <c r="DP26" s="150"/>
      <c r="DQ26" s="150"/>
      <c r="DR26" s="150"/>
      <c r="DS26" s="150"/>
      <c r="DT26" s="150"/>
      <c r="DU26" s="150"/>
      <c r="DV26" s="150"/>
      <c r="DW26" s="150"/>
      <c r="DX26" s="150"/>
      <c r="DY26" s="150"/>
      <c r="DZ26" s="150"/>
      <c r="EA26" s="150"/>
      <c r="EB26" s="150"/>
      <c r="EC26" s="150"/>
      <c r="ED26" s="150"/>
      <c r="EE26" s="150"/>
      <c r="EF26" s="150"/>
      <c r="EG26" s="150"/>
      <c r="EH26" s="150"/>
      <c r="EI26" s="150"/>
      <c r="EJ26" s="150"/>
      <c r="EK26" s="150"/>
      <c r="EL26" s="150"/>
      <c r="EM26" s="150"/>
      <c r="EN26" s="150"/>
      <c r="EO26" s="150"/>
      <c r="EP26" s="150"/>
      <c r="EQ26" s="150"/>
      <c r="ER26" s="150"/>
      <c r="ES26" s="150"/>
      <c r="ET26" s="150"/>
      <c r="EU26" s="150"/>
      <c r="EV26" s="150"/>
      <c r="EW26" s="150"/>
      <c r="EX26" s="150"/>
      <c r="EY26" s="150"/>
      <c r="EZ26" s="150"/>
      <c r="FA26" s="150"/>
      <c r="FB26" s="150"/>
      <c r="FC26" s="150"/>
      <c r="FD26" s="150"/>
      <c r="FE26" s="150"/>
      <c r="FF26" s="150"/>
      <c r="FG26" s="150"/>
      <c r="FH26" s="150"/>
      <c r="FI26" s="150"/>
      <c r="FJ26" s="150"/>
      <c r="FK26" s="150"/>
      <c r="FL26" s="150"/>
      <c r="FM26" s="150"/>
      <c r="FN26" s="150"/>
      <c r="FO26" s="150"/>
      <c r="FP26" s="150"/>
      <c r="FQ26" s="150"/>
      <c r="FR26" s="150"/>
      <c r="FS26" s="150"/>
      <c r="FT26" s="150"/>
      <c r="FU26" s="150"/>
      <c r="FV26" s="150"/>
      <c r="FW26" s="150"/>
      <c r="FX26" s="150"/>
      <c r="FY26" s="150"/>
      <c r="FZ26" s="150"/>
      <c r="GA26" s="150"/>
      <c r="GB26" s="150"/>
      <c r="GC26" s="150"/>
      <c r="GD26" s="150"/>
      <c r="GE26" s="150"/>
      <c r="GF26" s="150"/>
      <c r="GG26" s="150"/>
      <c r="GH26" s="150"/>
      <c r="GI26" s="150"/>
      <c r="GJ26" s="150"/>
      <c r="GK26" s="150"/>
      <c r="GL26" s="150"/>
      <c r="GM26" s="150"/>
      <c r="GN26" s="150"/>
      <c r="GO26" s="150"/>
      <c r="GP26" s="150"/>
      <c r="GQ26" s="150"/>
      <c r="GR26" s="150"/>
      <c r="GS26" s="150"/>
      <c r="GT26" s="150"/>
      <c r="GU26" s="150"/>
      <c r="GV26" s="150"/>
      <c r="GW26" s="150"/>
      <c r="GX26" s="150"/>
      <c r="GY26" s="150"/>
      <c r="GZ26" s="150"/>
      <c r="HA26" s="150"/>
      <c r="HB26" s="150"/>
      <c r="HC26" s="150"/>
      <c r="HD26" s="150"/>
      <c r="HE26" s="150"/>
      <c r="HF26" s="150"/>
      <c r="HG26" s="150"/>
      <c r="HH26" s="150"/>
      <c r="HI26" s="150"/>
      <c r="HJ26" s="150"/>
      <c r="HK26" s="150"/>
      <c r="HL26" s="150"/>
      <c r="HM26" s="150"/>
      <c r="HN26" s="150"/>
      <c r="HO26" s="150"/>
      <c r="HP26" s="150"/>
      <c r="HQ26" s="150"/>
      <c r="HR26" s="150"/>
      <c r="HS26" s="150"/>
      <c r="HT26" s="150"/>
      <c r="HU26" s="150"/>
      <c r="HV26" s="150"/>
      <c r="HW26" s="150"/>
      <c r="HX26" s="150"/>
      <c r="HY26" s="150"/>
      <c r="HZ26" s="150"/>
      <c r="IA26" s="150"/>
      <c r="IB26" s="150"/>
      <c r="IC26" s="150"/>
      <c r="ID26" s="150"/>
      <c r="IE26" s="150"/>
      <c r="IF26" s="150"/>
      <c r="IG26" s="150"/>
      <c r="IH26" s="150"/>
      <c r="II26" s="150"/>
      <c r="IJ26" s="150"/>
      <c r="IK26" s="150"/>
      <c r="IL26" s="150"/>
      <c r="IM26" s="150"/>
      <c r="IN26" s="150"/>
      <c r="IO26" s="150"/>
      <c r="IP26" s="150"/>
      <c r="IQ26" s="150"/>
      <c r="IR26" s="150"/>
      <c r="IS26" s="150"/>
    </row>
    <row r="27" spans="1:253" ht="85.5">
      <c r="A27" s="153" t="str">
        <f>'HECVAT - On-Premise'!A27</f>
        <v>DOCU-06</v>
      </c>
      <c r="B27" s="22" t="str">
        <f>VLOOKUP(A27,'HECVAT - On-Premise'!A$22:B$85,2,FALSE)</f>
        <v>Describe or provide a reference to your Disaster Recovery Plan (DRP).</v>
      </c>
      <c r="C27" s="154" t="s">
        <v>1819</v>
      </c>
      <c r="D27" s="157" t="s">
        <v>1622</v>
      </c>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c r="CM27" s="150"/>
      <c r="CN27" s="150"/>
      <c r="CO27" s="150"/>
      <c r="CP27" s="150"/>
      <c r="CQ27" s="150"/>
      <c r="CR27" s="150"/>
      <c r="CS27" s="150"/>
      <c r="CT27" s="150"/>
      <c r="CU27" s="150"/>
      <c r="CV27" s="150"/>
      <c r="CW27" s="150"/>
      <c r="CX27" s="150"/>
      <c r="CY27" s="150"/>
      <c r="CZ27" s="150"/>
      <c r="DA27" s="150"/>
      <c r="DB27" s="150"/>
      <c r="DC27" s="150"/>
      <c r="DD27" s="150"/>
      <c r="DE27" s="150"/>
      <c r="DF27" s="150"/>
      <c r="DG27" s="150"/>
      <c r="DH27" s="150"/>
      <c r="DI27" s="150"/>
      <c r="DJ27" s="150"/>
      <c r="DK27" s="150"/>
      <c r="DL27" s="150"/>
      <c r="DM27" s="150"/>
      <c r="DN27" s="150"/>
      <c r="DO27" s="150"/>
      <c r="DP27" s="150"/>
      <c r="DQ27" s="150"/>
      <c r="DR27" s="150"/>
      <c r="DS27" s="150"/>
      <c r="DT27" s="150"/>
      <c r="DU27" s="150"/>
      <c r="DV27" s="150"/>
      <c r="DW27" s="150"/>
      <c r="DX27" s="150"/>
      <c r="DY27" s="150"/>
      <c r="DZ27" s="150"/>
      <c r="EA27" s="150"/>
      <c r="EB27" s="150"/>
      <c r="EC27" s="150"/>
      <c r="ED27" s="150"/>
      <c r="EE27" s="150"/>
      <c r="EF27" s="150"/>
      <c r="EG27" s="150"/>
      <c r="EH27" s="150"/>
      <c r="EI27" s="150"/>
      <c r="EJ27" s="150"/>
      <c r="EK27" s="150"/>
      <c r="EL27" s="150"/>
      <c r="EM27" s="150"/>
      <c r="EN27" s="150"/>
      <c r="EO27" s="150"/>
      <c r="EP27" s="150"/>
      <c r="EQ27" s="150"/>
      <c r="ER27" s="150"/>
      <c r="ES27" s="150"/>
      <c r="ET27" s="150"/>
      <c r="EU27" s="150"/>
      <c r="EV27" s="150"/>
      <c r="EW27" s="150"/>
      <c r="EX27" s="150"/>
      <c r="EY27" s="150"/>
      <c r="EZ27" s="150"/>
      <c r="FA27" s="150"/>
      <c r="FB27" s="150"/>
      <c r="FC27" s="150"/>
      <c r="FD27" s="150"/>
      <c r="FE27" s="150"/>
      <c r="FF27" s="150"/>
      <c r="FG27" s="150"/>
      <c r="FH27" s="150"/>
      <c r="FI27" s="150"/>
      <c r="FJ27" s="150"/>
      <c r="FK27" s="150"/>
      <c r="FL27" s="150"/>
      <c r="FM27" s="150"/>
      <c r="FN27" s="150"/>
      <c r="FO27" s="150"/>
      <c r="FP27" s="150"/>
      <c r="FQ27" s="150"/>
      <c r="FR27" s="150"/>
      <c r="FS27" s="150"/>
      <c r="FT27" s="150"/>
      <c r="FU27" s="150"/>
      <c r="FV27" s="150"/>
      <c r="FW27" s="150"/>
      <c r="FX27" s="150"/>
      <c r="FY27" s="150"/>
      <c r="FZ27" s="150"/>
      <c r="GA27" s="150"/>
      <c r="GB27" s="150"/>
      <c r="GC27" s="150"/>
      <c r="GD27" s="150"/>
      <c r="GE27" s="150"/>
      <c r="GF27" s="150"/>
      <c r="GG27" s="150"/>
      <c r="GH27" s="150"/>
      <c r="GI27" s="150"/>
      <c r="GJ27" s="150"/>
      <c r="GK27" s="150"/>
      <c r="GL27" s="150"/>
      <c r="GM27" s="150"/>
      <c r="GN27" s="150"/>
      <c r="GO27" s="150"/>
      <c r="GP27" s="150"/>
      <c r="GQ27" s="150"/>
      <c r="GR27" s="150"/>
      <c r="GS27" s="150"/>
      <c r="GT27" s="150"/>
      <c r="GU27" s="150"/>
      <c r="GV27" s="150"/>
      <c r="GW27" s="150"/>
      <c r="GX27" s="150"/>
      <c r="GY27" s="150"/>
      <c r="GZ27" s="150"/>
      <c r="HA27" s="150"/>
      <c r="HB27" s="150"/>
      <c r="HC27" s="150"/>
      <c r="HD27" s="150"/>
      <c r="HE27" s="150"/>
      <c r="HF27" s="150"/>
      <c r="HG27" s="150"/>
      <c r="HH27" s="150"/>
      <c r="HI27" s="150"/>
      <c r="HJ27" s="150"/>
      <c r="HK27" s="150"/>
      <c r="HL27" s="150"/>
      <c r="HM27" s="150"/>
      <c r="HN27" s="150"/>
      <c r="HO27" s="150"/>
      <c r="HP27" s="150"/>
      <c r="HQ27" s="150"/>
      <c r="HR27" s="150"/>
      <c r="HS27" s="150"/>
      <c r="HT27" s="150"/>
      <c r="HU27" s="150"/>
      <c r="HV27" s="150"/>
      <c r="HW27" s="150"/>
      <c r="HX27" s="150"/>
      <c r="HY27" s="150"/>
      <c r="HZ27" s="150"/>
      <c r="IA27" s="150"/>
      <c r="IB27" s="150"/>
      <c r="IC27" s="150"/>
      <c r="ID27" s="150"/>
      <c r="IE27" s="150"/>
      <c r="IF27" s="150"/>
      <c r="IG27" s="150"/>
      <c r="IH27" s="150"/>
      <c r="II27" s="150"/>
      <c r="IJ27" s="150"/>
      <c r="IK27" s="150"/>
      <c r="IL27" s="150"/>
      <c r="IM27" s="150"/>
      <c r="IN27" s="150"/>
      <c r="IO27" s="150"/>
      <c r="IP27" s="150"/>
      <c r="IQ27" s="150"/>
      <c r="IR27" s="150"/>
      <c r="IS27" s="150"/>
    </row>
    <row r="28" spans="1:253" ht="36" customHeight="1">
      <c r="A28" s="245" t="s">
        <v>13</v>
      </c>
      <c r="B28" s="246"/>
      <c r="C28" s="158" t="str">
        <f>$C$21</f>
        <v>Reason for Question</v>
      </c>
      <c r="D28" s="158" t="str">
        <f>$D$21</f>
        <v>Follow-up Inquiries/Responses</v>
      </c>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c r="CM28" s="150"/>
      <c r="CN28" s="150"/>
      <c r="CO28" s="150"/>
      <c r="CP28" s="150"/>
      <c r="CQ28" s="150"/>
      <c r="CR28" s="150"/>
      <c r="CS28" s="150"/>
      <c r="CT28" s="150"/>
      <c r="CU28" s="150"/>
      <c r="CV28" s="150"/>
      <c r="CW28" s="150"/>
      <c r="CX28" s="150"/>
      <c r="CY28" s="150"/>
      <c r="CZ28" s="150"/>
      <c r="DA28" s="150"/>
      <c r="DB28" s="150"/>
      <c r="DC28" s="150"/>
      <c r="DD28" s="150"/>
      <c r="DE28" s="150"/>
      <c r="DF28" s="150"/>
      <c r="DG28" s="150"/>
      <c r="DH28" s="150"/>
      <c r="DI28" s="150"/>
      <c r="DJ28" s="150"/>
      <c r="DK28" s="150"/>
      <c r="DL28" s="150"/>
      <c r="DM28" s="150"/>
      <c r="DN28" s="150"/>
      <c r="DO28" s="150"/>
      <c r="DP28" s="150"/>
      <c r="DQ28" s="150"/>
      <c r="DR28" s="150"/>
      <c r="DS28" s="150"/>
      <c r="DT28" s="150"/>
      <c r="DU28" s="150"/>
      <c r="DV28" s="150"/>
      <c r="DW28" s="150"/>
      <c r="DX28" s="150"/>
      <c r="DY28" s="150"/>
      <c r="DZ28" s="150"/>
      <c r="EA28" s="150"/>
      <c r="EB28" s="150"/>
      <c r="EC28" s="150"/>
      <c r="ED28" s="150"/>
      <c r="EE28" s="150"/>
      <c r="EF28" s="150"/>
      <c r="EG28" s="150"/>
      <c r="EH28" s="150"/>
      <c r="EI28" s="150"/>
      <c r="EJ28" s="150"/>
      <c r="EK28" s="150"/>
      <c r="EL28" s="150"/>
      <c r="EM28" s="150"/>
      <c r="EN28" s="150"/>
      <c r="EO28" s="150"/>
      <c r="EP28" s="150"/>
      <c r="EQ28" s="150"/>
      <c r="ER28" s="150"/>
      <c r="ES28" s="150"/>
      <c r="ET28" s="150"/>
      <c r="EU28" s="150"/>
      <c r="EV28" s="150"/>
      <c r="EW28" s="150"/>
      <c r="EX28" s="150"/>
      <c r="EY28" s="150"/>
      <c r="EZ28" s="150"/>
      <c r="FA28" s="150"/>
      <c r="FB28" s="150"/>
      <c r="FC28" s="150"/>
      <c r="FD28" s="150"/>
      <c r="FE28" s="150"/>
      <c r="FF28" s="150"/>
      <c r="FG28" s="150"/>
      <c r="FH28" s="150"/>
      <c r="FI28" s="150"/>
      <c r="FJ28" s="150"/>
      <c r="FK28" s="150"/>
      <c r="FL28" s="150"/>
      <c r="FM28" s="150"/>
      <c r="FN28" s="150"/>
      <c r="FO28" s="150"/>
      <c r="FP28" s="150"/>
      <c r="FQ28" s="150"/>
      <c r="FR28" s="150"/>
      <c r="FS28" s="150"/>
      <c r="FT28" s="150"/>
      <c r="FU28" s="150"/>
      <c r="FV28" s="150"/>
      <c r="FW28" s="150"/>
      <c r="FX28" s="150"/>
      <c r="FY28" s="150"/>
      <c r="FZ28" s="150"/>
      <c r="GA28" s="150"/>
      <c r="GB28" s="150"/>
      <c r="GC28" s="150"/>
      <c r="GD28" s="150"/>
      <c r="GE28" s="150"/>
      <c r="GF28" s="150"/>
      <c r="GG28" s="150"/>
      <c r="GH28" s="150"/>
      <c r="GI28" s="150"/>
      <c r="GJ28" s="150"/>
      <c r="GK28" s="150"/>
      <c r="GL28" s="150"/>
      <c r="GM28" s="150"/>
      <c r="GN28" s="150"/>
      <c r="GO28" s="150"/>
      <c r="GP28" s="150"/>
      <c r="GQ28" s="150"/>
      <c r="GR28" s="150"/>
      <c r="GS28" s="150"/>
      <c r="GT28" s="150"/>
      <c r="GU28" s="150"/>
      <c r="GV28" s="150"/>
      <c r="GW28" s="150"/>
      <c r="GX28" s="150"/>
      <c r="GY28" s="150"/>
      <c r="GZ28" s="150"/>
      <c r="HA28" s="150"/>
      <c r="HB28" s="150"/>
      <c r="HC28" s="150"/>
      <c r="HD28" s="150"/>
      <c r="HE28" s="150"/>
      <c r="HF28" s="150"/>
      <c r="HG28" s="150"/>
      <c r="HH28" s="150"/>
      <c r="HI28" s="150"/>
      <c r="HJ28" s="150"/>
      <c r="HK28" s="150"/>
      <c r="HL28" s="150"/>
      <c r="HM28" s="150"/>
      <c r="HN28" s="150"/>
      <c r="HO28" s="150"/>
      <c r="HP28" s="150"/>
      <c r="HQ28" s="150"/>
      <c r="HR28" s="150"/>
      <c r="HS28" s="150"/>
      <c r="HT28" s="150"/>
      <c r="HU28" s="150"/>
      <c r="HV28" s="150"/>
      <c r="HW28" s="150"/>
      <c r="HX28" s="150"/>
      <c r="HY28" s="150"/>
      <c r="HZ28" s="150"/>
      <c r="IA28" s="150"/>
      <c r="IB28" s="150"/>
      <c r="IC28" s="150"/>
      <c r="ID28" s="150"/>
      <c r="IE28" s="150"/>
      <c r="IF28" s="150"/>
      <c r="IG28" s="150"/>
      <c r="IH28" s="150"/>
      <c r="II28" s="150"/>
      <c r="IJ28" s="150"/>
      <c r="IK28" s="150"/>
      <c r="IL28" s="150"/>
      <c r="IM28" s="150"/>
      <c r="IN28" s="150"/>
      <c r="IO28" s="150"/>
      <c r="IP28" s="150"/>
      <c r="IQ28" s="150"/>
      <c r="IR28" s="150"/>
      <c r="IS28" s="150"/>
    </row>
    <row r="29" spans="1:253" ht="96.75" customHeight="1">
      <c r="A29" s="153" t="str">
        <f>'HECVAT - On-Premise'!A29</f>
        <v>COMP-01</v>
      </c>
      <c r="B29" s="22" t="str">
        <f>VLOOKUP(A29,'HECVAT - On-Premise'!A$22:B$85,2,FALSE)</f>
        <v>Describe your organization’s business background and ownership structure, including all parent and subsidiary relationships.</v>
      </c>
      <c r="C29" s="154" t="s">
        <v>1623</v>
      </c>
      <c r="D29" s="154" t="s">
        <v>1624</v>
      </c>
      <c r="E29" s="149"/>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c r="CR29" s="150"/>
      <c r="CS29" s="150"/>
      <c r="CT29" s="150"/>
      <c r="CU29" s="150"/>
      <c r="CV29" s="150"/>
      <c r="CW29" s="150"/>
      <c r="CX29" s="150"/>
      <c r="CY29" s="150"/>
      <c r="CZ29" s="150"/>
      <c r="DA29" s="150"/>
      <c r="DB29" s="150"/>
      <c r="DC29" s="150"/>
      <c r="DD29" s="150"/>
      <c r="DE29" s="150"/>
      <c r="DF29" s="150"/>
      <c r="DG29" s="150"/>
      <c r="DH29" s="150"/>
      <c r="DI29" s="150"/>
      <c r="DJ29" s="150"/>
      <c r="DK29" s="150"/>
      <c r="DL29" s="150"/>
      <c r="DM29" s="150"/>
      <c r="DN29" s="150"/>
      <c r="DO29" s="150"/>
      <c r="DP29" s="150"/>
      <c r="DQ29" s="150"/>
      <c r="DR29" s="150"/>
      <c r="DS29" s="150"/>
      <c r="DT29" s="150"/>
      <c r="DU29" s="150"/>
      <c r="DV29" s="150"/>
      <c r="DW29" s="150"/>
      <c r="DX29" s="150"/>
      <c r="DY29" s="150"/>
      <c r="DZ29" s="150"/>
      <c r="EA29" s="150"/>
      <c r="EB29" s="150"/>
      <c r="EC29" s="150"/>
      <c r="ED29" s="150"/>
      <c r="EE29" s="150"/>
      <c r="EF29" s="150"/>
      <c r="EG29" s="150"/>
      <c r="EH29" s="150"/>
      <c r="EI29" s="150"/>
      <c r="EJ29" s="150"/>
      <c r="EK29" s="150"/>
      <c r="EL29" s="150"/>
      <c r="EM29" s="150"/>
      <c r="EN29" s="150"/>
      <c r="EO29" s="150"/>
      <c r="EP29" s="150"/>
      <c r="EQ29" s="150"/>
      <c r="ER29" s="150"/>
      <c r="ES29" s="150"/>
      <c r="ET29" s="150"/>
      <c r="EU29" s="150"/>
      <c r="EV29" s="150"/>
      <c r="EW29" s="150"/>
      <c r="EX29" s="150"/>
      <c r="EY29" s="150"/>
      <c r="EZ29" s="150"/>
      <c r="FA29" s="150"/>
      <c r="FB29" s="150"/>
      <c r="FC29" s="150"/>
      <c r="FD29" s="150"/>
      <c r="FE29" s="150"/>
      <c r="FF29" s="150"/>
      <c r="FG29" s="150"/>
      <c r="FH29" s="150"/>
      <c r="FI29" s="150"/>
      <c r="FJ29" s="150"/>
      <c r="FK29" s="150"/>
      <c r="FL29" s="150"/>
      <c r="FM29" s="150"/>
      <c r="FN29" s="150"/>
      <c r="FO29" s="150"/>
      <c r="FP29" s="150"/>
      <c r="FQ29" s="150"/>
      <c r="FR29" s="150"/>
      <c r="FS29" s="150"/>
      <c r="FT29" s="150"/>
      <c r="FU29" s="150"/>
      <c r="FV29" s="150"/>
      <c r="FW29" s="150"/>
      <c r="FX29" s="150"/>
      <c r="FY29" s="150"/>
      <c r="FZ29" s="150"/>
      <c r="GA29" s="150"/>
      <c r="GB29" s="150"/>
      <c r="GC29" s="150"/>
      <c r="GD29" s="150"/>
      <c r="GE29" s="150"/>
      <c r="GF29" s="150"/>
      <c r="GG29" s="150"/>
      <c r="GH29" s="150"/>
      <c r="GI29" s="150"/>
      <c r="GJ29" s="150"/>
      <c r="GK29" s="150"/>
      <c r="GL29" s="150"/>
      <c r="GM29" s="150"/>
      <c r="GN29" s="150"/>
      <c r="GO29" s="150"/>
      <c r="GP29" s="150"/>
      <c r="GQ29" s="150"/>
      <c r="GR29" s="150"/>
      <c r="GS29" s="150"/>
      <c r="GT29" s="150"/>
      <c r="GU29" s="150"/>
      <c r="GV29" s="150"/>
      <c r="GW29" s="150"/>
      <c r="GX29" s="150"/>
      <c r="GY29" s="150"/>
      <c r="GZ29" s="150"/>
      <c r="HA29" s="150"/>
      <c r="HB29" s="150"/>
      <c r="HC29" s="150"/>
      <c r="HD29" s="150"/>
      <c r="HE29" s="150"/>
      <c r="HF29" s="150"/>
      <c r="HG29" s="150"/>
      <c r="HH29" s="150"/>
      <c r="HI29" s="150"/>
      <c r="HJ29" s="150"/>
      <c r="HK29" s="150"/>
      <c r="HL29" s="150"/>
      <c r="HM29" s="150"/>
      <c r="HN29" s="150"/>
      <c r="HO29" s="150"/>
      <c r="HP29" s="150"/>
      <c r="HQ29" s="150"/>
      <c r="HR29" s="150"/>
      <c r="HS29" s="150"/>
      <c r="HT29" s="150"/>
      <c r="HU29" s="150"/>
      <c r="HV29" s="150"/>
      <c r="HW29" s="150"/>
      <c r="HX29" s="150"/>
      <c r="HY29" s="150"/>
      <c r="HZ29" s="150"/>
      <c r="IA29" s="150"/>
      <c r="IB29" s="150"/>
      <c r="IC29" s="150"/>
      <c r="ID29" s="150"/>
      <c r="IE29" s="150"/>
      <c r="IF29" s="150"/>
      <c r="IG29" s="150"/>
      <c r="IH29" s="150"/>
      <c r="II29" s="150"/>
      <c r="IJ29" s="150"/>
      <c r="IK29" s="150"/>
      <c r="IL29" s="150"/>
      <c r="IM29" s="150"/>
      <c r="IN29" s="150"/>
      <c r="IO29" s="150"/>
      <c r="IP29" s="150"/>
      <c r="IQ29" s="150"/>
      <c r="IR29" s="150"/>
      <c r="IS29" s="150"/>
    </row>
    <row r="30" spans="1:253" ht="84" customHeight="1">
      <c r="A30" s="153" t="str">
        <f>'HECVAT - On-Premise'!A30</f>
        <v>COMP-02</v>
      </c>
      <c r="B30" s="22" t="str">
        <f>VLOOKUP(A30,'HECVAT - On-Premise'!A$22:B$85,2,FALSE)</f>
        <v>Describe how long your organization has conducted business in this product area.</v>
      </c>
      <c r="C30" s="154" t="s">
        <v>1625</v>
      </c>
      <c r="D30" s="154" t="s">
        <v>1820</v>
      </c>
      <c r="E30" s="149"/>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c r="CR30" s="150"/>
      <c r="CS30" s="150"/>
      <c r="CT30" s="150"/>
      <c r="CU30" s="150"/>
      <c r="CV30" s="150"/>
      <c r="CW30" s="150"/>
      <c r="CX30" s="150"/>
      <c r="CY30" s="150"/>
      <c r="CZ30" s="150"/>
      <c r="DA30" s="150"/>
      <c r="DB30" s="150"/>
      <c r="DC30" s="150"/>
      <c r="DD30" s="150"/>
      <c r="DE30" s="150"/>
      <c r="DF30" s="150"/>
      <c r="DG30" s="150"/>
      <c r="DH30" s="150"/>
      <c r="DI30" s="150"/>
      <c r="DJ30" s="150"/>
      <c r="DK30" s="150"/>
      <c r="DL30" s="150"/>
      <c r="DM30" s="150"/>
      <c r="DN30" s="150"/>
      <c r="DO30" s="150"/>
      <c r="DP30" s="150"/>
      <c r="DQ30" s="150"/>
      <c r="DR30" s="150"/>
      <c r="DS30" s="150"/>
      <c r="DT30" s="150"/>
      <c r="DU30" s="150"/>
      <c r="DV30" s="150"/>
      <c r="DW30" s="150"/>
      <c r="DX30" s="150"/>
      <c r="DY30" s="150"/>
      <c r="DZ30" s="150"/>
      <c r="EA30" s="150"/>
      <c r="EB30" s="150"/>
      <c r="EC30" s="150"/>
      <c r="ED30" s="150"/>
      <c r="EE30" s="150"/>
      <c r="EF30" s="150"/>
      <c r="EG30" s="150"/>
      <c r="EH30" s="150"/>
      <c r="EI30" s="150"/>
      <c r="EJ30" s="150"/>
      <c r="EK30" s="150"/>
      <c r="EL30" s="150"/>
      <c r="EM30" s="150"/>
      <c r="EN30" s="150"/>
      <c r="EO30" s="150"/>
      <c r="EP30" s="150"/>
      <c r="EQ30" s="150"/>
      <c r="ER30" s="150"/>
      <c r="ES30" s="150"/>
      <c r="ET30" s="150"/>
      <c r="EU30" s="150"/>
      <c r="EV30" s="150"/>
      <c r="EW30" s="150"/>
      <c r="EX30" s="150"/>
      <c r="EY30" s="150"/>
      <c r="EZ30" s="150"/>
      <c r="FA30" s="150"/>
      <c r="FB30" s="150"/>
      <c r="FC30" s="150"/>
      <c r="FD30" s="150"/>
      <c r="FE30" s="150"/>
      <c r="FF30" s="150"/>
      <c r="FG30" s="150"/>
      <c r="FH30" s="150"/>
      <c r="FI30" s="150"/>
      <c r="FJ30" s="150"/>
      <c r="FK30" s="150"/>
      <c r="FL30" s="150"/>
      <c r="FM30" s="150"/>
      <c r="FN30" s="150"/>
      <c r="FO30" s="150"/>
      <c r="FP30" s="150"/>
      <c r="FQ30" s="150"/>
      <c r="FR30" s="150"/>
      <c r="FS30" s="150"/>
      <c r="FT30" s="150"/>
      <c r="FU30" s="150"/>
      <c r="FV30" s="150"/>
      <c r="FW30" s="150"/>
      <c r="FX30" s="150"/>
      <c r="FY30" s="150"/>
      <c r="FZ30" s="150"/>
      <c r="GA30" s="150"/>
      <c r="GB30" s="150"/>
      <c r="GC30" s="150"/>
      <c r="GD30" s="150"/>
      <c r="GE30" s="150"/>
      <c r="GF30" s="150"/>
      <c r="GG30" s="150"/>
      <c r="GH30" s="150"/>
      <c r="GI30" s="150"/>
      <c r="GJ30" s="150"/>
      <c r="GK30" s="150"/>
      <c r="GL30" s="150"/>
      <c r="GM30" s="150"/>
      <c r="GN30" s="150"/>
      <c r="GO30" s="150"/>
      <c r="GP30" s="150"/>
      <c r="GQ30" s="150"/>
      <c r="GR30" s="150"/>
      <c r="GS30" s="150"/>
      <c r="GT30" s="150"/>
      <c r="GU30" s="150"/>
      <c r="GV30" s="150"/>
      <c r="GW30" s="150"/>
      <c r="GX30" s="150"/>
      <c r="GY30" s="150"/>
      <c r="GZ30" s="150"/>
      <c r="HA30" s="150"/>
      <c r="HB30" s="150"/>
      <c r="HC30" s="150"/>
      <c r="HD30" s="150"/>
      <c r="HE30" s="150"/>
      <c r="HF30" s="150"/>
      <c r="HG30" s="150"/>
      <c r="HH30" s="150"/>
      <c r="HI30" s="150"/>
      <c r="HJ30" s="150"/>
      <c r="HK30" s="150"/>
      <c r="HL30" s="150"/>
      <c r="HM30" s="150"/>
      <c r="HN30" s="150"/>
      <c r="HO30" s="150"/>
      <c r="HP30" s="150"/>
      <c r="HQ30" s="150"/>
      <c r="HR30" s="150"/>
      <c r="HS30" s="150"/>
      <c r="HT30" s="150"/>
      <c r="HU30" s="150"/>
      <c r="HV30" s="150"/>
      <c r="HW30" s="150"/>
      <c r="HX30" s="150"/>
      <c r="HY30" s="150"/>
      <c r="HZ30" s="150"/>
      <c r="IA30" s="150"/>
      <c r="IB30" s="150"/>
      <c r="IC30" s="150"/>
      <c r="ID30" s="150"/>
      <c r="IE30" s="150"/>
      <c r="IF30" s="150"/>
      <c r="IG30" s="150"/>
      <c r="IH30" s="150"/>
      <c r="II30" s="150"/>
      <c r="IJ30" s="150"/>
      <c r="IK30" s="150"/>
      <c r="IL30" s="150"/>
      <c r="IM30" s="150"/>
      <c r="IN30" s="150"/>
      <c r="IO30" s="150"/>
      <c r="IP30" s="150"/>
      <c r="IQ30" s="150"/>
      <c r="IR30" s="150"/>
      <c r="IS30" s="150"/>
    </row>
    <row r="31" spans="1:253" ht="92.25" customHeight="1">
      <c r="A31" s="153" t="str">
        <f>'HECVAT - On-Premise'!A31</f>
        <v>COMP-03</v>
      </c>
      <c r="B31" s="22" t="str">
        <f>VLOOKUP(A31,'HECVAT - On-Premise'!A$22:B$85,2,FALSE)</f>
        <v>Do you have existing higher education customers?</v>
      </c>
      <c r="C31" s="154" t="s">
        <v>1626</v>
      </c>
      <c r="D31" s="159" t="s">
        <v>1627</v>
      </c>
      <c r="E31" s="149"/>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c r="CK31" s="150"/>
      <c r="CL31" s="150"/>
      <c r="CM31" s="150"/>
      <c r="CN31" s="150"/>
      <c r="CO31" s="150"/>
      <c r="CP31" s="150"/>
      <c r="CQ31" s="150"/>
      <c r="CR31" s="150"/>
      <c r="CS31" s="150"/>
      <c r="CT31" s="150"/>
      <c r="CU31" s="150"/>
      <c r="CV31" s="150"/>
      <c r="CW31" s="150"/>
      <c r="CX31" s="150"/>
      <c r="CY31" s="150"/>
      <c r="CZ31" s="150"/>
      <c r="DA31" s="150"/>
      <c r="DB31" s="150"/>
      <c r="DC31" s="150"/>
      <c r="DD31" s="150"/>
      <c r="DE31" s="150"/>
      <c r="DF31" s="150"/>
      <c r="DG31" s="150"/>
      <c r="DH31" s="150"/>
      <c r="DI31" s="150"/>
      <c r="DJ31" s="150"/>
      <c r="DK31" s="150"/>
      <c r="DL31" s="150"/>
      <c r="DM31" s="150"/>
      <c r="DN31" s="150"/>
      <c r="DO31" s="150"/>
      <c r="DP31" s="150"/>
      <c r="DQ31" s="150"/>
      <c r="DR31" s="150"/>
      <c r="DS31" s="150"/>
      <c r="DT31" s="150"/>
      <c r="DU31" s="150"/>
      <c r="DV31" s="150"/>
      <c r="DW31" s="150"/>
      <c r="DX31" s="150"/>
      <c r="DY31" s="150"/>
      <c r="DZ31" s="150"/>
      <c r="EA31" s="150"/>
      <c r="EB31" s="150"/>
      <c r="EC31" s="150"/>
      <c r="ED31" s="150"/>
      <c r="EE31" s="150"/>
      <c r="EF31" s="150"/>
      <c r="EG31" s="150"/>
      <c r="EH31" s="150"/>
      <c r="EI31" s="150"/>
      <c r="EJ31" s="150"/>
      <c r="EK31" s="150"/>
      <c r="EL31" s="150"/>
      <c r="EM31" s="150"/>
      <c r="EN31" s="150"/>
      <c r="EO31" s="150"/>
      <c r="EP31" s="150"/>
      <c r="EQ31" s="150"/>
      <c r="ER31" s="150"/>
      <c r="ES31" s="150"/>
      <c r="ET31" s="150"/>
      <c r="EU31" s="150"/>
      <c r="EV31" s="150"/>
      <c r="EW31" s="150"/>
      <c r="EX31" s="150"/>
      <c r="EY31" s="150"/>
      <c r="EZ31" s="150"/>
      <c r="FA31" s="150"/>
      <c r="FB31" s="150"/>
      <c r="FC31" s="150"/>
      <c r="FD31" s="150"/>
      <c r="FE31" s="150"/>
      <c r="FF31" s="150"/>
      <c r="FG31" s="150"/>
      <c r="FH31" s="150"/>
      <c r="FI31" s="150"/>
      <c r="FJ31" s="150"/>
      <c r="FK31" s="150"/>
      <c r="FL31" s="150"/>
      <c r="FM31" s="150"/>
      <c r="FN31" s="150"/>
      <c r="FO31" s="150"/>
      <c r="FP31" s="150"/>
      <c r="FQ31" s="150"/>
      <c r="FR31" s="150"/>
      <c r="FS31" s="150"/>
      <c r="FT31" s="150"/>
      <c r="FU31" s="150"/>
      <c r="FV31" s="150"/>
      <c r="FW31" s="150"/>
      <c r="FX31" s="150"/>
      <c r="FY31" s="150"/>
      <c r="FZ31" s="150"/>
      <c r="GA31" s="150"/>
      <c r="GB31" s="150"/>
      <c r="GC31" s="150"/>
      <c r="GD31" s="150"/>
      <c r="GE31" s="150"/>
      <c r="GF31" s="150"/>
      <c r="GG31" s="150"/>
      <c r="GH31" s="150"/>
      <c r="GI31" s="150"/>
      <c r="GJ31" s="150"/>
      <c r="GK31" s="150"/>
      <c r="GL31" s="150"/>
      <c r="GM31" s="150"/>
      <c r="GN31" s="150"/>
      <c r="GO31" s="150"/>
      <c r="GP31" s="150"/>
      <c r="GQ31" s="150"/>
      <c r="GR31" s="150"/>
      <c r="GS31" s="150"/>
      <c r="GT31" s="150"/>
      <c r="GU31" s="150"/>
      <c r="GV31" s="150"/>
      <c r="GW31" s="150"/>
      <c r="GX31" s="150"/>
      <c r="GY31" s="150"/>
      <c r="GZ31" s="150"/>
      <c r="HA31" s="150"/>
      <c r="HB31" s="150"/>
      <c r="HC31" s="150"/>
      <c r="HD31" s="150"/>
      <c r="HE31" s="150"/>
      <c r="HF31" s="150"/>
      <c r="HG31" s="150"/>
      <c r="HH31" s="150"/>
      <c r="HI31" s="150"/>
      <c r="HJ31" s="150"/>
      <c r="HK31" s="150"/>
      <c r="HL31" s="150"/>
      <c r="HM31" s="150"/>
      <c r="HN31" s="150"/>
      <c r="HO31" s="150"/>
      <c r="HP31" s="150"/>
      <c r="HQ31" s="150"/>
      <c r="HR31" s="150"/>
      <c r="HS31" s="150"/>
      <c r="HT31" s="150"/>
      <c r="HU31" s="150"/>
      <c r="HV31" s="150"/>
      <c r="HW31" s="150"/>
      <c r="HX31" s="150"/>
      <c r="HY31" s="150"/>
      <c r="HZ31" s="150"/>
      <c r="IA31" s="150"/>
      <c r="IB31" s="150"/>
      <c r="IC31" s="150"/>
      <c r="ID31" s="150"/>
      <c r="IE31" s="150"/>
      <c r="IF31" s="150"/>
      <c r="IG31" s="150"/>
      <c r="IH31" s="150"/>
      <c r="II31" s="150"/>
      <c r="IJ31" s="150"/>
      <c r="IK31" s="150"/>
      <c r="IL31" s="150"/>
      <c r="IM31" s="150"/>
      <c r="IN31" s="150"/>
      <c r="IO31" s="150"/>
      <c r="IP31" s="150"/>
      <c r="IQ31" s="150"/>
      <c r="IR31" s="150"/>
      <c r="IS31" s="150"/>
    </row>
    <row r="32" spans="1:253" ht="85.5">
      <c r="A32" s="153" t="str">
        <f>'HECVAT - On-Premise'!A32</f>
        <v>COMP-04</v>
      </c>
      <c r="B32" s="22" t="str">
        <f>VLOOKUP(A32,'HECVAT - On-Premise'!A$22:B$85,2,FALSE)</f>
        <v>Have you had a significant breach in the last 5 years?</v>
      </c>
      <c r="C32" s="154" t="s">
        <v>1628</v>
      </c>
      <c r="D32" s="159" t="s">
        <v>1629</v>
      </c>
      <c r="E32" s="149"/>
      <c r="F32" s="150"/>
      <c r="G32" s="150"/>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0"/>
      <c r="BP32" s="150"/>
      <c r="BQ32" s="150"/>
      <c r="BR32" s="150"/>
      <c r="BS32" s="150"/>
      <c r="BT32" s="150"/>
      <c r="BU32" s="150"/>
      <c r="BV32" s="150"/>
      <c r="BW32" s="150"/>
      <c r="BX32" s="150"/>
      <c r="BY32" s="150"/>
      <c r="BZ32" s="150"/>
      <c r="CA32" s="150"/>
      <c r="CB32" s="150"/>
      <c r="CC32" s="150"/>
      <c r="CD32" s="150"/>
      <c r="CE32" s="150"/>
      <c r="CF32" s="150"/>
      <c r="CG32" s="150"/>
      <c r="CH32" s="150"/>
      <c r="CI32" s="150"/>
      <c r="CJ32" s="150"/>
      <c r="CK32" s="150"/>
      <c r="CL32" s="150"/>
      <c r="CM32" s="150"/>
      <c r="CN32" s="150"/>
      <c r="CO32" s="150"/>
      <c r="CP32" s="150"/>
      <c r="CQ32" s="150"/>
      <c r="CR32" s="150"/>
      <c r="CS32" s="150"/>
      <c r="CT32" s="150"/>
      <c r="CU32" s="150"/>
      <c r="CV32" s="150"/>
      <c r="CW32" s="150"/>
      <c r="CX32" s="150"/>
      <c r="CY32" s="150"/>
      <c r="CZ32" s="150"/>
      <c r="DA32" s="150"/>
      <c r="DB32" s="150"/>
      <c r="DC32" s="150"/>
      <c r="DD32" s="150"/>
      <c r="DE32" s="150"/>
      <c r="DF32" s="150"/>
      <c r="DG32" s="150"/>
      <c r="DH32" s="150"/>
      <c r="DI32" s="150"/>
      <c r="DJ32" s="150"/>
      <c r="DK32" s="150"/>
      <c r="DL32" s="150"/>
      <c r="DM32" s="150"/>
      <c r="DN32" s="150"/>
      <c r="DO32" s="150"/>
      <c r="DP32" s="150"/>
      <c r="DQ32" s="150"/>
      <c r="DR32" s="150"/>
      <c r="DS32" s="150"/>
      <c r="DT32" s="150"/>
      <c r="DU32" s="150"/>
      <c r="DV32" s="150"/>
      <c r="DW32" s="150"/>
      <c r="DX32" s="150"/>
      <c r="DY32" s="150"/>
      <c r="DZ32" s="150"/>
      <c r="EA32" s="150"/>
      <c r="EB32" s="150"/>
      <c r="EC32" s="150"/>
      <c r="ED32" s="150"/>
      <c r="EE32" s="150"/>
      <c r="EF32" s="150"/>
      <c r="EG32" s="150"/>
      <c r="EH32" s="150"/>
      <c r="EI32" s="150"/>
      <c r="EJ32" s="150"/>
      <c r="EK32" s="150"/>
      <c r="EL32" s="150"/>
      <c r="EM32" s="150"/>
      <c r="EN32" s="150"/>
      <c r="EO32" s="150"/>
      <c r="EP32" s="150"/>
      <c r="EQ32" s="150"/>
      <c r="ER32" s="150"/>
      <c r="ES32" s="150"/>
      <c r="ET32" s="150"/>
      <c r="EU32" s="150"/>
      <c r="EV32" s="150"/>
      <c r="EW32" s="150"/>
      <c r="EX32" s="150"/>
      <c r="EY32" s="150"/>
      <c r="EZ32" s="150"/>
      <c r="FA32" s="150"/>
      <c r="FB32" s="150"/>
      <c r="FC32" s="150"/>
      <c r="FD32" s="150"/>
      <c r="FE32" s="150"/>
      <c r="FF32" s="150"/>
      <c r="FG32" s="150"/>
      <c r="FH32" s="150"/>
      <c r="FI32" s="150"/>
      <c r="FJ32" s="150"/>
      <c r="FK32" s="150"/>
      <c r="FL32" s="150"/>
      <c r="FM32" s="150"/>
      <c r="FN32" s="150"/>
      <c r="FO32" s="150"/>
      <c r="FP32" s="150"/>
      <c r="FQ32" s="150"/>
      <c r="FR32" s="150"/>
      <c r="FS32" s="150"/>
      <c r="FT32" s="150"/>
      <c r="FU32" s="150"/>
      <c r="FV32" s="150"/>
      <c r="FW32" s="150"/>
      <c r="FX32" s="150"/>
      <c r="FY32" s="150"/>
      <c r="FZ32" s="150"/>
      <c r="GA32" s="150"/>
      <c r="GB32" s="150"/>
      <c r="GC32" s="150"/>
      <c r="GD32" s="150"/>
      <c r="GE32" s="150"/>
      <c r="GF32" s="150"/>
      <c r="GG32" s="150"/>
      <c r="GH32" s="150"/>
      <c r="GI32" s="150"/>
      <c r="GJ32" s="150"/>
      <c r="GK32" s="150"/>
      <c r="GL32" s="150"/>
      <c r="GM32" s="150"/>
      <c r="GN32" s="150"/>
      <c r="GO32" s="150"/>
      <c r="GP32" s="150"/>
      <c r="GQ32" s="150"/>
      <c r="GR32" s="150"/>
      <c r="GS32" s="150"/>
      <c r="GT32" s="150"/>
      <c r="GU32" s="150"/>
      <c r="GV32" s="150"/>
      <c r="GW32" s="150"/>
      <c r="GX32" s="150"/>
      <c r="GY32" s="150"/>
      <c r="GZ32" s="150"/>
      <c r="HA32" s="150"/>
      <c r="HB32" s="150"/>
      <c r="HC32" s="150"/>
      <c r="HD32" s="150"/>
      <c r="HE32" s="150"/>
      <c r="HF32" s="150"/>
      <c r="HG32" s="150"/>
      <c r="HH32" s="150"/>
      <c r="HI32" s="150"/>
      <c r="HJ32" s="150"/>
      <c r="HK32" s="150"/>
      <c r="HL32" s="150"/>
      <c r="HM32" s="150"/>
      <c r="HN32" s="150"/>
      <c r="HO32" s="150"/>
      <c r="HP32" s="150"/>
      <c r="HQ32" s="150"/>
      <c r="HR32" s="150"/>
      <c r="HS32" s="150"/>
      <c r="HT32" s="150"/>
      <c r="HU32" s="150"/>
      <c r="HV32" s="150"/>
      <c r="HW32" s="150"/>
      <c r="HX32" s="150"/>
      <c r="HY32" s="150"/>
      <c r="HZ32" s="150"/>
      <c r="IA32" s="150"/>
      <c r="IB32" s="150"/>
      <c r="IC32" s="150"/>
      <c r="ID32" s="150"/>
      <c r="IE32" s="150"/>
      <c r="IF32" s="150"/>
      <c r="IG32" s="150"/>
      <c r="IH32" s="150"/>
      <c r="II32" s="150"/>
      <c r="IJ32" s="150"/>
      <c r="IK32" s="150"/>
      <c r="IL32" s="150"/>
      <c r="IM32" s="150"/>
      <c r="IN32" s="150"/>
      <c r="IO32" s="150"/>
      <c r="IP32" s="150"/>
      <c r="IQ32" s="150"/>
      <c r="IR32" s="150"/>
      <c r="IS32" s="150"/>
    </row>
    <row r="33" spans="1:253" ht="114">
      <c r="A33" s="153" t="str">
        <f>'HECVAT - On-Premise'!A33</f>
        <v>COMP-05</v>
      </c>
      <c r="B33" s="22" t="str">
        <f>VLOOKUP(A33,'HECVAT - On-Premise'!A$22:B$85,2,FALSE)</f>
        <v>Do you have a dedicated Information Security staff or office?</v>
      </c>
      <c r="C33" s="154" t="s">
        <v>1630</v>
      </c>
      <c r="D33" s="159" t="s">
        <v>1631</v>
      </c>
      <c r="E33" s="149"/>
      <c r="F33" s="150"/>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c r="BG33" s="150"/>
      <c r="BH33" s="150"/>
      <c r="BI33" s="150"/>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c r="CK33" s="150"/>
      <c r="CL33" s="150"/>
      <c r="CM33" s="150"/>
      <c r="CN33" s="150"/>
      <c r="CO33" s="150"/>
      <c r="CP33" s="150"/>
      <c r="CQ33" s="150"/>
      <c r="CR33" s="150"/>
      <c r="CS33" s="150"/>
      <c r="CT33" s="150"/>
      <c r="CU33" s="150"/>
      <c r="CV33" s="150"/>
      <c r="CW33" s="150"/>
      <c r="CX33" s="150"/>
      <c r="CY33" s="150"/>
      <c r="CZ33" s="150"/>
      <c r="DA33" s="150"/>
      <c r="DB33" s="150"/>
      <c r="DC33" s="150"/>
      <c r="DD33" s="150"/>
      <c r="DE33" s="150"/>
      <c r="DF33" s="150"/>
      <c r="DG33" s="150"/>
      <c r="DH33" s="150"/>
      <c r="DI33" s="150"/>
      <c r="DJ33" s="150"/>
      <c r="DK33" s="150"/>
      <c r="DL33" s="150"/>
      <c r="DM33" s="150"/>
      <c r="DN33" s="150"/>
      <c r="DO33" s="150"/>
      <c r="DP33" s="150"/>
      <c r="DQ33" s="150"/>
      <c r="DR33" s="150"/>
      <c r="DS33" s="150"/>
      <c r="DT33" s="150"/>
      <c r="DU33" s="150"/>
      <c r="DV33" s="150"/>
      <c r="DW33" s="150"/>
      <c r="DX33" s="150"/>
      <c r="DY33" s="150"/>
      <c r="DZ33" s="150"/>
      <c r="EA33" s="150"/>
      <c r="EB33" s="150"/>
      <c r="EC33" s="150"/>
      <c r="ED33" s="150"/>
      <c r="EE33" s="150"/>
      <c r="EF33" s="150"/>
      <c r="EG33" s="150"/>
      <c r="EH33" s="150"/>
      <c r="EI33" s="150"/>
      <c r="EJ33" s="150"/>
      <c r="EK33" s="150"/>
      <c r="EL33" s="150"/>
      <c r="EM33" s="150"/>
      <c r="EN33" s="150"/>
      <c r="EO33" s="150"/>
      <c r="EP33" s="150"/>
      <c r="EQ33" s="150"/>
      <c r="ER33" s="150"/>
      <c r="ES33" s="150"/>
      <c r="ET33" s="150"/>
      <c r="EU33" s="150"/>
      <c r="EV33" s="150"/>
      <c r="EW33" s="150"/>
      <c r="EX33" s="150"/>
      <c r="EY33" s="150"/>
      <c r="EZ33" s="150"/>
      <c r="FA33" s="150"/>
      <c r="FB33" s="150"/>
      <c r="FC33" s="150"/>
      <c r="FD33" s="150"/>
      <c r="FE33" s="150"/>
      <c r="FF33" s="150"/>
      <c r="FG33" s="150"/>
      <c r="FH33" s="150"/>
      <c r="FI33" s="150"/>
      <c r="FJ33" s="150"/>
      <c r="FK33" s="150"/>
      <c r="FL33" s="150"/>
      <c r="FM33" s="150"/>
      <c r="FN33" s="150"/>
      <c r="FO33" s="150"/>
      <c r="FP33" s="150"/>
      <c r="FQ33" s="150"/>
      <c r="FR33" s="150"/>
      <c r="FS33" s="150"/>
      <c r="FT33" s="150"/>
      <c r="FU33" s="150"/>
      <c r="FV33" s="150"/>
      <c r="FW33" s="150"/>
      <c r="FX33" s="150"/>
      <c r="FY33" s="150"/>
      <c r="FZ33" s="150"/>
      <c r="GA33" s="150"/>
      <c r="GB33" s="150"/>
      <c r="GC33" s="150"/>
      <c r="GD33" s="150"/>
      <c r="GE33" s="150"/>
      <c r="GF33" s="150"/>
      <c r="GG33" s="150"/>
      <c r="GH33" s="150"/>
      <c r="GI33" s="150"/>
      <c r="GJ33" s="150"/>
      <c r="GK33" s="150"/>
      <c r="GL33" s="150"/>
      <c r="GM33" s="150"/>
      <c r="GN33" s="150"/>
      <c r="GO33" s="150"/>
      <c r="GP33" s="150"/>
      <c r="GQ33" s="150"/>
      <c r="GR33" s="150"/>
      <c r="GS33" s="150"/>
      <c r="GT33" s="150"/>
      <c r="GU33" s="150"/>
      <c r="GV33" s="150"/>
      <c r="GW33" s="150"/>
      <c r="GX33" s="150"/>
      <c r="GY33" s="150"/>
      <c r="GZ33" s="150"/>
      <c r="HA33" s="150"/>
      <c r="HB33" s="150"/>
      <c r="HC33" s="150"/>
      <c r="HD33" s="150"/>
      <c r="HE33" s="150"/>
      <c r="HF33" s="150"/>
      <c r="HG33" s="150"/>
      <c r="HH33" s="150"/>
      <c r="HI33" s="150"/>
      <c r="HJ33" s="150"/>
      <c r="HK33" s="150"/>
      <c r="HL33" s="150"/>
      <c r="HM33" s="150"/>
      <c r="HN33" s="150"/>
      <c r="HO33" s="150"/>
      <c r="HP33" s="150"/>
      <c r="HQ33" s="150"/>
      <c r="HR33" s="150"/>
      <c r="HS33" s="150"/>
      <c r="HT33" s="150"/>
      <c r="HU33" s="150"/>
      <c r="HV33" s="150"/>
      <c r="HW33" s="150"/>
      <c r="HX33" s="150"/>
      <c r="HY33" s="150"/>
      <c r="HZ33" s="150"/>
      <c r="IA33" s="150"/>
      <c r="IB33" s="150"/>
      <c r="IC33" s="150"/>
      <c r="ID33" s="150"/>
      <c r="IE33" s="150"/>
      <c r="IF33" s="150"/>
      <c r="IG33" s="150"/>
      <c r="IH33" s="150"/>
      <c r="II33" s="150"/>
      <c r="IJ33" s="150"/>
      <c r="IK33" s="150"/>
      <c r="IL33" s="150"/>
      <c r="IM33" s="150"/>
      <c r="IN33" s="150"/>
      <c r="IO33" s="150"/>
      <c r="IP33" s="150"/>
      <c r="IQ33" s="150"/>
      <c r="IR33" s="150"/>
      <c r="IS33" s="150"/>
    </row>
    <row r="34" spans="1:253" ht="114">
      <c r="A34" s="153" t="str">
        <f>'HECVAT - On-Premise'!A34</f>
        <v>COMP-06</v>
      </c>
      <c r="B34" s="22" t="str">
        <f>VLOOKUP(A34,'HECVAT - On-Premise'!A$22:B$85,2,FALSE)</f>
        <v>Do you have a dedicated Software and System Development team(s)? (e.g. Customer Support, Implementation, Product Management, etc.)</v>
      </c>
      <c r="C34" s="154" t="s">
        <v>1632</v>
      </c>
      <c r="D34" s="160" t="s">
        <v>1633</v>
      </c>
      <c r="E34" s="149"/>
      <c r="F34" s="150"/>
      <c r="G34" s="150"/>
      <c r="H34" s="150"/>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c r="CK34" s="150"/>
      <c r="CL34" s="150"/>
      <c r="CM34" s="150"/>
      <c r="CN34" s="150"/>
      <c r="CO34" s="150"/>
      <c r="CP34" s="150"/>
      <c r="CQ34" s="150"/>
      <c r="CR34" s="150"/>
      <c r="CS34" s="150"/>
      <c r="CT34" s="150"/>
      <c r="CU34" s="150"/>
      <c r="CV34" s="150"/>
      <c r="CW34" s="150"/>
      <c r="CX34" s="150"/>
      <c r="CY34" s="150"/>
      <c r="CZ34" s="150"/>
      <c r="DA34" s="150"/>
      <c r="DB34" s="150"/>
      <c r="DC34" s="150"/>
      <c r="DD34" s="150"/>
      <c r="DE34" s="150"/>
      <c r="DF34" s="150"/>
      <c r="DG34" s="150"/>
      <c r="DH34" s="150"/>
      <c r="DI34" s="150"/>
      <c r="DJ34" s="150"/>
      <c r="DK34" s="150"/>
      <c r="DL34" s="150"/>
      <c r="DM34" s="150"/>
      <c r="DN34" s="150"/>
      <c r="DO34" s="150"/>
      <c r="DP34" s="150"/>
      <c r="DQ34" s="150"/>
      <c r="DR34" s="150"/>
      <c r="DS34" s="150"/>
      <c r="DT34" s="150"/>
      <c r="DU34" s="150"/>
      <c r="DV34" s="150"/>
      <c r="DW34" s="150"/>
      <c r="DX34" s="150"/>
      <c r="DY34" s="150"/>
      <c r="DZ34" s="150"/>
      <c r="EA34" s="150"/>
      <c r="EB34" s="150"/>
      <c r="EC34" s="150"/>
      <c r="ED34" s="150"/>
      <c r="EE34" s="150"/>
      <c r="EF34" s="150"/>
      <c r="EG34" s="150"/>
      <c r="EH34" s="150"/>
      <c r="EI34" s="150"/>
      <c r="EJ34" s="150"/>
      <c r="EK34" s="150"/>
      <c r="EL34" s="150"/>
      <c r="EM34" s="150"/>
      <c r="EN34" s="150"/>
      <c r="EO34" s="150"/>
      <c r="EP34" s="150"/>
      <c r="EQ34" s="150"/>
      <c r="ER34" s="150"/>
      <c r="ES34" s="150"/>
      <c r="ET34" s="150"/>
      <c r="EU34" s="150"/>
      <c r="EV34" s="150"/>
      <c r="EW34" s="150"/>
      <c r="EX34" s="150"/>
      <c r="EY34" s="150"/>
      <c r="EZ34" s="150"/>
      <c r="FA34" s="150"/>
      <c r="FB34" s="150"/>
      <c r="FC34" s="150"/>
      <c r="FD34" s="150"/>
      <c r="FE34" s="150"/>
      <c r="FF34" s="150"/>
      <c r="FG34" s="150"/>
      <c r="FH34" s="150"/>
      <c r="FI34" s="150"/>
      <c r="FJ34" s="150"/>
      <c r="FK34" s="150"/>
      <c r="FL34" s="150"/>
      <c r="FM34" s="150"/>
      <c r="FN34" s="150"/>
      <c r="FO34" s="150"/>
      <c r="FP34" s="150"/>
      <c r="FQ34" s="150"/>
      <c r="FR34" s="150"/>
      <c r="FS34" s="150"/>
      <c r="FT34" s="150"/>
      <c r="FU34" s="150"/>
      <c r="FV34" s="150"/>
      <c r="FW34" s="150"/>
      <c r="FX34" s="150"/>
      <c r="FY34" s="150"/>
      <c r="FZ34" s="150"/>
      <c r="GA34" s="150"/>
      <c r="GB34" s="150"/>
      <c r="GC34" s="150"/>
      <c r="GD34" s="150"/>
      <c r="GE34" s="150"/>
      <c r="GF34" s="150"/>
      <c r="GG34" s="150"/>
      <c r="GH34" s="150"/>
      <c r="GI34" s="150"/>
      <c r="GJ34" s="150"/>
      <c r="GK34" s="150"/>
      <c r="GL34" s="150"/>
      <c r="GM34" s="150"/>
      <c r="GN34" s="150"/>
      <c r="GO34" s="150"/>
      <c r="GP34" s="150"/>
      <c r="GQ34" s="150"/>
      <c r="GR34" s="150"/>
      <c r="GS34" s="150"/>
      <c r="GT34" s="150"/>
      <c r="GU34" s="150"/>
      <c r="GV34" s="150"/>
      <c r="GW34" s="150"/>
      <c r="GX34" s="150"/>
      <c r="GY34" s="150"/>
      <c r="GZ34" s="150"/>
      <c r="HA34" s="150"/>
      <c r="HB34" s="150"/>
      <c r="HC34" s="150"/>
      <c r="HD34" s="150"/>
      <c r="HE34" s="150"/>
      <c r="HF34" s="150"/>
      <c r="HG34" s="150"/>
      <c r="HH34" s="150"/>
      <c r="HI34" s="150"/>
      <c r="HJ34" s="150"/>
      <c r="HK34" s="150"/>
      <c r="HL34" s="150"/>
      <c r="HM34" s="150"/>
      <c r="HN34" s="150"/>
      <c r="HO34" s="150"/>
      <c r="HP34" s="150"/>
      <c r="HQ34" s="150"/>
      <c r="HR34" s="150"/>
      <c r="HS34" s="150"/>
      <c r="HT34" s="150"/>
      <c r="HU34" s="150"/>
      <c r="HV34" s="150"/>
      <c r="HW34" s="150"/>
      <c r="HX34" s="150"/>
      <c r="HY34" s="150"/>
      <c r="HZ34" s="150"/>
      <c r="IA34" s="150"/>
      <c r="IB34" s="150"/>
      <c r="IC34" s="150"/>
      <c r="ID34" s="150"/>
      <c r="IE34" s="150"/>
      <c r="IF34" s="150"/>
      <c r="IG34" s="150"/>
      <c r="IH34" s="150"/>
      <c r="II34" s="150"/>
      <c r="IJ34" s="150"/>
      <c r="IK34" s="150"/>
      <c r="IL34" s="150"/>
      <c r="IM34" s="150"/>
      <c r="IN34" s="150"/>
      <c r="IO34" s="150"/>
      <c r="IP34" s="150"/>
      <c r="IQ34" s="150"/>
      <c r="IR34" s="150"/>
      <c r="IS34" s="150"/>
    </row>
    <row r="35" spans="1:253" ht="105" customHeight="1">
      <c r="A35" s="153" t="str">
        <f>'HECVAT - On-Premise'!A35</f>
        <v>COMP-07</v>
      </c>
      <c r="B35" s="22" t="str">
        <f>VLOOKUP(A35,'HECVAT - On-Premise'!A$22:B$85,2,FALSE)</f>
        <v>Use this area to share information about your architecture that will assist those who are assessing your company data security program.</v>
      </c>
      <c r="C35" s="154" t="s">
        <v>1821</v>
      </c>
      <c r="D35" s="154" t="s">
        <v>1634</v>
      </c>
      <c r="E35" s="149"/>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c r="CM35" s="150"/>
      <c r="CN35" s="150"/>
      <c r="CO35" s="150"/>
      <c r="CP35" s="150"/>
      <c r="CQ35" s="150"/>
      <c r="CR35" s="150"/>
      <c r="CS35" s="150"/>
      <c r="CT35" s="150"/>
      <c r="CU35" s="150"/>
      <c r="CV35" s="150"/>
      <c r="CW35" s="150"/>
      <c r="CX35" s="150"/>
      <c r="CY35" s="150"/>
      <c r="CZ35" s="150"/>
      <c r="DA35" s="150"/>
      <c r="DB35" s="150"/>
      <c r="DC35" s="150"/>
      <c r="DD35" s="150"/>
      <c r="DE35" s="150"/>
      <c r="DF35" s="150"/>
      <c r="DG35" s="150"/>
      <c r="DH35" s="150"/>
      <c r="DI35" s="150"/>
      <c r="DJ35" s="150"/>
      <c r="DK35" s="150"/>
      <c r="DL35" s="150"/>
      <c r="DM35" s="150"/>
      <c r="DN35" s="150"/>
      <c r="DO35" s="150"/>
      <c r="DP35" s="150"/>
      <c r="DQ35" s="150"/>
      <c r="DR35" s="150"/>
      <c r="DS35" s="150"/>
      <c r="DT35" s="150"/>
      <c r="DU35" s="150"/>
      <c r="DV35" s="150"/>
      <c r="DW35" s="150"/>
      <c r="DX35" s="150"/>
      <c r="DY35" s="150"/>
      <c r="DZ35" s="150"/>
      <c r="EA35" s="150"/>
      <c r="EB35" s="150"/>
      <c r="EC35" s="150"/>
      <c r="ED35" s="150"/>
      <c r="EE35" s="150"/>
      <c r="EF35" s="150"/>
      <c r="EG35" s="150"/>
      <c r="EH35" s="150"/>
      <c r="EI35" s="150"/>
      <c r="EJ35" s="150"/>
      <c r="EK35" s="150"/>
      <c r="EL35" s="150"/>
      <c r="EM35" s="150"/>
      <c r="EN35" s="150"/>
      <c r="EO35" s="150"/>
      <c r="EP35" s="150"/>
      <c r="EQ35" s="150"/>
      <c r="ER35" s="150"/>
      <c r="ES35" s="150"/>
      <c r="ET35" s="150"/>
      <c r="EU35" s="150"/>
      <c r="EV35" s="150"/>
      <c r="EW35" s="150"/>
      <c r="EX35" s="150"/>
      <c r="EY35" s="150"/>
      <c r="EZ35" s="150"/>
      <c r="FA35" s="150"/>
      <c r="FB35" s="150"/>
      <c r="FC35" s="150"/>
      <c r="FD35" s="150"/>
      <c r="FE35" s="150"/>
      <c r="FF35" s="150"/>
      <c r="FG35" s="150"/>
      <c r="FH35" s="150"/>
      <c r="FI35" s="150"/>
      <c r="FJ35" s="150"/>
      <c r="FK35" s="150"/>
      <c r="FL35" s="150"/>
      <c r="FM35" s="150"/>
      <c r="FN35" s="150"/>
      <c r="FO35" s="150"/>
      <c r="FP35" s="150"/>
      <c r="FQ35" s="150"/>
      <c r="FR35" s="150"/>
      <c r="FS35" s="150"/>
      <c r="FT35" s="150"/>
      <c r="FU35" s="150"/>
      <c r="FV35" s="150"/>
      <c r="FW35" s="150"/>
      <c r="FX35" s="150"/>
      <c r="FY35" s="150"/>
      <c r="FZ35" s="150"/>
      <c r="GA35" s="150"/>
      <c r="GB35" s="150"/>
      <c r="GC35" s="150"/>
      <c r="GD35" s="150"/>
      <c r="GE35" s="150"/>
      <c r="GF35" s="150"/>
      <c r="GG35" s="150"/>
      <c r="GH35" s="150"/>
      <c r="GI35" s="150"/>
      <c r="GJ35" s="150"/>
      <c r="GK35" s="150"/>
      <c r="GL35" s="150"/>
      <c r="GM35" s="150"/>
      <c r="GN35" s="150"/>
      <c r="GO35" s="150"/>
      <c r="GP35" s="150"/>
      <c r="GQ35" s="150"/>
      <c r="GR35" s="150"/>
      <c r="GS35" s="150"/>
      <c r="GT35" s="150"/>
      <c r="GU35" s="150"/>
      <c r="GV35" s="150"/>
      <c r="GW35" s="150"/>
      <c r="GX35" s="150"/>
      <c r="GY35" s="150"/>
      <c r="GZ35" s="150"/>
      <c r="HA35" s="150"/>
      <c r="HB35" s="150"/>
      <c r="HC35" s="150"/>
      <c r="HD35" s="150"/>
      <c r="HE35" s="150"/>
      <c r="HF35" s="150"/>
      <c r="HG35" s="150"/>
      <c r="HH35" s="150"/>
      <c r="HI35" s="150"/>
      <c r="HJ35" s="150"/>
      <c r="HK35" s="150"/>
      <c r="HL35" s="150"/>
      <c r="HM35" s="150"/>
      <c r="HN35" s="150"/>
      <c r="HO35" s="150"/>
      <c r="HP35" s="150"/>
      <c r="HQ35" s="150"/>
      <c r="HR35" s="150"/>
      <c r="HS35" s="150"/>
      <c r="HT35" s="150"/>
      <c r="HU35" s="150"/>
      <c r="HV35" s="150"/>
      <c r="HW35" s="150"/>
      <c r="HX35" s="150"/>
      <c r="HY35" s="150"/>
      <c r="HZ35" s="150"/>
      <c r="IA35" s="150"/>
      <c r="IB35" s="150"/>
      <c r="IC35" s="150"/>
      <c r="ID35" s="150"/>
      <c r="IE35" s="150"/>
      <c r="IF35" s="150"/>
      <c r="IG35" s="150"/>
      <c r="IH35" s="150"/>
      <c r="II35" s="150"/>
      <c r="IJ35" s="150"/>
      <c r="IK35" s="150"/>
      <c r="IL35" s="150"/>
      <c r="IM35" s="150"/>
      <c r="IN35" s="150"/>
      <c r="IO35" s="150"/>
      <c r="IP35" s="150"/>
      <c r="IQ35" s="150"/>
      <c r="IR35" s="150"/>
      <c r="IS35" s="150"/>
    </row>
    <row r="36" spans="1:253" ht="36.75" customHeight="1">
      <c r="A36" s="245" t="s">
        <v>94</v>
      </c>
      <c r="B36" s="246"/>
      <c r="C36" s="158" t="str">
        <f>$C$21</f>
        <v>Reason for Question</v>
      </c>
      <c r="D36" s="158" t="str">
        <f>$D$21</f>
        <v>Follow-up Inquiries/Responses</v>
      </c>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c r="CK36" s="150"/>
      <c r="CL36" s="150"/>
      <c r="CM36" s="150"/>
      <c r="CN36" s="150"/>
      <c r="CO36" s="150"/>
      <c r="CP36" s="150"/>
      <c r="CQ36" s="150"/>
      <c r="CR36" s="150"/>
      <c r="CS36" s="150"/>
      <c r="CT36" s="150"/>
      <c r="CU36" s="150"/>
      <c r="CV36" s="150"/>
      <c r="CW36" s="150"/>
      <c r="CX36" s="150"/>
      <c r="CY36" s="150"/>
      <c r="CZ36" s="150"/>
      <c r="DA36" s="150"/>
      <c r="DB36" s="150"/>
      <c r="DC36" s="150"/>
      <c r="DD36" s="150"/>
      <c r="DE36" s="150"/>
      <c r="DF36" s="150"/>
      <c r="DG36" s="150"/>
      <c r="DH36" s="150"/>
      <c r="DI36" s="150"/>
      <c r="DJ36" s="150"/>
      <c r="DK36" s="150"/>
      <c r="DL36" s="150"/>
      <c r="DM36" s="150"/>
      <c r="DN36" s="150"/>
      <c r="DO36" s="150"/>
      <c r="DP36" s="150"/>
      <c r="DQ36" s="150"/>
      <c r="DR36" s="150"/>
      <c r="DS36" s="150"/>
      <c r="DT36" s="150"/>
      <c r="DU36" s="150"/>
      <c r="DV36" s="150"/>
      <c r="DW36" s="150"/>
      <c r="DX36" s="150"/>
      <c r="DY36" s="150"/>
      <c r="DZ36" s="150"/>
      <c r="EA36" s="150"/>
      <c r="EB36" s="150"/>
      <c r="EC36" s="150"/>
      <c r="ED36" s="150"/>
      <c r="EE36" s="150"/>
      <c r="EF36" s="150"/>
      <c r="EG36" s="150"/>
      <c r="EH36" s="150"/>
      <c r="EI36" s="150"/>
      <c r="EJ36" s="150"/>
      <c r="EK36" s="150"/>
      <c r="EL36" s="150"/>
      <c r="EM36" s="150"/>
      <c r="EN36" s="150"/>
      <c r="EO36" s="150"/>
      <c r="EP36" s="150"/>
      <c r="EQ36" s="150"/>
      <c r="ER36" s="150"/>
      <c r="ES36" s="150"/>
      <c r="ET36" s="150"/>
      <c r="EU36" s="150"/>
      <c r="EV36" s="150"/>
      <c r="EW36" s="150"/>
      <c r="EX36" s="150"/>
      <c r="EY36" s="150"/>
      <c r="EZ36" s="150"/>
      <c r="FA36" s="150"/>
      <c r="FB36" s="150"/>
      <c r="FC36" s="150"/>
      <c r="FD36" s="150"/>
      <c r="FE36" s="150"/>
      <c r="FF36" s="150"/>
      <c r="FG36" s="150"/>
      <c r="FH36" s="150"/>
      <c r="FI36" s="150"/>
      <c r="FJ36" s="150"/>
      <c r="FK36" s="150"/>
      <c r="FL36" s="150"/>
      <c r="FM36" s="150"/>
      <c r="FN36" s="150"/>
      <c r="FO36" s="150"/>
      <c r="FP36" s="150"/>
      <c r="FQ36" s="150"/>
      <c r="FR36" s="150"/>
      <c r="FS36" s="150"/>
      <c r="FT36" s="150"/>
      <c r="FU36" s="150"/>
      <c r="FV36" s="150"/>
      <c r="FW36" s="150"/>
      <c r="FX36" s="150"/>
      <c r="FY36" s="150"/>
      <c r="FZ36" s="150"/>
      <c r="GA36" s="150"/>
      <c r="GB36" s="150"/>
      <c r="GC36" s="150"/>
      <c r="GD36" s="150"/>
      <c r="GE36" s="150"/>
      <c r="GF36" s="150"/>
      <c r="GG36" s="150"/>
      <c r="GH36" s="150"/>
      <c r="GI36" s="150"/>
      <c r="GJ36" s="150"/>
      <c r="GK36" s="150"/>
      <c r="GL36" s="150"/>
      <c r="GM36" s="150"/>
      <c r="GN36" s="150"/>
      <c r="GO36" s="150"/>
      <c r="GP36" s="150"/>
      <c r="GQ36" s="150"/>
      <c r="GR36" s="150"/>
      <c r="GS36" s="150"/>
      <c r="GT36" s="150"/>
      <c r="GU36" s="150"/>
      <c r="GV36" s="150"/>
      <c r="GW36" s="150"/>
      <c r="GX36" s="150"/>
      <c r="GY36" s="150"/>
      <c r="GZ36" s="150"/>
      <c r="HA36" s="150"/>
      <c r="HB36" s="150"/>
      <c r="HC36" s="150"/>
      <c r="HD36" s="150"/>
      <c r="HE36" s="150"/>
      <c r="HF36" s="150"/>
      <c r="HG36" s="150"/>
      <c r="HH36" s="150"/>
      <c r="HI36" s="150"/>
      <c r="HJ36" s="150"/>
      <c r="HK36" s="150"/>
      <c r="HL36" s="150"/>
      <c r="HM36" s="150"/>
      <c r="HN36" s="150"/>
      <c r="HO36" s="150"/>
      <c r="HP36" s="150"/>
      <c r="HQ36" s="150"/>
      <c r="HR36" s="150"/>
      <c r="HS36" s="150"/>
      <c r="HT36" s="150"/>
      <c r="HU36" s="150"/>
      <c r="HV36" s="150"/>
      <c r="HW36" s="150"/>
      <c r="HX36" s="150"/>
      <c r="HY36" s="150"/>
      <c r="HZ36" s="150"/>
      <c r="IA36" s="150"/>
      <c r="IB36" s="150"/>
      <c r="IC36" s="150"/>
      <c r="ID36" s="150"/>
      <c r="IE36" s="150"/>
      <c r="IF36" s="150"/>
      <c r="IG36" s="150"/>
      <c r="IH36" s="150"/>
      <c r="II36" s="150"/>
      <c r="IJ36" s="150"/>
      <c r="IK36" s="150"/>
      <c r="IL36" s="150"/>
      <c r="IM36" s="150"/>
      <c r="IN36" s="150"/>
      <c r="IO36" s="150"/>
      <c r="IP36" s="150"/>
      <c r="IQ36" s="150"/>
      <c r="IR36" s="150"/>
      <c r="IS36" s="150"/>
    </row>
    <row r="37" spans="1:253" ht="114">
      <c r="A37" s="153" t="str">
        <f>'HECVAT - On-Premise'!A37</f>
        <v>OPAP-01</v>
      </c>
      <c r="B37" s="22" t="str">
        <f>VLOOKUP(A37,'HECVAT - On-Premise'!A$22:B$85,2,FALSE)</f>
        <v>Do you support role-based access control (RBAC) for end-users?</v>
      </c>
      <c r="C37" s="154" t="s">
        <v>1822</v>
      </c>
      <c r="D37" s="162" t="s">
        <v>1635</v>
      </c>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0"/>
      <c r="CF37" s="150"/>
      <c r="CG37" s="150"/>
      <c r="CH37" s="150"/>
      <c r="CI37" s="150"/>
      <c r="CJ37" s="150"/>
      <c r="CK37" s="150"/>
      <c r="CL37" s="150"/>
      <c r="CM37" s="150"/>
      <c r="CN37" s="150"/>
      <c r="CO37" s="150"/>
      <c r="CP37" s="150"/>
      <c r="CQ37" s="150"/>
      <c r="CR37" s="150"/>
      <c r="CS37" s="150"/>
      <c r="CT37" s="150"/>
      <c r="CU37" s="150"/>
      <c r="CV37" s="150"/>
      <c r="CW37" s="150"/>
      <c r="CX37" s="150"/>
      <c r="CY37" s="150"/>
      <c r="CZ37" s="150"/>
      <c r="DA37" s="150"/>
      <c r="DB37" s="150"/>
      <c r="DC37" s="150"/>
      <c r="DD37" s="150"/>
      <c r="DE37" s="150"/>
      <c r="DF37" s="150"/>
      <c r="DG37" s="150"/>
      <c r="DH37" s="150"/>
      <c r="DI37" s="150"/>
      <c r="DJ37" s="150"/>
      <c r="DK37" s="150"/>
      <c r="DL37" s="150"/>
      <c r="DM37" s="150"/>
      <c r="DN37" s="150"/>
      <c r="DO37" s="150"/>
      <c r="DP37" s="150"/>
      <c r="DQ37" s="150"/>
      <c r="DR37" s="150"/>
      <c r="DS37" s="150"/>
      <c r="DT37" s="150"/>
      <c r="DU37" s="150"/>
      <c r="DV37" s="150"/>
      <c r="DW37" s="150"/>
      <c r="DX37" s="150"/>
      <c r="DY37" s="150"/>
      <c r="DZ37" s="150"/>
      <c r="EA37" s="150"/>
      <c r="EB37" s="150"/>
      <c r="EC37" s="150"/>
      <c r="ED37" s="150"/>
      <c r="EE37" s="150"/>
      <c r="EF37" s="150"/>
      <c r="EG37" s="150"/>
      <c r="EH37" s="150"/>
      <c r="EI37" s="150"/>
      <c r="EJ37" s="150"/>
      <c r="EK37" s="150"/>
      <c r="EL37" s="150"/>
      <c r="EM37" s="150"/>
      <c r="EN37" s="150"/>
      <c r="EO37" s="150"/>
      <c r="EP37" s="150"/>
      <c r="EQ37" s="150"/>
      <c r="ER37" s="150"/>
      <c r="ES37" s="150"/>
      <c r="ET37" s="150"/>
      <c r="EU37" s="150"/>
      <c r="EV37" s="150"/>
      <c r="EW37" s="150"/>
      <c r="EX37" s="150"/>
      <c r="EY37" s="150"/>
      <c r="EZ37" s="150"/>
      <c r="FA37" s="150"/>
      <c r="FB37" s="150"/>
      <c r="FC37" s="150"/>
      <c r="FD37" s="150"/>
      <c r="FE37" s="150"/>
      <c r="FF37" s="150"/>
      <c r="FG37" s="150"/>
      <c r="FH37" s="150"/>
      <c r="FI37" s="150"/>
      <c r="FJ37" s="150"/>
      <c r="FK37" s="150"/>
      <c r="FL37" s="150"/>
      <c r="FM37" s="150"/>
      <c r="FN37" s="150"/>
      <c r="FO37" s="150"/>
      <c r="FP37" s="150"/>
      <c r="FQ37" s="150"/>
      <c r="FR37" s="150"/>
      <c r="FS37" s="150"/>
      <c r="FT37" s="150"/>
      <c r="FU37" s="150"/>
      <c r="FV37" s="150"/>
      <c r="FW37" s="150"/>
      <c r="FX37" s="150"/>
      <c r="FY37" s="150"/>
      <c r="FZ37" s="150"/>
      <c r="GA37" s="150"/>
      <c r="GB37" s="150"/>
      <c r="GC37" s="150"/>
      <c r="GD37" s="150"/>
      <c r="GE37" s="150"/>
      <c r="GF37" s="150"/>
      <c r="GG37" s="150"/>
      <c r="GH37" s="150"/>
      <c r="GI37" s="150"/>
      <c r="GJ37" s="150"/>
      <c r="GK37" s="150"/>
      <c r="GL37" s="150"/>
      <c r="GM37" s="150"/>
      <c r="GN37" s="150"/>
      <c r="GO37" s="150"/>
      <c r="GP37" s="150"/>
      <c r="GQ37" s="150"/>
      <c r="GR37" s="150"/>
      <c r="GS37" s="150"/>
      <c r="GT37" s="150"/>
      <c r="GU37" s="150"/>
      <c r="GV37" s="150"/>
      <c r="GW37" s="150"/>
      <c r="GX37" s="150"/>
      <c r="GY37" s="150"/>
      <c r="GZ37" s="150"/>
      <c r="HA37" s="150"/>
      <c r="HB37" s="150"/>
      <c r="HC37" s="150"/>
      <c r="HD37" s="150"/>
      <c r="HE37" s="150"/>
      <c r="HF37" s="150"/>
      <c r="HG37" s="150"/>
      <c r="HH37" s="150"/>
      <c r="HI37" s="150"/>
      <c r="HJ37" s="150"/>
      <c r="HK37" s="150"/>
      <c r="HL37" s="150"/>
      <c r="HM37" s="150"/>
      <c r="HN37" s="150"/>
      <c r="HO37" s="150"/>
      <c r="HP37" s="150"/>
      <c r="HQ37" s="150"/>
      <c r="HR37" s="150"/>
      <c r="HS37" s="150"/>
      <c r="HT37" s="150"/>
      <c r="HU37" s="150"/>
      <c r="HV37" s="150"/>
      <c r="HW37" s="150"/>
      <c r="HX37" s="150"/>
      <c r="HY37" s="150"/>
      <c r="HZ37" s="150"/>
      <c r="IA37" s="150"/>
      <c r="IB37" s="150"/>
      <c r="IC37" s="150"/>
      <c r="ID37" s="150"/>
      <c r="IE37" s="150"/>
      <c r="IF37" s="150"/>
      <c r="IG37" s="150"/>
      <c r="IH37" s="150"/>
      <c r="II37" s="150"/>
      <c r="IJ37" s="150"/>
      <c r="IK37" s="150"/>
      <c r="IL37" s="150"/>
      <c r="IM37" s="150"/>
      <c r="IN37" s="150"/>
      <c r="IO37" s="150"/>
      <c r="IP37" s="150"/>
      <c r="IQ37" s="150"/>
      <c r="IR37" s="150"/>
      <c r="IS37" s="150"/>
    </row>
    <row r="38" spans="1:253" ht="99.75">
      <c r="A38" s="153" t="str">
        <f>'HECVAT - On-Premise'!A38</f>
        <v>OPAP-02</v>
      </c>
      <c r="B38" s="22" t="str">
        <f>VLOOKUP(A38,'HECVAT - On-Premise'!A$22:B$85,2,FALSE)</f>
        <v>Do you support role-based access control (RBAC) for system administrators?</v>
      </c>
      <c r="C38" s="161" t="s">
        <v>1636</v>
      </c>
      <c r="D38" s="162" t="s">
        <v>1637</v>
      </c>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0"/>
      <c r="BP38" s="150"/>
      <c r="BQ38" s="150"/>
      <c r="BR38" s="150"/>
      <c r="BS38" s="150"/>
      <c r="BT38" s="150"/>
      <c r="BU38" s="150"/>
      <c r="BV38" s="150"/>
      <c r="BW38" s="150"/>
      <c r="BX38" s="150"/>
      <c r="BY38" s="150"/>
      <c r="BZ38" s="150"/>
      <c r="CA38" s="150"/>
      <c r="CB38" s="150"/>
      <c r="CC38" s="150"/>
      <c r="CD38" s="150"/>
      <c r="CE38" s="150"/>
      <c r="CF38" s="150"/>
      <c r="CG38" s="150"/>
      <c r="CH38" s="150"/>
      <c r="CI38" s="150"/>
      <c r="CJ38" s="150"/>
      <c r="CK38" s="150"/>
      <c r="CL38" s="150"/>
      <c r="CM38" s="150"/>
      <c r="CN38" s="150"/>
      <c r="CO38" s="150"/>
      <c r="CP38" s="150"/>
      <c r="CQ38" s="150"/>
      <c r="CR38" s="150"/>
      <c r="CS38" s="150"/>
      <c r="CT38" s="150"/>
      <c r="CU38" s="150"/>
      <c r="CV38" s="150"/>
      <c r="CW38" s="150"/>
      <c r="CX38" s="150"/>
      <c r="CY38" s="150"/>
      <c r="CZ38" s="150"/>
      <c r="DA38" s="150"/>
      <c r="DB38" s="150"/>
      <c r="DC38" s="150"/>
      <c r="DD38" s="150"/>
      <c r="DE38" s="150"/>
      <c r="DF38" s="150"/>
      <c r="DG38" s="150"/>
      <c r="DH38" s="150"/>
      <c r="DI38" s="150"/>
      <c r="DJ38" s="150"/>
      <c r="DK38" s="150"/>
      <c r="DL38" s="150"/>
      <c r="DM38" s="150"/>
      <c r="DN38" s="150"/>
      <c r="DO38" s="150"/>
      <c r="DP38" s="150"/>
      <c r="DQ38" s="150"/>
      <c r="DR38" s="150"/>
      <c r="DS38" s="150"/>
      <c r="DT38" s="150"/>
      <c r="DU38" s="150"/>
      <c r="DV38" s="150"/>
      <c r="DW38" s="150"/>
      <c r="DX38" s="150"/>
      <c r="DY38" s="150"/>
      <c r="DZ38" s="150"/>
      <c r="EA38" s="150"/>
      <c r="EB38" s="150"/>
      <c r="EC38" s="150"/>
      <c r="ED38" s="150"/>
      <c r="EE38" s="150"/>
      <c r="EF38" s="150"/>
      <c r="EG38" s="150"/>
      <c r="EH38" s="150"/>
      <c r="EI38" s="150"/>
      <c r="EJ38" s="150"/>
      <c r="EK38" s="150"/>
      <c r="EL38" s="150"/>
      <c r="EM38" s="150"/>
      <c r="EN38" s="150"/>
      <c r="EO38" s="150"/>
      <c r="EP38" s="150"/>
      <c r="EQ38" s="150"/>
      <c r="ER38" s="150"/>
      <c r="ES38" s="150"/>
      <c r="ET38" s="150"/>
      <c r="EU38" s="150"/>
      <c r="EV38" s="150"/>
      <c r="EW38" s="150"/>
      <c r="EX38" s="150"/>
      <c r="EY38" s="150"/>
      <c r="EZ38" s="150"/>
      <c r="FA38" s="150"/>
      <c r="FB38" s="150"/>
      <c r="FC38" s="150"/>
      <c r="FD38" s="150"/>
      <c r="FE38" s="150"/>
      <c r="FF38" s="150"/>
      <c r="FG38" s="150"/>
      <c r="FH38" s="150"/>
      <c r="FI38" s="150"/>
      <c r="FJ38" s="150"/>
      <c r="FK38" s="150"/>
      <c r="FL38" s="150"/>
      <c r="FM38" s="150"/>
      <c r="FN38" s="150"/>
      <c r="FO38" s="150"/>
      <c r="FP38" s="150"/>
      <c r="FQ38" s="150"/>
      <c r="FR38" s="150"/>
      <c r="FS38" s="150"/>
      <c r="FT38" s="150"/>
      <c r="FU38" s="150"/>
      <c r="FV38" s="150"/>
      <c r="FW38" s="150"/>
      <c r="FX38" s="150"/>
      <c r="FY38" s="150"/>
      <c r="FZ38" s="150"/>
      <c r="GA38" s="150"/>
      <c r="GB38" s="150"/>
      <c r="GC38" s="150"/>
      <c r="GD38" s="150"/>
      <c r="GE38" s="150"/>
      <c r="GF38" s="150"/>
      <c r="GG38" s="150"/>
      <c r="GH38" s="150"/>
      <c r="GI38" s="150"/>
      <c r="GJ38" s="150"/>
      <c r="GK38" s="150"/>
      <c r="GL38" s="150"/>
      <c r="GM38" s="150"/>
      <c r="GN38" s="150"/>
      <c r="GO38" s="150"/>
      <c r="GP38" s="150"/>
      <c r="GQ38" s="150"/>
      <c r="GR38" s="150"/>
      <c r="GS38" s="150"/>
      <c r="GT38" s="150"/>
      <c r="GU38" s="150"/>
      <c r="GV38" s="150"/>
      <c r="GW38" s="150"/>
      <c r="GX38" s="150"/>
      <c r="GY38" s="150"/>
      <c r="GZ38" s="150"/>
      <c r="HA38" s="150"/>
      <c r="HB38" s="150"/>
      <c r="HC38" s="150"/>
      <c r="HD38" s="150"/>
      <c r="HE38" s="150"/>
      <c r="HF38" s="150"/>
      <c r="HG38" s="150"/>
      <c r="HH38" s="150"/>
      <c r="HI38" s="150"/>
      <c r="HJ38" s="150"/>
      <c r="HK38" s="150"/>
      <c r="HL38" s="150"/>
      <c r="HM38" s="150"/>
      <c r="HN38" s="150"/>
      <c r="HO38" s="150"/>
      <c r="HP38" s="150"/>
      <c r="HQ38" s="150"/>
      <c r="HR38" s="150"/>
      <c r="HS38" s="150"/>
      <c r="HT38" s="150"/>
      <c r="HU38" s="150"/>
      <c r="HV38" s="150"/>
      <c r="HW38" s="150"/>
      <c r="HX38" s="150"/>
      <c r="HY38" s="150"/>
      <c r="HZ38" s="150"/>
      <c r="IA38" s="150"/>
      <c r="IB38" s="150"/>
      <c r="IC38" s="150"/>
      <c r="ID38" s="150"/>
      <c r="IE38" s="150"/>
      <c r="IF38" s="150"/>
      <c r="IG38" s="150"/>
      <c r="IH38" s="150"/>
      <c r="II38" s="150"/>
      <c r="IJ38" s="150"/>
      <c r="IK38" s="150"/>
      <c r="IL38" s="150"/>
      <c r="IM38" s="150"/>
      <c r="IN38" s="150"/>
      <c r="IO38" s="150"/>
      <c r="IP38" s="150"/>
      <c r="IQ38" s="150"/>
      <c r="IR38" s="150"/>
      <c r="IS38" s="150"/>
    </row>
    <row r="39" spans="1:253" ht="99.75">
      <c r="A39" s="153" t="str">
        <f>'HECVAT - On-Premise'!A39</f>
        <v>OPAP-03</v>
      </c>
      <c r="B39" s="22" t="str">
        <f>VLOOKUP(A39,'HECVAT - On-Premise'!A$22:B$85,2,FALSE)</f>
        <v>Can your employees access customer systems remotely?</v>
      </c>
      <c r="C39" s="161" t="s">
        <v>1638</v>
      </c>
      <c r="D39" s="163" t="s">
        <v>1639</v>
      </c>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0"/>
      <c r="CF39" s="150"/>
      <c r="CG39" s="150"/>
      <c r="CH39" s="150"/>
      <c r="CI39" s="150"/>
      <c r="CJ39" s="150"/>
      <c r="CK39" s="150"/>
      <c r="CL39" s="150"/>
      <c r="CM39" s="150"/>
      <c r="CN39" s="150"/>
      <c r="CO39" s="150"/>
      <c r="CP39" s="150"/>
      <c r="CQ39" s="150"/>
      <c r="CR39" s="150"/>
      <c r="CS39" s="150"/>
      <c r="CT39" s="150"/>
      <c r="CU39" s="150"/>
      <c r="CV39" s="150"/>
      <c r="CW39" s="150"/>
      <c r="CX39" s="150"/>
      <c r="CY39" s="150"/>
      <c r="CZ39" s="150"/>
      <c r="DA39" s="150"/>
      <c r="DB39" s="150"/>
      <c r="DC39" s="150"/>
      <c r="DD39" s="150"/>
      <c r="DE39" s="150"/>
      <c r="DF39" s="150"/>
      <c r="DG39" s="150"/>
      <c r="DH39" s="150"/>
      <c r="DI39" s="150"/>
      <c r="DJ39" s="150"/>
      <c r="DK39" s="150"/>
      <c r="DL39" s="150"/>
      <c r="DM39" s="150"/>
      <c r="DN39" s="150"/>
      <c r="DO39" s="150"/>
      <c r="DP39" s="150"/>
      <c r="DQ39" s="150"/>
      <c r="DR39" s="150"/>
      <c r="DS39" s="150"/>
      <c r="DT39" s="150"/>
      <c r="DU39" s="150"/>
      <c r="DV39" s="150"/>
      <c r="DW39" s="150"/>
      <c r="DX39" s="150"/>
      <c r="DY39" s="150"/>
      <c r="DZ39" s="150"/>
      <c r="EA39" s="150"/>
      <c r="EB39" s="150"/>
      <c r="EC39" s="150"/>
      <c r="ED39" s="150"/>
      <c r="EE39" s="150"/>
      <c r="EF39" s="150"/>
      <c r="EG39" s="150"/>
      <c r="EH39" s="150"/>
      <c r="EI39" s="150"/>
      <c r="EJ39" s="150"/>
      <c r="EK39" s="150"/>
      <c r="EL39" s="150"/>
      <c r="EM39" s="150"/>
      <c r="EN39" s="150"/>
      <c r="EO39" s="150"/>
      <c r="EP39" s="150"/>
      <c r="EQ39" s="150"/>
      <c r="ER39" s="150"/>
      <c r="ES39" s="150"/>
      <c r="ET39" s="150"/>
      <c r="EU39" s="150"/>
      <c r="EV39" s="150"/>
      <c r="EW39" s="150"/>
      <c r="EX39" s="150"/>
      <c r="EY39" s="150"/>
      <c r="EZ39" s="150"/>
      <c r="FA39" s="150"/>
      <c r="FB39" s="150"/>
      <c r="FC39" s="150"/>
      <c r="FD39" s="150"/>
      <c r="FE39" s="150"/>
      <c r="FF39" s="150"/>
      <c r="FG39" s="150"/>
      <c r="FH39" s="150"/>
      <c r="FI39" s="150"/>
      <c r="FJ39" s="150"/>
      <c r="FK39" s="150"/>
      <c r="FL39" s="150"/>
      <c r="FM39" s="150"/>
      <c r="FN39" s="150"/>
      <c r="FO39" s="150"/>
      <c r="FP39" s="150"/>
      <c r="FQ39" s="150"/>
      <c r="FR39" s="150"/>
      <c r="FS39" s="150"/>
      <c r="FT39" s="150"/>
      <c r="FU39" s="150"/>
      <c r="FV39" s="150"/>
      <c r="FW39" s="150"/>
      <c r="FX39" s="150"/>
      <c r="FY39" s="150"/>
      <c r="FZ39" s="150"/>
      <c r="GA39" s="150"/>
      <c r="GB39" s="150"/>
      <c r="GC39" s="150"/>
      <c r="GD39" s="150"/>
      <c r="GE39" s="150"/>
      <c r="GF39" s="150"/>
      <c r="GG39" s="150"/>
      <c r="GH39" s="150"/>
      <c r="GI39" s="150"/>
      <c r="GJ39" s="150"/>
      <c r="GK39" s="150"/>
      <c r="GL39" s="150"/>
      <c r="GM39" s="150"/>
      <c r="GN39" s="150"/>
      <c r="GO39" s="150"/>
      <c r="GP39" s="150"/>
      <c r="GQ39" s="150"/>
      <c r="GR39" s="150"/>
      <c r="GS39" s="150"/>
      <c r="GT39" s="150"/>
      <c r="GU39" s="150"/>
      <c r="GV39" s="150"/>
      <c r="GW39" s="150"/>
      <c r="GX39" s="150"/>
      <c r="GY39" s="150"/>
      <c r="GZ39" s="150"/>
      <c r="HA39" s="150"/>
      <c r="HB39" s="150"/>
      <c r="HC39" s="150"/>
      <c r="HD39" s="150"/>
      <c r="HE39" s="150"/>
      <c r="HF39" s="150"/>
      <c r="HG39" s="150"/>
      <c r="HH39" s="150"/>
      <c r="HI39" s="150"/>
      <c r="HJ39" s="150"/>
      <c r="HK39" s="150"/>
      <c r="HL39" s="150"/>
      <c r="HM39" s="150"/>
      <c r="HN39" s="150"/>
      <c r="HO39" s="150"/>
      <c r="HP39" s="150"/>
      <c r="HQ39" s="150"/>
      <c r="HR39" s="150"/>
      <c r="HS39" s="150"/>
      <c r="HT39" s="150"/>
      <c r="HU39" s="150"/>
      <c r="HV39" s="150"/>
      <c r="HW39" s="150"/>
      <c r="HX39" s="150"/>
      <c r="HY39" s="150"/>
      <c r="HZ39" s="150"/>
      <c r="IA39" s="150"/>
      <c r="IB39" s="150"/>
      <c r="IC39" s="150"/>
      <c r="ID39" s="150"/>
      <c r="IE39" s="150"/>
      <c r="IF39" s="150"/>
      <c r="IG39" s="150"/>
      <c r="IH39" s="150"/>
      <c r="II39" s="150"/>
      <c r="IJ39" s="150"/>
      <c r="IK39" s="150"/>
      <c r="IL39" s="150"/>
      <c r="IM39" s="150"/>
      <c r="IN39" s="150"/>
      <c r="IO39" s="150"/>
      <c r="IP39" s="150"/>
      <c r="IQ39" s="150"/>
      <c r="IR39" s="150"/>
      <c r="IS39" s="150"/>
    </row>
    <row r="40" spans="1:253" ht="99.75">
      <c r="A40" s="153" t="str">
        <f>'HECVAT - On-Premise'!A40</f>
        <v>OPAP-04</v>
      </c>
      <c r="B40" s="22" t="str">
        <f>VLOOKUP(A40,'HECVAT - On-Premise'!A$22:B$85,2,FALSE)</f>
        <v>Can you provide overall system and/or application architecture diagrams including a full description of the data communications architecture for all components of the system?</v>
      </c>
      <c r="C40" s="161" t="s">
        <v>1640</v>
      </c>
      <c r="D40" s="159" t="s">
        <v>1823</v>
      </c>
      <c r="E40" s="150"/>
      <c r="F40" s="150"/>
      <c r="G40" s="150"/>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c r="CK40" s="150"/>
      <c r="CL40" s="150"/>
      <c r="CM40" s="150"/>
      <c r="CN40" s="150"/>
      <c r="CO40" s="150"/>
      <c r="CP40" s="150"/>
      <c r="CQ40" s="150"/>
      <c r="CR40" s="150"/>
      <c r="CS40" s="150"/>
      <c r="CT40" s="150"/>
      <c r="CU40" s="150"/>
      <c r="CV40" s="150"/>
      <c r="CW40" s="150"/>
      <c r="CX40" s="150"/>
      <c r="CY40" s="150"/>
      <c r="CZ40" s="150"/>
      <c r="DA40" s="150"/>
      <c r="DB40" s="150"/>
      <c r="DC40" s="150"/>
      <c r="DD40" s="150"/>
      <c r="DE40" s="150"/>
      <c r="DF40" s="150"/>
      <c r="DG40" s="150"/>
      <c r="DH40" s="150"/>
      <c r="DI40" s="150"/>
      <c r="DJ40" s="150"/>
      <c r="DK40" s="150"/>
      <c r="DL40" s="150"/>
      <c r="DM40" s="150"/>
      <c r="DN40" s="150"/>
      <c r="DO40" s="150"/>
      <c r="DP40" s="150"/>
      <c r="DQ40" s="150"/>
      <c r="DR40" s="150"/>
      <c r="DS40" s="150"/>
      <c r="DT40" s="150"/>
      <c r="DU40" s="150"/>
      <c r="DV40" s="150"/>
      <c r="DW40" s="150"/>
      <c r="DX40" s="150"/>
      <c r="DY40" s="150"/>
      <c r="DZ40" s="150"/>
      <c r="EA40" s="150"/>
      <c r="EB40" s="150"/>
      <c r="EC40" s="150"/>
      <c r="ED40" s="150"/>
      <c r="EE40" s="150"/>
      <c r="EF40" s="150"/>
      <c r="EG40" s="150"/>
      <c r="EH40" s="150"/>
      <c r="EI40" s="150"/>
      <c r="EJ40" s="150"/>
      <c r="EK40" s="150"/>
      <c r="EL40" s="150"/>
      <c r="EM40" s="150"/>
      <c r="EN40" s="150"/>
      <c r="EO40" s="150"/>
      <c r="EP40" s="150"/>
      <c r="EQ40" s="150"/>
      <c r="ER40" s="150"/>
      <c r="ES40" s="150"/>
      <c r="ET40" s="150"/>
      <c r="EU40" s="150"/>
      <c r="EV40" s="150"/>
      <c r="EW40" s="150"/>
      <c r="EX40" s="150"/>
      <c r="EY40" s="150"/>
      <c r="EZ40" s="150"/>
      <c r="FA40" s="150"/>
      <c r="FB40" s="150"/>
      <c r="FC40" s="150"/>
      <c r="FD40" s="150"/>
      <c r="FE40" s="150"/>
      <c r="FF40" s="150"/>
      <c r="FG40" s="150"/>
      <c r="FH40" s="150"/>
      <c r="FI40" s="150"/>
      <c r="FJ40" s="150"/>
      <c r="FK40" s="150"/>
      <c r="FL40" s="150"/>
      <c r="FM40" s="150"/>
      <c r="FN40" s="150"/>
      <c r="FO40" s="150"/>
      <c r="FP40" s="150"/>
      <c r="FQ40" s="150"/>
      <c r="FR40" s="150"/>
      <c r="FS40" s="150"/>
      <c r="FT40" s="150"/>
      <c r="FU40" s="150"/>
      <c r="FV40" s="150"/>
      <c r="FW40" s="150"/>
      <c r="FX40" s="150"/>
      <c r="FY40" s="150"/>
      <c r="FZ40" s="150"/>
      <c r="GA40" s="150"/>
      <c r="GB40" s="150"/>
      <c r="GC40" s="150"/>
      <c r="GD40" s="150"/>
      <c r="GE40" s="150"/>
      <c r="GF40" s="150"/>
      <c r="GG40" s="150"/>
      <c r="GH40" s="150"/>
      <c r="GI40" s="150"/>
      <c r="GJ40" s="150"/>
      <c r="GK40" s="150"/>
      <c r="GL40" s="150"/>
      <c r="GM40" s="150"/>
      <c r="GN40" s="150"/>
      <c r="GO40" s="150"/>
      <c r="GP40" s="150"/>
      <c r="GQ40" s="150"/>
      <c r="GR40" s="150"/>
      <c r="GS40" s="150"/>
      <c r="GT40" s="150"/>
      <c r="GU40" s="150"/>
      <c r="GV40" s="150"/>
      <c r="GW40" s="150"/>
      <c r="GX40" s="150"/>
      <c r="GY40" s="150"/>
      <c r="GZ40" s="150"/>
      <c r="HA40" s="150"/>
      <c r="HB40" s="150"/>
      <c r="HC40" s="150"/>
      <c r="HD40" s="150"/>
      <c r="HE40" s="150"/>
      <c r="HF40" s="150"/>
      <c r="HG40" s="150"/>
      <c r="HH40" s="150"/>
      <c r="HI40" s="150"/>
      <c r="HJ40" s="150"/>
      <c r="HK40" s="150"/>
      <c r="HL40" s="150"/>
      <c r="HM40" s="150"/>
      <c r="HN40" s="150"/>
      <c r="HO40" s="150"/>
      <c r="HP40" s="150"/>
      <c r="HQ40" s="150"/>
      <c r="HR40" s="150"/>
      <c r="HS40" s="150"/>
      <c r="HT40" s="150"/>
      <c r="HU40" s="150"/>
      <c r="HV40" s="150"/>
      <c r="HW40" s="150"/>
      <c r="HX40" s="150"/>
      <c r="HY40" s="150"/>
      <c r="HZ40" s="150"/>
      <c r="IA40" s="150"/>
      <c r="IB40" s="150"/>
      <c r="IC40" s="150"/>
      <c r="ID40" s="150"/>
      <c r="IE40" s="150"/>
      <c r="IF40" s="150"/>
      <c r="IG40" s="150"/>
      <c r="IH40" s="150"/>
      <c r="II40" s="150"/>
      <c r="IJ40" s="150"/>
      <c r="IK40" s="150"/>
      <c r="IL40" s="150"/>
      <c r="IM40" s="150"/>
      <c r="IN40" s="150"/>
      <c r="IO40" s="150"/>
      <c r="IP40" s="150"/>
      <c r="IQ40" s="150"/>
      <c r="IR40" s="150"/>
      <c r="IS40" s="150"/>
    </row>
    <row r="41" spans="1:253" ht="99.75">
      <c r="A41" s="153" t="str">
        <f>'HECVAT - On-Premise'!A41</f>
        <v>OPAP-05</v>
      </c>
      <c r="B41" s="22" t="str">
        <f>VLOOKUP(A41,'HECVAT - On-Premise'!A$22:B$85,2,FALSE)</f>
        <v xml:space="preserve">Does the system provide data input validation and error messages? </v>
      </c>
      <c r="C41" s="161" t="s">
        <v>1641</v>
      </c>
      <c r="D41" s="164" t="s">
        <v>1642</v>
      </c>
      <c r="E41" s="150"/>
      <c r="F41" s="165"/>
      <c r="G41" s="165"/>
      <c r="H41" s="165"/>
      <c r="I41" s="165"/>
      <c r="J41" s="165"/>
      <c r="K41" s="165"/>
      <c r="L41" s="165"/>
      <c r="M41" s="165"/>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row>
    <row r="42" spans="1:253" ht="79.5" customHeight="1">
      <c r="A42" s="153" t="str">
        <f>'HECVAT - On-Premise'!A42</f>
        <v>OPAP-06</v>
      </c>
      <c r="B42" s="22" t="str">
        <f>VLOOKUP(A42,'HECVAT - On-Premise'!A$22:B$85,2,FALSE)</f>
        <v>Do you require remote management of the system?</v>
      </c>
      <c r="C42" s="161" t="s">
        <v>1638</v>
      </c>
      <c r="D42" s="163" t="s">
        <v>1639</v>
      </c>
      <c r="E42" s="150"/>
      <c r="F42" s="165"/>
      <c r="G42" s="165"/>
      <c r="H42" s="165"/>
      <c r="I42" s="165"/>
      <c r="J42" s="165"/>
      <c r="K42" s="165"/>
      <c r="L42" s="165"/>
      <c r="M42" s="165"/>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row>
    <row r="43" spans="1:253" ht="99.75">
      <c r="A43" s="153" t="str">
        <f>'HECVAT - On-Premise'!A43</f>
        <v>OPAP-07</v>
      </c>
      <c r="B43" s="22" t="str">
        <f>VLOOKUP(A43,'HECVAT - On-Premise'!A$22:B$85,2,FALSE)</f>
        <v>Are your remote actions and changes logged or otherwise visible to the campus? (IF YES to OPAP-06)</v>
      </c>
      <c r="C43" s="161" t="s">
        <v>1643</v>
      </c>
      <c r="D43" s="163" t="s">
        <v>1644</v>
      </c>
      <c r="E43" s="150"/>
      <c r="F43" s="165"/>
      <c r="G43" s="165"/>
      <c r="H43" s="165"/>
      <c r="I43" s="165"/>
      <c r="J43" s="165"/>
      <c r="K43" s="165"/>
      <c r="L43" s="165"/>
      <c r="M43" s="165"/>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row>
    <row r="44" spans="1:253" ht="60" customHeight="1">
      <c r="A44" s="153" t="str">
        <f>'HECVAT - On-Premise'!A44</f>
        <v>OPAP-08</v>
      </c>
      <c r="B44" s="22" t="str">
        <f>VLOOKUP(A44,'HECVAT - On-Premise'!A$22:B$85,2,FALSE)</f>
        <v>If you maintain remote access to the system, Will you handle data in a FERPA compliant manner?</v>
      </c>
      <c r="C44" s="161" t="s">
        <v>1645</v>
      </c>
      <c r="D44" s="166" t="s">
        <v>1646</v>
      </c>
      <c r="E44" s="150"/>
      <c r="F44" s="165"/>
      <c r="G44" s="165"/>
      <c r="H44" s="165"/>
      <c r="I44" s="165"/>
      <c r="J44" s="165"/>
      <c r="K44" s="165"/>
      <c r="L44" s="165"/>
      <c r="M44" s="165"/>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row>
    <row r="45" spans="1:253" ht="142.5">
      <c r="A45" s="153" t="str">
        <f>'HECVAT - On-Premise'!A45</f>
        <v>OPAP-09</v>
      </c>
      <c r="B45" s="22" t="str">
        <f>VLOOKUP(A45,'HECVAT - On-Premise'!A$22:B$85,2,FALSE)</f>
        <v>Describe or provide a reference to how you monitor for and protect against common web application security vulnerabilities (e.g. SQL injection, XSS, XSRF, etc.).</v>
      </c>
      <c r="C45" s="154" t="s">
        <v>1824</v>
      </c>
      <c r="D45" s="162" t="s">
        <v>1647</v>
      </c>
      <c r="E45" s="150"/>
      <c r="F45" s="165"/>
      <c r="G45" s="165"/>
      <c r="H45" s="165"/>
      <c r="I45" s="165"/>
      <c r="J45" s="165"/>
      <c r="K45" s="165"/>
      <c r="L45" s="165"/>
      <c r="M45" s="165"/>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c r="IR45" s="31"/>
      <c r="IS45" s="31"/>
    </row>
    <row r="46" spans="1:253" ht="79.5" customHeight="1">
      <c r="A46" s="153" t="str">
        <f>'HECVAT - On-Premise'!A46</f>
        <v>OPAP-10</v>
      </c>
      <c r="B46" s="22" t="str">
        <f>VLOOKUP(A46,'HECVAT - On-Premise'!A$22:B$85,2,FALSE)</f>
        <v>Describe or provide a reference to how you monitor for and provide patches to protect against application vulnerabilities (privilege escalation, exfiltration, etc.).</v>
      </c>
      <c r="C46" s="167" t="s">
        <v>1648</v>
      </c>
      <c r="D46" s="167" t="s">
        <v>1649</v>
      </c>
      <c r="E46" s="150"/>
      <c r="F46" s="165"/>
      <c r="G46" s="165"/>
      <c r="H46" s="165"/>
      <c r="I46" s="165"/>
      <c r="J46" s="165"/>
      <c r="K46" s="165"/>
      <c r="L46" s="165"/>
      <c r="M46" s="165"/>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c r="IF46" s="31"/>
      <c r="IG46" s="31"/>
      <c r="IH46" s="31"/>
      <c r="II46" s="31"/>
      <c r="IJ46" s="31"/>
      <c r="IK46" s="31"/>
      <c r="IL46" s="31"/>
      <c r="IM46" s="31"/>
      <c r="IN46" s="31"/>
      <c r="IO46" s="31"/>
      <c r="IP46" s="31"/>
      <c r="IQ46" s="31"/>
      <c r="IR46" s="31"/>
      <c r="IS46" s="31"/>
    </row>
    <row r="47" spans="1:253" ht="36.75" customHeight="1">
      <c r="A47" s="245" t="s">
        <v>115</v>
      </c>
      <c r="B47" s="246"/>
      <c r="C47" s="158" t="str">
        <f>$C$21</f>
        <v>Reason for Question</v>
      </c>
      <c r="D47" s="158" t="str">
        <f>$D$21</f>
        <v>Follow-up Inquiries/Responses</v>
      </c>
      <c r="E47" s="165"/>
      <c r="F47" s="165"/>
      <c r="G47" s="165"/>
      <c r="H47" s="165"/>
      <c r="I47" s="165"/>
      <c r="J47" s="165"/>
      <c r="K47" s="165"/>
      <c r="L47" s="165"/>
      <c r="M47" s="165"/>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c r="HT47" s="31"/>
      <c r="HU47" s="31"/>
      <c r="HV47" s="31"/>
      <c r="HW47" s="31"/>
      <c r="HX47" s="31"/>
      <c r="HY47" s="31"/>
      <c r="HZ47" s="31"/>
      <c r="IA47" s="31"/>
      <c r="IB47" s="31"/>
      <c r="IC47" s="31"/>
      <c r="ID47" s="31"/>
      <c r="IE47" s="31"/>
      <c r="IF47" s="31"/>
      <c r="IG47" s="31"/>
      <c r="IH47" s="31"/>
      <c r="II47" s="31"/>
      <c r="IJ47" s="31"/>
      <c r="IK47" s="31"/>
      <c r="IL47" s="31"/>
      <c r="IM47" s="31"/>
      <c r="IN47" s="31"/>
      <c r="IO47" s="31"/>
      <c r="IP47" s="31"/>
      <c r="IQ47" s="31"/>
      <c r="IR47" s="31"/>
      <c r="IS47" s="31"/>
    </row>
    <row r="48" spans="1:253" ht="99.75">
      <c r="A48" s="153" t="str">
        <f>'HECVAT - On-Premise'!A48</f>
        <v>OPAA-01</v>
      </c>
      <c r="B48" s="22" t="str">
        <f>VLOOKUP(A48,'HECVAT - On-Premise'!A$22:B$85,2,FALSE)</f>
        <v>Can you enforce password/passphrase aging requirements for administrative and/or system accounts?</v>
      </c>
      <c r="C48" s="161" t="s">
        <v>1650</v>
      </c>
      <c r="D48" s="164" t="s">
        <v>1651</v>
      </c>
      <c r="E48" s="165"/>
      <c r="F48" s="165"/>
      <c r="G48" s="165"/>
      <c r="H48" s="165"/>
      <c r="I48" s="165"/>
      <c r="J48" s="165"/>
      <c r="K48" s="165"/>
      <c r="L48" s="165"/>
      <c r="M48" s="165"/>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c r="IF48" s="31"/>
      <c r="IG48" s="31"/>
      <c r="IH48" s="31"/>
      <c r="II48" s="31"/>
      <c r="IJ48" s="31"/>
      <c r="IK48" s="31"/>
      <c r="IL48" s="31"/>
      <c r="IM48" s="31"/>
      <c r="IN48" s="31"/>
      <c r="IO48" s="31"/>
      <c r="IP48" s="31"/>
      <c r="IQ48" s="31"/>
      <c r="IR48" s="31"/>
      <c r="IS48" s="31"/>
    </row>
    <row r="49" spans="1:253" ht="99.75">
      <c r="A49" s="153" t="str">
        <f>'HECVAT - On-Premise'!A49</f>
        <v>OPAA-02</v>
      </c>
      <c r="B49" s="22" t="str">
        <f>VLOOKUP(A49,'HECVAT - On-Premise'!A$22:B$85,2,FALSE)</f>
        <v>Does your web-based interface support authentication, including standards-based single-sign-on? (e.g. InCommon)</v>
      </c>
      <c r="C49" s="154" t="s">
        <v>1825</v>
      </c>
      <c r="D49" s="161" t="s">
        <v>1652</v>
      </c>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c r="AE49" s="150"/>
      <c r="AF49" s="150"/>
      <c r="AG49" s="150"/>
      <c r="AH49" s="150"/>
      <c r="AI49" s="150"/>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c r="BG49" s="150"/>
      <c r="BH49" s="150"/>
      <c r="BI49" s="150"/>
      <c r="BJ49" s="150"/>
      <c r="BK49" s="150"/>
      <c r="BL49" s="150"/>
      <c r="BM49" s="150"/>
      <c r="BN49" s="150"/>
      <c r="BO49" s="150"/>
      <c r="BP49" s="150"/>
      <c r="BQ49" s="150"/>
      <c r="BR49" s="150"/>
      <c r="BS49" s="150"/>
      <c r="BT49" s="150"/>
      <c r="BU49" s="150"/>
      <c r="BV49" s="150"/>
      <c r="BW49" s="150"/>
      <c r="BX49" s="150"/>
      <c r="BY49" s="150"/>
      <c r="BZ49" s="150"/>
      <c r="CA49" s="150"/>
      <c r="CB49" s="150"/>
      <c r="CC49" s="150"/>
      <c r="CD49" s="150"/>
      <c r="CE49" s="150"/>
      <c r="CF49" s="150"/>
      <c r="CG49" s="150"/>
      <c r="CH49" s="150"/>
      <c r="CI49" s="150"/>
      <c r="CJ49" s="150"/>
      <c r="CK49" s="150"/>
      <c r="CL49" s="150"/>
      <c r="CM49" s="150"/>
      <c r="CN49" s="150"/>
      <c r="CO49" s="150"/>
      <c r="CP49" s="150"/>
      <c r="CQ49" s="150"/>
      <c r="CR49" s="150"/>
      <c r="CS49" s="150"/>
      <c r="CT49" s="150"/>
      <c r="CU49" s="150"/>
      <c r="CV49" s="150"/>
      <c r="CW49" s="150"/>
      <c r="CX49" s="150"/>
      <c r="CY49" s="150"/>
      <c r="CZ49" s="150"/>
      <c r="DA49" s="150"/>
      <c r="DB49" s="150"/>
      <c r="DC49" s="150"/>
      <c r="DD49" s="150"/>
      <c r="DE49" s="150"/>
      <c r="DF49" s="150"/>
      <c r="DG49" s="150"/>
      <c r="DH49" s="150"/>
      <c r="DI49" s="150"/>
      <c r="DJ49" s="150"/>
      <c r="DK49" s="150"/>
      <c r="DL49" s="150"/>
      <c r="DM49" s="150"/>
      <c r="DN49" s="150"/>
      <c r="DO49" s="150"/>
      <c r="DP49" s="150"/>
      <c r="DQ49" s="150"/>
      <c r="DR49" s="150"/>
      <c r="DS49" s="150"/>
      <c r="DT49" s="150"/>
      <c r="DU49" s="150"/>
      <c r="DV49" s="150"/>
      <c r="DW49" s="150"/>
      <c r="DX49" s="150"/>
      <c r="DY49" s="150"/>
      <c r="DZ49" s="150"/>
      <c r="EA49" s="150"/>
      <c r="EB49" s="150"/>
      <c r="EC49" s="150"/>
      <c r="ED49" s="150"/>
      <c r="EE49" s="150"/>
      <c r="EF49" s="150"/>
      <c r="EG49" s="150"/>
      <c r="EH49" s="150"/>
      <c r="EI49" s="150"/>
      <c r="EJ49" s="150"/>
      <c r="EK49" s="150"/>
      <c r="EL49" s="150"/>
      <c r="EM49" s="150"/>
      <c r="EN49" s="150"/>
      <c r="EO49" s="150"/>
      <c r="EP49" s="150"/>
      <c r="EQ49" s="150"/>
      <c r="ER49" s="150"/>
      <c r="ES49" s="150"/>
      <c r="ET49" s="150"/>
      <c r="EU49" s="150"/>
      <c r="EV49" s="150"/>
      <c r="EW49" s="150"/>
      <c r="EX49" s="150"/>
      <c r="EY49" s="150"/>
      <c r="EZ49" s="150"/>
      <c r="FA49" s="150"/>
      <c r="FB49" s="150"/>
      <c r="FC49" s="150"/>
      <c r="FD49" s="150"/>
      <c r="FE49" s="150"/>
      <c r="FF49" s="150"/>
      <c r="FG49" s="150"/>
      <c r="FH49" s="150"/>
      <c r="FI49" s="150"/>
      <c r="FJ49" s="150"/>
      <c r="FK49" s="150"/>
      <c r="FL49" s="150"/>
      <c r="FM49" s="150"/>
      <c r="FN49" s="150"/>
      <c r="FO49" s="150"/>
      <c r="FP49" s="150"/>
      <c r="FQ49" s="150"/>
      <c r="FR49" s="150"/>
      <c r="FS49" s="150"/>
      <c r="FT49" s="150"/>
      <c r="FU49" s="150"/>
      <c r="FV49" s="150"/>
      <c r="FW49" s="150"/>
      <c r="FX49" s="150"/>
      <c r="FY49" s="150"/>
      <c r="FZ49" s="150"/>
      <c r="GA49" s="150"/>
      <c r="GB49" s="150"/>
      <c r="GC49" s="150"/>
      <c r="GD49" s="150"/>
      <c r="GE49" s="150"/>
      <c r="GF49" s="150"/>
      <c r="GG49" s="150"/>
      <c r="GH49" s="150"/>
      <c r="GI49" s="150"/>
      <c r="GJ49" s="150"/>
      <c r="GK49" s="150"/>
      <c r="GL49" s="150"/>
      <c r="GM49" s="150"/>
      <c r="GN49" s="150"/>
      <c r="GO49" s="150"/>
      <c r="GP49" s="150"/>
      <c r="GQ49" s="150"/>
      <c r="GR49" s="150"/>
      <c r="GS49" s="150"/>
      <c r="GT49" s="150"/>
      <c r="GU49" s="150"/>
      <c r="GV49" s="150"/>
      <c r="GW49" s="150"/>
      <c r="GX49" s="150"/>
      <c r="GY49" s="150"/>
      <c r="GZ49" s="150"/>
      <c r="HA49" s="150"/>
      <c r="HB49" s="150"/>
      <c r="HC49" s="150"/>
      <c r="HD49" s="150"/>
      <c r="HE49" s="150"/>
      <c r="HF49" s="150"/>
      <c r="HG49" s="150"/>
      <c r="HH49" s="150"/>
      <c r="HI49" s="150"/>
      <c r="HJ49" s="150"/>
      <c r="HK49" s="150"/>
      <c r="HL49" s="150"/>
      <c r="HM49" s="150"/>
      <c r="HN49" s="150"/>
      <c r="HO49" s="150"/>
      <c r="HP49" s="150"/>
      <c r="HQ49" s="150"/>
      <c r="HR49" s="150"/>
      <c r="HS49" s="150"/>
      <c r="HT49" s="150"/>
      <c r="HU49" s="150"/>
      <c r="HV49" s="150"/>
      <c r="HW49" s="150"/>
      <c r="HX49" s="150"/>
      <c r="HY49" s="150"/>
      <c r="HZ49" s="150"/>
      <c r="IA49" s="150"/>
      <c r="IB49" s="150"/>
      <c r="IC49" s="150"/>
      <c r="ID49" s="150"/>
      <c r="IE49" s="150"/>
      <c r="IF49" s="150"/>
      <c r="IG49" s="150"/>
      <c r="IH49" s="150"/>
      <c r="II49" s="150"/>
      <c r="IJ49" s="150"/>
      <c r="IK49" s="150"/>
      <c r="IL49" s="150"/>
      <c r="IM49" s="150"/>
      <c r="IN49" s="150"/>
      <c r="IO49" s="150"/>
      <c r="IP49" s="150"/>
      <c r="IQ49" s="150"/>
      <c r="IR49" s="150"/>
      <c r="IS49" s="150"/>
    </row>
    <row r="50" spans="1:253" ht="99.75">
      <c r="A50" s="153" t="str">
        <f>'HECVAT - On-Premise'!A50</f>
        <v>OPAA-03</v>
      </c>
      <c r="B50" s="22" t="str">
        <f>VLOOKUP(A50,'HECVAT - On-Premise'!A$22:B$85,2,FALSE)</f>
        <v>Does your application support integration with other authentication and authorization systems?  List which ones (such as Active Directory, Kerberos and what version) in Additional Info?</v>
      </c>
      <c r="C50" s="154" t="s">
        <v>1825</v>
      </c>
      <c r="D50" s="161" t="s">
        <v>1653</v>
      </c>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c r="AK50" s="150"/>
      <c r="AL50" s="150"/>
      <c r="AM50" s="150"/>
      <c r="AN50" s="150"/>
      <c r="AO50" s="150"/>
      <c r="AP50" s="150"/>
      <c r="AQ50" s="150"/>
      <c r="AR50" s="150"/>
      <c r="AS50" s="150"/>
      <c r="AT50" s="150"/>
      <c r="AU50" s="150"/>
      <c r="AV50" s="150"/>
      <c r="AW50" s="150"/>
      <c r="AX50" s="150"/>
      <c r="AY50" s="150"/>
      <c r="AZ50" s="150"/>
      <c r="BA50" s="150"/>
      <c r="BB50" s="150"/>
      <c r="BC50" s="150"/>
      <c r="BD50" s="150"/>
      <c r="BE50" s="150"/>
      <c r="BF50" s="150"/>
      <c r="BG50" s="150"/>
      <c r="BH50" s="150"/>
      <c r="BI50" s="150"/>
      <c r="BJ50" s="150"/>
      <c r="BK50" s="150"/>
      <c r="BL50" s="150"/>
      <c r="BM50" s="150"/>
      <c r="BN50" s="150"/>
      <c r="BO50" s="150"/>
      <c r="BP50" s="150"/>
      <c r="BQ50" s="150"/>
      <c r="BR50" s="150"/>
      <c r="BS50" s="150"/>
      <c r="BT50" s="150"/>
      <c r="BU50" s="150"/>
      <c r="BV50" s="150"/>
      <c r="BW50" s="150"/>
      <c r="BX50" s="150"/>
      <c r="BY50" s="150"/>
      <c r="BZ50" s="150"/>
      <c r="CA50" s="150"/>
      <c r="CB50" s="150"/>
      <c r="CC50" s="150"/>
      <c r="CD50" s="150"/>
      <c r="CE50" s="150"/>
      <c r="CF50" s="150"/>
      <c r="CG50" s="150"/>
      <c r="CH50" s="150"/>
      <c r="CI50" s="150"/>
      <c r="CJ50" s="150"/>
      <c r="CK50" s="150"/>
      <c r="CL50" s="150"/>
      <c r="CM50" s="150"/>
      <c r="CN50" s="150"/>
      <c r="CO50" s="150"/>
      <c r="CP50" s="150"/>
      <c r="CQ50" s="150"/>
      <c r="CR50" s="150"/>
      <c r="CS50" s="150"/>
      <c r="CT50" s="150"/>
      <c r="CU50" s="150"/>
      <c r="CV50" s="150"/>
      <c r="CW50" s="150"/>
      <c r="CX50" s="150"/>
      <c r="CY50" s="150"/>
      <c r="CZ50" s="150"/>
      <c r="DA50" s="150"/>
      <c r="DB50" s="150"/>
      <c r="DC50" s="150"/>
      <c r="DD50" s="150"/>
      <c r="DE50" s="150"/>
      <c r="DF50" s="150"/>
      <c r="DG50" s="150"/>
      <c r="DH50" s="150"/>
      <c r="DI50" s="150"/>
      <c r="DJ50" s="150"/>
      <c r="DK50" s="150"/>
      <c r="DL50" s="150"/>
      <c r="DM50" s="150"/>
      <c r="DN50" s="150"/>
      <c r="DO50" s="150"/>
      <c r="DP50" s="150"/>
      <c r="DQ50" s="150"/>
      <c r="DR50" s="150"/>
      <c r="DS50" s="150"/>
      <c r="DT50" s="150"/>
      <c r="DU50" s="150"/>
      <c r="DV50" s="150"/>
      <c r="DW50" s="150"/>
      <c r="DX50" s="150"/>
      <c r="DY50" s="150"/>
      <c r="DZ50" s="150"/>
      <c r="EA50" s="150"/>
      <c r="EB50" s="150"/>
      <c r="EC50" s="150"/>
      <c r="ED50" s="150"/>
      <c r="EE50" s="150"/>
      <c r="EF50" s="150"/>
      <c r="EG50" s="150"/>
      <c r="EH50" s="150"/>
      <c r="EI50" s="150"/>
      <c r="EJ50" s="150"/>
      <c r="EK50" s="150"/>
      <c r="EL50" s="150"/>
      <c r="EM50" s="150"/>
      <c r="EN50" s="150"/>
      <c r="EO50" s="150"/>
      <c r="EP50" s="150"/>
      <c r="EQ50" s="150"/>
      <c r="ER50" s="150"/>
      <c r="ES50" s="150"/>
      <c r="ET50" s="150"/>
      <c r="EU50" s="150"/>
      <c r="EV50" s="150"/>
      <c r="EW50" s="150"/>
      <c r="EX50" s="150"/>
      <c r="EY50" s="150"/>
      <c r="EZ50" s="150"/>
      <c r="FA50" s="150"/>
      <c r="FB50" s="150"/>
      <c r="FC50" s="150"/>
      <c r="FD50" s="150"/>
      <c r="FE50" s="150"/>
      <c r="FF50" s="150"/>
      <c r="FG50" s="150"/>
      <c r="FH50" s="150"/>
      <c r="FI50" s="150"/>
      <c r="FJ50" s="150"/>
      <c r="FK50" s="150"/>
      <c r="FL50" s="150"/>
      <c r="FM50" s="150"/>
      <c r="FN50" s="150"/>
      <c r="FO50" s="150"/>
      <c r="FP50" s="150"/>
      <c r="FQ50" s="150"/>
      <c r="FR50" s="150"/>
      <c r="FS50" s="150"/>
      <c r="FT50" s="150"/>
      <c r="FU50" s="150"/>
      <c r="FV50" s="150"/>
      <c r="FW50" s="150"/>
      <c r="FX50" s="150"/>
      <c r="FY50" s="150"/>
      <c r="FZ50" s="150"/>
      <c r="GA50" s="150"/>
      <c r="GB50" s="150"/>
      <c r="GC50" s="150"/>
      <c r="GD50" s="150"/>
      <c r="GE50" s="150"/>
      <c r="GF50" s="150"/>
      <c r="GG50" s="150"/>
      <c r="GH50" s="150"/>
      <c r="GI50" s="150"/>
      <c r="GJ50" s="150"/>
      <c r="GK50" s="150"/>
      <c r="GL50" s="150"/>
      <c r="GM50" s="150"/>
      <c r="GN50" s="150"/>
      <c r="GO50" s="150"/>
      <c r="GP50" s="150"/>
      <c r="GQ50" s="150"/>
      <c r="GR50" s="150"/>
      <c r="GS50" s="150"/>
      <c r="GT50" s="150"/>
      <c r="GU50" s="150"/>
      <c r="GV50" s="150"/>
      <c r="GW50" s="150"/>
      <c r="GX50" s="150"/>
      <c r="GY50" s="150"/>
      <c r="GZ50" s="150"/>
      <c r="HA50" s="150"/>
      <c r="HB50" s="150"/>
      <c r="HC50" s="150"/>
      <c r="HD50" s="150"/>
      <c r="HE50" s="150"/>
      <c r="HF50" s="150"/>
      <c r="HG50" s="150"/>
      <c r="HH50" s="150"/>
      <c r="HI50" s="150"/>
      <c r="HJ50" s="150"/>
      <c r="HK50" s="150"/>
      <c r="HL50" s="150"/>
      <c r="HM50" s="150"/>
      <c r="HN50" s="150"/>
      <c r="HO50" s="150"/>
      <c r="HP50" s="150"/>
      <c r="HQ50" s="150"/>
      <c r="HR50" s="150"/>
      <c r="HS50" s="150"/>
      <c r="HT50" s="150"/>
      <c r="HU50" s="150"/>
      <c r="HV50" s="150"/>
      <c r="HW50" s="150"/>
      <c r="HX50" s="150"/>
      <c r="HY50" s="150"/>
      <c r="HZ50" s="150"/>
      <c r="IA50" s="150"/>
      <c r="IB50" s="150"/>
      <c r="IC50" s="150"/>
      <c r="ID50" s="150"/>
      <c r="IE50" s="150"/>
      <c r="IF50" s="150"/>
      <c r="IG50" s="150"/>
      <c r="IH50" s="150"/>
      <c r="II50" s="150"/>
      <c r="IJ50" s="150"/>
      <c r="IK50" s="150"/>
      <c r="IL50" s="150"/>
      <c r="IM50" s="150"/>
      <c r="IN50" s="150"/>
      <c r="IO50" s="150"/>
      <c r="IP50" s="150"/>
      <c r="IQ50" s="150"/>
      <c r="IR50" s="150"/>
      <c r="IS50" s="150"/>
    </row>
    <row r="51" spans="1:253" ht="114">
      <c r="A51" s="153" t="str">
        <f>'HECVAT - On-Premise'!A51</f>
        <v>OPAA-04</v>
      </c>
      <c r="B51" s="22" t="str">
        <f>VLOOKUP(A51,'HECVAT - On-Premise'!A$22:B$85,2,FALSE)</f>
        <v>Does the system support role based access control?</v>
      </c>
      <c r="C51" s="154" t="s">
        <v>1822</v>
      </c>
      <c r="D51" s="162" t="s">
        <v>1635</v>
      </c>
      <c r="E51" s="168" t="s">
        <v>1654</v>
      </c>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c r="AI51" s="150"/>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c r="BG51" s="150"/>
      <c r="BH51" s="150"/>
      <c r="BI51" s="150"/>
      <c r="BJ51" s="150"/>
      <c r="BK51" s="150"/>
      <c r="BL51" s="150"/>
      <c r="BM51" s="150"/>
      <c r="BN51" s="150"/>
      <c r="BO51" s="150"/>
      <c r="BP51" s="150"/>
      <c r="BQ51" s="150"/>
      <c r="BR51" s="150"/>
      <c r="BS51" s="150"/>
      <c r="BT51" s="150"/>
      <c r="BU51" s="150"/>
      <c r="BV51" s="150"/>
      <c r="BW51" s="150"/>
      <c r="BX51" s="150"/>
      <c r="BY51" s="150"/>
      <c r="BZ51" s="150"/>
      <c r="CA51" s="150"/>
      <c r="CB51" s="150"/>
      <c r="CC51" s="150"/>
      <c r="CD51" s="150"/>
      <c r="CE51" s="150"/>
      <c r="CF51" s="150"/>
      <c r="CG51" s="150"/>
      <c r="CH51" s="150"/>
      <c r="CI51" s="150"/>
      <c r="CJ51" s="150"/>
      <c r="CK51" s="150"/>
      <c r="CL51" s="150"/>
      <c r="CM51" s="150"/>
      <c r="CN51" s="150"/>
      <c r="CO51" s="150"/>
      <c r="CP51" s="150"/>
      <c r="CQ51" s="150"/>
      <c r="CR51" s="150"/>
      <c r="CS51" s="150"/>
      <c r="CT51" s="150"/>
      <c r="CU51" s="150"/>
      <c r="CV51" s="150"/>
      <c r="CW51" s="150"/>
      <c r="CX51" s="150"/>
      <c r="CY51" s="150"/>
      <c r="CZ51" s="150"/>
      <c r="DA51" s="150"/>
      <c r="DB51" s="150"/>
      <c r="DC51" s="150"/>
      <c r="DD51" s="150"/>
      <c r="DE51" s="150"/>
      <c r="DF51" s="150"/>
      <c r="DG51" s="150"/>
      <c r="DH51" s="150"/>
      <c r="DI51" s="150"/>
      <c r="DJ51" s="150"/>
      <c r="DK51" s="150"/>
      <c r="DL51" s="150"/>
      <c r="DM51" s="150"/>
      <c r="DN51" s="150"/>
      <c r="DO51" s="150"/>
      <c r="DP51" s="150"/>
      <c r="DQ51" s="150"/>
      <c r="DR51" s="150"/>
      <c r="DS51" s="150"/>
      <c r="DT51" s="150"/>
      <c r="DU51" s="150"/>
      <c r="DV51" s="150"/>
      <c r="DW51" s="150"/>
      <c r="DX51" s="150"/>
      <c r="DY51" s="150"/>
      <c r="DZ51" s="150"/>
      <c r="EA51" s="150"/>
      <c r="EB51" s="150"/>
      <c r="EC51" s="150"/>
      <c r="ED51" s="150"/>
      <c r="EE51" s="150"/>
      <c r="EF51" s="150"/>
      <c r="EG51" s="150"/>
      <c r="EH51" s="150"/>
      <c r="EI51" s="150"/>
      <c r="EJ51" s="150"/>
      <c r="EK51" s="150"/>
      <c r="EL51" s="150"/>
      <c r="EM51" s="150"/>
      <c r="EN51" s="150"/>
      <c r="EO51" s="150"/>
      <c r="EP51" s="150"/>
      <c r="EQ51" s="150"/>
      <c r="ER51" s="150"/>
      <c r="ES51" s="150"/>
      <c r="ET51" s="150"/>
      <c r="EU51" s="150"/>
      <c r="EV51" s="150"/>
      <c r="EW51" s="150"/>
      <c r="EX51" s="150"/>
      <c r="EY51" s="150"/>
      <c r="EZ51" s="150"/>
      <c r="FA51" s="150"/>
      <c r="FB51" s="150"/>
      <c r="FC51" s="150"/>
      <c r="FD51" s="150"/>
      <c r="FE51" s="150"/>
      <c r="FF51" s="150"/>
      <c r="FG51" s="150"/>
      <c r="FH51" s="150"/>
      <c r="FI51" s="150"/>
      <c r="FJ51" s="150"/>
      <c r="FK51" s="150"/>
      <c r="FL51" s="150"/>
      <c r="FM51" s="150"/>
      <c r="FN51" s="150"/>
      <c r="FO51" s="150"/>
      <c r="FP51" s="150"/>
      <c r="FQ51" s="150"/>
      <c r="FR51" s="150"/>
      <c r="FS51" s="150"/>
      <c r="FT51" s="150"/>
      <c r="FU51" s="150"/>
      <c r="FV51" s="150"/>
      <c r="FW51" s="150"/>
      <c r="FX51" s="150"/>
      <c r="FY51" s="150"/>
      <c r="FZ51" s="150"/>
      <c r="GA51" s="150"/>
      <c r="GB51" s="150"/>
      <c r="GC51" s="150"/>
      <c r="GD51" s="150"/>
      <c r="GE51" s="150"/>
      <c r="GF51" s="150"/>
      <c r="GG51" s="150"/>
      <c r="GH51" s="150"/>
      <c r="GI51" s="150"/>
      <c r="GJ51" s="150"/>
      <c r="GK51" s="150"/>
      <c r="GL51" s="150"/>
      <c r="GM51" s="150"/>
      <c r="GN51" s="150"/>
      <c r="GO51" s="150"/>
      <c r="GP51" s="150"/>
      <c r="GQ51" s="150"/>
      <c r="GR51" s="150"/>
      <c r="GS51" s="150"/>
      <c r="GT51" s="150"/>
      <c r="GU51" s="150"/>
      <c r="GV51" s="150"/>
      <c r="GW51" s="150"/>
      <c r="GX51" s="150"/>
      <c r="GY51" s="150"/>
      <c r="GZ51" s="150"/>
      <c r="HA51" s="150"/>
      <c r="HB51" s="150"/>
      <c r="HC51" s="150"/>
      <c r="HD51" s="150"/>
      <c r="HE51" s="150"/>
      <c r="HF51" s="150"/>
      <c r="HG51" s="150"/>
      <c r="HH51" s="150"/>
      <c r="HI51" s="150"/>
      <c r="HJ51" s="150"/>
      <c r="HK51" s="150"/>
      <c r="HL51" s="150"/>
      <c r="HM51" s="150"/>
      <c r="HN51" s="150"/>
      <c r="HO51" s="150"/>
      <c r="HP51" s="150"/>
      <c r="HQ51" s="150"/>
      <c r="HR51" s="150"/>
      <c r="HS51" s="150"/>
      <c r="HT51" s="150"/>
      <c r="HU51" s="150"/>
      <c r="HV51" s="150"/>
      <c r="HW51" s="150"/>
      <c r="HX51" s="150"/>
      <c r="HY51" s="150"/>
      <c r="HZ51" s="150"/>
      <c r="IA51" s="150"/>
      <c r="IB51" s="150"/>
      <c r="IC51" s="150"/>
      <c r="ID51" s="150"/>
      <c r="IE51" s="150"/>
      <c r="IF51" s="150"/>
      <c r="IG51" s="150"/>
      <c r="IH51" s="150"/>
      <c r="II51" s="150"/>
      <c r="IJ51" s="150"/>
      <c r="IK51" s="150"/>
      <c r="IL51" s="150"/>
      <c r="IM51" s="150"/>
      <c r="IN51" s="150"/>
      <c r="IO51" s="150"/>
      <c r="IP51" s="150"/>
      <c r="IQ51" s="150"/>
      <c r="IR51" s="150"/>
      <c r="IS51" s="150"/>
    </row>
    <row r="52" spans="1:253" ht="99.75">
      <c r="A52" s="153" t="str">
        <f>'HECVAT - On-Premise'!A52</f>
        <v>OPAA-05</v>
      </c>
      <c r="B52" s="22" t="str">
        <f>VLOOKUP(A52,'HECVAT - On-Premise'!A$22:B$85,2,FALSE)</f>
        <v>Are audit logs available that include AT LEAST all of the following; login, logout, actions performed, and source IP address?</v>
      </c>
      <c r="C52" s="161" t="s">
        <v>1655</v>
      </c>
      <c r="D52" s="163" t="s">
        <v>1644</v>
      </c>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c r="BG52" s="150"/>
      <c r="BH52" s="150"/>
      <c r="BI52" s="150"/>
      <c r="BJ52" s="150"/>
      <c r="BK52" s="150"/>
      <c r="BL52" s="150"/>
      <c r="BM52" s="150"/>
      <c r="BN52" s="150"/>
      <c r="BO52" s="150"/>
      <c r="BP52" s="150"/>
      <c r="BQ52" s="150"/>
      <c r="BR52" s="150"/>
      <c r="BS52" s="150"/>
      <c r="BT52" s="150"/>
      <c r="BU52" s="150"/>
      <c r="BV52" s="150"/>
      <c r="BW52" s="150"/>
      <c r="BX52" s="150"/>
      <c r="BY52" s="150"/>
      <c r="BZ52" s="150"/>
      <c r="CA52" s="150"/>
      <c r="CB52" s="150"/>
      <c r="CC52" s="150"/>
      <c r="CD52" s="150"/>
      <c r="CE52" s="150"/>
      <c r="CF52" s="150"/>
      <c r="CG52" s="150"/>
      <c r="CH52" s="150"/>
      <c r="CI52" s="150"/>
      <c r="CJ52" s="150"/>
      <c r="CK52" s="150"/>
      <c r="CL52" s="150"/>
      <c r="CM52" s="150"/>
      <c r="CN52" s="150"/>
      <c r="CO52" s="150"/>
      <c r="CP52" s="150"/>
      <c r="CQ52" s="150"/>
      <c r="CR52" s="150"/>
      <c r="CS52" s="150"/>
      <c r="CT52" s="150"/>
      <c r="CU52" s="150"/>
      <c r="CV52" s="150"/>
      <c r="CW52" s="150"/>
      <c r="CX52" s="150"/>
      <c r="CY52" s="150"/>
      <c r="CZ52" s="150"/>
      <c r="DA52" s="150"/>
      <c r="DB52" s="150"/>
      <c r="DC52" s="150"/>
      <c r="DD52" s="150"/>
      <c r="DE52" s="150"/>
      <c r="DF52" s="150"/>
      <c r="DG52" s="150"/>
      <c r="DH52" s="150"/>
      <c r="DI52" s="150"/>
      <c r="DJ52" s="150"/>
      <c r="DK52" s="150"/>
      <c r="DL52" s="150"/>
      <c r="DM52" s="150"/>
      <c r="DN52" s="150"/>
      <c r="DO52" s="150"/>
      <c r="DP52" s="150"/>
      <c r="DQ52" s="150"/>
      <c r="DR52" s="150"/>
      <c r="DS52" s="150"/>
      <c r="DT52" s="150"/>
      <c r="DU52" s="150"/>
      <c r="DV52" s="150"/>
      <c r="DW52" s="150"/>
      <c r="DX52" s="150"/>
      <c r="DY52" s="150"/>
      <c r="DZ52" s="150"/>
      <c r="EA52" s="150"/>
      <c r="EB52" s="150"/>
      <c r="EC52" s="150"/>
      <c r="ED52" s="150"/>
      <c r="EE52" s="150"/>
      <c r="EF52" s="150"/>
      <c r="EG52" s="150"/>
      <c r="EH52" s="150"/>
      <c r="EI52" s="150"/>
      <c r="EJ52" s="150"/>
      <c r="EK52" s="150"/>
      <c r="EL52" s="150"/>
      <c r="EM52" s="150"/>
      <c r="EN52" s="150"/>
      <c r="EO52" s="150"/>
      <c r="EP52" s="150"/>
      <c r="EQ52" s="150"/>
      <c r="ER52" s="150"/>
      <c r="ES52" s="150"/>
      <c r="ET52" s="150"/>
      <c r="EU52" s="150"/>
      <c r="EV52" s="150"/>
      <c r="EW52" s="150"/>
      <c r="EX52" s="150"/>
      <c r="EY52" s="150"/>
      <c r="EZ52" s="150"/>
      <c r="FA52" s="150"/>
      <c r="FB52" s="150"/>
      <c r="FC52" s="150"/>
      <c r="FD52" s="150"/>
      <c r="FE52" s="150"/>
      <c r="FF52" s="150"/>
      <c r="FG52" s="150"/>
      <c r="FH52" s="150"/>
      <c r="FI52" s="150"/>
      <c r="FJ52" s="150"/>
      <c r="FK52" s="150"/>
      <c r="FL52" s="150"/>
      <c r="FM52" s="150"/>
      <c r="FN52" s="150"/>
      <c r="FO52" s="150"/>
      <c r="FP52" s="150"/>
      <c r="FQ52" s="150"/>
      <c r="FR52" s="150"/>
      <c r="FS52" s="150"/>
      <c r="FT52" s="150"/>
      <c r="FU52" s="150"/>
      <c r="FV52" s="150"/>
      <c r="FW52" s="150"/>
      <c r="FX52" s="150"/>
      <c r="FY52" s="150"/>
      <c r="FZ52" s="150"/>
      <c r="GA52" s="150"/>
      <c r="GB52" s="150"/>
      <c r="GC52" s="150"/>
      <c r="GD52" s="150"/>
      <c r="GE52" s="150"/>
      <c r="GF52" s="150"/>
      <c r="GG52" s="150"/>
      <c r="GH52" s="150"/>
      <c r="GI52" s="150"/>
      <c r="GJ52" s="150"/>
      <c r="GK52" s="150"/>
      <c r="GL52" s="150"/>
      <c r="GM52" s="150"/>
      <c r="GN52" s="150"/>
      <c r="GO52" s="150"/>
      <c r="GP52" s="150"/>
      <c r="GQ52" s="150"/>
      <c r="GR52" s="150"/>
      <c r="GS52" s="150"/>
      <c r="GT52" s="150"/>
      <c r="GU52" s="150"/>
      <c r="GV52" s="150"/>
      <c r="GW52" s="150"/>
      <c r="GX52" s="150"/>
      <c r="GY52" s="150"/>
      <c r="GZ52" s="150"/>
      <c r="HA52" s="150"/>
      <c r="HB52" s="150"/>
      <c r="HC52" s="150"/>
      <c r="HD52" s="150"/>
      <c r="HE52" s="150"/>
      <c r="HF52" s="150"/>
      <c r="HG52" s="150"/>
      <c r="HH52" s="150"/>
      <c r="HI52" s="150"/>
      <c r="HJ52" s="150"/>
      <c r="HK52" s="150"/>
      <c r="HL52" s="150"/>
      <c r="HM52" s="150"/>
      <c r="HN52" s="150"/>
      <c r="HO52" s="150"/>
      <c r="HP52" s="150"/>
      <c r="HQ52" s="150"/>
      <c r="HR52" s="150"/>
      <c r="HS52" s="150"/>
      <c r="HT52" s="150"/>
      <c r="HU52" s="150"/>
      <c r="HV52" s="150"/>
      <c r="HW52" s="150"/>
      <c r="HX52" s="150"/>
      <c r="HY52" s="150"/>
      <c r="HZ52" s="150"/>
      <c r="IA52" s="150"/>
      <c r="IB52" s="150"/>
      <c r="IC52" s="150"/>
      <c r="ID52" s="150"/>
      <c r="IE52" s="150"/>
      <c r="IF52" s="150"/>
      <c r="IG52" s="150"/>
      <c r="IH52" s="150"/>
      <c r="II52" s="150"/>
      <c r="IJ52" s="150"/>
      <c r="IK52" s="150"/>
      <c r="IL52" s="150"/>
      <c r="IM52" s="150"/>
      <c r="IN52" s="150"/>
      <c r="IO52" s="150"/>
      <c r="IP52" s="150"/>
      <c r="IQ52" s="150"/>
      <c r="IR52" s="150"/>
      <c r="IS52" s="150"/>
    </row>
    <row r="53" spans="1:253" ht="128.25">
      <c r="A53" s="153" t="str">
        <f>'HECVAT - On-Premise'!A53</f>
        <v>OPAA-06</v>
      </c>
      <c r="B53" s="22" t="str">
        <f>VLOOKUP(A53,'HECVAT - On-Premise'!A$22:B$85,2,FALSE)</f>
        <v>Are these logs exportable (to SIEM or other contemporary log ingestion systems)</v>
      </c>
      <c r="C53" s="154" t="s">
        <v>1826</v>
      </c>
      <c r="D53" s="163" t="s">
        <v>1644</v>
      </c>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c r="BG53" s="150"/>
      <c r="BH53" s="150"/>
      <c r="BI53" s="150"/>
      <c r="BJ53" s="150"/>
      <c r="BK53" s="150"/>
      <c r="BL53" s="150"/>
      <c r="BM53" s="150"/>
      <c r="BN53" s="150"/>
      <c r="BO53" s="150"/>
      <c r="BP53" s="150"/>
      <c r="BQ53" s="150"/>
      <c r="BR53" s="150"/>
      <c r="BS53" s="150"/>
      <c r="BT53" s="150"/>
      <c r="BU53" s="150"/>
      <c r="BV53" s="150"/>
      <c r="BW53" s="150"/>
      <c r="BX53" s="150"/>
      <c r="BY53" s="150"/>
      <c r="BZ53" s="150"/>
      <c r="CA53" s="150"/>
      <c r="CB53" s="150"/>
      <c r="CC53" s="150"/>
      <c r="CD53" s="150"/>
      <c r="CE53" s="150"/>
      <c r="CF53" s="150"/>
      <c r="CG53" s="150"/>
      <c r="CH53" s="150"/>
      <c r="CI53" s="150"/>
      <c r="CJ53" s="150"/>
      <c r="CK53" s="150"/>
      <c r="CL53" s="150"/>
      <c r="CM53" s="150"/>
      <c r="CN53" s="150"/>
      <c r="CO53" s="150"/>
      <c r="CP53" s="150"/>
      <c r="CQ53" s="150"/>
      <c r="CR53" s="150"/>
      <c r="CS53" s="150"/>
      <c r="CT53" s="150"/>
      <c r="CU53" s="150"/>
      <c r="CV53" s="150"/>
      <c r="CW53" s="150"/>
      <c r="CX53" s="150"/>
      <c r="CY53" s="150"/>
      <c r="CZ53" s="150"/>
      <c r="DA53" s="150"/>
      <c r="DB53" s="150"/>
      <c r="DC53" s="150"/>
      <c r="DD53" s="150"/>
      <c r="DE53" s="150"/>
      <c r="DF53" s="150"/>
      <c r="DG53" s="150"/>
      <c r="DH53" s="150"/>
      <c r="DI53" s="150"/>
      <c r="DJ53" s="150"/>
      <c r="DK53" s="150"/>
      <c r="DL53" s="150"/>
      <c r="DM53" s="150"/>
      <c r="DN53" s="150"/>
      <c r="DO53" s="150"/>
      <c r="DP53" s="150"/>
      <c r="DQ53" s="150"/>
      <c r="DR53" s="150"/>
      <c r="DS53" s="150"/>
      <c r="DT53" s="150"/>
      <c r="DU53" s="150"/>
      <c r="DV53" s="150"/>
      <c r="DW53" s="150"/>
      <c r="DX53" s="150"/>
      <c r="DY53" s="150"/>
      <c r="DZ53" s="150"/>
      <c r="EA53" s="150"/>
      <c r="EB53" s="150"/>
      <c r="EC53" s="150"/>
      <c r="ED53" s="150"/>
      <c r="EE53" s="150"/>
      <c r="EF53" s="150"/>
      <c r="EG53" s="150"/>
      <c r="EH53" s="150"/>
      <c r="EI53" s="150"/>
      <c r="EJ53" s="150"/>
      <c r="EK53" s="150"/>
      <c r="EL53" s="150"/>
      <c r="EM53" s="150"/>
      <c r="EN53" s="150"/>
      <c r="EO53" s="150"/>
      <c r="EP53" s="150"/>
      <c r="EQ53" s="150"/>
      <c r="ER53" s="150"/>
      <c r="ES53" s="150"/>
      <c r="ET53" s="150"/>
      <c r="EU53" s="150"/>
      <c r="EV53" s="150"/>
      <c r="EW53" s="150"/>
      <c r="EX53" s="150"/>
      <c r="EY53" s="150"/>
      <c r="EZ53" s="150"/>
      <c r="FA53" s="150"/>
      <c r="FB53" s="150"/>
      <c r="FC53" s="150"/>
      <c r="FD53" s="150"/>
      <c r="FE53" s="150"/>
      <c r="FF53" s="150"/>
      <c r="FG53" s="150"/>
      <c r="FH53" s="150"/>
      <c r="FI53" s="150"/>
      <c r="FJ53" s="150"/>
      <c r="FK53" s="150"/>
      <c r="FL53" s="150"/>
      <c r="FM53" s="150"/>
      <c r="FN53" s="150"/>
      <c r="FO53" s="150"/>
      <c r="FP53" s="150"/>
      <c r="FQ53" s="150"/>
      <c r="FR53" s="150"/>
      <c r="FS53" s="150"/>
      <c r="FT53" s="150"/>
      <c r="FU53" s="150"/>
      <c r="FV53" s="150"/>
      <c r="FW53" s="150"/>
      <c r="FX53" s="150"/>
      <c r="FY53" s="150"/>
      <c r="FZ53" s="150"/>
      <c r="GA53" s="150"/>
      <c r="GB53" s="150"/>
      <c r="GC53" s="150"/>
      <c r="GD53" s="150"/>
      <c r="GE53" s="150"/>
      <c r="GF53" s="150"/>
      <c r="GG53" s="150"/>
      <c r="GH53" s="150"/>
      <c r="GI53" s="150"/>
      <c r="GJ53" s="150"/>
      <c r="GK53" s="150"/>
      <c r="GL53" s="150"/>
      <c r="GM53" s="150"/>
      <c r="GN53" s="150"/>
      <c r="GO53" s="150"/>
      <c r="GP53" s="150"/>
      <c r="GQ53" s="150"/>
      <c r="GR53" s="150"/>
      <c r="GS53" s="150"/>
      <c r="GT53" s="150"/>
      <c r="GU53" s="150"/>
      <c r="GV53" s="150"/>
      <c r="GW53" s="150"/>
      <c r="GX53" s="150"/>
      <c r="GY53" s="150"/>
      <c r="GZ53" s="150"/>
      <c r="HA53" s="150"/>
      <c r="HB53" s="150"/>
      <c r="HC53" s="150"/>
      <c r="HD53" s="150"/>
      <c r="HE53" s="150"/>
      <c r="HF53" s="150"/>
      <c r="HG53" s="150"/>
      <c r="HH53" s="150"/>
      <c r="HI53" s="150"/>
      <c r="HJ53" s="150"/>
      <c r="HK53" s="150"/>
      <c r="HL53" s="150"/>
      <c r="HM53" s="150"/>
      <c r="HN53" s="150"/>
      <c r="HO53" s="150"/>
      <c r="HP53" s="150"/>
      <c r="HQ53" s="150"/>
      <c r="HR53" s="150"/>
      <c r="HS53" s="150"/>
      <c r="HT53" s="150"/>
      <c r="HU53" s="150"/>
      <c r="HV53" s="150"/>
      <c r="HW53" s="150"/>
      <c r="HX53" s="150"/>
      <c r="HY53" s="150"/>
      <c r="HZ53" s="150"/>
      <c r="IA53" s="150"/>
      <c r="IB53" s="150"/>
      <c r="IC53" s="150"/>
      <c r="ID53" s="150"/>
      <c r="IE53" s="150"/>
      <c r="IF53" s="150"/>
      <c r="IG53" s="150"/>
      <c r="IH53" s="150"/>
      <c r="II53" s="150"/>
      <c r="IJ53" s="150"/>
      <c r="IK53" s="150"/>
      <c r="IL53" s="150"/>
      <c r="IM53" s="150"/>
      <c r="IN53" s="150"/>
      <c r="IO53" s="150"/>
      <c r="IP53" s="150"/>
      <c r="IQ53" s="150"/>
      <c r="IR53" s="150"/>
      <c r="IS53" s="150"/>
    </row>
    <row r="54" spans="1:253" ht="63" customHeight="1">
      <c r="A54" s="153" t="str">
        <f>'HECVAT - On-Premise'!A54</f>
        <v>OPAA-07</v>
      </c>
      <c r="B54" s="22" t="str">
        <f>VLOOKUP(A54,'HECVAT - On-Premise'!A$22:B$85,2,FALSE)</f>
        <v>Does your application and/or user-frontend/portal support multi-factor authentication? (e.g. Duo, Google Authenticator, OTP, etc.)</v>
      </c>
      <c r="C54" s="167" t="s">
        <v>1656</v>
      </c>
      <c r="D54" s="169" t="s">
        <v>1657</v>
      </c>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c r="AI54" s="150"/>
      <c r="AJ54" s="150"/>
      <c r="AK54" s="150"/>
      <c r="AL54" s="150"/>
      <c r="AM54" s="150"/>
      <c r="AN54" s="150"/>
      <c r="AO54" s="150"/>
      <c r="AP54" s="150"/>
      <c r="AQ54" s="150"/>
      <c r="AR54" s="150"/>
      <c r="AS54" s="150"/>
      <c r="AT54" s="150"/>
      <c r="AU54" s="150"/>
      <c r="AV54" s="150"/>
      <c r="AW54" s="150"/>
      <c r="AX54" s="150"/>
      <c r="AY54" s="150"/>
      <c r="AZ54" s="150"/>
      <c r="BA54" s="150"/>
      <c r="BB54" s="150"/>
      <c r="BC54" s="150"/>
      <c r="BD54" s="150"/>
      <c r="BE54" s="150"/>
      <c r="BF54" s="150"/>
      <c r="BG54" s="150"/>
      <c r="BH54" s="150"/>
      <c r="BI54" s="150"/>
      <c r="BJ54" s="150"/>
      <c r="BK54" s="150"/>
      <c r="BL54" s="150"/>
      <c r="BM54" s="150"/>
      <c r="BN54" s="150"/>
      <c r="BO54" s="150"/>
      <c r="BP54" s="150"/>
      <c r="BQ54" s="150"/>
      <c r="BR54" s="150"/>
      <c r="BS54" s="150"/>
      <c r="BT54" s="150"/>
      <c r="BU54" s="150"/>
      <c r="BV54" s="150"/>
      <c r="BW54" s="150"/>
      <c r="BX54" s="150"/>
      <c r="BY54" s="150"/>
      <c r="BZ54" s="150"/>
      <c r="CA54" s="150"/>
      <c r="CB54" s="150"/>
      <c r="CC54" s="150"/>
      <c r="CD54" s="150"/>
      <c r="CE54" s="150"/>
      <c r="CF54" s="150"/>
      <c r="CG54" s="150"/>
      <c r="CH54" s="150"/>
      <c r="CI54" s="150"/>
      <c r="CJ54" s="150"/>
      <c r="CK54" s="150"/>
      <c r="CL54" s="150"/>
      <c r="CM54" s="150"/>
      <c r="CN54" s="150"/>
      <c r="CO54" s="150"/>
      <c r="CP54" s="150"/>
      <c r="CQ54" s="150"/>
      <c r="CR54" s="150"/>
      <c r="CS54" s="150"/>
      <c r="CT54" s="150"/>
      <c r="CU54" s="150"/>
      <c r="CV54" s="150"/>
      <c r="CW54" s="150"/>
      <c r="CX54" s="150"/>
      <c r="CY54" s="150"/>
      <c r="CZ54" s="150"/>
      <c r="DA54" s="150"/>
      <c r="DB54" s="150"/>
      <c r="DC54" s="150"/>
      <c r="DD54" s="150"/>
      <c r="DE54" s="150"/>
      <c r="DF54" s="150"/>
      <c r="DG54" s="150"/>
      <c r="DH54" s="150"/>
      <c r="DI54" s="150"/>
      <c r="DJ54" s="150"/>
      <c r="DK54" s="150"/>
      <c r="DL54" s="150"/>
      <c r="DM54" s="150"/>
      <c r="DN54" s="150"/>
      <c r="DO54" s="150"/>
      <c r="DP54" s="150"/>
      <c r="DQ54" s="150"/>
      <c r="DR54" s="150"/>
      <c r="DS54" s="150"/>
      <c r="DT54" s="150"/>
      <c r="DU54" s="150"/>
      <c r="DV54" s="150"/>
      <c r="DW54" s="150"/>
      <c r="DX54" s="150"/>
      <c r="DY54" s="150"/>
      <c r="DZ54" s="150"/>
      <c r="EA54" s="150"/>
      <c r="EB54" s="150"/>
      <c r="EC54" s="150"/>
      <c r="ED54" s="150"/>
      <c r="EE54" s="150"/>
      <c r="EF54" s="150"/>
      <c r="EG54" s="150"/>
      <c r="EH54" s="150"/>
      <c r="EI54" s="150"/>
      <c r="EJ54" s="150"/>
      <c r="EK54" s="150"/>
      <c r="EL54" s="150"/>
      <c r="EM54" s="150"/>
      <c r="EN54" s="150"/>
      <c r="EO54" s="150"/>
      <c r="EP54" s="150"/>
      <c r="EQ54" s="150"/>
      <c r="ER54" s="150"/>
      <c r="ES54" s="150"/>
      <c r="ET54" s="150"/>
      <c r="EU54" s="150"/>
      <c r="EV54" s="150"/>
      <c r="EW54" s="150"/>
      <c r="EX54" s="150"/>
      <c r="EY54" s="150"/>
      <c r="EZ54" s="150"/>
      <c r="FA54" s="150"/>
      <c r="FB54" s="150"/>
      <c r="FC54" s="150"/>
      <c r="FD54" s="150"/>
      <c r="FE54" s="150"/>
      <c r="FF54" s="150"/>
      <c r="FG54" s="150"/>
      <c r="FH54" s="150"/>
      <c r="FI54" s="150"/>
      <c r="FJ54" s="150"/>
      <c r="FK54" s="150"/>
      <c r="FL54" s="150"/>
      <c r="FM54" s="150"/>
      <c r="FN54" s="150"/>
      <c r="FO54" s="150"/>
      <c r="FP54" s="150"/>
      <c r="FQ54" s="150"/>
      <c r="FR54" s="150"/>
      <c r="FS54" s="150"/>
      <c r="FT54" s="150"/>
      <c r="FU54" s="150"/>
      <c r="FV54" s="150"/>
      <c r="FW54" s="150"/>
      <c r="FX54" s="150"/>
      <c r="FY54" s="150"/>
      <c r="FZ54" s="150"/>
      <c r="GA54" s="150"/>
      <c r="GB54" s="150"/>
      <c r="GC54" s="150"/>
      <c r="GD54" s="150"/>
      <c r="GE54" s="150"/>
      <c r="GF54" s="150"/>
      <c r="GG54" s="150"/>
      <c r="GH54" s="150"/>
      <c r="GI54" s="150"/>
      <c r="GJ54" s="150"/>
      <c r="GK54" s="150"/>
      <c r="GL54" s="150"/>
      <c r="GM54" s="150"/>
      <c r="GN54" s="150"/>
      <c r="GO54" s="150"/>
      <c r="GP54" s="150"/>
      <c r="GQ54" s="150"/>
      <c r="GR54" s="150"/>
      <c r="GS54" s="150"/>
      <c r="GT54" s="150"/>
      <c r="GU54" s="150"/>
      <c r="GV54" s="150"/>
      <c r="GW54" s="150"/>
      <c r="GX54" s="150"/>
      <c r="GY54" s="150"/>
      <c r="GZ54" s="150"/>
      <c r="HA54" s="150"/>
      <c r="HB54" s="150"/>
      <c r="HC54" s="150"/>
      <c r="HD54" s="150"/>
      <c r="HE54" s="150"/>
      <c r="HF54" s="150"/>
      <c r="HG54" s="150"/>
      <c r="HH54" s="150"/>
      <c r="HI54" s="150"/>
      <c r="HJ54" s="150"/>
      <c r="HK54" s="150"/>
      <c r="HL54" s="150"/>
      <c r="HM54" s="150"/>
      <c r="HN54" s="150"/>
      <c r="HO54" s="150"/>
      <c r="HP54" s="150"/>
      <c r="HQ54" s="150"/>
      <c r="HR54" s="150"/>
      <c r="HS54" s="150"/>
      <c r="HT54" s="150"/>
      <c r="HU54" s="150"/>
      <c r="HV54" s="150"/>
      <c r="HW54" s="150"/>
      <c r="HX54" s="150"/>
      <c r="HY54" s="150"/>
      <c r="HZ54" s="150"/>
      <c r="IA54" s="150"/>
      <c r="IB54" s="150"/>
      <c r="IC54" s="150"/>
      <c r="ID54" s="150"/>
      <c r="IE54" s="150"/>
      <c r="IF54" s="150"/>
      <c r="IG54" s="150"/>
      <c r="IH54" s="150"/>
      <c r="II54" s="150"/>
      <c r="IJ54" s="150"/>
      <c r="IK54" s="150"/>
      <c r="IL54" s="150"/>
      <c r="IM54" s="150"/>
      <c r="IN54" s="150"/>
      <c r="IO54" s="150"/>
      <c r="IP54" s="150"/>
      <c r="IQ54" s="150"/>
      <c r="IR54" s="150"/>
      <c r="IS54" s="150"/>
    </row>
    <row r="55" spans="1:253" ht="36" customHeight="1">
      <c r="A55" s="245" t="s">
        <v>132</v>
      </c>
      <c r="B55" s="246"/>
      <c r="C55" s="158" t="str">
        <f>$C$21</f>
        <v>Reason for Question</v>
      </c>
      <c r="D55" s="158" t="str">
        <f>$D$21</f>
        <v>Follow-up Inquiries/Responses</v>
      </c>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L55" s="150"/>
      <c r="BM55" s="150"/>
      <c r="BN55" s="150"/>
      <c r="BO55" s="150"/>
      <c r="BP55" s="150"/>
      <c r="BQ55" s="150"/>
      <c r="BR55" s="150"/>
      <c r="BS55" s="150"/>
      <c r="BT55" s="150"/>
      <c r="BU55" s="150"/>
      <c r="BV55" s="150"/>
      <c r="BW55" s="150"/>
      <c r="BX55" s="150"/>
      <c r="BY55" s="150"/>
      <c r="BZ55" s="150"/>
      <c r="CA55" s="150"/>
      <c r="CB55" s="150"/>
      <c r="CC55" s="150"/>
      <c r="CD55" s="150"/>
      <c r="CE55" s="150"/>
      <c r="CF55" s="150"/>
      <c r="CG55" s="150"/>
      <c r="CH55" s="150"/>
      <c r="CI55" s="150"/>
      <c r="CJ55" s="150"/>
      <c r="CK55" s="150"/>
      <c r="CL55" s="150"/>
      <c r="CM55" s="150"/>
      <c r="CN55" s="150"/>
      <c r="CO55" s="150"/>
      <c r="CP55" s="150"/>
      <c r="CQ55" s="150"/>
      <c r="CR55" s="150"/>
      <c r="CS55" s="150"/>
      <c r="CT55" s="150"/>
      <c r="CU55" s="150"/>
      <c r="CV55" s="150"/>
      <c r="CW55" s="150"/>
      <c r="CX55" s="150"/>
      <c r="CY55" s="150"/>
      <c r="CZ55" s="150"/>
      <c r="DA55" s="150"/>
      <c r="DB55" s="150"/>
      <c r="DC55" s="150"/>
      <c r="DD55" s="150"/>
      <c r="DE55" s="150"/>
      <c r="DF55" s="150"/>
      <c r="DG55" s="150"/>
      <c r="DH55" s="150"/>
      <c r="DI55" s="150"/>
      <c r="DJ55" s="150"/>
      <c r="DK55" s="150"/>
      <c r="DL55" s="150"/>
      <c r="DM55" s="150"/>
      <c r="DN55" s="150"/>
      <c r="DO55" s="150"/>
      <c r="DP55" s="150"/>
      <c r="DQ55" s="150"/>
      <c r="DR55" s="150"/>
      <c r="DS55" s="150"/>
      <c r="DT55" s="150"/>
      <c r="DU55" s="150"/>
      <c r="DV55" s="150"/>
      <c r="DW55" s="150"/>
      <c r="DX55" s="150"/>
      <c r="DY55" s="150"/>
      <c r="DZ55" s="150"/>
      <c r="EA55" s="150"/>
      <c r="EB55" s="150"/>
      <c r="EC55" s="150"/>
      <c r="ED55" s="150"/>
      <c r="EE55" s="150"/>
      <c r="EF55" s="150"/>
      <c r="EG55" s="150"/>
      <c r="EH55" s="150"/>
      <c r="EI55" s="150"/>
      <c r="EJ55" s="150"/>
      <c r="EK55" s="150"/>
      <c r="EL55" s="150"/>
      <c r="EM55" s="150"/>
      <c r="EN55" s="150"/>
      <c r="EO55" s="150"/>
      <c r="EP55" s="150"/>
      <c r="EQ55" s="150"/>
      <c r="ER55" s="150"/>
      <c r="ES55" s="150"/>
      <c r="ET55" s="150"/>
      <c r="EU55" s="150"/>
      <c r="EV55" s="150"/>
      <c r="EW55" s="150"/>
      <c r="EX55" s="150"/>
      <c r="EY55" s="150"/>
      <c r="EZ55" s="150"/>
      <c r="FA55" s="150"/>
      <c r="FB55" s="150"/>
      <c r="FC55" s="150"/>
      <c r="FD55" s="150"/>
      <c r="FE55" s="150"/>
      <c r="FF55" s="150"/>
      <c r="FG55" s="150"/>
      <c r="FH55" s="150"/>
      <c r="FI55" s="150"/>
      <c r="FJ55" s="150"/>
      <c r="FK55" s="150"/>
      <c r="FL55" s="150"/>
      <c r="FM55" s="150"/>
      <c r="FN55" s="150"/>
      <c r="FO55" s="150"/>
      <c r="FP55" s="150"/>
      <c r="FQ55" s="150"/>
      <c r="FR55" s="150"/>
      <c r="FS55" s="150"/>
      <c r="FT55" s="150"/>
      <c r="FU55" s="150"/>
      <c r="FV55" s="150"/>
      <c r="FW55" s="150"/>
      <c r="FX55" s="150"/>
      <c r="FY55" s="150"/>
      <c r="FZ55" s="150"/>
      <c r="GA55" s="150"/>
      <c r="GB55" s="150"/>
      <c r="GC55" s="150"/>
      <c r="GD55" s="150"/>
      <c r="GE55" s="150"/>
      <c r="GF55" s="150"/>
      <c r="GG55" s="150"/>
      <c r="GH55" s="150"/>
      <c r="GI55" s="150"/>
      <c r="GJ55" s="150"/>
      <c r="GK55" s="150"/>
      <c r="GL55" s="150"/>
      <c r="GM55" s="150"/>
      <c r="GN55" s="150"/>
      <c r="GO55" s="150"/>
      <c r="GP55" s="150"/>
      <c r="GQ55" s="150"/>
      <c r="GR55" s="150"/>
      <c r="GS55" s="150"/>
      <c r="GT55" s="150"/>
      <c r="GU55" s="150"/>
      <c r="GV55" s="150"/>
      <c r="GW55" s="150"/>
      <c r="GX55" s="150"/>
      <c r="GY55" s="150"/>
      <c r="GZ55" s="150"/>
      <c r="HA55" s="150"/>
      <c r="HB55" s="150"/>
      <c r="HC55" s="150"/>
      <c r="HD55" s="150"/>
      <c r="HE55" s="150"/>
      <c r="HF55" s="150"/>
      <c r="HG55" s="150"/>
      <c r="HH55" s="150"/>
      <c r="HI55" s="150"/>
      <c r="HJ55" s="150"/>
      <c r="HK55" s="150"/>
      <c r="HL55" s="150"/>
      <c r="HM55" s="150"/>
      <c r="HN55" s="150"/>
      <c r="HO55" s="150"/>
      <c r="HP55" s="150"/>
      <c r="HQ55" s="150"/>
      <c r="HR55" s="150"/>
      <c r="HS55" s="150"/>
      <c r="HT55" s="150"/>
      <c r="HU55" s="150"/>
      <c r="HV55" s="150"/>
      <c r="HW55" s="150"/>
      <c r="HX55" s="150"/>
      <c r="HY55" s="150"/>
      <c r="HZ55" s="150"/>
      <c r="IA55" s="150"/>
      <c r="IB55" s="150"/>
      <c r="IC55" s="150"/>
      <c r="ID55" s="150"/>
      <c r="IE55" s="150"/>
      <c r="IF55" s="150"/>
      <c r="IG55" s="150"/>
      <c r="IH55" s="150"/>
      <c r="II55" s="150"/>
      <c r="IJ55" s="150"/>
      <c r="IK55" s="150"/>
      <c r="IL55" s="150"/>
      <c r="IM55" s="150"/>
      <c r="IN55" s="150"/>
      <c r="IO55" s="150"/>
      <c r="IP55" s="150"/>
      <c r="IQ55" s="150"/>
      <c r="IR55" s="150"/>
      <c r="IS55" s="150"/>
    </row>
    <row r="56" spans="1:253" ht="71.25">
      <c r="A56" s="153" t="str">
        <f>'HECVAT - On-Premise'!A56</f>
        <v>OPCH-01</v>
      </c>
      <c r="B56" s="22" t="str">
        <f>VLOOKUP(A56,'HECVAT - On-Premise'!A$22:B$85,2,FALSE)</f>
        <v xml:space="preserve">Do you have a documented and currently followed change management process (CMP)? </v>
      </c>
      <c r="C56" s="161" t="s">
        <v>1658</v>
      </c>
      <c r="D56" s="163" t="s">
        <v>1659</v>
      </c>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c r="BG56" s="150"/>
      <c r="BH56" s="150"/>
      <c r="BI56" s="150"/>
      <c r="BJ56" s="150"/>
      <c r="BK56" s="150"/>
      <c r="BL56" s="150"/>
      <c r="BM56" s="150"/>
      <c r="BN56" s="150"/>
      <c r="BO56" s="150"/>
      <c r="BP56" s="150"/>
      <c r="BQ56" s="150"/>
      <c r="BR56" s="150"/>
      <c r="BS56" s="150"/>
      <c r="BT56" s="150"/>
      <c r="BU56" s="150"/>
      <c r="BV56" s="150"/>
      <c r="BW56" s="150"/>
      <c r="BX56" s="150"/>
      <c r="BY56" s="150"/>
      <c r="BZ56" s="150"/>
      <c r="CA56" s="150"/>
      <c r="CB56" s="150"/>
      <c r="CC56" s="150"/>
      <c r="CD56" s="150"/>
      <c r="CE56" s="150"/>
      <c r="CF56" s="150"/>
      <c r="CG56" s="150"/>
      <c r="CH56" s="150"/>
      <c r="CI56" s="150"/>
      <c r="CJ56" s="150"/>
      <c r="CK56" s="150"/>
      <c r="CL56" s="150"/>
      <c r="CM56" s="150"/>
      <c r="CN56" s="150"/>
      <c r="CO56" s="150"/>
      <c r="CP56" s="150"/>
      <c r="CQ56" s="150"/>
      <c r="CR56" s="150"/>
      <c r="CS56" s="150"/>
      <c r="CT56" s="150"/>
      <c r="CU56" s="150"/>
      <c r="CV56" s="150"/>
      <c r="CW56" s="150"/>
      <c r="CX56" s="150"/>
      <c r="CY56" s="150"/>
      <c r="CZ56" s="150"/>
      <c r="DA56" s="150"/>
      <c r="DB56" s="150"/>
      <c r="DC56" s="150"/>
      <c r="DD56" s="150"/>
      <c r="DE56" s="150"/>
      <c r="DF56" s="150"/>
      <c r="DG56" s="150"/>
      <c r="DH56" s="150"/>
      <c r="DI56" s="150"/>
      <c r="DJ56" s="150"/>
      <c r="DK56" s="150"/>
      <c r="DL56" s="150"/>
      <c r="DM56" s="150"/>
      <c r="DN56" s="150"/>
      <c r="DO56" s="150"/>
      <c r="DP56" s="150"/>
      <c r="DQ56" s="150"/>
      <c r="DR56" s="150"/>
      <c r="DS56" s="150"/>
      <c r="DT56" s="150"/>
      <c r="DU56" s="150"/>
      <c r="DV56" s="150"/>
      <c r="DW56" s="150"/>
      <c r="DX56" s="150"/>
      <c r="DY56" s="150"/>
      <c r="DZ56" s="150"/>
      <c r="EA56" s="150"/>
      <c r="EB56" s="150"/>
      <c r="EC56" s="150"/>
      <c r="ED56" s="150"/>
      <c r="EE56" s="150"/>
      <c r="EF56" s="150"/>
      <c r="EG56" s="150"/>
      <c r="EH56" s="150"/>
      <c r="EI56" s="150"/>
      <c r="EJ56" s="150"/>
      <c r="EK56" s="150"/>
      <c r="EL56" s="150"/>
      <c r="EM56" s="150"/>
      <c r="EN56" s="150"/>
      <c r="EO56" s="150"/>
      <c r="EP56" s="150"/>
      <c r="EQ56" s="150"/>
      <c r="ER56" s="150"/>
      <c r="ES56" s="150"/>
      <c r="ET56" s="150"/>
      <c r="EU56" s="150"/>
      <c r="EV56" s="150"/>
      <c r="EW56" s="150"/>
      <c r="EX56" s="150"/>
      <c r="EY56" s="150"/>
      <c r="EZ56" s="150"/>
      <c r="FA56" s="150"/>
      <c r="FB56" s="150"/>
      <c r="FC56" s="150"/>
      <c r="FD56" s="150"/>
      <c r="FE56" s="150"/>
      <c r="FF56" s="150"/>
      <c r="FG56" s="150"/>
      <c r="FH56" s="150"/>
      <c r="FI56" s="150"/>
      <c r="FJ56" s="150"/>
      <c r="FK56" s="150"/>
      <c r="FL56" s="150"/>
      <c r="FM56" s="150"/>
      <c r="FN56" s="150"/>
      <c r="FO56" s="150"/>
      <c r="FP56" s="150"/>
      <c r="FQ56" s="150"/>
      <c r="FR56" s="150"/>
      <c r="FS56" s="150"/>
      <c r="FT56" s="150"/>
      <c r="FU56" s="150"/>
      <c r="FV56" s="150"/>
      <c r="FW56" s="150"/>
      <c r="FX56" s="150"/>
      <c r="FY56" s="150"/>
      <c r="FZ56" s="150"/>
      <c r="GA56" s="150"/>
      <c r="GB56" s="150"/>
      <c r="GC56" s="150"/>
      <c r="GD56" s="150"/>
      <c r="GE56" s="150"/>
      <c r="GF56" s="150"/>
      <c r="GG56" s="150"/>
      <c r="GH56" s="150"/>
      <c r="GI56" s="150"/>
      <c r="GJ56" s="150"/>
      <c r="GK56" s="150"/>
      <c r="GL56" s="150"/>
      <c r="GM56" s="150"/>
      <c r="GN56" s="150"/>
      <c r="GO56" s="150"/>
      <c r="GP56" s="150"/>
      <c r="GQ56" s="150"/>
      <c r="GR56" s="150"/>
      <c r="GS56" s="150"/>
      <c r="GT56" s="150"/>
      <c r="GU56" s="150"/>
      <c r="GV56" s="150"/>
      <c r="GW56" s="150"/>
      <c r="GX56" s="150"/>
      <c r="GY56" s="150"/>
      <c r="GZ56" s="150"/>
      <c r="HA56" s="150"/>
      <c r="HB56" s="150"/>
      <c r="HC56" s="150"/>
      <c r="HD56" s="150"/>
      <c r="HE56" s="150"/>
      <c r="HF56" s="150"/>
      <c r="HG56" s="150"/>
      <c r="HH56" s="150"/>
      <c r="HI56" s="150"/>
      <c r="HJ56" s="150"/>
      <c r="HK56" s="150"/>
      <c r="HL56" s="150"/>
      <c r="HM56" s="150"/>
      <c r="HN56" s="150"/>
      <c r="HO56" s="150"/>
      <c r="HP56" s="150"/>
      <c r="HQ56" s="150"/>
      <c r="HR56" s="150"/>
      <c r="HS56" s="150"/>
      <c r="HT56" s="150"/>
      <c r="HU56" s="150"/>
      <c r="HV56" s="150"/>
      <c r="HW56" s="150"/>
      <c r="HX56" s="150"/>
      <c r="HY56" s="150"/>
      <c r="HZ56" s="150"/>
      <c r="IA56" s="150"/>
      <c r="IB56" s="150"/>
      <c r="IC56" s="150"/>
      <c r="ID56" s="150"/>
      <c r="IE56" s="150"/>
      <c r="IF56" s="150"/>
      <c r="IG56" s="150"/>
      <c r="IH56" s="150"/>
      <c r="II56" s="150"/>
      <c r="IJ56" s="150"/>
      <c r="IK56" s="150"/>
      <c r="IL56" s="150"/>
      <c r="IM56" s="150"/>
      <c r="IN56" s="150"/>
      <c r="IO56" s="150"/>
      <c r="IP56" s="150"/>
      <c r="IQ56" s="150"/>
      <c r="IR56" s="150"/>
      <c r="IS56" s="150"/>
    </row>
    <row r="57" spans="1:253" ht="71.25">
      <c r="A57" s="153" t="str">
        <f>'HECVAT - On-Premise'!A57</f>
        <v>OPCH-02</v>
      </c>
      <c r="B57" s="22" t="str">
        <f>VLOOKUP(A57,'HECVAT - On-Premise'!A$22:B$85,2,FALSE)</f>
        <v>Will the institution be notified of major changes to your environment that could impact the institution's security posture?</v>
      </c>
      <c r="C57" s="161" t="s">
        <v>1660</v>
      </c>
      <c r="D57" s="163" t="s">
        <v>1661</v>
      </c>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c r="BG57" s="150"/>
      <c r="BH57" s="150"/>
      <c r="BI57" s="150"/>
      <c r="BJ57" s="150"/>
      <c r="BK57" s="150"/>
      <c r="BL57" s="150"/>
      <c r="BM57" s="150"/>
      <c r="BN57" s="150"/>
      <c r="BO57" s="150"/>
      <c r="BP57" s="150"/>
      <c r="BQ57" s="150"/>
      <c r="BR57" s="150"/>
      <c r="BS57" s="150"/>
      <c r="BT57" s="150"/>
      <c r="BU57" s="150"/>
      <c r="BV57" s="150"/>
      <c r="BW57" s="150"/>
      <c r="BX57" s="150"/>
      <c r="BY57" s="150"/>
      <c r="BZ57" s="150"/>
      <c r="CA57" s="150"/>
      <c r="CB57" s="150"/>
      <c r="CC57" s="150"/>
      <c r="CD57" s="150"/>
      <c r="CE57" s="150"/>
      <c r="CF57" s="150"/>
      <c r="CG57" s="150"/>
      <c r="CH57" s="150"/>
      <c r="CI57" s="150"/>
      <c r="CJ57" s="150"/>
      <c r="CK57" s="150"/>
      <c r="CL57" s="150"/>
      <c r="CM57" s="150"/>
      <c r="CN57" s="150"/>
      <c r="CO57" s="150"/>
      <c r="CP57" s="150"/>
      <c r="CQ57" s="150"/>
      <c r="CR57" s="150"/>
      <c r="CS57" s="150"/>
      <c r="CT57" s="150"/>
      <c r="CU57" s="150"/>
      <c r="CV57" s="150"/>
      <c r="CW57" s="150"/>
      <c r="CX57" s="150"/>
      <c r="CY57" s="150"/>
      <c r="CZ57" s="150"/>
      <c r="DA57" s="150"/>
      <c r="DB57" s="150"/>
      <c r="DC57" s="150"/>
      <c r="DD57" s="150"/>
      <c r="DE57" s="150"/>
      <c r="DF57" s="150"/>
      <c r="DG57" s="150"/>
      <c r="DH57" s="150"/>
      <c r="DI57" s="150"/>
      <c r="DJ57" s="150"/>
      <c r="DK57" s="150"/>
      <c r="DL57" s="150"/>
      <c r="DM57" s="150"/>
      <c r="DN57" s="150"/>
      <c r="DO57" s="150"/>
      <c r="DP57" s="150"/>
      <c r="DQ57" s="150"/>
      <c r="DR57" s="150"/>
      <c r="DS57" s="150"/>
      <c r="DT57" s="150"/>
      <c r="DU57" s="150"/>
      <c r="DV57" s="150"/>
      <c r="DW57" s="150"/>
      <c r="DX57" s="150"/>
      <c r="DY57" s="150"/>
      <c r="DZ57" s="150"/>
      <c r="EA57" s="150"/>
      <c r="EB57" s="150"/>
      <c r="EC57" s="150"/>
      <c r="ED57" s="150"/>
      <c r="EE57" s="150"/>
      <c r="EF57" s="150"/>
      <c r="EG57" s="150"/>
      <c r="EH57" s="150"/>
      <c r="EI57" s="150"/>
      <c r="EJ57" s="150"/>
      <c r="EK57" s="150"/>
      <c r="EL57" s="150"/>
      <c r="EM57" s="150"/>
      <c r="EN57" s="150"/>
      <c r="EO57" s="150"/>
      <c r="EP57" s="150"/>
      <c r="EQ57" s="150"/>
      <c r="ER57" s="150"/>
      <c r="ES57" s="150"/>
      <c r="ET57" s="150"/>
      <c r="EU57" s="150"/>
      <c r="EV57" s="150"/>
      <c r="EW57" s="150"/>
      <c r="EX57" s="150"/>
      <c r="EY57" s="150"/>
      <c r="EZ57" s="150"/>
      <c r="FA57" s="150"/>
      <c r="FB57" s="150"/>
      <c r="FC57" s="150"/>
      <c r="FD57" s="150"/>
      <c r="FE57" s="150"/>
      <c r="FF57" s="150"/>
      <c r="FG57" s="150"/>
      <c r="FH57" s="150"/>
      <c r="FI57" s="150"/>
      <c r="FJ57" s="150"/>
      <c r="FK57" s="150"/>
      <c r="FL57" s="150"/>
      <c r="FM57" s="150"/>
      <c r="FN57" s="150"/>
      <c r="FO57" s="150"/>
      <c r="FP57" s="150"/>
      <c r="FQ57" s="150"/>
      <c r="FR57" s="150"/>
      <c r="FS57" s="150"/>
      <c r="FT57" s="150"/>
      <c r="FU57" s="150"/>
      <c r="FV57" s="150"/>
      <c r="FW57" s="150"/>
      <c r="FX57" s="150"/>
      <c r="FY57" s="150"/>
      <c r="FZ57" s="150"/>
      <c r="GA57" s="150"/>
      <c r="GB57" s="150"/>
      <c r="GC57" s="150"/>
      <c r="GD57" s="150"/>
      <c r="GE57" s="150"/>
      <c r="GF57" s="150"/>
      <c r="GG57" s="150"/>
      <c r="GH57" s="150"/>
      <c r="GI57" s="150"/>
      <c r="GJ57" s="150"/>
      <c r="GK57" s="150"/>
      <c r="GL57" s="150"/>
      <c r="GM57" s="150"/>
      <c r="GN57" s="150"/>
      <c r="GO57" s="150"/>
      <c r="GP57" s="150"/>
      <c r="GQ57" s="150"/>
      <c r="GR57" s="150"/>
      <c r="GS57" s="150"/>
      <c r="GT57" s="150"/>
      <c r="GU57" s="150"/>
      <c r="GV57" s="150"/>
      <c r="GW57" s="150"/>
      <c r="GX57" s="150"/>
      <c r="GY57" s="150"/>
      <c r="GZ57" s="150"/>
      <c r="HA57" s="150"/>
      <c r="HB57" s="150"/>
      <c r="HC57" s="150"/>
      <c r="HD57" s="150"/>
      <c r="HE57" s="150"/>
      <c r="HF57" s="150"/>
      <c r="HG57" s="150"/>
      <c r="HH57" s="150"/>
      <c r="HI57" s="150"/>
      <c r="HJ57" s="150"/>
      <c r="HK57" s="150"/>
      <c r="HL57" s="150"/>
      <c r="HM57" s="150"/>
      <c r="HN57" s="150"/>
      <c r="HO57" s="150"/>
      <c r="HP57" s="150"/>
      <c r="HQ57" s="150"/>
      <c r="HR57" s="150"/>
      <c r="HS57" s="150"/>
      <c r="HT57" s="150"/>
      <c r="HU57" s="150"/>
      <c r="HV57" s="150"/>
      <c r="HW57" s="150"/>
      <c r="HX57" s="150"/>
      <c r="HY57" s="150"/>
      <c r="HZ57" s="150"/>
      <c r="IA57" s="150"/>
      <c r="IB57" s="150"/>
      <c r="IC57" s="150"/>
      <c r="ID57" s="150"/>
      <c r="IE57" s="150"/>
      <c r="IF57" s="150"/>
      <c r="IG57" s="150"/>
      <c r="IH57" s="150"/>
      <c r="II57" s="150"/>
      <c r="IJ57" s="150"/>
      <c r="IK57" s="150"/>
      <c r="IL57" s="150"/>
      <c r="IM57" s="150"/>
      <c r="IN57" s="150"/>
      <c r="IO57" s="150"/>
      <c r="IP57" s="150"/>
      <c r="IQ57" s="150"/>
      <c r="IR57" s="150"/>
      <c r="IS57" s="150"/>
    </row>
    <row r="58" spans="1:253" ht="99.75">
      <c r="A58" s="153" t="str">
        <f>'HECVAT - On-Premise'!A58</f>
        <v>OPCH-03</v>
      </c>
      <c r="B58" s="22" t="str">
        <f>VLOOKUP(A58,'HECVAT - On-Premise'!A$22:B$85,2,FALSE)</f>
        <v>Do you publish workarounds for how security risks can be mitigated until patches can be applied?</v>
      </c>
      <c r="C58" s="154" t="s">
        <v>1827</v>
      </c>
      <c r="D58" s="163" t="s">
        <v>1662</v>
      </c>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0"/>
      <c r="AM58" s="150"/>
      <c r="AN58" s="150"/>
      <c r="AO58" s="150"/>
      <c r="AP58" s="150"/>
      <c r="AQ58" s="150"/>
      <c r="AR58" s="150"/>
      <c r="AS58" s="150"/>
      <c r="AT58" s="150"/>
      <c r="AU58" s="150"/>
      <c r="AV58" s="150"/>
      <c r="AW58" s="150"/>
      <c r="AX58" s="150"/>
      <c r="AY58" s="150"/>
      <c r="AZ58" s="150"/>
      <c r="BA58" s="150"/>
      <c r="BB58" s="150"/>
      <c r="BC58" s="150"/>
      <c r="BD58" s="150"/>
      <c r="BE58" s="150"/>
      <c r="BF58" s="150"/>
      <c r="BG58" s="150"/>
      <c r="BH58" s="150"/>
      <c r="BI58" s="150"/>
      <c r="BJ58" s="150"/>
      <c r="BK58" s="150"/>
      <c r="BL58" s="150"/>
      <c r="BM58" s="150"/>
      <c r="BN58" s="150"/>
      <c r="BO58" s="150"/>
      <c r="BP58" s="150"/>
      <c r="BQ58" s="150"/>
      <c r="BR58" s="150"/>
      <c r="BS58" s="150"/>
      <c r="BT58" s="150"/>
      <c r="BU58" s="150"/>
      <c r="BV58" s="150"/>
      <c r="BW58" s="150"/>
      <c r="BX58" s="150"/>
      <c r="BY58" s="150"/>
      <c r="BZ58" s="150"/>
      <c r="CA58" s="150"/>
      <c r="CB58" s="150"/>
      <c r="CC58" s="150"/>
      <c r="CD58" s="150"/>
      <c r="CE58" s="150"/>
      <c r="CF58" s="150"/>
      <c r="CG58" s="150"/>
      <c r="CH58" s="150"/>
      <c r="CI58" s="150"/>
      <c r="CJ58" s="150"/>
      <c r="CK58" s="150"/>
      <c r="CL58" s="150"/>
      <c r="CM58" s="150"/>
      <c r="CN58" s="150"/>
      <c r="CO58" s="150"/>
      <c r="CP58" s="150"/>
      <c r="CQ58" s="150"/>
      <c r="CR58" s="150"/>
      <c r="CS58" s="150"/>
      <c r="CT58" s="150"/>
      <c r="CU58" s="150"/>
      <c r="CV58" s="150"/>
      <c r="CW58" s="150"/>
      <c r="CX58" s="150"/>
      <c r="CY58" s="150"/>
      <c r="CZ58" s="150"/>
      <c r="DA58" s="150"/>
      <c r="DB58" s="150"/>
      <c r="DC58" s="150"/>
      <c r="DD58" s="150"/>
      <c r="DE58" s="150"/>
      <c r="DF58" s="150"/>
      <c r="DG58" s="150"/>
      <c r="DH58" s="150"/>
      <c r="DI58" s="150"/>
      <c r="DJ58" s="150"/>
      <c r="DK58" s="150"/>
      <c r="DL58" s="150"/>
      <c r="DM58" s="150"/>
      <c r="DN58" s="150"/>
      <c r="DO58" s="150"/>
      <c r="DP58" s="150"/>
      <c r="DQ58" s="150"/>
      <c r="DR58" s="150"/>
      <c r="DS58" s="150"/>
      <c r="DT58" s="150"/>
      <c r="DU58" s="150"/>
      <c r="DV58" s="150"/>
      <c r="DW58" s="150"/>
      <c r="DX58" s="150"/>
      <c r="DY58" s="150"/>
      <c r="DZ58" s="150"/>
      <c r="EA58" s="150"/>
      <c r="EB58" s="150"/>
      <c r="EC58" s="150"/>
      <c r="ED58" s="150"/>
      <c r="EE58" s="150"/>
      <c r="EF58" s="150"/>
      <c r="EG58" s="150"/>
      <c r="EH58" s="150"/>
      <c r="EI58" s="150"/>
      <c r="EJ58" s="150"/>
      <c r="EK58" s="150"/>
      <c r="EL58" s="150"/>
      <c r="EM58" s="150"/>
      <c r="EN58" s="150"/>
      <c r="EO58" s="150"/>
      <c r="EP58" s="150"/>
      <c r="EQ58" s="150"/>
      <c r="ER58" s="150"/>
      <c r="ES58" s="150"/>
      <c r="ET58" s="150"/>
      <c r="EU58" s="150"/>
      <c r="EV58" s="150"/>
      <c r="EW58" s="150"/>
      <c r="EX58" s="150"/>
      <c r="EY58" s="150"/>
      <c r="EZ58" s="150"/>
      <c r="FA58" s="150"/>
      <c r="FB58" s="150"/>
      <c r="FC58" s="150"/>
      <c r="FD58" s="150"/>
      <c r="FE58" s="150"/>
      <c r="FF58" s="150"/>
      <c r="FG58" s="150"/>
      <c r="FH58" s="150"/>
      <c r="FI58" s="150"/>
      <c r="FJ58" s="150"/>
      <c r="FK58" s="150"/>
      <c r="FL58" s="150"/>
      <c r="FM58" s="150"/>
      <c r="FN58" s="150"/>
      <c r="FO58" s="150"/>
      <c r="FP58" s="150"/>
      <c r="FQ58" s="150"/>
      <c r="FR58" s="150"/>
      <c r="FS58" s="150"/>
      <c r="FT58" s="150"/>
      <c r="FU58" s="150"/>
      <c r="FV58" s="150"/>
      <c r="FW58" s="150"/>
      <c r="FX58" s="150"/>
      <c r="FY58" s="150"/>
      <c r="FZ58" s="150"/>
      <c r="GA58" s="150"/>
      <c r="GB58" s="150"/>
      <c r="GC58" s="150"/>
      <c r="GD58" s="150"/>
      <c r="GE58" s="150"/>
      <c r="GF58" s="150"/>
      <c r="GG58" s="150"/>
      <c r="GH58" s="150"/>
      <c r="GI58" s="150"/>
      <c r="GJ58" s="150"/>
      <c r="GK58" s="150"/>
      <c r="GL58" s="150"/>
      <c r="GM58" s="150"/>
      <c r="GN58" s="150"/>
      <c r="GO58" s="150"/>
      <c r="GP58" s="150"/>
      <c r="GQ58" s="150"/>
      <c r="GR58" s="150"/>
      <c r="GS58" s="150"/>
      <c r="GT58" s="150"/>
      <c r="GU58" s="150"/>
      <c r="GV58" s="150"/>
      <c r="GW58" s="150"/>
      <c r="GX58" s="150"/>
      <c r="GY58" s="150"/>
      <c r="GZ58" s="150"/>
      <c r="HA58" s="150"/>
      <c r="HB58" s="150"/>
      <c r="HC58" s="150"/>
      <c r="HD58" s="150"/>
      <c r="HE58" s="150"/>
      <c r="HF58" s="150"/>
      <c r="HG58" s="150"/>
      <c r="HH58" s="150"/>
      <c r="HI58" s="150"/>
      <c r="HJ58" s="150"/>
      <c r="HK58" s="150"/>
      <c r="HL58" s="150"/>
      <c r="HM58" s="150"/>
      <c r="HN58" s="150"/>
      <c r="HO58" s="150"/>
      <c r="HP58" s="150"/>
      <c r="HQ58" s="150"/>
      <c r="HR58" s="150"/>
      <c r="HS58" s="150"/>
      <c r="HT58" s="150"/>
      <c r="HU58" s="150"/>
      <c r="HV58" s="150"/>
      <c r="HW58" s="150"/>
      <c r="HX58" s="150"/>
      <c r="HY58" s="150"/>
      <c r="HZ58" s="150"/>
      <c r="IA58" s="150"/>
      <c r="IB58" s="150"/>
      <c r="IC58" s="150"/>
      <c r="ID58" s="150"/>
      <c r="IE58" s="150"/>
      <c r="IF58" s="150"/>
      <c r="IG58" s="150"/>
      <c r="IH58" s="150"/>
      <c r="II58" s="150"/>
      <c r="IJ58" s="150"/>
      <c r="IK58" s="150"/>
      <c r="IL58" s="150"/>
      <c r="IM58" s="150"/>
      <c r="IN58" s="150"/>
      <c r="IO58" s="150"/>
      <c r="IP58" s="150"/>
      <c r="IQ58" s="150"/>
      <c r="IR58" s="150"/>
      <c r="IS58" s="150"/>
    </row>
    <row r="59" spans="1:253" ht="76.5" customHeight="1">
      <c r="A59" s="153" t="str">
        <f>'HECVAT - On-Premise'!A59</f>
        <v>OPCH-04</v>
      </c>
      <c r="B59" s="22" t="str">
        <f>VLOOKUP(A59,'HECVAT - On-Premise'!A$22:B$85,2,FALSE)</f>
        <v>Do procedures exist to provide that emergency changes are documented and authorized (including after the fact approval)?</v>
      </c>
      <c r="C59" s="161" t="s">
        <v>1663</v>
      </c>
      <c r="D59" s="161" t="s">
        <v>1664</v>
      </c>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c r="CK59" s="150"/>
      <c r="CL59" s="150"/>
      <c r="CM59" s="150"/>
      <c r="CN59" s="150"/>
      <c r="CO59" s="150"/>
      <c r="CP59" s="150"/>
      <c r="CQ59" s="150"/>
      <c r="CR59" s="150"/>
      <c r="CS59" s="150"/>
      <c r="CT59" s="150"/>
      <c r="CU59" s="150"/>
      <c r="CV59" s="150"/>
      <c r="CW59" s="150"/>
      <c r="CX59" s="150"/>
      <c r="CY59" s="150"/>
      <c r="CZ59" s="150"/>
      <c r="DA59" s="150"/>
      <c r="DB59" s="150"/>
      <c r="DC59" s="150"/>
      <c r="DD59" s="150"/>
      <c r="DE59" s="150"/>
      <c r="DF59" s="150"/>
      <c r="DG59" s="150"/>
      <c r="DH59" s="150"/>
      <c r="DI59" s="150"/>
      <c r="DJ59" s="150"/>
      <c r="DK59" s="150"/>
      <c r="DL59" s="150"/>
      <c r="DM59" s="150"/>
      <c r="DN59" s="150"/>
      <c r="DO59" s="150"/>
      <c r="DP59" s="150"/>
      <c r="DQ59" s="150"/>
      <c r="DR59" s="150"/>
      <c r="DS59" s="150"/>
      <c r="DT59" s="150"/>
      <c r="DU59" s="150"/>
      <c r="DV59" s="150"/>
      <c r="DW59" s="150"/>
      <c r="DX59" s="150"/>
      <c r="DY59" s="150"/>
      <c r="DZ59" s="150"/>
      <c r="EA59" s="150"/>
      <c r="EB59" s="150"/>
      <c r="EC59" s="150"/>
      <c r="ED59" s="150"/>
      <c r="EE59" s="150"/>
      <c r="EF59" s="150"/>
      <c r="EG59" s="150"/>
      <c r="EH59" s="150"/>
      <c r="EI59" s="150"/>
      <c r="EJ59" s="150"/>
      <c r="EK59" s="150"/>
      <c r="EL59" s="150"/>
      <c r="EM59" s="150"/>
      <c r="EN59" s="150"/>
      <c r="EO59" s="150"/>
      <c r="EP59" s="150"/>
      <c r="EQ59" s="150"/>
      <c r="ER59" s="150"/>
      <c r="ES59" s="150"/>
      <c r="ET59" s="150"/>
      <c r="EU59" s="150"/>
      <c r="EV59" s="150"/>
      <c r="EW59" s="150"/>
      <c r="EX59" s="150"/>
      <c r="EY59" s="150"/>
      <c r="EZ59" s="150"/>
      <c r="FA59" s="150"/>
      <c r="FB59" s="150"/>
      <c r="FC59" s="150"/>
      <c r="FD59" s="150"/>
      <c r="FE59" s="150"/>
      <c r="FF59" s="150"/>
      <c r="FG59" s="150"/>
      <c r="FH59" s="150"/>
      <c r="FI59" s="150"/>
      <c r="FJ59" s="150"/>
      <c r="FK59" s="150"/>
      <c r="FL59" s="150"/>
      <c r="FM59" s="150"/>
      <c r="FN59" s="150"/>
      <c r="FO59" s="150"/>
      <c r="FP59" s="150"/>
      <c r="FQ59" s="150"/>
      <c r="FR59" s="150"/>
      <c r="FS59" s="150"/>
      <c r="FT59" s="150"/>
      <c r="FU59" s="150"/>
      <c r="FV59" s="150"/>
      <c r="FW59" s="150"/>
      <c r="FX59" s="150"/>
      <c r="FY59" s="150"/>
      <c r="FZ59" s="150"/>
      <c r="GA59" s="150"/>
      <c r="GB59" s="150"/>
      <c r="GC59" s="150"/>
      <c r="GD59" s="150"/>
      <c r="GE59" s="150"/>
      <c r="GF59" s="150"/>
      <c r="GG59" s="150"/>
      <c r="GH59" s="150"/>
      <c r="GI59" s="150"/>
      <c r="GJ59" s="150"/>
      <c r="GK59" s="150"/>
      <c r="GL59" s="150"/>
      <c r="GM59" s="150"/>
      <c r="GN59" s="150"/>
      <c r="GO59" s="150"/>
      <c r="GP59" s="150"/>
      <c r="GQ59" s="150"/>
      <c r="GR59" s="150"/>
      <c r="GS59" s="150"/>
      <c r="GT59" s="150"/>
      <c r="GU59" s="150"/>
      <c r="GV59" s="150"/>
      <c r="GW59" s="150"/>
      <c r="GX59" s="150"/>
      <c r="GY59" s="150"/>
      <c r="GZ59" s="150"/>
      <c r="HA59" s="150"/>
      <c r="HB59" s="150"/>
      <c r="HC59" s="150"/>
      <c r="HD59" s="150"/>
      <c r="HE59" s="150"/>
      <c r="HF59" s="150"/>
      <c r="HG59" s="150"/>
      <c r="HH59" s="150"/>
      <c r="HI59" s="150"/>
      <c r="HJ59" s="150"/>
      <c r="HK59" s="150"/>
      <c r="HL59" s="150"/>
      <c r="HM59" s="150"/>
      <c r="HN59" s="150"/>
      <c r="HO59" s="150"/>
      <c r="HP59" s="150"/>
      <c r="HQ59" s="150"/>
      <c r="HR59" s="150"/>
      <c r="HS59" s="150"/>
      <c r="HT59" s="150"/>
      <c r="HU59" s="150"/>
      <c r="HV59" s="150"/>
      <c r="HW59" s="150"/>
      <c r="HX59" s="150"/>
      <c r="HY59" s="150"/>
      <c r="HZ59" s="150"/>
      <c r="IA59" s="150"/>
      <c r="IB59" s="150"/>
      <c r="IC59" s="150"/>
      <c r="ID59" s="150"/>
      <c r="IE59" s="150"/>
      <c r="IF59" s="150"/>
      <c r="IG59" s="150"/>
      <c r="IH59" s="150"/>
      <c r="II59" s="150"/>
      <c r="IJ59" s="150"/>
      <c r="IK59" s="150"/>
      <c r="IL59" s="150"/>
      <c r="IM59" s="150"/>
      <c r="IN59" s="150"/>
      <c r="IO59" s="150"/>
      <c r="IP59" s="150"/>
      <c r="IQ59" s="150"/>
      <c r="IR59" s="150"/>
      <c r="IS59" s="150"/>
    </row>
    <row r="60" spans="1:253" ht="36.75" customHeight="1">
      <c r="A60" s="245" t="s">
        <v>144</v>
      </c>
      <c r="B60" s="246"/>
      <c r="C60" s="158" t="str">
        <f>$C$21</f>
        <v>Reason for Question</v>
      </c>
      <c r="D60" s="158" t="str">
        <f>$D$21</f>
        <v>Follow-up Inquiries/Responses</v>
      </c>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c r="CK60" s="150"/>
      <c r="CL60" s="150"/>
      <c r="CM60" s="150"/>
      <c r="CN60" s="150"/>
      <c r="CO60" s="150"/>
      <c r="CP60" s="150"/>
      <c r="CQ60" s="150"/>
      <c r="CR60" s="150"/>
      <c r="CS60" s="150"/>
      <c r="CT60" s="150"/>
      <c r="CU60" s="150"/>
      <c r="CV60" s="150"/>
      <c r="CW60" s="150"/>
      <c r="CX60" s="150"/>
      <c r="CY60" s="150"/>
      <c r="CZ60" s="150"/>
      <c r="DA60" s="150"/>
      <c r="DB60" s="150"/>
      <c r="DC60" s="150"/>
      <c r="DD60" s="150"/>
      <c r="DE60" s="150"/>
      <c r="DF60" s="150"/>
      <c r="DG60" s="150"/>
      <c r="DH60" s="150"/>
      <c r="DI60" s="150"/>
      <c r="DJ60" s="150"/>
      <c r="DK60" s="150"/>
      <c r="DL60" s="150"/>
      <c r="DM60" s="150"/>
      <c r="DN60" s="150"/>
      <c r="DO60" s="150"/>
      <c r="DP60" s="150"/>
      <c r="DQ60" s="150"/>
      <c r="DR60" s="150"/>
      <c r="DS60" s="150"/>
      <c r="DT60" s="150"/>
      <c r="DU60" s="150"/>
      <c r="DV60" s="150"/>
      <c r="DW60" s="150"/>
      <c r="DX60" s="150"/>
      <c r="DY60" s="150"/>
      <c r="DZ60" s="150"/>
      <c r="EA60" s="150"/>
      <c r="EB60" s="150"/>
      <c r="EC60" s="150"/>
      <c r="ED60" s="150"/>
      <c r="EE60" s="150"/>
      <c r="EF60" s="150"/>
      <c r="EG60" s="150"/>
      <c r="EH60" s="150"/>
      <c r="EI60" s="150"/>
      <c r="EJ60" s="150"/>
      <c r="EK60" s="150"/>
      <c r="EL60" s="150"/>
      <c r="EM60" s="150"/>
      <c r="EN60" s="150"/>
      <c r="EO60" s="150"/>
      <c r="EP60" s="150"/>
      <c r="EQ60" s="150"/>
      <c r="ER60" s="150"/>
      <c r="ES60" s="150"/>
      <c r="ET60" s="150"/>
      <c r="EU60" s="150"/>
      <c r="EV60" s="150"/>
      <c r="EW60" s="150"/>
      <c r="EX60" s="150"/>
      <c r="EY60" s="150"/>
      <c r="EZ60" s="150"/>
      <c r="FA60" s="150"/>
      <c r="FB60" s="150"/>
      <c r="FC60" s="150"/>
      <c r="FD60" s="150"/>
      <c r="FE60" s="150"/>
      <c r="FF60" s="150"/>
      <c r="FG60" s="150"/>
      <c r="FH60" s="150"/>
      <c r="FI60" s="150"/>
      <c r="FJ60" s="150"/>
      <c r="FK60" s="150"/>
      <c r="FL60" s="150"/>
      <c r="FM60" s="150"/>
      <c r="FN60" s="150"/>
      <c r="FO60" s="150"/>
      <c r="FP60" s="150"/>
      <c r="FQ60" s="150"/>
      <c r="FR60" s="150"/>
      <c r="FS60" s="150"/>
      <c r="FT60" s="150"/>
      <c r="FU60" s="150"/>
      <c r="FV60" s="150"/>
      <c r="FW60" s="150"/>
      <c r="FX60" s="150"/>
      <c r="FY60" s="150"/>
      <c r="FZ60" s="150"/>
      <c r="GA60" s="150"/>
      <c r="GB60" s="150"/>
      <c r="GC60" s="150"/>
      <c r="GD60" s="150"/>
      <c r="GE60" s="150"/>
      <c r="GF60" s="150"/>
      <c r="GG60" s="150"/>
      <c r="GH60" s="150"/>
      <c r="GI60" s="150"/>
      <c r="GJ60" s="150"/>
      <c r="GK60" s="150"/>
      <c r="GL60" s="150"/>
      <c r="GM60" s="150"/>
      <c r="GN60" s="150"/>
      <c r="GO60" s="150"/>
      <c r="GP60" s="150"/>
      <c r="GQ60" s="150"/>
      <c r="GR60" s="150"/>
      <c r="GS60" s="150"/>
      <c r="GT60" s="150"/>
      <c r="GU60" s="150"/>
      <c r="GV60" s="150"/>
      <c r="GW60" s="150"/>
      <c r="GX60" s="150"/>
      <c r="GY60" s="150"/>
      <c r="GZ60" s="150"/>
      <c r="HA60" s="150"/>
      <c r="HB60" s="150"/>
      <c r="HC60" s="150"/>
      <c r="HD60" s="150"/>
      <c r="HE60" s="150"/>
      <c r="HF60" s="150"/>
      <c r="HG60" s="150"/>
      <c r="HH60" s="150"/>
      <c r="HI60" s="150"/>
      <c r="HJ60" s="150"/>
      <c r="HK60" s="150"/>
      <c r="HL60" s="150"/>
      <c r="HM60" s="150"/>
      <c r="HN60" s="150"/>
      <c r="HO60" s="150"/>
      <c r="HP60" s="150"/>
      <c r="HQ60" s="150"/>
      <c r="HR60" s="150"/>
      <c r="HS60" s="150"/>
      <c r="HT60" s="150"/>
      <c r="HU60" s="150"/>
      <c r="HV60" s="150"/>
      <c r="HW60" s="150"/>
      <c r="HX60" s="150"/>
      <c r="HY60" s="150"/>
      <c r="HZ60" s="150"/>
      <c r="IA60" s="150"/>
      <c r="IB60" s="150"/>
      <c r="IC60" s="150"/>
      <c r="ID60" s="150"/>
      <c r="IE60" s="150"/>
      <c r="IF60" s="150"/>
      <c r="IG60" s="150"/>
      <c r="IH60" s="150"/>
      <c r="II60" s="150"/>
      <c r="IJ60" s="150"/>
      <c r="IK60" s="150"/>
      <c r="IL60" s="150"/>
      <c r="IM60" s="150"/>
      <c r="IN60" s="150"/>
      <c r="IO60" s="150"/>
      <c r="IP60" s="150"/>
      <c r="IQ60" s="150"/>
      <c r="IR60" s="150"/>
      <c r="IS60" s="150"/>
    </row>
    <row r="61" spans="1:253" ht="99.75">
      <c r="A61" s="153" t="str">
        <f>'HECVAT - On-Premise'!A61</f>
        <v>OPDB-01</v>
      </c>
      <c r="B61" s="22" t="str">
        <f>VLOOKUP(A61,'HECVAT - On-Premise'!A$22:B$85,2,FALSE)</f>
        <v>Does the database support encryption of specified data elements in storage?</v>
      </c>
      <c r="C61" s="154" t="s">
        <v>1828</v>
      </c>
      <c r="D61" s="164" t="s">
        <v>1665</v>
      </c>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c r="CK61" s="150"/>
      <c r="CL61" s="150"/>
      <c r="CM61" s="150"/>
      <c r="CN61" s="150"/>
      <c r="CO61" s="150"/>
      <c r="CP61" s="150"/>
      <c r="CQ61" s="150"/>
      <c r="CR61" s="150"/>
      <c r="CS61" s="150"/>
      <c r="CT61" s="150"/>
      <c r="CU61" s="150"/>
      <c r="CV61" s="150"/>
      <c r="CW61" s="150"/>
      <c r="CX61" s="150"/>
      <c r="CY61" s="150"/>
      <c r="CZ61" s="150"/>
      <c r="DA61" s="150"/>
      <c r="DB61" s="150"/>
      <c r="DC61" s="150"/>
      <c r="DD61" s="150"/>
      <c r="DE61" s="150"/>
      <c r="DF61" s="150"/>
      <c r="DG61" s="150"/>
      <c r="DH61" s="150"/>
      <c r="DI61" s="150"/>
      <c r="DJ61" s="150"/>
      <c r="DK61" s="150"/>
      <c r="DL61" s="150"/>
      <c r="DM61" s="150"/>
      <c r="DN61" s="150"/>
      <c r="DO61" s="150"/>
      <c r="DP61" s="150"/>
      <c r="DQ61" s="150"/>
      <c r="DR61" s="150"/>
      <c r="DS61" s="150"/>
      <c r="DT61" s="150"/>
      <c r="DU61" s="150"/>
      <c r="DV61" s="150"/>
      <c r="DW61" s="150"/>
      <c r="DX61" s="150"/>
      <c r="DY61" s="150"/>
      <c r="DZ61" s="150"/>
      <c r="EA61" s="150"/>
      <c r="EB61" s="150"/>
      <c r="EC61" s="150"/>
      <c r="ED61" s="150"/>
      <c r="EE61" s="150"/>
      <c r="EF61" s="150"/>
      <c r="EG61" s="150"/>
      <c r="EH61" s="150"/>
      <c r="EI61" s="150"/>
      <c r="EJ61" s="150"/>
      <c r="EK61" s="150"/>
      <c r="EL61" s="150"/>
      <c r="EM61" s="150"/>
      <c r="EN61" s="150"/>
      <c r="EO61" s="150"/>
      <c r="EP61" s="150"/>
      <c r="EQ61" s="150"/>
      <c r="ER61" s="150"/>
      <c r="ES61" s="150"/>
      <c r="ET61" s="150"/>
      <c r="EU61" s="150"/>
      <c r="EV61" s="150"/>
      <c r="EW61" s="150"/>
      <c r="EX61" s="150"/>
      <c r="EY61" s="150"/>
      <c r="EZ61" s="150"/>
      <c r="FA61" s="150"/>
      <c r="FB61" s="150"/>
      <c r="FC61" s="150"/>
      <c r="FD61" s="150"/>
      <c r="FE61" s="150"/>
      <c r="FF61" s="150"/>
      <c r="FG61" s="150"/>
      <c r="FH61" s="150"/>
      <c r="FI61" s="150"/>
      <c r="FJ61" s="150"/>
      <c r="FK61" s="150"/>
      <c r="FL61" s="150"/>
      <c r="FM61" s="150"/>
      <c r="FN61" s="150"/>
      <c r="FO61" s="150"/>
      <c r="FP61" s="150"/>
      <c r="FQ61" s="150"/>
      <c r="FR61" s="150"/>
      <c r="FS61" s="150"/>
      <c r="FT61" s="150"/>
      <c r="FU61" s="150"/>
      <c r="FV61" s="150"/>
      <c r="FW61" s="150"/>
      <c r="FX61" s="150"/>
      <c r="FY61" s="150"/>
      <c r="FZ61" s="150"/>
      <c r="GA61" s="150"/>
      <c r="GB61" s="150"/>
      <c r="GC61" s="150"/>
      <c r="GD61" s="150"/>
      <c r="GE61" s="150"/>
      <c r="GF61" s="150"/>
      <c r="GG61" s="150"/>
      <c r="GH61" s="150"/>
      <c r="GI61" s="150"/>
      <c r="GJ61" s="150"/>
      <c r="GK61" s="150"/>
      <c r="GL61" s="150"/>
      <c r="GM61" s="150"/>
      <c r="GN61" s="150"/>
      <c r="GO61" s="150"/>
      <c r="GP61" s="150"/>
      <c r="GQ61" s="150"/>
      <c r="GR61" s="150"/>
      <c r="GS61" s="150"/>
      <c r="GT61" s="150"/>
      <c r="GU61" s="150"/>
      <c r="GV61" s="150"/>
      <c r="GW61" s="150"/>
      <c r="GX61" s="150"/>
      <c r="GY61" s="150"/>
      <c r="GZ61" s="150"/>
      <c r="HA61" s="150"/>
      <c r="HB61" s="150"/>
      <c r="HC61" s="150"/>
      <c r="HD61" s="150"/>
      <c r="HE61" s="150"/>
      <c r="HF61" s="150"/>
      <c r="HG61" s="150"/>
      <c r="HH61" s="150"/>
      <c r="HI61" s="150"/>
      <c r="HJ61" s="150"/>
      <c r="HK61" s="150"/>
      <c r="HL61" s="150"/>
      <c r="HM61" s="150"/>
      <c r="HN61" s="150"/>
      <c r="HO61" s="150"/>
      <c r="HP61" s="150"/>
      <c r="HQ61" s="150"/>
      <c r="HR61" s="150"/>
      <c r="HS61" s="150"/>
      <c r="HT61" s="150"/>
      <c r="HU61" s="150"/>
      <c r="HV61" s="150"/>
      <c r="HW61" s="150"/>
      <c r="HX61" s="150"/>
      <c r="HY61" s="150"/>
      <c r="HZ61" s="150"/>
      <c r="IA61" s="150"/>
      <c r="IB61" s="150"/>
      <c r="IC61" s="150"/>
      <c r="ID61" s="150"/>
      <c r="IE61" s="150"/>
      <c r="IF61" s="150"/>
      <c r="IG61" s="150"/>
      <c r="IH61" s="150"/>
      <c r="II61" s="150"/>
      <c r="IJ61" s="150"/>
      <c r="IK61" s="150"/>
      <c r="IL61" s="150"/>
      <c r="IM61" s="150"/>
      <c r="IN61" s="150"/>
      <c r="IO61" s="150"/>
      <c r="IP61" s="150"/>
      <c r="IQ61" s="150"/>
      <c r="IR61" s="150"/>
      <c r="IS61" s="150"/>
    </row>
    <row r="62" spans="1:253" ht="99.75">
      <c r="A62" s="153" t="str">
        <f>'HECVAT - On-Premise'!A62</f>
        <v>OPDB-02</v>
      </c>
      <c r="B62" s="22" t="str">
        <f>VLOOKUP(A62,'HECVAT - On-Premise'!A$22:B$85,2,FALSE)</f>
        <v>Do you currently use encryption in your database(s)?</v>
      </c>
      <c r="C62" s="161" t="s">
        <v>1666</v>
      </c>
      <c r="D62" s="164" t="s">
        <v>1667</v>
      </c>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150"/>
      <c r="BF62" s="150"/>
      <c r="BG62" s="150"/>
      <c r="BH62" s="150"/>
      <c r="BI62" s="150"/>
      <c r="BJ62" s="150"/>
      <c r="BK62" s="150"/>
      <c r="BL62" s="150"/>
      <c r="BM62" s="150"/>
      <c r="BN62" s="150"/>
      <c r="BO62" s="150"/>
      <c r="BP62" s="150"/>
      <c r="BQ62" s="150"/>
      <c r="BR62" s="150"/>
      <c r="BS62" s="150"/>
      <c r="BT62" s="150"/>
      <c r="BU62" s="150"/>
      <c r="BV62" s="150"/>
      <c r="BW62" s="150"/>
      <c r="BX62" s="150"/>
      <c r="BY62" s="150"/>
      <c r="BZ62" s="150"/>
      <c r="CA62" s="150"/>
      <c r="CB62" s="150"/>
      <c r="CC62" s="150"/>
      <c r="CD62" s="150"/>
      <c r="CE62" s="150"/>
      <c r="CF62" s="150"/>
      <c r="CG62" s="150"/>
      <c r="CH62" s="150"/>
      <c r="CI62" s="150"/>
      <c r="CJ62" s="150"/>
      <c r="CK62" s="150"/>
      <c r="CL62" s="150"/>
      <c r="CM62" s="150"/>
      <c r="CN62" s="150"/>
      <c r="CO62" s="150"/>
      <c r="CP62" s="150"/>
      <c r="CQ62" s="150"/>
      <c r="CR62" s="150"/>
      <c r="CS62" s="150"/>
      <c r="CT62" s="150"/>
      <c r="CU62" s="150"/>
      <c r="CV62" s="150"/>
      <c r="CW62" s="150"/>
      <c r="CX62" s="150"/>
      <c r="CY62" s="150"/>
      <c r="CZ62" s="150"/>
      <c r="DA62" s="150"/>
      <c r="DB62" s="150"/>
      <c r="DC62" s="150"/>
      <c r="DD62" s="150"/>
      <c r="DE62" s="150"/>
      <c r="DF62" s="150"/>
      <c r="DG62" s="150"/>
      <c r="DH62" s="150"/>
      <c r="DI62" s="150"/>
      <c r="DJ62" s="150"/>
      <c r="DK62" s="150"/>
      <c r="DL62" s="150"/>
      <c r="DM62" s="150"/>
      <c r="DN62" s="150"/>
      <c r="DO62" s="150"/>
      <c r="DP62" s="150"/>
      <c r="DQ62" s="150"/>
      <c r="DR62" s="150"/>
      <c r="DS62" s="150"/>
      <c r="DT62" s="150"/>
      <c r="DU62" s="150"/>
      <c r="DV62" s="150"/>
      <c r="DW62" s="150"/>
      <c r="DX62" s="150"/>
      <c r="DY62" s="150"/>
      <c r="DZ62" s="150"/>
      <c r="EA62" s="150"/>
      <c r="EB62" s="150"/>
      <c r="EC62" s="150"/>
      <c r="ED62" s="150"/>
      <c r="EE62" s="150"/>
      <c r="EF62" s="150"/>
      <c r="EG62" s="150"/>
      <c r="EH62" s="150"/>
      <c r="EI62" s="150"/>
      <c r="EJ62" s="150"/>
      <c r="EK62" s="150"/>
      <c r="EL62" s="150"/>
      <c r="EM62" s="150"/>
      <c r="EN62" s="150"/>
      <c r="EO62" s="150"/>
      <c r="EP62" s="150"/>
      <c r="EQ62" s="150"/>
      <c r="ER62" s="150"/>
      <c r="ES62" s="150"/>
      <c r="ET62" s="150"/>
      <c r="EU62" s="150"/>
      <c r="EV62" s="150"/>
      <c r="EW62" s="150"/>
      <c r="EX62" s="150"/>
      <c r="EY62" s="150"/>
      <c r="EZ62" s="150"/>
      <c r="FA62" s="150"/>
      <c r="FB62" s="150"/>
      <c r="FC62" s="150"/>
      <c r="FD62" s="150"/>
      <c r="FE62" s="150"/>
      <c r="FF62" s="150"/>
      <c r="FG62" s="150"/>
      <c r="FH62" s="150"/>
      <c r="FI62" s="150"/>
      <c r="FJ62" s="150"/>
      <c r="FK62" s="150"/>
      <c r="FL62" s="150"/>
      <c r="FM62" s="150"/>
      <c r="FN62" s="150"/>
      <c r="FO62" s="150"/>
      <c r="FP62" s="150"/>
      <c r="FQ62" s="150"/>
      <c r="FR62" s="150"/>
      <c r="FS62" s="150"/>
      <c r="FT62" s="150"/>
      <c r="FU62" s="150"/>
      <c r="FV62" s="150"/>
      <c r="FW62" s="150"/>
      <c r="FX62" s="150"/>
      <c r="FY62" s="150"/>
      <c r="FZ62" s="150"/>
      <c r="GA62" s="150"/>
      <c r="GB62" s="150"/>
      <c r="GC62" s="150"/>
      <c r="GD62" s="150"/>
      <c r="GE62" s="150"/>
      <c r="GF62" s="150"/>
      <c r="GG62" s="150"/>
      <c r="GH62" s="150"/>
      <c r="GI62" s="150"/>
      <c r="GJ62" s="150"/>
      <c r="GK62" s="150"/>
      <c r="GL62" s="150"/>
      <c r="GM62" s="150"/>
      <c r="GN62" s="150"/>
      <c r="GO62" s="150"/>
      <c r="GP62" s="150"/>
      <c r="GQ62" s="150"/>
      <c r="GR62" s="150"/>
      <c r="GS62" s="150"/>
      <c r="GT62" s="150"/>
      <c r="GU62" s="150"/>
      <c r="GV62" s="150"/>
      <c r="GW62" s="150"/>
      <c r="GX62" s="150"/>
      <c r="GY62" s="150"/>
      <c r="GZ62" s="150"/>
      <c r="HA62" s="150"/>
      <c r="HB62" s="150"/>
      <c r="HC62" s="150"/>
      <c r="HD62" s="150"/>
      <c r="HE62" s="150"/>
      <c r="HF62" s="150"/>
      <c r="HG62" s="150"/>
      <c r="HH62" s="150"/>
      <c r="HI62" s="150"/>
      <c r="HJ62" s="150"/>
      <c r="HK62" s="150"/>
      <c r="HL62" s="150"/>
      <c r="HM62" s="150"/>
      <c r="HN62" s="150"/>
      <c r="HO62" s="150"/>
      <c r="HP62" s="150"/>
      <c r="HQ62" s="150"/>
      <c r="HR62" s="150"/>
      <c r="HS62" s="150"/>
      <c r="HT62" s="150"/>
      <c r="HU62" s="150"/>
      <c r="HV62" s="150"/>
      <c r="HW62" s="150"/>
      <c r="HX62" s="150"/>
      <c r="HY62" s="150"/>
      <c r="HZ62" s="150"/>
      <c r="IA62" s="150"/>
      <c r="IB62" s="150"/>
      <c r="IC62" s="150"/>
      <c r="ID62" s="150"/>
      <c r="IE62" s="150"/>
      <c r="IF62" s="150"/>
      <c r="IG62" s="150"/>
      <c r="IH62" s="150"/>
      <c r="II62" s="150"/>
      <c r="IJ62" s="150"/>
      <c r="IK62" s="150"/>
      <c r="IL62" s="150"/>
      <c r="IM62" s="150"/>
      <c r="IN62" s="150"/>
      <c r="IO62" s="150"/>
      <c r="IP62" s="150"/>
      <c r="IQ62" s="150"/>
      <c r="IR62" s="150"/>
      <c r="IS62" s="150"/>
    </row>
    <row r="63" spans="1:253" ht="36" customHeight="1">
      <c r="A63" s="245" t="s">
        <v>151</v>
      </c>
      <c r="B63" s="246"/>
      <c r="C63" s="158" t="str">
        <f>$C$21</f>
        <v>Reason for Question</v>
      </c>
      <c r="D63" s="158" t="str">
        <f>$D$21</f>
        <v>Follow-up Inquiries/Responses</v>
      </c>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c r="BG63" s="150"/>
      <c r="BH63" s="150"/>
      <c r="BI63" s="150"/>
      <c r="BJ63" s="150"/>
      <c r="BK63" s="150"/>
      <c r="BL63" s="150"/>
      <c r="BM63" s="150"/>
      <c r="BN63" s="150"/>
      <c r="BO63" s="150"/>
      <c r="BP63" s="150"/>
      <c r="BQ63" s="150"/>
      <c r="BR63" s="150"/>
      <c r="BS63" s="150"/>
      <c r="BT63" s="150"/>
      <c r="BU63" s="150"/>
      <c r="BV63" s="150"/>
      <c r="BW63" s="150"/>
      <c r="BX63" s="150"/>
      <c r="BY63" s="150"/>
      <c r="BZ63" s="150"/>
      <c r="CA63" s="150"/>
      <c r="CB63" s="150"/>
      <c r="CC63" s="150"/>
      <c r="CD63" s="150"/>
      <c r="CE63" s="150"/>
      <c r="CF63" s="150"/>
      <c r="CG63" s="150"/>
      <c r="CH63" s="150"/>
      <c r="CI63" s="150"/>
      <c r="CJ63" s="150"/>
      <c r="CK63" s="150"/>
      <c r="CL63" s="150"/>
      <c r="CM63" s="150"/>
      <c r="CN63" s="150"/>
      <c r="CO63" s="150"/>
      <c r="CP63" s="150"/>
      <c r="CQ63" s="150"/>
      <c r="CR63" s="150"/>
      <c r="CS63" s="150"/>
      <c r="CT63" s="150"/>
      <c r="CU63" s="150"/>
      <c r="CV63" s="150"/>
      <c r="CW63" s="150"/>
      <c r="CX63" s="150"/>
      <c r="CY63" s="150"/>
      <c r="CZ63" s="150"/>
      <c r="DA63" s="150"/>
      <c r="DB63" s="150"/>
      <c r="DC63" s="150"/>
      <c r="DD63" s="150"/>
      <c r="DE63" s="150"/>
      <c r="DF63" s="150"/>
      <c r="DG63" s="150"/>
      <c r="DH63" s="150"/>
      <c r="DI63" s="150"/>
      <c r="DJ63" s="150"/>
      <c r="DK63" s="150"/>
      <c r="DL63" s="150"/>
      <c r="DM63" s="150"/>
      <c r="DN63" s="150"/>
      <c r="DO63" s="150"/>
      <c r="DP63" s="150"/>
      <c r="DQ63" s="150"/>
      <c r="DR63" s="150"/>
      <c r="DS63" s="150"/>
      <c r="DT63" s="150"/>
      <c r="DU63" s="150"/>
      <c r="DV63" s="150"/>
      <c r="DW63" s="150"/>
      <c r="DX63" s="150"/>
      <c r="DY63" s="150"/>
      <c r="DZ63" s="150"/>
      <c r="EA63" s="150"/>
      <c r="EB63" s="150"/>
      <c r="EC63" s="150"/>
      <c r="ED63" s="150"/>
      <c r="EE63" s="150"/>
      <c r="EF63" s="150"/>
      <c r="EG63" s="150"/>
      <c r="EH63" s="150"/>
      <c r="EI63" s="150"/>
      <c r="EJ63" s="150"/>
      <c r="EK63" s="150"/>
      <c r="EL63" s="150"/>
      <c r="EM63" s="150"/>
      <c r="EN63" s="150"/>
      <c r="EO63" s="150"/>
      <c r="EP63" s="150"/>
      <c r="EQ63" s="150"/>
      <c r="ER63" s="150"/>
      <c r="ES63" s="150"/>
      <c r="ET63" s="150"/>
      <c r="EU63" s="150"/>
      <c r="EV63" s="150"/>
      <c r="EW63" s="150"/>
      <c r="EX63" s="150"/>
      <c r="EY63" s="150"/>
      <c r="EZ63" s="150"/>
      <c r="FA63" s="150"/>
      <c r="FB63" s="150"/>
      <c r="FC63" s="150"/>
      <c r="FD63" s="150"/>
      <c r="FE63" s="150"/>
      <c r="FF63" s="150"/>
      <c r="FG63" s="150"/>
      <c r="FH63" s="150"/>
      <c r="FI63" s="150"/>
      <c r="FJ63" s="150"/>
      <c r="FK63" s="150"/>
      <c r="FL63" s="150"/>
      <c r="FM63" s="150"/>
      <c r="FN63" s="150"/>
      <c r="FO63" s="150"/>
      <c r="FP63" s="150"/>
      <c r="FQ63" s="150"/>
      <c r="FR63" s="150"/>
      <c r="FS63" s="150"/>
      <c r="FT63" s="150"/>
      <c r="FU63" s="150"/>
      <c r="FV63" s="150"/>
      <c r="FW63" s="150"/>
      <c r="FX63" s="150"/>
      <c r="FY63" s="150"/>
      <c r="FZ63" s="150"/>
      <c r="GA63" s="150"/>
      <c r="GB63" s="150"/>
      <c r="GC63" s="150"/>
      <c r="GD63" s="150"/>
      <c r="GE63" s="150"/>
      <c r="GF63" s="150"/>
      <c r="GG63" s="150"/>
      <c r="GH63" s="150"/>
      <c r="GI63" s="150"/>
      <c r="GJ63" s="150"/>
      <c r="GK63" s="150"/>
      <c r="GL63" s="150"/>
      <c r="GM63" s="150"/>
      <c r="GN63" s="150"/>
      <c r="GO63" s="150"/>
      <c r="GP63" s="150"/>
      <c r="GQ63" s="150"/>
      <c r="GR63" s="150"/>
      <c r="GS63" s="150"/>
      <c r="GT63" s="150"/>
      <c r="GU63" s="150"/>
      <c r="GV63" s="150"/>
      <c r="GW63" s="150"/>
      <c r="GX63" s="150"/>
      <c r="GY63" s="150"/>
      <c r="GZ63" s="150"/>
      <c r="HA63" s="150"/>
      <c r="HB63" s="150"/>
      <c r="HC63" s="150"/>
      <c r="HD63" s="150"/>
      <c r="HE63" s="150"/>
      <c r="HF63" s="150"/>
      <c r="HG63" s="150"/>
      <c r="HH63" s="150"/>
      <c r="HI63" s="150"/>
      <c r="HJ63" s="150"/>
      <c r="HK63" s="150"/>
      <c r="HL63" s="150"/>
      <c r="HM63" s="150"/>
      <c r="HN63" s="150"/>
      <c r="HO63" s="150"/>
      <c r="HP63" s="150"/>
      <c r="HQ63" s="150"/>
      <c r="HR63" s="150"/>
      <c r="HS63" s="150"/>
      <c r="HT63" s="150"/>
      <c r="HU63" s="150"/>
      <c r="HV63" s="150"/>
      <c r="HW63" s="150"/>
      <c r="HX63" s="150"/>
      <c r="HY63" s="150"/>
      <c r="HZ63" s="150"/>
      <c r="IA63" s="150"/>
      <c r="IB63" s="150"/>
      <c r="IC63" s="150"/>
      <c r="ID63" s="150"/>
      <c r="IE63" s="150"/>
      <c r="IF63" s="150"/>
      <c r="IG63" s="150"/>
      <c r="IH63" s="150"/>
      <c r="II63" s="150"/>
      <c r="IJ63" s="150"/>
      <c r="IK63" s="150"/>
      <c r="IL63" s="150"/>
      <c r="IM63" s="150"/>
      <c r="IN63" s="150"/>
      <c r="IO63" s="150"/>
      <c r="IP63" s="150"/>
      <c r="IQ63" s="150"/>
      <c r="IR63" s="150"/>
      <c r="IS63" s="150"/>
    </row>
    <row r="64" spans="1:253" ht="57">
      <c r="A64" s="153" t="str">
        <f>'HECVAT - On-Premise'!A64</f>
        <v>OPDC-01</v>
      </c>
      <c r="B64" s="22" t="str">
        <f>VLOOKUP(A64,'HECVAT - On-Premise'!A$22:B$85,2,FALSE)</f>
        <v>Do you provide your product as a virtual appliance?</v>
      </c>
      <c r="C64" s="32" t="s">
        <v>1829</v>
      </c>
      <c r="D64" s="171" t="s">
        <v>1668</v>
      </c>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c r="BZ64" s="150"/>
      <c r="CA64" s="150"/>
      <c r="CB64" s="150"/>
      <c r="CC64" s="150"/>
      <c r="CD64" s="150"/>
      <c r="CE64" s="150"/>
      <c r="CF64" s="150"/>
      <c r="CG64" s="150"/>
      <c r="CH64" s="150"/>
      <c r="CI64" s="150"/>
      <c r="CJ64" s="150"/>
      <c r="CK64" s="150"/>
      <c r="CL64" s="150"/>
      <c r="CM64" s="150"/>
      <c r="CN64" s="150"/>
      <c r="CO64" s="150"/>
      <c r="CP64" s="150"/>
      <c r="CQ64" s="150"/>
      <c r="CR64" s="150"/>
      <c r="CS64" s="150"/>
      <c r="CT64" s="150"/>
      <c r="CU64" s="150"/>
      <c r="CV64" s="150"/>
      <c r="CW64" s="150"/>
      <c r="CX64" s="150"/>
      <c r="CY64" s="150"/>
      <c r="CZ64" s="150"/>
      <c r="DA64" s="150"/>
      <c r="DB64" s="150"/>
      <c r="DC64" s="150"/>
      <c r="DD64" s="150"/>
      <c r="DE64" s="150"/>
      <c r="DF64" s="150"/>
      <c r="DG64" s="150"/>
      <c r="DH64" s="150"/>
      <c r="DI64" s="150"/>
      <c r="DJ64" s="150"/>
      <c r="DK64" s="150"/>
      <c r="DL64" s="150"/>
      <c r="DM64" s="150"/>
      <c r="DN64" s="150"/>
      <c r="DO64" s="150"/>
      <c r="DP64" s="150"/>
      <c r="DQ64" s="150"/>
      <c r="DR64" s="150"/>
      <c r="DS64" s="150"/>
      <c r="DT64" s="150"/>
      <c r="DU64" s="150"/>
      <c r="DV64" s="150"/>
      <c r="DW64" s="150"/>
      <c r="DX64" s="150"/>
      <c r="DY64" s="150"/>
      <c r="DZ64" s="150"/>
      <c r="EA64" s="150"/>
      <c r="EB64" s="150"/>
      <c r="EC64" s="150"/>
      <c r="ED64" s="150"/>
      <c r="EE64" s="150"/>
      <c r="EF64" s="150"/>
      <c r="EG64" s="150"/>
      <c r="EH64" s="150"/>
      <c r="EI64" s="150"/>
      <c r="EJ64" s="150"/>
      <c r="EK64" s="150"/>
      <c r="EL64" s="150"/>
      <c r="EM64" s="150"/>
      <c r="EN64" s="150"/>
      <c r="EO64" s="150"/>
      <c r="EP64" s="150"/>
      <c r="EQ64" s="150"/>
      <c r="ER64" s="150"/>
      <c r="ES64" s="150"/>
      <c r="ET64" s="150"/>
      <c r="EU64" s="150"/>
      <c r="EV64" s="150"/>
      <c r="EW64" s="150"/>
      <c r="EX64" s="150"/>
      <c r="EY64" s="150"/>
      <c r="EZ64" s="150"/>
      <c r="FA64" s="150"/>
      <c r="FB64" s="150"/>
      <c r="FC64" s="150"/>
      <c r="FD64" s="150"/>
      <c r="FE64" s="150"/>
      <c r="FF64" s="150"/>
      <c r="FG64" s="150"/>
      <c r="FH64" s="150"/>
      <c r="FI64" s="150"/>
      <c r="FJ64" s="150"/>
      <c r="FK64" s="150"/>
      <c r="FL64" s="150"/>
      <c r="FM64" s="150"/>
      <c r="FN64" s="150"/>
      <c r="FO64" s="150"/>
      <c r="FP64" s="150"/>
      <c r="FQ64" s="150"/>
      <c r="FR64" s="150"/>
      <c r="FS64" s="150"/>
      <c r="FT64" s="150"/>
      <c r="FU64" s="150"/>
      <c r="FV64" s="150"/>
      <c r="FW64" s="150"/>
      <c r="FX64" s="150"/>
      <c r="FY64" s="150"/>
      <c r="FZ64" s="150"/>
      <c r="GA64" s="150"/>
      <c r="GB64" s="150"/>
      <c r="GC64" s="150"/>
      <c r="GD64" s="150"/>
      <c r="GE64" s="150"/>
      <c r="GF64" s="150"/>
      <c r="GG64" s="150"/>
      <c r="GH64" s="150"/>
      <c r="GI64" s="150"/>
      <c r="GJ64" s="150"/>
      <c r="GK64" s="150"/>
      <c r="GL64" s="150"/>
      <c r="GM64" s="150"/>
      <c r="GN64" s="150"/>
      <c r="GO64" s="150"/>
      <c r="GP64" s="150"/>
      <c r="GQ64" s="150"/>
      <c r="GR64" s="150"/>
      <c r="GS64" s="150"/>
      <c r="GT64" s="150"/>
      <c r="GU64" s="150"/>
      <c r="GV64" s="150"/>
      <c r="GW64" s="150"/>
      <c r="GX64" s="150"/>
      <c r="GY64" s="150"/>
      <c r="GZ64" s="150"/>
      <c r="HA64" s="150"/>
      <c r="HB64" s="150"/>
      <c r="HC64" s="150"/>
      <c r="HD64" s="150"/>
      <c r="HE64" s="150"/>
      <c r="HF64" s="150"/>
      <c r="HG64" s="150"/>
      <c r="HH64" s="150"/>
      <c r="HI64" s="150"/>
      <c r="HJ64" s="150"/>
      <c r="HK64" s="150"/>
      <c r="HL64" s="150"/>
      <c r="HM64" s="150"/>
      <c r="HN64" s="150"/>
      <c r="HO64" s="150"/>
      <c r="HP64" s="150"/>
      <c r="HQ64" s="150"/>
      <c r="HR64" s="150"/>
      <c r="HS64" s="150"/>
      <c r="HT64" s="150"/>
      <c r="HU64" s="150"/>
      <c r="HV64" s="150"/>
      <c r="HW64" s="150"/>
      <c r="HX64" s="150"/>
      <c r="HY64" s="150"/>
      <c r="HZ64" s="150"/>
      <c r="IA64" s="150"/>
      <c r="IB64" s="150"/>
      <c r="IC64" s="150"/>
      <c r="ID64" s="150"/>
      <c r="IE64" s="150"/>
      <c r="IF64" s="150"/>
      <c r="IG64" s="150"/>
      <c r="IH64" s="150"/>
      <c r="II64" s="150"/>
      <c r="IJ64" s="150"/>
      <c r="IK64" s="150"/>
      <c r="IL64" s="150"/>
      <c r="IM64" s="150"/>
      <c r="IN64" s="150"/>
      <c r="IO64" s="150"/>
      <c r="IP64" s="150"/>
      <c r="IQ64" s="150"/>
      <c r="IR64" s="150"/>
      <c r="IS64" s="150"/>
    </row>
    <row r="65" spans="1:253" ht="76.5" customHeight="1">
      <c r="A65" s="153" t="str">
        <f>'HECVAT - On-Premise'!A65</f>
        <v>OPDC-02</v>
      </c>
      <c r="B65" s="22" t="str">
        <f>VLOOKUP(A65,'HECVAT - On-Premise'!A$22:B$85,2,FALSE)</f>
        <v>Do you support VA in campus-managed cloud environment (e.g., AWS)?  (IF YES on OPDC-01)</v>
      </c>
      <c r="C65" s="32" t="s">
        <v>1829</v>
      </c>
      <c r="D65" s="16" t="s">
        <v>1830</v>
      </c>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c r="BZ65" s="150"/>
      <c r="CA65" s="150"/>
      <c r="CB65" s="150"/>
      <c r="CC65" s="150"/>
      <c r="CD65" s="150"/>
      <c r="CE65" s="150"/>
      <c r="CF65" s="150"/>
      <c r="CG65" s="150"/>
      <c r="CH65" s="150"/>
      <c r="CI65" s="150"/>
      <c r="CJ65" s="150"/>
      <c r="CK65" s="150"/>
      <c r="CL65" s="150"/>
      <c r="CM65" s="150"/>
      <c r="CN65" s="150"/>
      <c r="CO65" s="150"/>
      <c r="CP65" s="150"/>
      <c r="CQ65" s="150"/>
      <c r="CR65" s="150"/>
      <c r="CS65" s="150"/>
      <c r="CT65" s="150"/>
      <c r="CU65" s="150"/>
      <c r="CV65" s="150"/>
      <c r="CW65" s="150"/>
      <c r="CX65" s="150"/>
      <c r="CY65" s="150"/>
      <c r="CZ65" s="150"/>
      <c r="DA65" s="150"/>
      <c r="DB65" s="150"/>
      <c r="DC65" s="150"/>
      <c r="DD65" s="150"/>
      <c r="DE65" s="150"/>
      <c r="DF65" s="150"/>
      <c r="DG65" s="150"/>
      <c r="DH65" s="150"/>
      <c r="DI65" s="150"/>
      <c r="DJ65" s="150"/>
      <c r="DK65" s="150"/>
      <c r="DL65" s="150"/>
      <c r="DM65" s="150"/>
      <c r="DN65" s="150"/>
      <c r="DO65" s="150"/>
      <c r="DP65" s="150"/>
      <c r="DQ65" s="150"/>
      <c r="DR65" s="150"/>
      <c r="DS65" s="150"/>
      <c r="DT65" s="150"/>
      <c r="DU65" s="150"/>
      <c r="DV65" s="150"/>
      <c r="DW65" s="150"/>
      <c r="DX65" s="150"/>
      <c r="DY65" s="150"/>
      <c r="DZ65" s="150"/>
      <c r="EA65" s="150"/>
      <c r="EB65" s="150"/>
      <c r="EC65" s="150"/>
      <c r="ED65" s="150"/>
      <c r="EE65" s="150"/>
      <c r="EF65" s="150"/>
      <c r="EG65" s="150"/>
      <c r="EH65" s="150"/>
      <c r="EI65" s="150"/>
      <c r="EJ65" s="150"/>
      <c r="EK65" s="150"/>
      <c r="EL65" s="150"/>
      <c r="EM65" s="150"/>
      <c r="EN65" s="150"/>
      <c r="EO65" s="150"/>
      <c r="EP65" s="150"/>
      <c r="EQ65" s="150"/>
      <c r="ER65" s="150"/>
      <c r="ES65" s="150"/>
      <c r="ET65" s="150"/>
      <c r="EU65" s="150"/>
      <c r="EV65" s="150"/>
      <c r="EW65" s="150"/>
      <c r="EX65" s="150"/>
      <c r="EY65" s="150"/>
      <c r="EZ65" s="150"/>
      <c r="FA65" s="150"/>
      <c r="FB65" s="150"/>
      <c r="FC65" s="150"/>
      <c r="FD65" s="150"/>
      <c r="FE65" s="150"/>
      <c r="FF65" s="150"/>
      <c r="FG65" s="150"/>
      <c r="FH65" s="150"/>
      <c r="FI65" s="150"/>
      <c r="FJ65" s="150"/>
      <c r="FK65" s="150"/>
      <c r="FL65" s="150"/>
      <c r="FM65" s="150"/>
      <c r="FN65" s="150"/>
      <c r="FO65" s="150"/>
      <c r="FP65" s="150"/>
      <c r="FQ65" s="150"/>
      <c r="FR65" s="150"/>
      <c r="FS65" s="150"/>
      <c r="FT65" s="150"/>
      <c r="FU65" s="150"/>
      <c r="FV65" s="150"/>
      <c r="FW65" s="150"/>
      <c r="FX65" s="150"/>
      <c r="FY65" s="150"/>
      <c r="FZ65" s="150"/>
      <c r="GA65" s="150"/>
      <c r="GB65" s="150"/>
      <c r="GC65" s="150"/>
      <c r="GD65" s="150"/>
      <c r="GE65" s="150"/>
      <c r="GF65" s="150"/>
      <c r="GG65" s="150"/>
      <c r="GH65" s="150"/>
      <c r="GI65" s="150"/>
      <c r="GJ65" s="150"/>
      <c r="GK65" s="150"/>
      <c r="GL65" s="150"/>
      <c r="GM65" s="150"/>
      <c r="GN65" s="150"/>
      <c r="GO65" s="150"/>
      <c r="GP65" s="150"/>
      <c r="GQ65" s="150"/>
      <c r="GR65" s="150"/>
      <c r="GS65" s="150"/>
      <c r="GT65" s="150"/>
      <c r="GU65" s="150"/>
      <c r="GV65" s="150"/>
      <c r="GW65" s="150"/>
      <c r="GX65" s="150"/>
      <c r="GY65" s="150"/>
      <c r="GZ65" s="150"/>
      <c r="HA65" s="150"/>
      <c r="HB65" s="150"/>
      <c r="HC65" s="150"/>
      <c r="HD65" s="150"/>
      <c r="HE65" s="150"/>
      <c r="HF65" s="150"/>
      <c r="HG65" s="150"/>
      <c r="HH65" s="150"/>
      <c r="HI65" s="150"/>
      <c r="HJ65" s="150"/>
      <c r="HK65" s="150"/>
      <c r="HL65" s="150"/>
      <c r="HM65" s="150"/>
      <c r="HN65" s="150"/>
      <c r="HO65" s="150"/>
      <c r="HP65" s="150"/>
      <c r="HQ65" s="150"/>
      <c r="HR65" s="150"/>
      <c r="HS65" s="150"/>
      <c r="HT65" s="150"/>
      <c r="HU65" s="150"/>
      <c r="HV65" s="150"/>
      <c r="HW65" s="150"/>
      <c r="HX65" s="150"/>
      <c r="HY65" s="150"/>
      <c r="HZ65" s="150"/>
      <c r="IA65" s="150"/>
      <c r="IB65" s="150"/>
      <c r="IC65" s="150"/>
      <c r="ID65" s="150"/>
      <c r="IE65" s="150"/>
      <c r="IF65" s="150"/>
      <c r="IG65" s="150"/>
      <c r="IH65" s="150"/>
      <c r="II65" s="150"/>
      <c r="IJ65" s="150"/>
      <c r="IK65" s="150"/>
      <c r="IL65" s="150"/>
      <c r="IM65" s="150"/>
      <c r="IN65" s="150"/>
      <c r="IO65" s="150"/>
      <c r="IP65" s="150"/>
      <c r="IQ65" s="150"/>
      <c r="IR65" s="150"/>
      <c r="IS65" s="150"/>
    </row>
    <row r="66" spans="1:253" ht="99.75">
      <c r="A66" s="153" t="str">
        <f>'HECVAT - On-Premise'!A66</f>
        <v>OPDC-03</v>
      </c>
      <c r="B66" s="22" t="str">
        <f>VLOOKUP(A66,'HECVAT - On-Premise'!A$22:B$85,2,FALSE)</f>
        <v>Do you support High Availability/ Redundancy for your Appliances, Virtual Machines or Containers?</v>
      </c>
      <c r="C66" s="32" t="s">
        <v>1831</v>
      </c>
      <c r="D66" s="172" t="s">
        <v>1669</v>
      </c>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c r="BZ66" s="150"/>
      <c r="CA66" s="150"/>
      <c r="CB66" s="150"/>
      <c r="CC66" s="150"/>
      <c r="CD66" s="150"/>
      <c r="CE66" s="150"/>
      <c r="CF66" s="150"/>
      <c r="CG66" s="150"/>
      <c r="CH66" s="150"/>
      <c r="CI66" s="150"/>
      <c r="CJ66" s="150"/>
      <c r="CK66" s="150"/>
      <c r="CL66" s="150"/>
      <c r="CM66" s="150"/>
      <c r="CN66" s="150"/>
      <c r="CO66" s="150"/>
      <c r="CP66" s="150"/>
      <c r="CQ66" s="150"/>
      <c r="CR66" s="150"/>
      <c r="CS66" s="150"/>
      <c r="CT66" s="150"/>
      <c r="CU66" s="150"/>
      <c r="CV66" s="150"/>
      <c r="CW66" s="150"/>
      <c r="CX66" s="150"/>
      <c r="CY66" s="150"/>
      <c r="CZ66" s="150"/>
      <c r="DA66" s="150"/>
      <c r="DB66" s="150"/>
      <c r="DC66" s="150"/>
      <c r="DD66" s="150"/>
      <c r="DE66" s="150"/>
      <c r="DF66" s="150"/>
      <c r="DG66" s="150"/>
      <c r="DH66" s="150"/>
      <c r="DI66" s="150"/>
      <c r="DJ66" s="150"/>
      <c r="DK66" s="150"/>
      <c r="DL66" s="150"/>
      <c r="DM66" s="150"/>
      <c r="DN66" s="150"/>
      <c r="DO66" s="150"/>
      <c r="DP66" s="150"/>
      <c r="DQ66" s="150"/>
      <c r="DR66" s="150"/>
      <c r="DS66" s="150"/>
      <c r="DT66" s="150"/>
      <c r="DU66" s="150"/>
      <c r="DV66" s="150"/>
      <c r="DW66" s="150"/>
      <c r="DX66" s="150"/>
      <c r="DY66" s="150"/>
      <c r="DZ66" s="150"/>
      <c r="EA66" s="150"/>
      <c r="EB66" s="150"/>
      <c r="EC66" s="150"/>
      <c r="ED66" s="150"/>
      <c r="EE66" s="150"/>
      <c r="EF66" s="150"/>
      <c r="EG66" s="150"/>
      <c r="EH66" s="150"/>
      <c r="EI66" s="150"/>
      <c r="EJ66" s="150"/>
      <c r="EK66" s="150"/>
      <c r="EL66" s="150"/>
      <c r="EM66" s="150"/>
      <c r="EN66" s="150"/>
      <c r="EO66" s="150"/>
      <c r="EP66" s="150"/>
      <c r="EQ66" s="150"/>
      <c r="ER66" s="150"/>
      <c r="ES66" s="150"/>
      <c r="ET66" s="150"/>
      <c r="EU66" s="150"/>
      <c r="EV66" s="150"/>
      <c r="EW66" s="150"/>
      <c r="EX66" s="150"/>
      <c r="EY66" s="150"/>
      <c r="EZ66" s="150"/>
      <c r="FA66" s="150"/>
      <c r="FB66" s="150"/>
      <c r="FC66" s="150"/>
      <c r="FD66" s="150"/>
      <c r="FE66" s="150"/>
      <c r="FF66" s="150"/>
      <c r="FG66" s="150"/>
      <c r="FH66" s="150"/>
      <c r="FI66" s="150"/>
      <c r="FJ66" s="150"/>
      <c r="FK66" s="150"/>
      <c r="FL66" s="150"/>
      <c r="FM66" s="150"/>
      <c r="FN66" s="150"/>
      <c r="FO66" s="150"/>
      <c r="FP66" s="150"/>
      <c r="FQ66" s="150"/>
      <c r="FR66" s="150"/>
      <c r="FS66" s="150"/>
      <c r="FT66" s="150"/>
      <c r="FU66" s="150"/>
      <c r="FV66" s="150"/>
      <c r="FW66" s="150"/>
      <c r="FX66" s="150"/>
      <c r="FY66" s="150"/>
      <c r="FZ66" s="150"/>
      <c r="GA66" s="150"/>
      <c r="GB66" s="150"/>
      <c r="GC66" s="150"/>
      <c r="GD66" s="150"/>
      <c r="GE66" s="150"/>
      <c r="GF66" s="150"/>
      <c r="GG66" s="150"/>
      <c r="GH66" s="150"/>
      <c r="GI66" s="150"/>
      <c r="GJ66" s="150"/>
      <c r="GK66" s="150"/>
      <c r="GL66" s="150"/>
      <c r="GM66" s="150"/>
      <c r="GN66" s="150"/>
      <c r="GO66" s="150"/>
      <c r="GP66" s="150"/>
      <c r="GQ66" s="150"/>
      <c r="GR66" s="150"/>
      <c r="GS66" s="150"/>
      <c r="GT66" s="150"/>
      <c r="GU66" s="150"/>
      <c r="GV66" s="150"/>
      <c r="GW66" s="150"/>
      <c r="GX66" s="150"/>
      <c r="GY66" s="150"/>
      <c r="GZ66" s="150"/>
      <c r="HA66" s="150"/>
      <c r="HB66" s="150"/>
      <c r="HC66" s="150"/>
      <c r="HD66" s="150"/>
      <c r="HE66" s="150"/>
      <c r="HF66" s="150"/>
      <c r="HG66" s="150"/>
      <c r="HH66" s="150"/>
      <c r="HI66" s="150"/>
      <c r="HJ66" s="150"/>
      <c r="HK66" s="150"/>
      <c r="HL66" s="150"/>
      <c r="HM66" s="150"/>
      <c r="HN66" s="150"/>
      <c r="HO66" s="150"/>
      <c r="HP66" s="150"/>
      <c r="HQ66" s="150"/>
      <c r="HR66" s="150"/>
      <c r="HS66" s="150"/>
      <c r="HT66" s="150"/>
      <c r="HU66" s="150"/>
      <c r="HV66" s="150"/>
      <c r="HW66" s="150"/>
      <c r="HX66" s="150"/>
      <c r="HY66" s="150"/>
      <c r="HZ66" s="150"/>
      <c r="IA66" s="150"/>
      <c r="IB66" s="150"/>
      <c r="IC66" s="150"/>
      <c r="ID66" s="150"/>
      <c r="IE66" s="150"/>
      <c r="IF66" s="150"/>
      <c r="IG66" s="150"/>
      <c r="IH66" s="150"/>
      <c r="II66" s="150"/>
      <c r="IJ66" s="150"/>
      <c r="IK66" s="150"/>
      <c r="IL66" s="150"/>
      <c r="IM66" s="150"/>
      <c r="IN66" s="150"/>
      <c r="IO66" s="150"/>
      <c r="IP66" s="150"/>
      <c r="IQ66" s="150"/>
      <c r="IR66" s="150"/>
      <c r="IS66" s="150"/>
    </row>
    <row r="67" spans="1:253" ht="99.75">
      <c r="A67" s="153" t="str">
        <f>'HECVAT - On-Premise'!A67</f>
        <v>OPDC-04</v>
      </c>
      <c r="B67" s="22" t="str">
        <f>VLOOKUP(A67,'HECVAT - On-Premise'!A$22:B$85,2,FALSE)</f>
        <v>For installable packages, do you perform regression testing against supported host OS systems?</v>
      </c>
      <c r="C67" s="32" t="s">
        <v>1832</v>
      </c>
      <c r="D67" s="172" t="s">
        <v>1670</v>
      </c>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c r="BZ67" s="150"/>
      <c r="CA67" s="150"/>
      <c r="CB67" s="150"/>
      <c r="CC67" s="150"/>
      <c r="CD67" s="150"/>
      <c r="CE67" s="150"/>
      <c r="CF67" s="150"/>
      <c r="CG67" s="150"/>
      <c r="CH67" s="150"/>
      <c r="CI67" s="150"/>
      <c r="CJ67" s="150"/>
      <c r="CK67" s="150"/>
      <c r="CL67" s="150"/>
      <c r="CM67" s="150"/>
      <c r="CN67" s="150"/>
      <c r="CO67" s="150"/>
      <c r="CP67" s="150"/>
      <c r="CQ67" s="150"/>
      <c r="CR67" s="150"/>
      <c r="CS67" s="150"/>
      <c r="CT67" s="150"/>
      <c r="CU67" s="150"/>
      <c r="CV67" s="150"/>
      <c r="CW67" s="150"/>
      <c r="CX67" s="150"/>
      <c r="CY67" s="150"/>
      <c r="CZ67" s="150"/>
      <c r="DA67" s="150"/>
      <c r="DB67" s="150"/>
      <c r="DC67" s="150"/>
      <c r="DD67" s="150"/>
      <c r="DE67" s="150"/>
      <c r="DF67" s="150"/>
      <c r="DG67" s="150"/>
      <c r="DH67" s="150"/>
      <c r="DI67" s="150"/>
      <c r="DJ67" s="150"/>
      <c r="DK67" s="150"/>
      <c r="DL67" s="150"/>
      <c r="DM67" s="150"/>
      <c r="DN67" s="150"/>
      <c r="DO67" s="150"/>
      <c r="DP67" s="150"/>
      <c r="DQ67" s="150"/>
      <c r="DR67" s="150"/>
      <c r="DS67" s="150"/>
      <c r="DT67" s="150"/>
      <c r="DU67" s="150"/>
      <c r="DV67" s="150"/>
      <c r="DW67" s="150"/>
      <c r="DX67" s="150"/>
      <c r="DY67" s="150"/>
      <c r="DZ67" s="150"/>
      <c r="EA67" s="150"/>
      <c r="EB67" s="150"/>
      <c r="EC67" s="150"/>
      <c r="ED67" s="150"/>
      <c r="EE67" s="150"/>
      <c r="EF67" s="150"/>
      <c r="EG67" s="150"/>
      <c r="EH67" s="150"/>
      <c r="EI67" s="150"/>
      <c r="EJ67" s="150"/>
      <c r="EK67" s="150"/>
      <c r="EL67" s="150"/>
      <c r="EM67" s="150"/>
      <c r="EN67" s="150"/>
      <c r="EO67" s="150"/>
      <c r="EP67" s="150"/>
      <c r="EQ67" s="150"/>
      <c r="ER67" s="150"/>
      <c r="ES67" s="150"/>
      <c r="ET67" s="150"/>
      <c r="EU67" s="150"/>
      <c r="EV67" s="150"/>
      <c r="EW67" s="150"/>
      <c r="EX67" s="150"/>
      <c r="EY67" s="150"/>
      <c r="EZ67" s="150"/>
      <c r="FA67" s="150"/>
      <c r="FB67" s="150"/>
      <c r="FC67" s="150"/>
      <c r="FD67" s="150"/>
      <c r="FE67" s="150"/>
      <c r="FF67" s="150"/>
      <c r="FG67" s="150"/>
      <c r="FH67" s="150"/>
      <c r="FI67" s="150"/>
      <c r="FJ67" s="150"/>
      <c r="FK67" s="150"/>
      <c r="FL67" s="150"/>
      <c r="FM67" s="150"/>
      <c r="FN67" s="150"/>
      <c r="FO67" s="150"/>
      <c r="FP67" s="150"/>
      <c r="FQ67" s="150"/>
      <c r="FR67" s="150"/>
      <c r="FS67" s="150"/>
      <c r="FT67" s="150"/>
      <c r="FU67" s="150"/>
      <c r="FV67" s="150"/>
      <c r="FW67" s="150"/>
      <c r="FX67" s="150"/>
      <c r="FY67" s="150"/>
      <c r="FZ67" s="150"/>
      <c r="GA67" s="150"/>
      <c r="GB67" s="150"/>
      <c r="GC67" s="150"/>
      <c r="GD67" s="150"/>
      <c r="GE67" s="150"/>
      <c r="GF67" s="150"/>
      <c r="GG67" s="150"/>
      <c r="GH67" s="150"/>
      <c r="GI67" s="150"/>
      <c r="GJ67" s="150"/>
      <c r="GK67" s="150"/>
      <c r="GL67" s="150"/>
      <c r="GM67" s="150"/>
      <c r="GN67" s="150"/>
      <c r="GO67" s="150"/>
      <c r="GP67" s="150"/>
      <c r="GQ67" s="150"/>
      <c r="GR67" s="150"/>
      <c r="GS67" s="150"/>
      <c r="GT67" s="150"/>
      <c r="GU67" s="150"/>
      <c r="GV67" s="150"/>
      <c r="GW67" s="150"/>
      <c r="GX67" s="150"/>
      <c r="GY67" s="150"/>
      <c r="GZ67" s="150"/>
      <c r="HA67" s="150"/>
      <c r="HB67" s="150"/>
      <c r="HC67" s="150"/>
      <c r="HD67" s="150"/>
      <c r="HE67" s="150"/>
      <c r="HF67" s="150"/>
      <c r="HG67" s="150"/>
      <c r="HH67" s="150"/>
      <c r="HI67" s="150"/>
      <c r="HJ67" s="150"/>
      <c r="HK67" s="150"/>
      <c r="HL67" s="150"/>
      <c r="HM67" s="150"/>
      <c r="HN67" s="150"/>
      <c r="HO67" s="150"/>
      <c r="HP67" s="150"/>
      <c r="HQ67" s="150"/>
      <c r="HR67" s="150"/>
      <c r="HS67" s="150"/>
      <c r="HT67" s="150"/>
      <c r="HU67" s="150"/>
      <c r="HV67" s="150"/>
      <c r="HW67" s="150"/>
      <c r="HX67" s="150"/>
      <c r="HY67" s="150"/>
      <c r="HZ67" s="150"/>
      <c r="IA67" s="150"/>
      <c r="IB67" s="150"/>
      <c r="IC67" s="150"/>
      <c r="ID67" s="150"/>
      <c r="IE67" s="150"/>
      <c r="IF67" s="150"/>
      <c r="IG67" s="150"/>
      <c r="IH67" s="150"/>
      <c r="II67" s="150"/>
      <c r="IJ67" s="150"/>
      <c r="IK67" s="150"/>
      <c r="IL67" s="150"/>
      <c r="IM67" s="150"/>
      <c r="IN67" s="150"/>
      <c r="IO67" s="150"/>
      <c r="IP67" s="150"/>
      <c r="IQ67" s="150"/>
      <c r="IR67" s="150"/>
      <c r="IS67" s="150"/>
    </row>
    <row r="68" spans="1:253" ht="57">
      <c r="A68" s="153" t="str">
        <f>'HECVAT - On-Premise'!A68</f>
        <v>OPDC-05</v>
      </c>
      <c r="B68" s="22" t="str">
        <f>VLOOKUP(A68,'HECVAT - On-Premise'!A$22:B$85,2,FALSE)</f>
        <v>Is sensitive data encrypted in transport? (e.g. system-to-client)</v>
      </c>
      <c r="C68" s="161" t="s">
        <v>1671</v>
      </c>
      <c r="D68" s="164" t="s">
        <v>1672</v>
      </c>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c r="AH68" s="150"/>
      <c r="AI68" s="150"/>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c r="BG68" s="150"/>
      <c r="BH68" s="150"/>
      <c r="BI68" s="150"/>
      <c r="BJ68" s="150"/>
      <c r="BK68" s="150"/>
      <c r="BL68" s="150"/>
      <c r="BM68" s="150"/>
      <c r="BN68" s="150"/>
      <c r="BO68" s="150"/>
      <c r="BP68" s="150"/>
      <c r="BQ68" s="150"/>
      <c r="BR68" s="150"/>
      <c r="BS68" s="150"/>
      <c r="BT68" s="150"/>
      <c r="BU68" s="150"/>
      <c r="BV68" s="150"/>
      <c r="BW68" s="150"/>
      <c r="BX68" s="150"/>
      <c r="BY68" s="150"/>
      <c r="BZ68" s="150"/>
      <c r="CA68" s="150"/>
      <c r="CB68" s="150"/>
      <c r="CC68" s="150"/>
      <c r="CD68" s="150"/>
      <c r="CE68" s="150"/>
      <c r="CF68" s="150"/>
      <c r="CG68" s="150"/>
      <c r="CH68" s="150"/>
      <c r="CI68" s="150"/>
      <c r="CJ68" s="150"/>
      <c r="CK68" s="150"/>
      <c r="CL68" s="150"/>
      <c r="CM68" s="150"/>
      <c r="CN68" s="150"/>
      <c r="CO68" s="150"/>
      <c r="CP68" s="150"/>
      <c r="CQ68" s="150"/>
      <c r="CR68" s="150"/>
      <c r="CS68" s="150"/>
      <c r="CT68" s="150"/>
      <c r="CU68" s="150"/>
      <c r="CV68" s="150"/>
      <c r="CW68" s="150"/>
      <c r="CX68" s="150"/>
      <c r="CY68" s="150"/>
      <c r="CZ68" s="150"/>
      <c r="DA68" s="150"/>
      <c r="DB68" s="150"/>
      <c r="DC68" s="150"/>
      <c r="DD68" s="150"/>
      <c r="DE68" s="150"/>
      <c r="DF68" s="150"/>
      <c r="DG68" s="150"/>
      <c r="DH68" s="150"/>
      <c r="DI68" s="150"/>
      <c r="DJ68" s="150"/>
      <c r="DK68" s="150"/>
      <c r="DL68" s="150"/>
      <c r="DM68" s="150"/>
      <c r="DN68" s="150"/>
      <c r="DO68" s="150"/>
      <c r="DP68" s="150"/>
      <c r="DQ68" s="150"/>
      <c r="DR68" s="150"/>
      <c r="DS68" s="150"/>
      <c r="DT68" s="150"/>
      <c r="DU68" s="150"/>
      <c r="DV68" s="150"/>
      <c r="DW68" s="150"/>
      <c r="DX68" s="150"/>
      <c r="DY68" s="150"/>
      <c r="DZ68" s="150"/>
      <c r="EA68" s="150"/>
      <c r="EB68" s="150"/>
      <c r="EC68" s="150"/>
      <c r="ED68" s="150"/>
      <c r="EE68" s="150"/>
      <c r="EF68" s="150"/>
      <c r="EG68" s="150"/>
      <c r="EH68" s="150"/>
      <c r="EI68" s="150"/>
      <c r="EJ68" s="150"/>
      <c r="EK68" s="150"/>
      <c r="EL68" s="150"/>
      <c r="EM68" s="150"/>
      <c r="EN68" s="150"/>
      <c r="EO68" s="150"/>
      <c r="EP68" s="150"/>
      <c r="EQ68" s="150"/>
      <c r="ER68" s="150"/>
      <c r="ES68" s="150"/>
      <c r="ET68" s="150"/>
      <c r="EU68" s="150"/>
      <c r="EV68" s="150"/>
      <c r="EW68" s="150"/>
      <c r="EX68" s="150"/>
      <c r="EY68" s="150"/>
      <c r="EZ68" s="150"/>
      <c r="FA68" s="150"/>
      <c r="FB68" s="150"/>
      <c r="FC68" s="150"/>
      <c r="FD68" s="150"/>
      <c r="FE68" s="150"/>
      <c r="FF68" s="150"/>
      <c r="FG68" s="150"/>
      <c r="FH68" s="150"/>
      <c r="FI68" s="150"/>
      <c r="FJ68" s="150"/>
      <c r="FK68" s="150"/>
      <c r="FL68" s="150"/>
      <c r="FM68" s="150"/>
      <c r="FN68" s="150"/>
      <c r="FO68" s="150"/>
      <c r="FP68" s="150"/>
      <c r="FQ68" s="150"/>
      <c r="FR68" s="150"/>
      <c r="FS68" s="150"/>
      <c r="FT68" s="150"/>
      <c r="FU68" s="150"/>
      <c r="FV68" s="150"/>
      <c r="FW68" s="150"/>
      <c r="FX68" s="150"/>
      <c r="FY68" s="150"/>
      <c r="FZ68" s="150"/>
      <c r="GA68" s="150"/>
      <c r="GB68" s="150"/>
      <c r="GC68" s="150"/>
      <c r="GD68" s="150"/>
      <c r="GE68" s="150"/>
      <c r="GF68" s="150"/>
      <c r="GG68" s="150"/>
      <c r="GH68" s="150"/>
      <c r="GI68" s="150"/>
      <c r="GJ68" s="150"/>
      <c r="GK68" s="150"/>
      <c r="GL68" s="150"/>
      <c r="GM68" s="150"/>
      <c r="GN68" s="150"/>
      <c r="GO68" s="150"/>
      <c r="GP68" s="150"/>
      <c r="GQ68" s="150"/>
      <c r="GR68" s="150"/>
      <c r="GS68" s="150"/>
      <c r="GT68" s="150"/>
      <c r="GU68" s="150"/>
      <c r="GV68" s="150"/>
      <c r="GW68" s="150"/>
      <c r="GX68" s="150"/>
      <c r="GY68" s="150"/>
      <c r="GZ68" s="150"/>
      <c r="HA68" s="150"/>
      <c r="HB68" s="150"/>
      <c r="HC68" s="150"/>
      <c r="HD68" s="150"/>
      <c r="HE68" s="150"/>
      <c r="HF68" s="150"/>
      <c r="HG68" s="150"/>
      <c r="HH68" s="150"/>
      <c r="HI68" s="150"/>
      <c r="HJ68" s="150"/>
      <c r="HK68" s="150"/>
      <c r="HL68" s="150"/>
      <c r="HM68" s="150"/>
      <c r="HN68" s="150"/>
      <c r="HO68" s="150"/>
      <c r="HP68" s="150"/>
      <c r="HQ68" s="150"/>
      <c r="HR68" s="150"/>
      <c r="HS68" s="150"/>
      <c r="HT68" s="150"/>
      <c r="HU68" s="150"/>
      <c r="HV68" s="150"/>
      <c r="HW68" s="150"/>
      <c r="HX68" s="150"/>
      <c r="HY68" s="150"/>
      <c r="HZ68" s="150"/>
      <c r="IA68" s="150"/>
      <c r="IB68" s="150"/>
      <c r="IC68" s="150"/>
      <c r="ID68" s="150"/>
      <c r="IE68" s="150"/>
      <c r="IF68" s="150"/>
      <c r="IG68" s="150"/>
      <c r="IH68" s="150"/>
      <c r="II68" s="150"/>
      <c r="IJ68" s="150"/>
      <c r="IK68" s="150"/>
      <c r="IL68" s="150"/>
      <c r="IM68" s="150"/>
      <c r="IN68" s="150"/>
      <c r="IO68" s="150"/>
      <c r="IP68" s="150"/>
      <c r="IQ68" s="150"/>
      <c r="IR68" s="150"/>
      <c r="IS68" s="150"/>
    </row>
    <row r="69" spans="1:253" ht="57">
      <c r="A69" s="153" t="str">
        <f>'HECVAT - On-Premise'!A69</f>
        <v>OPDC-06</v>
      </c>
      <c r="B69" s="22" t="str">
        <f>VLOOKUP(A69,'HECVAT - On-Premise'!A$22:B$85,2,FALSE)</f>
        <v>Is sensitive data encrypted in storage (e.g. disk encryption, at-rest)?</v>
      </c>
      <c r="C69" s="161" t="s">
        <v>1673</v>
      </c>
      <c r="D69" s="164" t="s">
        <v>1674</v>
      </c>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50"/>
      <c r="BR69" s="150"/>
      <c r="BS69" s="150"/>
      <c r="BT69" s="150"/>
      <c r="BU69" s="150"/>
      <c r="BV69" s="150"/>
      <c r="BW69" s="150"/>
      <c r="BX69" s="150"/>
      <c r="BY69" s="150"/>
      <c r="BZ69" s="150"/>
      <c r="CA69" s="150"/>
      <c r="CB69" s="150"/>
      <c r="CC69" s="150"/>
      <c r="CD69" s="150"/>
      <c r="CE69" s="150"/>
      <c r="CF69" s="150"/>
      <c r="CG69" s="150"/>
      <c r="CH69" s="150"/>
      <c r="CI69" s="150"/>
      <c r="CJ69" s="150"/>
      <c r="CK69" s="150"/>
      <c r="CL69" s="150"/>
      <c r="CM69" s="150"/>
      <c r="CN69" s="150"/>
      <c r="CO69" s="150"/>
      <c r="CP69" s="150"/>
      <c r="CQ69" s="150"/>
      <c r="CR69" s="150"/>
      <c r="CS69" s="150"/>
      <c r="CT69" s="150"/>
      <c r="CU69" s="150"/>
      <c r="CV69" s="150"/>
      <c r="CW69" s="150"/>
      <c r="CX69" s="150"/>
      <c r="CY69" s="150"/>
      <c r="CZ69" s="150"/>
      <c r="DA69" s="150"/>
      <c r="DB69" s="150"/>
      <c r="DC69" s="150"/>
      <c r="DD69" s="150"/>
      <c r="DE69" s="150"/>
      <c r="DF69" s="150"/>
      <c r="DG69" s="150"/>
      <c r="DH69" s="150"/>
      <c r="DI69" s="150"/>
      <c r="DJ69" s="150"/>
      <c r="DK69" s="150"/>
      <c r="DL69" s="150"/>
      <c r="DM69" s="150"/>
      <c r="DN69" s="150"/>
      <c r="DO69" s="150"/>
      <c r="DP69" s="150"/>
      <c r="DQ69" s="150"/>
      <c r="DR69" s="150"/>
      <c r="DS69" s="150"/>
      <c r="DT69" s="150"/>
      <c r="DU69" s="150"/>
      <c r="DV69" s="150"/>
      <c r="DW69" s="150"/>
      <c r="DX69" s="150"/>
      <c r="DY69" s="150"/>
      <c r="DZ69" s="150"/>
      <c r="EA69" s="150"/>
      <c r="EB69" s="150"/>
      <c r="EC69" s="150"/>
      <c r="ED69" s="150"/>
      <c r="EE69" s="150"/>
      <c r="EF69" s="150"/>
      <c r="EG69" s="150"/>
      <c r="EH69" s="150"/>
      <c r="EI69" s="150"/>
      <c r="EJ69" s="150"/>
      <c r="EK69" s="150"/>
      <c r="EL69" s="150"/>
      <c r="EM69" s="150"/>
      <c r="EN69" s="150"/>
      <c r="EO69" s="150"/>
      <c r="EP69" s="150"/>
      <c r="EQ69" s="150"/>
      <c r="ER69" s="150"/>
      <c r="ES69" s="150"/>
      <c r="ET69" s="150"/>
      <c r="EU69" s="150"/>
      <c r="EV69" s="150"/>
      <c r="EW69" s="150"/>
      <c r="EX69" s="150"/>
      <c r="EY69" s="150"/>
      <c r="EZ69" s="150"/>
      <c r="FA69" s="150"/>
      <c r="FB69" s="150"/>
      <c r="FC69" s="150"/>
      <c r="FD69" s="150"/>
      <c r="FE69" s="150"/>
      <c r="FF69" s="150"/>
      <c r="FG69" s="150"/>
      <c r="FH69" s="150"/>
      <c r="FI69" s="150"/>
      <c r="FJ69" s="150"/>
      <c r="FK69" s="150"/>
      <c r="FL69" s="150"/>
      <c r="FM69" s="150"/>
      <c r="FN69" s="150"/>
      <c r="FO69" s="150"/>
      <c r="FP69" s="150"/>
      <c r="FQ69" s="150"/>
      <c r="FR69" s="150"/>
      <c r="FS69" s="150"/>
      <c r="FT69" s="150"/>
      <c r="FU69" s="150"/>
      <c r="FV69" s="150"/>
      <c r="FW69" s="150"/>
      <c r="FX69" s="150"/>
      <c r="FY69" s="150"/>
      <c r="FZ69" s="150"/>
      <c r="GA69" s="150"/>
      <c r="GB69" s="150"/>
      <c r="GC69" s="150"/>
      <c r="GD69" s="150"/>
      <c r="GE69" s="150"/>
      <c r="GF69" s="150"/>
      <c r="GG69" s="150"/>
      <c r="GH69" s="150"/>
      <c r="GI69" s="150"/>
      <c r="GJ69" s="150"/>
      <c r="GK69" s="150"/>
      <c r="GL69" s="150"/>
      <c r="GM69" s="150"/>
      <c r="GN69" s="150"/>
      <c r="GO69" s="150"/>
      <c r="GP69" s="150"/>
      <c r="GQ69" s="150"/>
      <c r="GR69" s="150"/>
      <c r="GS69" s="150"/>
      <c r="GT69" s="150"/>
      <c r="GU69" s="150"/>
      <c r="GV69" s="150"/>
      <c r="GW69" s="150"/>
      <c r="GX69" s="150"/>
      <c r="GY69" s="150"/>
      <c r="GZ69" s="150"/>
      <c r="HA69" s="150"/>
      <c r="HB69" s="150"/>
      <c r="HC69" s="150"/>
      <c r="HD69" s="150"/>
      <c r="HE69" s="150"/>
      <c r="HF69" s="150"/>
      <c r="HG69" s="150"/>
      <c r="HH69" s="150"/>
      <c r="HI69" s="150"/>
      <c r="HJ69" s="150"/>
      <c r="HK69" s="150"/>
      <c r="HL69" s="150"/>
      <c r="HM69" s="150"/>
      <c r="HN69" s="150"/>
      <c r="HO69" s="150"/>
      <c r="HP69" s="150"/>
      <c r="HQ69" s="150"/>
      <c r="HR69" s="150"/>
      <c r="HS69" s="150"/>
      <c r="HT69" s="150"/>
      <c r="HU69" s="150"/>
      <c r="HV69" s="150"/>
      <c r="HW69" s="150"/>
      <c r="HX69" s="150"/>
      <c r="HY69" s="150"/>
      <c r="HZ69" s="150"/>
      <c r="IA69" s="150"/>
      <c r="IB69" s="150"/>
      <c r="IC69" s="150"/>
      <c r="ID69" s="150"/>
      <c r="IE69" s="150"/>
      <c r="IF69" s="150"/>
      <c r="IG69" s="150"/>
      <c r="IH69" s="150"/>
      <c r="II69" s="150"/>
      <c r="IJ69" s="150"/>
      <c r="IK69" s="150"/>
      <c r="IL69" s="150"/>
      <c r="IM69" s="150"/>
      <c r="IN69" s="150"/>
      <c r="IO69" s="150"/>
      <c r="IP69" s="150"/>
      <c r="IQ69" s="150"/>
      <c r="IR69" s="150"/>
      <c r="IS69" s="150"/>
    </row>
    <row r="70" spans="1:253" ht="85.5">
      <c r="A70" s="153" t="str">
        <f>'HECVAT - On-Premise'!A70</f>
        <v>OPDC-07</v>
      </c>
      <c r="B70" s="22" t="str">
        <f>VLOOKUP(A70,'HECVAT - On-Premise'!A$22:B$85,2,FALSE)</f>
        <v>Do you employ or allow any cryptographic modules that do not conform to the Federal Information Processing Standards (FIPS PUB 140-2)?</v>
      </c>
      <c r="C70" s="167" t="s">
        <v>1675</v>
      </c>
      <c r="D70" s="169" t="s">
        <v>1676</v>
      </c>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c r="AI70" s="150"/>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c r="BG70" s="150"/>
      <c r="BH70" s="150"/>
      <c r="BI70" s="150"/>
      <c r="BJ70" s="150"/>
      <c r="BK70" s="150"/>
      <c r="BL70" s="150"/>
      <c r="BM70" s="150"/>
      <c r="BN70" s="150"/>
      <c r="BO70" s="150"/>
      <c r="BP70" s="150"/>
      <c r="BQ70" s="150"/>
      <c r="BR70" s="150"/>
      <c r="BS70" s="150"/>
      <c r="BT70" s="150"/>
      <c r="BU70" s="150"/>
      <c r="BV70" s="150"/>
      <c r="BW70" s="150"/>
      <c r="BX70" s="150"/>
      <c r="BY70" s="150"/>
      <c r="BZ70" s="150"/>
      <c r="CA70" s="150"/>
      <c r="CB70" s="150"/>
      <c r="CC70" s="150"/>
      <c r="CD70" s="150"/>
      <c r="CE70" s="150"/>
      <c r="CF70" s="150"/>
      <c r="CG70" s="150"/>
      <c r="CH70" s="150"/>
      <c r="CI70" s="150"/>
      <c r="CJ70" s="150"/>
      <c r="CK70" s="150"/>
      <c r="CL70" s="150"/>
      <c r="CM70" s="150"/>
      <c r="CN70" s="150"/>
      <c r="CO70" s="150"/>
      <c r="CP70" s="150"/>
      <c r="CQ70" s="150"/>
      <c r="CR70" s="150"/>
      <c r="CS70" s="150"/>
      <c r="CT70" s="150"/>
      <c r="CU70" s="150"/>
      <c r="CV70" s="150"/>
      <c r="CW70" s="150"/>
      <c r="CX70" s="150"/>
      <c r="CY70" s="150"/>
      <c r="CZ70" s="150"/>
      <c r="DA70" s="150"/>
      <c r="DB70" s="150"/>
      <c r="DC70" s="150"/>
      <c r="DD70" s="150"/>
      <c r="DE70" s="150"/>
      <c r="DF70" s="150"/>
      <c r="DG70" s="150"/>
      <c r="DH70" s="150"/>
      <c r="DI70" s="150"/>
      <c r="DJ70" s="150"/>
      <c r="DK70" s="150"/>
      <c r="DL70" s="150"/>
      <c r="DM70" s="150"/>
      <c r="DN70" s="150"/>
      <c r="DO70" s="150"/>
      <c r="DP70" s="150"/>
      <c r="DQ70" s="150"/>
      <c r="DR70" s="150"/>
      <c r="DS70" s="150"/>
      <c r="DT70" s="150"/>
      <c r="DU70" s="150"/>
      <c r="DV70" s="150"/>
      <c r="DW70" s="150"/>
      <c r="DX70" s="150"/>
      <c r="DY70" s="150"/>
      <c r="DZ70" s="150"/>
      <c r="EA70" s="150"/>
      <c r="EB70" s="150"/>
      <c r="EC70" s="150"/>
      <c r="ED70" s="150"/>
      <c r="EE70" s="150"/>
      <c r="EF70" s="150"/>
      <c r="EG70" s="150"/>
      <c r="EH70" s="150"/>
      <c r="EI70" s="150"/>
      <c r="EJ70" s="150"/>
      <c r="EK70" s="150"/>
      <c r="EL70" s="150"/>
      <c r="EM70" s="150"/>
      <c r="EN70" s="150"/>
      <c r="EO70" s="150"/>
      <c r="EP70" s="150"/>
      <c r="EQ70" s="150"/>
      <c r="ER70" s="150"/>
      <c r="ES70" s="150"/>
      <c r="ET70" s="150"/>
      <c r="EU70" s="150"/>
      <c r="EV70" s="150"/>
      <c r="EW70" s="150"/>
      <c r="EX70" s="150"/>
      <c r="EY70" s="150"/>
      <c r="EZ70" s="150"/>
      <c r="FA70" s="150"/>
      <c r="FB70" s="150"/>
      <c r="FC70" s="150"/>
      <c r="FD70" s="150"/>
      <c r="FE70" s="150"/>
      <c r="FF70" s="150"/>
      <c r="FG70" s="150"/>
      <c r="FH70" s="150"/>
      <c r="FI70" s="150"/>
      <c r="FJ70" s="150"/>
      <c r="FK70" s="150"/>
      <c r="FL70" s="150"/>
      <c r="FM70" s="150"/>
      <c r="FN70" s="150"/>
      <c r="FO70" s="150"/>
      <c r="FP70" s="150"/>
      <c r="FQ70" s="150"/>
      <c r="FR70" s="150"/>
      <c r="FS70" s="150"/>
      <c r="FT70" s="150"/>
      <c r="FU70" s="150"/>
      <c r="FV70" s="150"/>
      <c r="FW70" s="150"/>
      <c r="FX70" s="150"/>
      <c r="FY70" s="150"/>
      <c r="FZ70" s="150"/>
      <c r="GA70" s="150"/>
      <c r="GB70" s="150"/>
      <c r="GC70" s="150"/>
      <c r="GD70" s="150"/>
      <c r="GE70" s="150"/>
      <c r="GF70" s="150"/>
      <c r="GG70" s="150"/>
      <c r="GH70" s="150"/>
      <c r="GI70" s="150"/>
      <c r="GJ70" s="150"/>
      <c r="GK70" s="150"/>
      <c r="GL70" s="150"/>
      <c r="GM70" s="150"/>
      <c r="GN70" s="150"/>
      <c r="GO70" s="150"/>
      <c r="GP70" s="150"/>
      <c r="GQ70" s="150"/>
      <c r="GR70" s="150"/>
      <c r="GS70" s="150"/>
      <c r="GT70" s="150"/>
      <c r="GU70" s="150"/>
      <c r="GV70" s="150"/>
      <c r="GW70" s="150"/>
      <c r="GX70" s="150"/>
      <c r="GY70" s="150"/>
      <c r="GZ70" s="150"/>
      <c r="HA70" s="150"/>
      <c r="HB70" s="150"/>
      <c r="HC70" s="150"/>
      <c r="HD70" s="150"/>
      <c r="HE70" s="150"/>
      <c r="HF70" s="150"/>
      <c r="HG70" s="150"/>
      <c r="HH70" s="150"/>
      <c r="HI70" s="150"/>
      <c r="HJ70" s="150"/>
      <c r="HK70" s="150"/>
      <c r="HL70" s="150"/>
      <c r="HM70" s="150"/>
      <c r="HN70" s="150"/>
      <c r="HO70" s="150"/>
      <c r="HP70" s="150"/>
      <c r="HQ70" s="150"/>
      <c r="HR70" s="150"/>
      <c r="HS70" s="150"/>
      <c r="HT70" s="150"/>
      <c r="HU70" s="150"/>
      <c r="HV70" s="150"/>
      <c r="HW70" s="150"/>
      <c r="HX70" s="150"/>
      <c r="HY70" s="150"/>
      <c r="HZ70" s="150"/>
      <c r="IA70" s="150"/>
      <c r="IB70" s="150"/>
      <c r="IC70" s="150"/>
      <c r="ID70" s="150"/>
      <c r="IE70" s="150"/>
      <c r="IF70" s="150"/>
      <c r="IG70" s="150"/>
      <c r="IH70" s="150"/>
      <c r="II70" s="150"/>
      <c r="IJ70" s="150"/>
      <c r="IK70" s="150"/>
      <c r="IL70" s="150"/>
      <c r="IM70" s="150"/>
      <c r="IN70" s="150"/>
      <c r="IO70" s="150"/>
      <c r="IP70" s="150"/>
      <c r="IQ70" s="150"/>
      <c r="IR70" s="150"/>
      <c r="IS70" s="150"/>
    </row>
    <row r="71" spans="1:253" ht="99.75">
      <c r="A71" s="153" t="str">
        <f>'HECVAT - On-Premise'!A71</f>
        <v>OPDC-08</v>
      </c>
      <c r="B71" s="22" t="str">
        <f>VLOOKUP(A71,'HECVAT - On-Premise'!A$22:B$85,2,FALSE)</f>
        <v>Does your system employ encryption technologies when transmitting sensitive information over TCP/IP networks (e.g., SSH, SSL/TLS, VPN)? (e.g. system-to-system and system-to-client)</v>
      </c>
      <c r="C71" s="173" t="s">
        <v>1677</v>
      </c>
      <c r="D71" s="166" t="s">
        <v>1678</v>
      </c>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0"/>
      <c r="BN71" s="150"/>
      <c r="BO71" s="150"/>
      <c r="BP71" s="150"/>
      <c r="BQ71" s="150"/>
      <c r="BR71" s="150"/>
      <c r="BS71" s="150"/>
      <c r="BT71" s="150"/>
      <c r="BU71" s="150"/>
      <c r="BV71" s="150"/>
      <c r="BW71" s="150"/>
      <c r="BX71" s="150"/>
      <c r="BY71" s="150"/>
      <c r="BZ71" s="150"/>
      <c r="CA71" s="150"/>
      <c r="CB71" s="150"/>
      <c r="CC71" s="150"/>
      <c r="CD71" s="150"/>
      <c r="CE71" s="150"/>
      <c r="CF71" s="150"/>
      <c r="CG71" s="150"/>
      <c r="CH71" s="150"/>
      <c r="CI71" s="150"/>
      <c r="CJ71" s="150"/>
      <c r="CK71" s="150"/>
      <c r="CL71" s="150"/>
      <c r="CM71" s="150"/>
      <c r="CN71" s="150"/>
      <c r="CO71" s="150"/>
      <c r="CP71" s="150"/>
      <c r="CQ71" s="150"/>
      <c r="CR71" s="150"/>
      <c r="CS71" s="150"/>
      <c r="CT71" s="150"/>
      <c r="CU71" s="150"/>
      <c r="CV71" s="150"/>
      <c r="CW71" s="150"/>
      <c r="CX71" s="150"/>
      <c r="CY71" s="150"/>
      <c r="CZ71" s="150"/>
      <c r="DA71" s="150"/>
      <c r="DB71" s="150"/>
      <c r="DC71" s="150"/>
      <c r="DD71" s="150"/>
      <c r="DE71" s="150"/>
      <c r="DF71" s="150"/>
      <c r="DG71" s="150"/>
      <c r="DH71" s="150"/>
      <c r="DI71" s="150"/>
      <c r="DJ71" s="150"/>
      <c r="DK71" s="150"/>
      <c r="DL71" s="150"/>
      <c r="DM71" s="150"/>
      <c r="DN71" s="150"/>
      <c r="DO71" s="150"/>
      <c r="DP71" s="150"/>
      <c r="DQ71" s="150"/>
      <c r="DR71" s="150"/>
      <c r="DS71" s="150"/>
      <c r="DT71" s="150"/>
      <c r="DU71" s="150"/>
      <c r="DV71" s="150"/>
      <c r="DW71" s="150"/>
      <c r="DX71" s="150"/>
      <c r="DY71" s="150"/>
      <c r="DZ71" s="150"/>
      <c r="EA71" s="150"/>
      <c r="EB71" s="150"/>
      <c r="EC71" s="150"/>
      <c r="ED71" s="150"/>
      <c r="EE71" s="150"/>
      <c r="EF71" s="150"/>
      <c r="EG71" s="150"/>
      <c r="EH71" s="150"/>
      <c r="EI71" s="150"/>
      <c r="EJ71" s="150"/>
      <c r="EK71" s="150"/>
      <c r="EL71" s="150"/>
      <c r="EM71" s="150"/>
      <c r="EN71" s="150"/>
      <c r="EO71" s="150"/>
      <c r="EP71" s="150"/>
      <c r="EQ71" s="150"/>
      <c r="ER71" s="150"/>
      <c r="ES71" s="150"/>
      <c r="ET71" s="150"/>
      <c r="EU71" s="150"/>
      <c r="EV71" s="150"/>
      <c r="EW71" s="150"/>
      <c r="EX71" s="150"/>
      <c r="EY71" s="150"/>
      <c r="EZ71" s="150"/>
      <c r="FA71" s="150"/>
      <c r="FB71" s="150"/>
      <c r="FC71" s="150"/>
      <c r="FD71" s="150"/>
      <c r="FE71" s="150"/>
      <c r="FF71" s="150"/>
      <c r="FG71" s="150"/>
      <c r="FH71" s="150"/>
      <c r="FI71" s="150"/>
      <c r="FJ71" s="150"/>
      <c r="FK71" s="150"/>
      <c r="FL71" s="150"/>
      <c r="FM71" s="150"/>
      <c r="FN71" s="150"/>
      <c r="FO71" s="150"/>
      <c r="FP71" s="150"/>
      <c r="FQ71" s="150"/>
      <c r="FR71" s="150"/>
      <c r="FS71" s="150"/>
      <c r="FT71" s="150"/>
      <c r="FU71" s="150"/>
      <c r="FV71" s="150"/>
      <c r="FW71" s="150"/>
      <c r="FX71" s="150"/>
      <c r="FY71" s="150"/>
      <c r="FZ71" s="150"/>
      <c r="GA71" s="150"/>
      <c r="GB71" s="150"/>
      <c r="GC71" s="150"/>
      <c r="GD71" s="150"/>
      <c r="GE71" s="150"/>
      <c r="GF71" s="150"/>
      <c r="GG71" s="150"/>
      <c r="GH71" s="150"/>
      <c r="GI71" s="150"/>
      <c r="GJ71" s="150"/>
      <c r="GK71" s="150"/>
      <c r="GL71" s="150"/>
      <c r="GM71" s="150"/>
      <c r="GN71" s="150"/>
      <c r="GO71" s="150"/>
      <c r="GP71" s="150"/>
      <c r="GQ71" s="150"/>
      <c r="GR71" s="150"/>
      <c r="GS71" s="150"/>
      <c r="GT71" s="150"/>
      <c r="GU71" s="150"/>
      <c r="GV71" s="150"/>
      <c r="GW71" s="150"/>
      <c r="GX71" s="150"/>
      <c r="GY71" s="150"/>
      <c r="GZ71" s="150"/>
      <c r="HA71" s="150"/>
      <c r="HB71" s="150"/>
      <c r="HC71" s="150"/>
      <c r="HD71" s="150"/>
      <c r="HE71" s="150"/>
      <c r="HF71" s="150"/>
      <c r="HG71" s="150"/>
      <c r="HH71" s="150"/>
      <c r="HI71" s="150"/>
      <c r="HJ71" s="150"/>
      <c r="HK71" s="150"/>
      <c r="HL71" s="150"/>
      <c r="HM71" s="150"/>
      <c r="HN71" s="150"/>
      <c r="HO71" s="150"/>
      <c r="HP71" s="150"/>
      <c r="HQ71" s="150"/>
      <c r="HR71" s="150"/>
      <c r="HS71" s="150"/>
      <c r="HT71" s="150"/>
      <c r="HU71" s="150"/>
      <c r="HV71" s="150"/>
      <c r="HW71" s="150"/>
      <c r="HX71" s="150"/>
      <c r="HY71" s="150"/>
      <c r="HZ71" s="150"/>
      <c r="IA71" s="150"/>
      <c r="IB71" s="150"/>
      <c r="IC71" s="150"/>
      <c r="ID71" s="150"/>
      <c r="IE71" s="150"/>
      <c r="IF71" s="150"/>
      <c r="IG71" s="150"/>
      <c r="IH71" s="150"/>
      <c r="II71" s="150"/>
      <c r="IJ71" s="150"/>
      <c r="IK71" s="150"/>
      <c r="IL71" s="150"/>
      <c r="IM71" s="150"/>
      <c r="IN71" s="150"/>
      <c r="IO71" s="150"/>
      <c r="IP71" s="150"/>
      <c r="IQ71" s="150"/>
      <c r="IR71" s="150"/>
      <c r="IS71" s="150"/>
    </row>
    <row r="72" spans="1:253" ht="71.25">
      <c r="A72" s="153" t="str">
        <f>'HECVAT - On-Premise'!A72</f>
        <v>OPDC-09</v>
      </c>
      <c r="B72" s="22" t="str">
        <f>VLOOKUP(A72,'HECVAT - On-Premise'!A$22:B$85,2,FALSE)</f>
        <v>If your system is delivered as a physical appliance, do you provide a mechanism for Institution to export and backup configurations and data automatically?</v>
      </c>
      <c r="C72" s="170" t="s">
        <v>1679</v>
      </c>
      <c r="D72" s="172" t="s">
        <v>1680</v>
      </c>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50"/>
      <c r="BQ72" s="150"/>
      <c r="BR72" s="150"/>
      <c r="BS72" s="150"/>
      <c r="BT72" s="150"/>
      <c r="BU72" s="150"/>
      <c r="BV72" s="150"/>
      <c r="BW72" s="150"/>
      <c r="BX72" s="150"/>
      <c r="BY72" s="150"/>
      <c r="BZ72" s="150"/>
      <c r="CA72" s="150"/>
      <c r="CB72" s="150"/>
      <c r="CC72" s="150"/>
      <c r="CD72" s="150"/>
      <c r="CE72" s="150"/>
      <c r="CF72" s="150"/>
      <c r="CG72" s="150"/>
      <c r="CH72" s="150"/>
      <c r="CI72" s="150"/>
      <c r="CJ72" s="150"/>
      <c r="CK72" s="150"/>
      <c r="CL72" s="150"/>
      <c r="CM72" s="150"/>
      <c r="CN72" s="150"/>
      <c r="CO72" s="150"/>
      <c r="CP72" s="150"/>
      <c r="CQ72" s="150"/>
      <c r="CR72" s="150"/>
      <c r="CS72" s="150"/>
      <c r="CT72" s="150"/>
      <c r="CU72" s="150"/>
      <c r="CV72" s="150"/>
      <c r="CW72" s="150"/>
      <c r="CX72" s="150"/>
      <c r="CY72" s="150"/>
      <c r="CZ72" s="150"/>
      <c r="DA72" s="150"/>
      <c r="DB72" s="150"/>
      <c r="DC72" s="150"/>
      <c r="DD72" s="150"/>
      <c r="DE72" s="150"/>
      <c r="DF72" s="150"/>
      <c r="DG72" s="150"/>
      <c r="DH72" s="150"/>
      <c r="DI72" s="150"/>
      <c r="DJ72" s="150"/>
      <c r="DK72" s="150"/>
      <c r="DL72" s="150"/>
      <c r="DM72" s="150"/>
      <c r="DN72" s="150"/>
      <c r="DO72" s="150"/>
      <c r="DP72" s="150"/>
      <c r="DQ72" s="150"/>
      <c r="DR72" s="150"/>
      <c r="DS72" s="150"/>
      <c r="DT72" s="150"/>
      <c r="DU72" s="150"/>
      <c r="DV72" s="150"/>
      <c r="DW72" s="150"/>
      <c r="DX72" s="150"/>
      <c r="DY72" s="150"/>
      <c r="DZ72" s="150"/>
      <c r="EA72" s="150"/>
      <c r="EB72" s="150"/>
      <c r="EC72" s="150"/>
      <c r="ED72" s="150"/>
      <c r="EE72" s="150"/>
      <c r="EF72" s="150"/>
      <c r="EG72" s="150"/>
      <c r="EH72" s="150"/>
      <c r="EI72" s="150"/>
      <c r="EJ72" s="150"/>
      <c r="EK72" s="150"/>
      <c r="EL72" s="150"/>
      <c r="EM72" s="150"/>
      <c r="EN72" s="150"/>
      <c r="EO72" s="150"/>
      <c r="EP72" s="150"/>
      <c r="EQ72" s="150"/>
      <c r="ER72" s="150"/>
      <c r="ES72" s="150"/>
      <c r="ET72" s="150"/>
      <c r="EU72" s="150"/>
      <c r="EV72" s="150"/>
      <c r="EW72" s="150"/>
      <c r="EX72" s="150"/>
      <c r="EY72" s="150"/>
      <c r="EZ72" s="150"/>
      <c r="FA72" s="150"/>
      <c r="FB72" s="150"/>
      <c r="FC72" s="150"/>
      <c r="FD72" s="150"/>
      <c r="FE72" s="150"/>
      <c r="FF72" s="150"/>
      <c r="FG72" s="150"/>
      <c r="FH72" s="150"/>
      <c r="FI72" s="150"/>
      <c r="FJ72" s="150"/>
      <c r="FK72" s="150"/>
      <c r="FL72" s="150"/>
      <c r="FM72" s="150"/>
      <c r="FN72" s="150"/>
      <c r="FO72" s="150"/>
      <c r="FP72" s="150"/>
      <c r="FQ72" s="150"/>
      <c r="FR72" s="150"/>
      <c r="FS72" s="150"/>
      <c r="FT72" s="150"/>
      <c r="FU72" s="150"/>
      <c r="FV72" s="150"/>
      <c r="FW72" s="150"/>
      <c r="FX72" s="150"/>
      <c r="FY72" s="150"/>
      <c r="FZ72" s="150"/>
      <c r="GA72" s="150"/>
      <c r="GB72" s="150"/>
      <c r="GC72" s="150"/>
      <c r="GD72" s="150"/>
      <c r="GE72" s="150"/>
      <c r="GF72" s="150"/>
      <c r="GG72" s="150"/>
      <c r="GH72" s="150"/>
      <c r="GI72" s="150"/>
      <c r="GJ72" s="150"/>
      <c r="GK72" s="150"/>
      <c r="GL72" s="150"/>
      <c r="GM72" s="150"/>
      <c r="GN72" s="150"/>
      <c r="GO72" s="150"/>
      <c r="GP72" s="150"/>
      <c r="GQ72" s="150"/>
      <c r="GR72" s="150"/>
      <c r="GS72" s="150"/>
      <c r="GT72" s="150"/>
      <c r="GU72" s="150"/>
      <c r="GV72" s="150"/>
      <c r="GW72" s="150"/>
      <c r="GX72" s="150"/>
      <c r="GY72" s="150"/>
      <c r="GZ72" s="150"/>
      <c r="HA72" s="150"/>
      <c r="HB72" s="150"/>
      <c r="HC72" s="150"/>
      <c r="HD72" s="150"/>
      <c r="HE72" s="150"/>
      <c r="HF72" s="150"/>
      <c r="HG72" s="150"/>
      <c r="HH72" s="150"/>
      <c r="HI72" s="150"/>
      <c r="HJ72" s="150"/>
      <c r="HK72" s="150"/>
      <c r="HL72" s="150"/>
      <c r="HM72" s="150"/>
      <c r="HN72" s="150"/>
      <c r="HO72" s="150"/>
      <c r="HP72" s="150"/>
      <c r="HQ72" s="150"/>
      <c r="HR72" s="150"/>
      <c r="HS72" s="150"/>
      <c r="HT72" s="150"/>
      <c r="HU72" s="150"/>
      <c r="HV72" s="150"/>
      <c r="HW72" s="150"/>
      <c r="HX72" s="150"/>
      <c r="HY72" s="150"/>
      <c r="HZ72" s="150"/>
      <c r="IA72" s="150"/>
      <c r="IB72" s="150"/>
      <c r="IC72" s="150"/>
      <c r="ID72" s="150"/>
      <c r="IE72" s="150"/>
      <c r="IF72" s="150"/>
      <c r="IG72" s="150"/>
      <c r="IH72" s="150"/>
      <c r="II72" s="150"/>
      <c r="IJ72" s="150"/>
      <c r="IK72" s="150"/>
      <c r="IL72" s="150"/>
      <c r="IM72" s="150"/>
      <c r="IN72" s="150"/>
      <c r="IO72" s="150"/>
      <c r="IP72" s="150"/>
      <c r="IQ72" s="150"/>
      <c r="IR72" s="150"/>
      <c r="IS72" s="150"/>
    </row>
    <row r="73" spans="1:253" ht="36" customHeight="1">
      <c r="A73" s="245" t="s">
        <v>168</v>
      </c>
      <c r="B73" s="246"/>
      <c r="C73" s="158" t="str">
        <f>$C$21</f>
        <v>Reason for Question</v>
      </c>
      <c r="D73" s="158" t="str">
        <f>$D$21</f>
        <v>Follow-up Inquiries/Responses</v>
      </c>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c r="AI73" s="150"/>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0"/>
      <c r="BN73" s="150"/>
      <c r="BO73" s="150"/>
      <c r="BP73" s="150"/>
      <c r="BQ73" s="150"/>
      <c r="BR73" s="150"/>
      <c r="BS73" s="150"/>
      <c r="BT73" s="150"/>
      <c r="BU73" s="150"/>
      <c r="BV73" s="150"/>
      <c r="BW73" s="150"/>
      <c r="BX73" s="150"/>
      <c r="BY73" s="150"/>
      <c r="BZ73" s="150"/>
      <c r="CA73" s="150"/>
      <c r="CB73" s="150"/>
      <c r="CC73" s="150"/>
      <c r="CD73" s="150"/>
      <c r="CE73" s="150"/>
      <c r="CF73" s="150"/>
      <c r="CG73" s="150"/>
      <c r="CH73" s="150"/>
      <c r="CI73" s="150"/>
      <c r="CJ73" s="150"/>
      <c r="CK73" s="150"/>
      <c r="CL73" s="150"/>
      <c r="CM73" s="150"/>
      <c r="CN73" s="150"/>
      <c r="CO73" s="150"/>
      <c r="CP73" s="150"/>
      <c r="CQ73" s="150"/>
      <c r="CR73" s="150"/>
      <c r="CS73" s="150"/>
      <c r="CT73" s="150"/>
      <c r="CU73" s="150"/>
      <c r="CV73" s="150"/>
      <c r="CW73" s="150"/>
      <c r="CX73" s="150"/>
      <c r="CY73" s="150"/>
      <c r="CZ73" s="150"/>
      <c r="DA73" s="150"/>
      <c r="DB73" s="150"/>
      <c r="DC73" s="150"/>
      <c r="DD73" s="150"/>
      <c r="DE73" s="150"/>
      <c r="DF73" s="150"/>
      <c r="DG73" s="150"/>
      <c r="DH73" s="150"/>
      <c r="DI73" s="150"/>
      <c r="DJ73" s="150"/>
      <c r="DK73" s="150"/>
      <c r="DL73" s="150"/>
      <c r="DM73" s="150"/>
      <c r="DN73" s="150"/>
      <c r="DO73" s="150"/>
      <c r="DP73" s="150"/>
      <c r="DQ73" s="150"/>
      <c r="DR73" s="150"/>
      <c r="DS73" s="150"/>
      <c r="DT73" s="150"/>
      <c r="DU73" s="150"/>
      <c r="DV73" s="150"/>
      <c r="DW73" s="150"/>
      <c r="DX73" s="150"/>
      <c r="DY73" s="150"/>
      <c r="DZ73" s="150"/>
      <c r="EA73" s="150"/>
      <c r="EB73" s="150"/>
      <c r="EC73" s="150"/>
      <c r="ED73" s="150"/>
      <c r="EE73" s="150"/>
      <c r="EF73" s="150"/>
      <c r="EG73" s="150"/>
      <c r="EH73" s="150"/>
      <c r="EI73" s="150"/>
      <c r="EJ73" s="150"/>
      <c r="EK73" s="150"/>
      <c r="EL73" s="150"/>
      <c r="EM73" s="150"/>
      <c r="EN73" s="150"/>
      <c r="EO73" s="150"/>
      <c r="EP73" s="150"/>
      <c r="EQ73" s="150"/>
      <c r="ER73" s="150"/>
      <c r="ES73" s="150"/>
      <c r="ET73" s="150"/>
      <c r="EU73" s="150"/>
      <c r="EV73" s="150"/>
      <c r="EW73" s="150"/>
      <c r="EX73" s="150"/>
      <c r="EY73" s="150"/>
      <c r="EZ73" s="150"/>
      <c r="FA73" s="150"/>
      <c r="FB73" s="150"/>
      <c r="FC73" s="150"/>
      <c r="FD73" s="150"/>
      <c r="FE73" s="150"/>
      <c r="FF73" s="150"/>
      <c r="FG73" s="150"/>
      <c r="FH73" s="150"/>
      <c r="FI73" s="150"/>
      <c r="FJ73" s="150"/>
      <c r="FK73" s="150"/>
      <c r="FL73" s="150"/>
      <c r="FM73" s="150"/>
      <c r="FN73" s="150"/>
      <c r="FO73" s="150"/>
      <c r="FP73" s="150"/>
      <c r="FQ73" s="150"/>
      <c r="FR73" s="150"/>
      <c r="FS73" s="150"/>
      <c r="FT73" s="150"/>
      <c r="FU73" s="150"/>
      <c r="FV73" s="150"/>
      <c r="FW73" s="150"/>
      <c r="FX73" s="150"/>
      <c r="FY73" s="150"/>
      <c r="FZ73" s="150"/>
      <c r="GA73" s="150"/>
      <c r="GB73" s="150"/>
      <c r="GC73" s="150"/>
      <c r="GD73" s="150"/>
      <c r="GE73" s="150"/>
      <c r="GF73" s="150"/>
      <c r="GG73" s="150"/>
      <c r="GH73" s="150"/>
      <c r="GI73" s="150"/>
      <c r="GJ73" s="150"/>
      <c r="GK73" s="150"/>
      <c r="GL73" s="150"/>
      <c r="GM73" s="150"/>
      <c r="GN73" s="150"/>
      <c r="GO73" s="150"/>
      <c r="GP73" s="150"/>
      <c r="GQ73" s="150"/>
      <c r="GR73" s="150"/>
      <c r="GS73" s="150"/>
      <c r="GT73" s="150"/>
      <c r="GU73" s="150"/>
      <c r="GV73" s="150"/>
      <c r="GW73" s="150"/>
      <c r="GX73" s="150"/>
      <c r="GY73" s="150"/>
      <c r="GZ73" s="150"/>
      <c r="HA73" s="150"/>
      <c r="HB73" s="150"/>
      <c r="HC73" s="150"/>
      <c r="HD73" s="150"/>
      <c r="HE73" s="150"/>
      <c r="HF73" s="150"/>
      <c r="HG73" s="150"/>
      <c r="HH73" s="150"/>
      <c r="HI73" s="150"/>
      <c r="HJ73" s="150"/>
      <c r="HK73" s="150"/>
      <c r="HL73" s="150"/>
      <c r="HM73" s="150"/>
      <c r="HN73" s="150"/>
      <c r="HO73" s="150"/>
      <c r="HP73" s="150"/>
      <c r="HQ73" s="150"/>
      <c r="HR73" s="150"/>
      <c r="HS73" s="150"/>
      <c r="HT73" s="150"/>
      <c r="HU73" s="150"/>
      <c r="HV73" s="150"/>
      <c r="HW73" s="150"/>
      <c r="HX73" s="150"/>
      <c r="HY73" s="150"/>
      <c r="HZ73" s="150"/>
      <c r="IA73" s="150"/>
      <c r="IB73" s="150"/>
      <c r="IC73" s="150"/>
      <c r="ID73" s="150"/>
      <c r="IE73" s="150"/>
      <c r="IF73" s="150"/>
      <c r="IG73" s="150"/>
      <c r="IH73" s="150"/>
      <c r="II73" s="150"/>
      <c r="IJ73" s="150"/>
      <c r="IK73" s="150"/>
      <c r="IL73" s="150"/>
      <c r="IM73" s="150"/>
      <c r="IN73" s="150"/>
      <c r="IO73" s="150"/>
      <c r="IP73" s="150"/>
      <c r="IQ73" s="150"/>
      <c r="IR73" s="150"/>
      <c r="IS73" s="150"/>
    </row>
    <row r="74" spans="1:253" ht="114">
      <c r="A74" s="153" t="str">
        <f>'HECVAT - On-Premise'!A74</f>
        <v>OPPP-01</v>
      </c>
      <c r="B74" s="22" t="str">
        <f>VLOOKUP(A74,'HECVAT - On-Premise'!A$22:B$85,2,FALSE)</f>
        <v>Can you share the organization chart, mission statement, and policies for your information security unit?</v>
      </c>
      <c r="C74" s="161" t="s">
        <v>1681</v>
      </c>
      <c r="D74" s="163" t="s">
        <v>1682</v>
      </c>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c r="AI74" s="150"/>
      <c r="AJ74" s="150"/>
      <c r="AK74" s="150"/>
      <c r="AL74" s="150"/>
      <c r="AM74" s="150"/>
      <c r="AN74" s="150"/>
      <c r="AO74" s="150"/>
      <c r="AP74" s="150"/>
      <c r="AQ74" s="150"/>
      <c r="AR74" s="150"/>
      <c r="AS74" s="150"/>
      <c r="AT74" s="150"/>
      <c r="AU74" s="150"/>
      <c r="AV74" s="150"/>
      <c r="AW74" s="150"/>
      <c r="AX74" s="150"/>
      <c r="AY74" s="150"/>
      <c r="AZ74" s="150"/>
      <c r="BA74" s="150"/>
      <c r="BB74" s="150"/>
      <c r="BC74" s="150"/>
      <c r="BD74" s="150"/>
      <c r="BE74" s="150"/>
      <c r="BF74" s="150"/>
      <c r="BG74" s="150"/>
      <c r="BH74" s="150"/>
      <c r="BI74" s="150"/>
      <c r="BJ74" s="150"/>
      <c r="BK74" s="150"/>
      <c r="BL74" s="150"/>
      <c r="BM74" s="150"/>
      <c r="BN74" s="150"/>
      <c r="BO74" s="150"/>
      <c r="BP74" s="150"/>
      <c r="BQ74" s="150"/>
      <c r="BR74" s="150"/>
      <c r="BS74" s="150"/>
      <c r="BT74" s="150"/>
      <c r="BU74" s="150"/>
      <c r="BV74" s="150"/>
      <c r="BW74" s="150"/>
      <c r="BX74" s="150"/>
      <c r="BY74" s="150"/>
      <c r="BZ74" s="150"/>
      <c r="CA74" s="150"/>
      <c r="CB74" s="150"/>
      <c r="CC74" s="150"/>
      <c r="CD74" s="150"/>
      <c r="CE74" s="150"/>
      <c r="CF74" s="150"/>
      <c r="CG74" s="150"/>
      <c r="CH74" s="150"/>
      <c r="CI74" s="150"/>
      <c r="CJ74" s="150"/>
      <c r="CK74" s="150"/>
      <c r="CL74" s="150"/>
      <c r="CM74" s="150"/>
      <c r="CN74" s="150"/>
      <c r="CO74" s="150"/>
      <c r="CP74" s="150"/>
      <c r="CQ74" s="150"/>
      <c r="CR74" s="150"/>
      <c r="CS74" s="150"/>
      <c r="CT74" s="150"/>
      <c r="CU74" s="150"/>
      <c r="CV74" s="150"/>
      <c r="CW74" s="150"/>
      <c r="CX74" s="150"/>
      <c r="CY74" s="150"/>
      <c r="CZ74" s="150"/>
      <c r="DA74" s="150"/>
      <c r="DB74" s="150"/>
      <c r="DC74" s="150"/>
      <c r="DD74" s="150"/>
      <c r="DE74" s="150"/>
      <c r="DF74" s="150"/>
      <c r="DG74" s="150"/>
      <c r="DH74" s="150"/>
      <c r="DI74" s="150"/>
      <c r="DJ74" s="150"/>
      <c r="DK74" s="150"/>
      <c r="DL74" s="150"/>
      <c r="DM74" s="150"/>
      <c r="DN74" s="150"/>
      <c r="DO74" s="150"/>
      <c r="DP74" s="150"/>
      <c r="DQ74" s="150"/>
      <c r="DR74" s="150"/>
      <c r="DS74" s="150"/>
      <c r="DT74" s="150"/>
      <c r="DU74" s="150"/>
      <c r="DV74" s="150"/>
      <c r="DW74" s="150"/>
      <c r="DX74" s="150"/>
      <c r="DY74" s="150"/>
      <c r="DZ74" s="150"/>
      <c r="EA74" s="150"/>
      <c r="EB74" s="150"/>
      <c r="EC74" s="150"/>
      <c r="ED74" s="150"/>
      <c r="EE74" s="150"/>
      <c r="EF74" s="150"/>
      <c r="EG74" s="150"/>
      <c r="EH74" s="150"/>
      <c r="EI74" s="150"/>
      <c r="EJ74" s="150"/>
      <c r="EK74" s="150"/>
      <c r="EL74" s="150"/>
      <c r="EM74" s="150"/>
      <c r="EN74" s="150"/>
      <c r="EO74" s="150"/>
      <c r="EP74" s="150"/>
      <c r="EQ74" s="150"/>
      <c r="ER74" s="150"/>
      <c r="ES74" s="150"/>
      <c r="ET74" s="150"/>
      <c r="EU74" s="150"/>
      <c r="EV74" s="150"/>
      <c r="EW74" s="150"/>
      <c r="EX74" s="150"/>
      <c r="EY74" s="150"/>
      <c r="EZ74" s="150"/>
      <c r="FA74" s="150"/>
      <c r="FB74" s="150"/>
      <c r="FC74" s="150"/>
      <c r="FD74" s="150"/>
      <c r="FE74" s="150"/>
      <c r="FF74" s="150"/>
      <c r="FG74" s="150"/>
      <c r="FH74" s="150"/>
      <c r="FI74" s="150"/>
      <c r="FJ74" s="150"/>
      <c r="FK74" s="150"/>
      <c r="FL74" s="150"/>
      <c r="FM74" s="150"/>
      <c r="FN74" s="150"/>
      <c r="FO74" s="150"/>
      <c r="FP74" s="150"/>
      <c r="FQ74" s="150"/>
      <c r="FR74" s="150"/>
      <c r="FS74" s="150"/>
      <c r="FT74" s="150"/>
      <c r="FU74" s="150"/>
      <c r="FV74" s="150"/>
      <c r="FW74" s="150"/>
      <c r="FX74" s="150"/>
      <c r="FY74" s="150"/>
      <c r="FZ74" s="150"/>
      <c r="GA74" s="150"/>
      <c r="GB74" s="150"/>
      <c r="GC74" s="150"/>
      <c r="GD74" s="150"/>
      <c r="GE74" s="150"/>
      <c r="GF74" s="150"/>
      <c r="GG74" s="150"/>
      <c r="GH74" s="150"/>
      <c r="GI74" s="150"/>
      <c r="GJ74" s="150"/>
      <c r="GK74" s="150"/>
      <c r="GL74" s="150"/>
      <c r="GM74" s="150"/>
      <c r="GN74" s="150"/>
      <c r="GO74" s="150"/>
      <c r="GP74" s="150"/>
      <c r="GQ74" s="150"/>
      <c r="GR74" s="150"/>
      <c r="GS74" s="150"/>
      <c r="GT74" s="150"/>
      <c r="GU74" s="150"/>
      <c r="GV74" s="150"/>
      <c r="GW74" s="150"/>
      <c r="GX74" s="150"/>
      <c r="GY74" s="150"/>
      <c r="GZ74" s="150"/>
      <c r="HA74" s="150"/>
      <c r="HB74" s="150"/>
      <c r="HC74" s="150"/>
      <c r="HD74" s="150"/>
      <c r="HE74" s="150"/>
      <c r="HF74" s="150"/>
      <c r="HG74" s="150"/>
      <c r="HH74" s="150"/>
      <c r="HI74" s="150"/>
      <c r="HJ74" s="150"/>
      <c r="HK74" s="150"/>
      <c r="HL74" s="150"/>
      <c r="HM74" s="150"/>
      <c r="HN74" s="150"/>
      <c r="HO74" s="150"/>
      <c r="HP74" s="150"/>
      <c r="HQ74" s="150"/>
      <c r="HR74" s="150"/>
      <c r="HS74" s="150"/>
      <c r="HT74" s="150"/>
      <c r="HU74" s="150"/>
      <c r="HV74" s="150"/>
      <c r="HW74" s="150"/>
      <c r="HX74" s="150"/>
      <c r="HY74" s="150"/>
      <c r="HZ74" s="150"/>
      <c r="IA74" s="150"/>
      <c r="IB74" s="150"/>
      <c r="IC74" s="150"/>
      <c r="ID74" s="150"/>
      <c r="IE74" s="150"/>
      <c r="IF74" s="150"/>
      <c r="IG74" s="150"/>
      <c r="IH74" s="150"/>
      <c r="II74" s="150"/>
      <c r="IJ74" s="150"/>
      <c r="IK74" s="150"/>
      <c r="IL74" s="150"/>
      <c r="IM74" s="150"/>
      <c r="IN74" s="150"/>
      <c r="IO74" s="150"/>
      <c r="IP74" s="150"/>
      <c r="IQ74" s="150"/>
      <c r="IR74" s="150"/>
      <c r="IS74" s="150"/>
    </row>
    <row r="75" spans="1:253" ht="85.5">
      <c r="A75" s="153" t="str">
        <f>'HECVAT - On-Premise'!A75</f>
        <v>OPPP-02</v>
      </c>
      <c r="B75" s="22" t="str">
        <f>VLOOKUP(A75,'HECVAT - On-Premise'!A$22:B$85,2,FALSE)</f>
        <v>Are information security principles designed into the product lifecycle?</v>
      </c>
      <c r="C75" s="154" t="s">
        <v>1833</v>
      </c>
      <c r="D75" s="162" t="s">
        <v>1683</v>
      </c>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c r="BZ75" s="150"/>
      <c r="CA75" s="150"/>
      <c r="CB75" s="150"/>
      <c r="CC75" s="150"/>
      <c r="CD75" s="150"/>
      <c r="CE75" s="150"/>
      <c r="CF75" s="150"/>
      <c r="CG75" s="150"/>
      <c r="CH75" s="150"/>
      <c r="CI75" s="150"/>
      <c r="CJ75" s="150"/>
      <c r="CK75" s="150"/>
      <c r="CL75" s="150"/>
      <c r="CM75" s="150"/>
      <c r="CN75" s="150"/>
      <c r="CO75" s="150"/>
      <c r="CP75" s="150"/>
      <c r="CQ75" s="150"/>
      <c r="CR75" s="150"/>
      <c r="CS75" s="150"/>
      <c r="CT75" s="150"/>
      <c r="CU75" s="150"/>
      <c r="CV75" s="150"/>
      <c r="CW75" s="150"/>
      <c r="CX75" s="150"/>
      <c r="CY75" s="150"/>
      <c r="CZ75" s="150"/>
      <c r="DA75" s="150"/>
      <c r="DB75" s="150"/>
      <c r="DC75" s="150"/>
      <c r="DD75" s="150"/>
      <c r="DE75" s="150"/>
      <c r="DF75" s="150"/>
      <c r="DG75" s="150"/>
      <c r="DH75" s="150"/>
      <c r="DI75" s="150"/>
      <c r="DJ75" s="150"/>
      <c r="DK75" s="150"/>
      <c r="DL75" s="150"/>
      <c r="DM75" s="150"/>
      <c r="DN75" s="150"/>
      <c r="DO75" s="150"/>
      <c r="DP75" s="150"/>
      <c r="DQ75" s="150"/>
      <c r="DR75" s="150"/>
      <c r="DS75" s="150"/>
      <c r="DT75" s="150"/>
      <c r="DU75" s="150"/>
      <c r="DV75" s="150"/>
      <c r="DW75" s="150"/>
      <c r="DX75" s="150"/>
      <c r="DY75" s="150"/>
      <c r="DZ75" s="150"/>
      <c r="EA75" s="150"/>
      <c r="EB75" s="150"/>
      <c r="EC75" s="150"/>
      <c r="ED75" s="150"/>
      <c r="EE75" s="150"/>
      <c r="EF75" s="150"/>
      <c r="EG75" s="150"/>
      <c r="EH75" s="150"/>
      <c r="EI75" s="150"/>
      <c r="EJ75" s="150"/>
      <c r="EK75" s="150"/>
      <c r="EL75" s="150"/>
      <c r="EM75" s="150"/>
      <c r="EN75" s="150"/>
      <c r="EO75" s="150"/>
      <c r="EP75" s="150"/>
      <c r="EQ75" s="150"/>
      <c r="ER75" s="150"/>
      <c r="ES75" s="150"/>
      <c r="ET75" s="150"/>
      <c r="EU75" s="150"/>
      <c r="EV75" s="150"/>
      <c r="EW75" s="150"/>
      <c r="EX75" s="150"/>
      <c r="EY75" s="150"/>
      <c r="EZ75" s="150"/>
      <c r="FA75" s="150"/>
      <c r="FB75" s="150"/>
      <c r="FC75" s="150"/>
      <c r="FD75" s="150"/>
      <c r="FE75" s="150"/>
      <c r="FF75" s="150"/>
      <c r="FG75" s="150"/>
      <c r="FH75" s="150"/>
      <c r="FI75" s="150"/>
      <c r="FJ75" s="150"/>
      <c r="FK75" s="150"/>
      <c r="FL75" s="150"/>
      <c r="FM75" s="150"/>
      <c r="FN75" s="150"/>
      <c r="FO75" s="150"/>
      <c r="FP75" s="150"/>
      <c r="FQ75" s="150"/>
      <c r="FR75" s="150"/>
      <c r="FS75" s="150"/>
      <c r="FT75" s="150"/>
      <c r="FU75" s="150"/>
      <c r="FV75" s="150"/>
      <c r="FW75" s="150"/>
      <c r="FX75" s="150"/>
      <c r="FY75" s="150"/>
      <c r="FZ75" s="150"/>
      <c r="GA75" s="150"/>
      <c r="GB75" s="150"/>
      <c r="GC75" s="150"/>
      <c r="GD75" s="150"/>
      <c r="GE75" s="150"/>
      <c r="GF75" s="150"/>
      <c r="GG75" s="150"/>
      <c r="GH75" s="150"/>
      <c r="GI75" s="150"/>
      <c r="GJ75" s="150"/>
      <c r="GK75" s="150"/>
      <c r="GL75" s="150"/>
      <c r="GM75" s="150"/>
      <c r="GN75" s="150"/>
      <c r="GO75" s="150"/>
      <c r="GP75" s="150"/>
      <c r="GQ75" s="150"/>
      <c r="GR75" s="150"/>
      <c r="GS75" s="150"/>
      <c r="GT75" s="150"/>
      <c r="GU75" s="150"/>
      <c r="GV75" s="150"/>
      <c r="GW75" s="150"/>
      <c r="GX75" s="150"/>
      <c r="GY75" s="150"/>
      <c r="GZ75" s="150"/>
      <c r="HA75" s="150"/>
      <c r="HB75" s="150"/>
      <c r="HC75" s="150"/>
      <c r="HD75" s="150"/>
      <c r="HE75" s="150"/>
      <c r="HF75" s="150"/>
      <c r="HG75" s="150"/>
      <c r="HH75" s="150"/>
      <c r="HI75" s="150"/>
      <c r="HJ75" s="150"/>
      <c r="HK75" s="150"/>
      <c r="HL75" s="150"/>
      <c r="HM75" s="150"/>
      <c r="HN75" s="150"/>
      <c r="HO75" s="150"/>
      <c r="HP75" s="150"/>
      <c r="HQ75" s="150"/>
      <c r="HR75" s="150"/>
      <c r="HS75" s="150"/>
      <c r="HT75" s="150"/>
      <c r="HU75" s="150"/>
      <c r="HV75" s="150"/>
      <c r="HW75" s="150"/>
      <c r="HX75" s="150"/>
      <c r="HY75" s="150"/>
      <c r="HZ75" s="150"/>
      <c r="IA75" s="150"/>
      <c r="IB75" s="150"/>
      <c r="IC75" s="150"/>
      <c r="ID75" s="150"/>
      <c r="IE75" s="150"/>
      <c r="IF75" s="150"/>
      <c r="IG75" s="150"/>
      <c r="IH75" s="150"/>
      <c r="II75" s="150"/>
      <c r="IJ75" s="150"/>
      <c r="IK75" s="150"/>
      <c r="IL75" s="150"/>
      <c r="IM75" s="150"/>
      <c r="IN75" s="150"/>
      <c r="IO75" s="150"/>
      <c r="IP75" s="150"/>
      <c r="IQ75" s="150"/>
      <c r="IR75" s="150"/>
      <c r="IS75" s="150"/>
    </row>
    <row r="76" spans="1:253" ht="128.25">
      <c r="A76" s="153" t="str">
        <f>'HECVAT - On-Premise'!A76</f>
        <v>OPPP-03</v>
      </c>
      <c r="B76" s="22" t="str">
        <f>VLOOKUP(A76,'HECVAT - On-Premise'!A$22:B$85,2,FALSE)</f>
        <v>Do you have a formal incident response plan?</v>
      </c>
      <c r="C76" s="161" t="s">
        <v>1684</v>
      </c>
      <c r="D76" s="162" t="s">
        <v>1685</v>
      </c>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0"/>
      <c r="BH76" s="150"/>
      <c r="BI76" s="150"/>
      <c r="BJ76" s="150"/>
      <c r="BK76" s="150"/>
      <c r="BL76" s="150"/>
      <c r="BM76" s="150"/>
      <c r="BN76" s="150"/>
      <c r="BO76" s="150"/>
      <c r="BP76" s="150"/>
      <c r="BQ76" s="150"/>
      <c r="BR76" s="150"/>
      <c r="BS76" s="150"/>
      <c r="BT76" s="150"/>
      <c r="BU76" s="150"/>
      <c r="BV76" s="150"/>
      <c r="BW76" s="150"/>
      <c r="BX76" s="150"/>
      <c r="BY76" s="150"/>
      <c r="BZ76" s="150"/>
      <c r="CA76" s="150"/>
      <c r="CB76" s="150"/>
      <c r="CC76" s="150"/>
      <c r="CD76" s="150"/>
      <c r="CE76" s="150"/>
      <c r="CF76" s="150"/>
      <c r="CG76" s="150"/>
      <c r="CH76" s="150"/>
      <c r="CI76" s="150"/>
      <c r="CJ76" s="150"/>
      <c r="CK76" s="150"/>
      <c r="CL76" s="150"/>
      <c r="CM76" s="150"/>
      <c r="CN76" s="150"/>
      <c r="CO76" s="150"/>
      <c r="CP76" s="150"/>
      <c r="CQ76" s="150"/>
      <c r="CR76" s="150"/>
      <c r="CS76" s="150"/>
      <c r="CT76" s="150"/>
      <c r="CU76" s="150"/>
      <c r="CV76" s="150"/>
      <c r="CW76" s="150"/>
      <c r="CX76" s="150"/>
      <c r="CY76" s="150"/>
      <c r="CZ76" s="150"/>
      <c r="DA76" s="150"/>
      <c r="DB76" s="150"/>
      <c r="DC76" s="150"/>
      <c r="DD76" s="150"/>
      <c r="DE76" s="150"/>
      <c r="DF76" s="150"/>
      <c r="DG76" s="150"/>
      <c r="DH76" s="150"/>
      <c r="DI76" s="150"/>
      <c r="DJ76" s="150"/>
      <c r="DK76" s="150"/>
      <c r="DL76" s="150"/>
      <c r="DM76" s="150"/>
      <c r="DN76" s="150"/>
      <c r="DO76" s="150"/>
      <c r="DP76" s="150"/>
      <c r="DQ76" s="150"/>
      <c r="DR76" s="150"/>
      <c r="DS76" s="150"/>
      <c r="DT76" s="150"/>
      <c r="DU76" s="150"/>
      <c r="DV76" s="150"/>
      <c r="DW76" s="150"/>
      <c r="DX76" s="150"/>
      <c r="DY76" s="150"/>
      <c r="DZ76" s="150"/>
      <c r="EA76" s="150"/>
      <c r="EB76" s="150"/>
      <c r="EC76" s="150"/>
      <c r="ED76" s="150"/>
      <c r="EE76" s="150"/>
      <c r="EF76" s="150"/>
      <c r="EG76" s="150"/>
      <c r="EH76" s="150"/>
      <c r="EI76" s="150"/>
      <c r="EJ76" s="150"/>
      <c r="EK76" s="150"/>
      <c r="EL76" s="150"/>
      <c r="EM76" s="150"/>
      <c r="EN76" s="150"/>
      <c r="EO76" s="150"/>
      <c r="EP76" s="150"/>
      <c r="EQ76" s="150"/>
      <c r="ER76" s="150"/>
      <c r="ES76" s="150"/>
      <c r="ET76" s="150"/>
      <c r="EU76" s="150"/>
      <c r="EV76" s="150"/>
      <c r="EW76" s="150"/>
      <c r="EX76" s="150"/>
      <c r="EY76" s="150"/>
      <c r="EZ76" s="150"/>
      <c r="FA76" s="150"/>
      <c r="FB76" s="150"/>
      <c r="FC76" s="150"/>
      <c r="FD76" s="150"/>
      <c r="FE76" s="150"/>
      <c r="FF76" s="150"/>
      <c r="FG76" s="150"/>
      <c r="FH76" s="150"/>
      <c r="FI76" s="150"/>
      <c r="FJ76" s="150"/>
      <c r="FK76" s="150"/>
      <c r="FL76" s="150"/>
      <c r="FM76" s="150"/>
      <c r="FN76" s="150"/>
      <c r="FO76" s="150"/>
      <c r="FP76" s="150"/>
      <c r="FQ76" s="150"/>
      <c r="FR76" s="150"/>
      <c r="FS76" s="150"/>
      <c r="FT76" s="150"/>
      <c r="FU76" s="150"/>
      <c r="FV76" s="150"/>
      <c r="FW76" s="150"/>
      <c r="FX76" s="150"/>
      <c r="FY76" s="150"/>
      <c r="FZ76" s="150"/>
      <c r="GA76" s="150"/>
      <c r="GB76" s="150"/>
      <c r="GC76" s="150"/>
      <c r="GD76" s="150"/>
      <c r="GE76" s="150"/>
      <c r="GF76" s="150"/>
      <c r="GG76" s="150"/>
      <c r="GH76" s="150"/>
      <c r="GI76" s="150"/>
      <c r="GJ76" s="150"/>
      <c r="GK76" s="150"/>
      <c r="GL76" s="150"/>
      <c r="GM76" s="150"/>
      <c r="GN76" s="150"/>
      <c r="GO76" s="150"/>
      <c r="GP76" s="150"/>
      <c r="GQ76" s="150"/>
      <c r="GR76" s="150"/>
      <c r="GS76" s="150"/>
      <c r="GT76" s="150"/>
      <c r="GU76" s="150"/>
      <c r="GV76" s="150"/>
      <c r="GW76" s="150"/>
      <c r="GX76" s="150"/>
      <c r="GY76" s="150"/>
      <c r="GZ76" s="150"/>
      <c r="HA76" s="150"/>
      <c r="HB76" s="150"/>
      <c r="HC76" s="150"/>
      <c r="HD76" s="150"/>
      <c r="HE76" s="150"/>
      <c r="HF76" s="150"/>
      <c r="HG76" s="150"/>
      <c r="HH76" s="150"/>
      <c r="HI76" s="150"/>
      <c r="HJ76" s="150"/>
      <c r="HK76" s="150"/>
      <c r="HL76" s="150"/>
      <c r="HM76" s="150"/>
      <c r="HN76" s="150"/>
      <c r="HO76" s="150"/>
      <c r="HP76" s="150"/>
      <c r="HQ76" s="150"/>
      <c r="HR76" s="150"/>
      <c r="HS76" s="150"/>
      <c r="HT76" s="150"/>
      <c r="HU76" s="150"/>
      <c r="HV76" s="150"/>
      <c r="HW76" s="150"/>
      <c r="HX76" s="150"/>
      <c r="HY76" s="150"/>
      <c r="HZ76" s="150"/>
      <c r="IA76" s="150"/>
      <c r="IB76" s="150"/>
      <c r="IC76" s="150"/>
      <c r="ID76" s="150"/>
      <c r="IE76" s="150"/>
      <c r="IF76" s="150"/>
      <c r="IG76" s="150"/>
      <c r="IH76" s="150"/>
      <c r="II76" s="150"/>
      <c r="IJ76" s="150"/>
      <c r="IK76" s="150"/>
      <c r="IL76" s="150"/>
      <c r="IM76" s="150"/>
      <c r="IN76" s="150"/>
      <c r="IO76" s="150"/>
      <c r="IP76" s="150"/>
      <c r="IQ76" s="150"/>
      <c r="IR76" s="150"/>
      <c r="IS76" s="150"/>
    </row>
    <row r="77" spans="1:253" ht="99.75">
      <c r="A77" s="153" t="str">
        <f>'HECVAT - On-Premise'!A77</f>
        <v>OPPP-04</v>
      </c>
      <c r="B77" s="22" t="str">
        <f>VLOOKUP(A77,'HECVAT - On-Premise'!A$22:B$85,2,FALSE)</f>
        <v>Do you have a documented information security policy?</v>
      </c>
      <c r="C77" s="161" t="s">
        <v>1686</v>
      </c>
      <c r="D77" s="162" t="s">
        <v>1687</v>
      </c>
      <c r="E77" s="149"/>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c r="AF77" s="150"/>
      <c r="AG77" s="150"/>
      <c r="AH77" s="150"/>
      <c r="AI77" s="150"/>
      <c r="AJ77" s="150"/>
      <c r="AK77" s="150"/>
      <c r="AL77" s="150"/>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50"/>
      <c r="BR77" s="150"/>
      <c r="BS77" s="150"/>
      <c r="BT77" s="150"/>
      <c r="BU77" s="150"/>
      <c r="BV77" s="150"/>
      <c r="BW77" s="150"/>
      <c r="BX77" s="150"/>
      <c r="BY77" s="150"/>
      <c r="BZ77" s="150"/>
      <c r="CA77" s="150"/>
      <c r="CB77" s="150"/>
      <c r="CC77" s="150"/>
      <c r="CD77" s="150"/>
      <c r="CE77" s="150"/>
      <c r="CF77" s="150"/>
      <c r="CG77" s="150"/>
      <c r="CH77" s="150"/>
      <c r="CI77" s="150"/>
      <c r="CJ77" s="150"/>
      <c r="CK77" s="150"/>
      <c r="CL77" s="150"/>
      <c r="CM77" s="150"/>
      <c r="CN77" s="150"/>
      <c r="CO77" s="150"/>
      <c r="CP77" s="150"/>
      <c r="CQ77" s="150"/>
      <c r="CR77" s="150"/>
      <c r="CS77" s="150"/>
      <c r="CT77" s="150"/>
      <c r="CU77" s="150"/>
      <c r="CV77" s="150"/>
      <c r="CW77" s="150"/>
      <c r="CX77" s="150"/>
      <c r="CY77" s="150"/>
      <c r="CZ77" s="150"/>
      <c r="DA77" s="150"/>
      <c r="DB77" s="150"/>
      <c r="DC77" s="150"/>
      <c r="DD77" s="150"/>
      <c r="DE77" s="150"/>
      <c r="DF77" s="150"/>
      <c r="DG77" s="150"/>
      <c r="DH77" s="150"/>
      <c r="DI77" s="150"/>
      <c r="DJ77" s="150"/>
      <c r="DK77" s="150"/>
      <c r="DL77" s="150"/>
      <c r="DM77" s="150"/>
      <c r="DN77" s="150"/>
      <c r="DO77" s="150"/>
      <c r="DP77" s="150"/>
      <c r="DQ77" s="150"/>
      <c r="DR77" s="150"/>
      <c r="DS77" s="150"/>
      <c r="DT77" s="150"/>
      <c r="DU77" s="150"/>
      <c r="DV77" s="150"/>
      <c r="DW77" s="150"/>
      <c r="DX77" s="150"/>
      <c r="DY77" s="150"/>
      <c r="DZ77" s="150"/>
      <c r="EA77" s="150"/>
      <c r="EB77" s="150"/>
      <c r="EC77" s="150"/>
      <c r="ED77" s="150"/>
      <c r="EE77" s="150"/>
      <c r="EF77" s="150"/>
      <c r="EG77" s="150"/>
      <c r="EH77" s="150"/>
      <c r="EI77" s="150"/>
      <c r="EJ77" s="150"/>
      <c r="EK77" s="150"/>
      <c r="EL77" s="150"/>
      <c r="EM77" s="150"/>
      <c r="EN77" s="150"/>
      <c r="EO77" s="150"/>
      <c r="EP77" s="150"/>
      <c r="EQ77" s="150"/>
      <c r="ER77" s="150"/>
      <c r="ES77" s="150"/>
      <c r="ET77" s="150"/>
      <c r="EU77" s="150"/>
      <c r="EV77" s="150"/>
      <c r="EW77" s="150"/>
      <c r="EX77" s="150"/>
      <c r="EY77" s="150"/>
      <c r="EZ77" s="150"/>
      <c r="FA77" s="150"/>
      <c r="FB77" s="150"/>
      <c r="FC77" s="150"/>
      <c r="FD77" s="150"/>
      <c r="FE77" s="150"/>
      <c r="FF77" s="150"/>
      <c r="FG77" s="150"/>
      <c r="FH77" s="150"/>
      <c r="FI77" s="150"/>
      <c r="FJ77" s="150"/>
      <c r="FK77" s="150"/>
      <c r="FL77" s="150"/>
      <c r="FM77" s="150"/>
      <c r="FN77" s="150"/>
      <c r="FO77" s="150"/>
      <c r="FP77" s="150"/>
      <c r="FQ77" s="150"/>
      <c r="FR77" s="150"/>
      <c r="FS77" s="150"/>
      <c r="FT77" s="150"/>
      <c r="FU77" s="150"/>
      <c r="FV77" s="150"/>
      <c r="FW77" s="150"/>
      <c r="FX77" s="150"/>
      <c r="FY77" s="150"/>
      <c r="FZ77" s="150"/>
      <c r="GA77" s="150"/>
      <c r="GB77" s="150"/>
      <c r="GC77" s="150"/>
      <c r="GD77" s="150"/>
      <c r="GE77" s="150"/>
      <c r="GF77" s="150"/>
      <c r="GG77" s="150"/>
      <c r="GH77" s="150"/>
      <c r="GI77" s="150"/>
      <c r="GJ77" s="150"/>
      <c r="GK77" s="150"/>
      <c r="GL77" s="150"/>
      <c r="GM77" s="150"/>
      <c r="GN77" s="150"/>
      <c r="GO77" s="150"/>
      <c r="GP77" s="150"/>
      <c r="GQ77" s="150"/>
      <c r="GR77" s="150"/>
      <c r="GS77" s="150"/>
      <c r="GT77" s="150"/>
      <c r="GU77" s="150"/>
      <c r="GV77" s="150"/>
      <c r="GW77" s="150"/>
      <c r="GX77" s="150"/>
      <c r="GY77" s="150"/>
      <c r="GZ77" s="150"/>
      <c r="HA77" s="150"/>
      <c r="HB77" s="150"/>
      <c r="HC77" s="150"/>
      <c r="HD77" s="150"/>
      <c r="HE77" s="150"/>
      <c r="HF77" s="150"/>
      <c r="HG77" s="150"/>
      <c r="HH77" s="150"/>
      <c r="HI77" s="150"/>
      <c r="HJ77" s="150"/>
      <c r="HK77" s="150"/>
      <c r="HL77" s="150"/>
      <c r="HM77" s="150"/>
      <c r="HN77" s="150"/>
      <c r="HO77" s="150"/>
      <c r="HP77" s="150"/>
      <c r="HQ77" s="150"/>
      <c r="HR77" s="150"/>
      <c r="HS77" s="150"/>
      <c r="HT77" s="150"/>
      <c r="HU77" s="150"/>
      <c r="HV77" s="150"/>
      <c r="HW77" s="150"/>
      <c r="HX77" s="150"/>
      <c r="HY77" s="150"/>
      <c r="HZ77" s="150"/>
      <c r="IA77" s="150"/>
      <c r="IB77" s="150"/>
      <c r="IC77" s="150"/>
      <c r="ID77" s="150"/>
      <c r="IE77" s="150"/>
      <c r="IF77" s="150"/>
      <c r="IG77" s="150"/>
      <c r="IH77" s="150"/>
      <c r="II77" s="150"/>
      <c r="IJ77" s="150"/>
      <c r="IK77" s="150"/>
      <c r="IL77" s="150"/>
      <c r="IM77" s="150"/>
      <c r="IN77" s="150"/>
      <c r="IO77" s="150"/>
      <c r="IP77" s="150"/>
      <c r="IQ77" s="150"/>
      <c r="IR77" s="150"/>
      <c r="IS77" s="150"/>
    </row>
    <row r="78" spans="1:253" ht="63.75" customHeight="1">
      <c r="A78" s="153" t="str">
        <f>'HECVAT - On-Premise'!A78</f>
        <v>OPPP-05</v>
      </c>
      <c r="B78" s="22" t="str">
        <f>VLOOKUP(A78,'HECVAT - On-Premise'!A$22:B$85,2,FALSE)</f>
        <v>Will you comply with the Institution's IT policies with regards to user privacy and data protection?</v>
      </c>
      <c r="C78" s="167" t="s">
        <v>1688</v>
      </c>
      <c r="D78" s="169" t="s">
        <v>1689</v>
      </c>
      <c r="E78" s="174"/>
      <c r="F78" s="149"/>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50"/>
      <c r="BP78" s="150"/>
      <c r="BQ78" s="150"/>
      <c r="BR78" s="150"/>
      <c r="BS78" s="150"/>
      <c r="BT78" s="150"/>
      <c r="BU78" s="150"/>
      <c r="BV78" s="150"/>
      <c r="BW78" s="150"/>
      <c r="BX78" s="150"/>
      <c r="BY78" s="150"/>
      <c r="BZ78" s="150"/>
      <c r="CA78" s="150"/>
      <c r="CB78" s="150"/>
      <c r="CC78" s="150"/>
      <c r="CD78" s="150"/>
      <c r="CE78" s="150"/>
      <c r="CF78" s="150"/>
      <c r="CG78" s="150"/>
      <c r="CH78" s="150"/>
      <c r="CI78" s="150"/>
      <c r="CJ78" s="150"/>
      <c r="CK78" s="150"/>
      <c r="CL78" s="150"/>
      <c r="CM78" s="150"/>
      <c r="CN78" s="150"/>
      <c r="CO78" s="150"/>
      <c r="CP78" s="150"/>
      <c r="CQ78" s="150"/>
      <c r="CR78" s="150"/>
      <c r="CS78" s="150"/>
      <c r="CT78" s="150"/>
      <c r="CU78" s="150"/>
      <c r="CV78" s="150"/>
      <c r="CW78" s="150"/>
      <c r="CX78" s="150"/>
      <c r="CY78" s="150"/>
      <c r="CZ78" s="150"/>
      <c r="DA78" s="150"/>
      <c r="DB78" s="150"/>
      <c r="DC78" s="150"/>
      <c r="DD78" s="150"/>
      <c r="DE78" s="150"/>
      <c r="DF78" s="150"/>
      <c r="DG78" s="150"/>
      <c r="DH78" s="150"/>
      <c r="DI78" s="150"/>
      <c r="DJ78" s="150"/>
      <c r="DK78" s="150"/>
      <c r="DL78" s="150"/>
      <c r="DM78" s="150"/>
      <c r="DN78" s="150"/>
      <c r="DO78" s="150"/>
      <c r="DP78" s="150"/>
      <c r="DQ78" s="150"/>
      <c r="DR78" s="150"/>
      <c r="DS78" s="150"/>
      <c r="DT78" s="150"/>
      <c r="DU78" s="150"/>
      <c r="DV78" s="150"/>
      <c r="DW78" s="150"/>
      <c r="DX78" s="150"/>
      <c r="DY78" s="150"/>
      <c r="DZ78" s="150"/>
      <c r="EA78" s="150"/>
      <c r="EB78" s="150"/>
      <c r="EC78" s="150"/>
      <c r="ED78" s="150"/>
      <c r="EE78" s="150"/>
      <c r="EF78" s="150"/>
      <c r="EG78" s="150"/>
      <c r="EH78" s="150"/>
      <c r="EI78" s="150"/>
      <c r="EJ78" s="150"/>
      <c r="EK78" s="150"/>
      <c r="EL78" s="150"/>
      <c r="EM78" s="150"/>
      <c r="EN78" s="150"/>
      <c r="EO78" s="150"/>
      <c r="EP78" s="150"/>
      <c r="EQ78" s="150"/>
      <c r="ER78" s="150"/>
      <c r="ES78" s="150"/>
      <c r="ET78" s="150"/>
      <c r="EU78" s="150"/>
      <c r="EV78" s="150"/>
      <c r="EW78" s="150"/>
      <c r="EX78" s="150"/>
      <c r="EY78" s="150"/>
      <c r="EZ78" s="150"/>
      <c r="FA78" s="150"/>
      <c r="FB78" s="150"/>
      <c r="FC78" s="150"/>
      <c r="FD78" s="150"/>
      <c r="FE78" s="150"/>
      <c r="FF78" s="150"/>
      <c r="FG78" s="150"/>
      <c r="FH78" s="150"/>
      <c r="FI78" s="150"/>
      <c r="FJ78" s="150"/>
      <c r="FK78" s="150"/>
      <c r="FL78" s="150"/>
      <c r="FM78" s="150"/>
      <c r="FN78" s="150"/>
      <c r="FO78" s="150"/>
      <c r="FP78" s="150"/>
      <c r="FQ78" s="150"/>
      <c r="FR78" s="150"/>
      <c r="FS78" s="150"/>
      <c r="FT78" s="150"/>
      <c r="FU78" s="150"/>
      <c r="FV78" s="150"/>
      <c r="FW78" s="150"/>
      <c r="FX78" s="150"/>
      <c r="FY78" s="150"/>
      <c r="FZ78" s="150"/>
      <c r="GA78" s="150"/>
      <c r="GB78" s="150"/>
      <c r="GC78" s="150"/>
      <c r="GD78" s="150"/>
      <c r="GE78" s="150"/>
      <c r="GF78" s="150"/>
      <c r="GG78" s="150"/>
      <c r="GH78" s="150"/>
      <c r="GI78" s="150"/>
      <c r="GJ78" s="150"/>
      <c r="GK78" s="150"/>
      <c r="GL78" s="150"/>
      <c r="GM78" s="150"/>
      <c r="GN78" s="150"/>
      <c r="GO78" s="150"/>
      <c r="GP78" s="150"/>
      <c r="GQ78" s="150"/>
      <c r="GR78" s="150"/>
      <c r="GS78" s="150"/>
      <c r="GT78" s="150"/>
      <c r="GU78" s="150"/>
      <c r="GV78" s="150"/>
      <c r="GW78" s="150"/>
      <c r="GX78" s="150"/>
      <c r="GY78" s="150"/>
      <c r="GZ78" s="150"/>
      <c r="HA78" s="150"/>
      <c r="HB78" s="150"/>
      <c r="HC78" s="150"/>
      <c r="HD78" s="150"/>
      <c r="HE78" s="150"/>
      <c r="HF78" s="150"/>
      <c r="HG78" s="150"/>
      <c r="HH78" s="150"/>
      <c r="HI78" s="150"/>
      <c r="HJ78" s="150"/>
      <c r="HK78" s="150"/>
      <c r="HL78" s="150"/>
      <c r="HM78" s="150"/>
      <c r="HN78" s="150"/>
      <c r="HO78" s="150"/>
      <c r="HP78" s="150"/>
      <c r="HQ78" s="150"/>
      <c r="HR78" s="150"/>
      <c r="HS78" s="150"/>
      <c r="HT78" s="150"/>
      <c r="HU78" s="150"/>
      <c r="HV78" s="150"/>
      <c r="HW78" s="150"/>
      <c r="HX78" s="150"/>
      <c r="HY78" s="150"/>
      <c r="HZ78" s="150"/>
      <c r="IA78" s="150"/>
      <c r="IB78" s="150"/>
      <c r="IC78" s="150"/>
      <c r="ID78" s="150"/>
      <c r="IE78" s="150"/>
      <c r="IF78" s="150"/>
      <c r="IG78" s="150"/>
      <c r="IH78" s="150"/>
      <c r="II78" s="150"/>
      <c r="IJ78" s="150"/>
      <c r="IK78" s="150"/>
      <c r="IL78" s="150"/>
      <c r="IM78" s="150"/>
      <c r="IN78" s="150"/>
      <c r="IO78" s="150"/>
      <c r="IP78" s="150"/>
      <c r="IQ78" s="150"/>
      <c r="IR78" s="150"/>
      <c r="IS78" s="150"/>
    </row>
    <row r="79" spans="1:253" ht="36" customHeight="1">
      <c r="A79" s="245" t="s">
        <v>182</v>
      </c>
      <c r="B79" s="254"/>
      <c r="C79" s="158" t="str">
        <f>$C$21</f>
        <v>Reason for Question</v>
      </c>
      <c r="D79" s="158" t="str">
        <f>$D$21</f>
        <v>Follow-up Inquiries/Responses</v>
      </c>
      <c r="E79" s="175"/>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c r="AI79" s="150"/>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c r="BG79" s="150"/>
      <c r="BH79" s="150"/>
      <c r="BI79" s="150"/>
      <c r="BJ79" s="150"/>
      <c r="BK79" s="150"/>
      <c r="BL79" s="150"/>
      <c r="BM79" s="150"/>
      <c r="BN79" s="150"/>
      <c r="BO79" s="150"/>
      <c r="BP79" s="150"/>
      <c r="BQ79" s="150"/>
      <c r="BR79" s="150"/>
      <c r="BS79" s="150"/>
      <c r="BT79" s="150"/>
      <c r="BU79" s="150"/>
      <c r="BV79" s="150"/>
      <c r="BW79" s="150"/>
      <c r="BX79" s="150"/>
      <c r="BY79" s="150"/>
      <c r="BZ79" s="150"/>
      <c r="CA79" s="150"/>
      <c r="CB79" s="150"/>
      <c r="CC79" s="150"/>
      <c r="CD79" s="150"/>
      <c r="CE79" s="150"/>
      <c r="CF79" s="150"/>
      <c r="CG79" s="150"/>
      <c r="CH79" s="150"/>
      <c r="CI79" s="150"/>
      <c r="CJ79" s="150"/>
      <c r="CK79" s="150"/>
      <c r="CL79" s="150"/>
      <c r="CM79" s="150"/>
      <c r="CN79" s="150"/>
      <c r="CO79" s="150"/>
      <c r="CP79" s="150"/>
      <c r="CQ79" s="150"/>
      <c r="CR79" s="150"/>
      <c r="CS79" s="150"/>
      <c r="CT79" s="150"/>
      <c r="CU79" s="150"/>
      <c r="CV79" s="150"/>
      <c r="CW79" s="150"/>
      <c r="CX79" s="150"/>
      <c r="CY79" s="150"/>
      <c r="CZ79" s="150"/>
      <c r="DA79" s="150"/>
      <c r="DB79" s="150"/>
      <c r="DC79" s="150"/>
      <c r="DD79" s="150"/>
      <c r="DE79" s="150"/>
      <c r="DF79" s="150"/>
      <c r="DG79" s="150"/>
      <c r="DH79" s="150"/>
      <c r="DI79" s="150"/>
      <c r="DJ79" s="150"/>
      <c r="DK79" s="150"/>
      <c r="DL79" s="150"/>
      <c r="DM79" s="150"/>
      <c r="DN79" s="150"/>
      <c r="DO79" s="150"/>
      <c r="DP79" s="150"/>
      <c r="DQ79" s="150"/>
      <c r="DR79" s="150"/>
      <c r="DS79" s="150"/>
      <c r="DT79" s="150"/>
      <c r="DU79" s="150"/>
      <c r="DV79" s="150"/>
      <c r="DW79" s="150"/>
      <c r="DX79" s="150"/>
      <c r="DY79" s="150"/>
      <c r="DZ79" s="150"/>
      <c r="EA79" s="150"/>
      <c r="EB79" s="150"/>
      <c r="EC79" s="150"/>
      <c r="ED79" s="150"/>
      <c r="EE79" s="150"/>
      <c r="EF79" s="150"/>
      <c r="EG79" s="150"/>
      <c r="EH79" s="150"/>
      <c r="EI79" s="150"/>
      <c r="EJ79" s="150"/>
      <c r="EK79" s="150"/>
      <c r="EL79" s="150"/>
      <c r="EM79" s="150"/>
      <c r="EN79" s="150"/>
      <c r="EO79" s="150"/>
      <c r="EP79" s="150"/>
      <c r="EQ79" s="150"/>
      <c r="ER79" s="150"/>
      <c r="ES79" s="150"/>
      <c r="ET79" s="150"/>
      <c r="EU79" s="150"/>
      <c r="EV79" s="150"/>
      <c r="EW79" s="150"/>
      <c r="EX79" s="150"/>
      <c r="EY79" s="150"/>
      <c r="EZ79" s="150"/>
      <c r="FA79" s="150"/>
      <c r="FB79" s="150"/>
      <c r="FC79" s="150"/>
      <c r="FD79" s="150"/>
      <c r="FE79" s="150"/>
      <c r="FF79" s="150"/>
      <c r="FG79" s="150"/>
      <c r="FH79" s="150"/>
      <c r="FI79" s="150"/>
      <c r="FJ79" s="150"/>
      <c r="FK79" s="150"/>
      <c r="FL79" s="150"/>
      <c r="FM79" s="150"/>
      <c r="FN79" s="150"/>
      <c r="FO79" s="150"/>
      <c r="FP79" s="150"/>
      <c r="FQ79" s="150"/>
      <c r="FR79" s="150"/>
      <c r="FS79" s="150"/>
      <c r="FT79" s="150"/>
      <c r="FU79" s="150"/>
      <c r="FV79" s="150"/>
      <c r="FW79" s="150"/>
      <c r="FX79" s="150"/>
      <c r="FY79" s="150"/>
      <c r="FZ79" s="150"/>
      <c r="GA79" s="150"/>
      <c r="GB79" s="150"/>
      <c r="GC79" s="150"/>
      <c r="GD79" s="150"/>
      <c r="GE79" s="150"/>
      <c r="GF79" s="150"/>
      <c r="GG79" s="150"/>
      <c r="GH79" s="150"/>
      <c r="GI79" s="150"/>
      <c r="GJ79" s="150"/>
      <c r="GK79" s="150"/>
      <c r="GL79" s="150"/>
      <c r="GM79" s="150"/>
      <c r="GN79" s="150"/>
      <c r="GO79" s="150"/>
      <c r="GP79" s="150"/>
      <c r="GQ79" s="150"/>
      <c r="GR79" s="150"/>
      <c r="GS79" s="150"/>
      <c r="GT79" s="150"/>
      <c r="GU79" s="150"/>
      <c r="GV79" s="150"/>
      <c r="GW79" s="150"/>
      <c r="GX79" s="150"/>
      <c r="GY79" s="150"/>
      <c r="GZ79" s="150"/>
      <c r="HA79" s="150"/>
      <c r="HB79" s="150"/>
      <c r="HC79" s="150"/>
      <c r="HD79" s="150"/>
      <c r="HE79" s="150"/>
      <c r="HF79" s="150"/>
      <c r="HG79" s="150"/>
      <c r="HH79" s="150"/>
      <c r="HI79" s="150"/>
      <c r="HJ79" s="150"/>
      <c r="HK79" s="150"/>
      <c r="HL79" s="150"/>
      <c r="HM79" s="150"/>
      <c r="HN79" s="150"/>
      <c r="HO79" s="150"/>
      <c r="HP79" s="150"/>
      <c r="HQ79" s="150"/>
      <c r="HR79" s="150"/>
      <c r="HS79" s="150"/>
      <c r="HT79" s="150"/>
      <c r="HU79" s="150"/>
      <c r="HV79" s="150"/>
      <c r="HW79" s="150"/>
      <c r="HX79" s="150"/>
      <c r="HY79" s="150"/>
      <c r="HZ79" s="150"/>
      <c r="IA79" s="150"/>
      <c r="IB79" s="150"/>
      <c r="IC79" s="150"/>
      <c r="ID79" s="150"/>
      <c r="IE79" s="150"/>
      <c r="IF79" s="150"/>
      <c r="IG79" s="150"/>
      <c r="IH79" s="150"/>
      <c r="II79" s="150"/>
      <c r="IJ79" s="150"/>
      <c r="IK79" s="150"/>
      <c r="IL79" s="150"/>
      <c r="IM79" s="150"/>
      <c r="IN79" s="150"/>
      <c r="IO79" s="150"/>
      <c r="IP79" s="150"/>
      <c r="IQ79" s="150"/>
      <c r="IR79" s="150"/>
      <c r="IS79" s="150"/>
    </row>
    <row r="80" spans="1:253" ht="85.5">
      <c r="A80" s="153" t="str">
        <f>'HECVAT - On-Premise'!A80</f>
        <v>OFID-01</v>
      </c>
      <c r="B80" s="22" t="str">
        <f>VLOOKUP(A80,'HECVAT - On-Premise'!A$22:B$85,2,FALSE)</f>
        <v>Do you employ host-based intrusion detection?</v>
      </c>
      <c r="C80" s="167" t="s">
        <v>1690</v>
      </c>
      <c r="D80" s="169" t="s">
        <v>1691</v>
      </c>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c r="AC80" s="150"/>
      <c r="AD80" s="150"/>
      <c r="AE80" s="150"/>
      <c r="AF80" s="150"/>
      <c r="AG80" s="150"/>
      <c r="AH80" s="150"/>
      <c r="AI80" s="150"/>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c r="BG80" s="150"/>
      <c r="BH80" s="150"/>
      <c r="BI80" s="150"/>
      <c r="BJ80" s="150"/>
      <c r="BK80" s="150"/>
      <c r="BL80" s="150"/>
      <c r="BM80" s="150"/>
      <c r="BN80" s="150"/>
      <c r="BO80" s="150"/>
      <c r="BP80" s="150"/>
      <c r="BQ80" s="150"/>
      <c r="BR80" s="150"/>
      <c r="BS80" s="150"/>
      <c r="BT80" s="150"/>
      <c r="BU80" s="150"/>
      <c r="BV80" s="150"/>
      <c r="BW80" s="150"/>
      <c r="BX80" s="150"/>
      <c r="BY80" s="150"/>
      <c r="BZ80" s="150"/>
      <c r="CA80" s="150"/>
      <c r="CB80" s="150"/>
      <c r="CC80" s="150"/>
      <c r="CD80" s="150"/>
      <c r="CE80" s="150"/>
      <c r="CF80" s="150"/>
      <c r="CG80" s="150"/>
      <c r="CH80" s="150"/>
      <c r="CI80" s="150"/>
      <c r="CJ80" s="150"/>
      <c r="CK80" s="150"/>
      <c r="CL80" s="150"/>
      <c r="CM80" s="150"/>
      <c r="CN80" s="150"/>
      <c r="CO80" s="150"/>
      <c r="CP80" s="150"/>
      <c r="CQ80" s="150"/>
      <c r="CR80" s="150"/>
      <c r="CS80" s="150"/>
      <c r="CT80" s="150"/>
      <c r="CU80" s="150"/>
      <c r="CV80" s="150"/>
      <c r="CW80" s="150"/>
      <c r="CX80" s="150"/>
      <c r="CY80" s="150"/>
      <c r="CZ80" s="150"/>
      <c r="DA80" s="150"/>
      <c r="DB80" s="150"/>
      <c r="DC80" s="150"/>
      <c r="DD80" s="150"/>
      <c r="DE80" s="150"/>
      <c r="DF80" s="150"/>
      <c r="DG80" s="150"/>
      <c r="DH80" s="150"/>
      <c r="DI80" s="150"/>
      <c r="DJ80" s="150"/>
      <c r="DK80" s="150"/>
      <c r="DL80" s="150"/>
      <c r="DM80" s="150"/>
      <c r="DN80" s="150"/>
      <c r="DO80" s="150"/>
      <c r="DP80" s="150"/>
      <c r="DQ80" s="150"/>
      <c r="DR80" s="150"/>
      <c r="DS80" s="150"/>
      <c r="DT80" s="150"/>
      <c r="DU80" s="150"/>
      <c r="DV80" s="150"/>
      <c r="DW80" s="150"/>
      <c r="DX80" s="150"/>
      <c r="DY80" s="150"/>
      <c r="DZ80" s="150"/>
      <c r="EA80" s="150"/>
      <c r="EB80" s="150"/>
      <c r="EC80" s="150"/>
      <c r="ED80" s="150"/>
      <c r="EE80" s="150"/>
      <c r="EF80" s="150"/>
      <c r="EG80" s="150"/>
      <c r="EH80" s="150"/>
      <c r="EI80" s="150"/>
      <c r="EJ80" s="150"/>
      <c r="EK80" s="150"/>
      <c r="EL80" s="150"/>
      <c r="EM80" s="150"/>
      <c r="EN80" s="150"/>
      <c r="EO80" s="150"/>
      <c r="EP80" s="150"/>
      <c r="EQ80" s="150"/>
      <c r="ER80" s="150"/>
      <c r="ES80" s="150"/>
      <c r="ET80" s="150"/>
      <c r="EU80" s="150"/>
      <c r="EV80" s="150"/>
      <c r="EW80" s="150"/>
      <c r="EX80" s="150"/>
      <c r="EY80" s="150"/>
      <c r="EZ80" s="150"/>
      <c r="FA80" s="150"/>
      <c r="FB80" s="150"/>
      <c r="FC80" s="150"/>
      <c r="FD80" s="150"/>
      <c r="FE80" s="150"/>
      <c r="FF80" s="150"/>
      <c r="FG80" s="150"/>
      <c r="FH80" s="150"/>
      <c r="FI80" s="150"/>
      <c r="FJ80" s="150"/>
      <c r="FK80" s="150"/>
      <c r="FL80" s="150"/>
      <c r="FM80" s="150"/>
      <c r="FN80" s="150"/>
      <c r="FO80" s="150"/>
      <c r="FP80" s="150"/>
      <c r="FQ80" s="150"/>
      <c r="FR80" s="150"/>
      <c r="FS80" s="150"/>
      <c r="FT80" s="150"/>
      <c r="FU80" s="150"/>
      <c r="FV80" s="150"/>
      <c r="FW80" s="150"/>
      <c r="FX80" s="150"/>
      <c r="FY80" s="150"/>
      <c r="FZ80" s="150"/>
      <c r="GA80" s="150"/>
      <c r="GB80" s="150"/>
      <c r="GC80" s="150"/>
      <c r="GD80" s="150"/>
      <c r="GE80" s="150"/>
      <c r="GF80" s="150"/>
      <c r="GG80" s="150"/>
      <c r="GH80" s="150"/>
      <c r="GI80" s="150"/>
      <c r="GJ80" s="150"/>
      <c r="GK80" s="150"/>
      <c r="GL80" s="150"/>
      <c r="GM80" s="150"/>
      <c r="GN80" s="150"/>
      <c r="GO80" s="150"/>
      <c r="GP80" s="150"/>
      <c r="GQ80" s="150"/>
      <c r="GR80" s="150"/>
      <c r="GS80" s="150"/>
      <c r="GT80" s="150"/>
      <c r="GU80" s="150"/>
      <c r="GV80" s="150"/>
      <c r="GW80" s="150"/>
      <c r="GX80" s="150"/>
      <c r="GY80" s="150"/>
      <c r="GZ80" s="150"/>
      <c r="HA80" s="150"/>
      <c r="HB80" s="150"/>
      <c r="HC80" s="150"/>
      <c r="HD80" s="150"/>
      <c r="HE80" s="150"/>
      <c r="HF80" s="150"/>
      <c r="HG80" s="150"/>
      <c r="HH80" s="150"/>
      <c r="HI80" s="150"/>
      <c r="HJ80" s="150"/>
      <c r="HK80" s="150"/>
      <c r="HL80" s="150"/>
      <c r="HM80" s="150"/>
      <c r="HN80" s="150"/>
      <c r="HO80" s="150"/>
      <c r="HP80" s="150"/>
      <c r="HQ80" s="150"/>
      <c r="HR80" s="150"/>
      <c r="HS80" s="150"/>
      <c r="HT80" s="150"/>
      <c r="HU80" s="150"/>
      <c r="HV80" s="150"/>
      <c r="HW80" s="150"/>
      <c r="HX80" s="150"/>
      <c r="HY80" s="150"/>
      <c r="HZ80" s="150"/>
      <c r="IA80" s="150"/>
      <c r="IB80" s="150"/>
      <c r="IC80" s="150"/>
      <c r="ID80" s="150"/>
      <c r="IE80" s="150"/>
      <c r="IF80" s="150"/>
      <c r="IG80" s="150"/>
      <c r="IH80" s="150"/>
      <c r="II80" s="150"/>
      <c r="IJ80" s="150"/>
      <c r="IK80" s="150"/>
      <c r="IL80" s="150"/>
      <c r="IM80" s="150"/>
      <c r="IN80" s="150"/>
      <c r="IO80" s="150"/>
      <c r="IP80" s="150"/>
      <c r="IQ80" s="150"/>
      <c r="IR80" s="150"/>
      <c r="IS80" s="150"/>
    </row>
    <row r="81" spans="1:253" ht="85.5">
      <c r="A81" s="153" t="str">
        <f>'HECVAT - On-Premise'!A81</f>
        <v>OFID-02</v>
      </c>
      <c r="B81" s="22" t="str">
        <f>VLOOKUP(A81,'HECVAT - On-Premise'!A$22:B$85,2,FALSE)</f>
        <v>Are you utilizing a host-based stateful packet inspection (SPI) firewall?</v>
      </c>
      <c r="C81" s="161" t="s">
        <v>1692</v>
      </c>
      <c r="D81" s="160" t="s">
        <v>1834</v>
      </c>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c r="AF81" s="150"/>
      <c r="AG81" s="150"/>
      <c r="AH81" s="150"/>
      <c r="AI81" s="150"/>
      <c r="AJ81" s="150"/>
      <c r="AK81" s="150"/>
      <c r="AL81" s="150"/>
      <c r="AM81" s="150"/>
      <c r="AN81" s="150"/>
      <c r="AO81" s="150"/>
      <c r="AP81" s="150"/>
      <c r="AQ81" s="150"/>
      <c r="AR81" s="150"/>
      <c r="AS81" s="150"/>
      <c r="AT81" s="150"/>
      <c r="AU81" s="150"/>
      <c r="AV81" s="150"/>
      <c r="AW81" s="150"/>
      <c r="AX81" s="150"/>
      <c r="AY81" s="150"/>
      <c r="AZ81" s="150"/>
      <c r="BA81" s="150"/>
      <c r="BB81" s="150"/>
      <c r="BC81" s="150"/>
      <c r="BD81" s="150"/>
      <c r="BE81" s="150"/>
      <c r="BF81" s="150"/>
      <c r="BG81" s="150"/>
      <c r="BH81" s="150"/>
      <c r="BI81" s="150"/>
      <c r="BJ81" s="150"/>
      <c r="BK81" s="150"/>
      <c r="BL81" s="150"/>
      <c r="BM81" s="150"/>
      <c r="BN81" s="150"/>
      <c r="BO81" s="150"/>
      <c r="BP81" s="150"/>
      <c r="BQ81" s="150"/>
      <c r="BR81" s="150"/>
      <c r="BS81" s="150"/>
      <c r="BT81" s="150"/>
      <c r="BU81" s="150"/>
      <c r="BV81" s="150"/>
      <c r="BW81" s="150"/>
      <c r="BX81" s="150"/>
      <c r="BY81" s="150"/>
      <c r="BZ81" s="150"/>
      <c r="CA81" s="150"/>
      <c r="CB81" s="150"/>
      <c r="CC81" s="150"/>
      <c r="CD81" s="150"/>
      <c r="CE81" s="150"/>
      <c r="CF81" s="150"/>
      <c r="CG81" s="150"/>
      <c r="CH81" s="150"/>
      <c r="CI81" s="150"/>
      <c r="CJ81" s="150"/>
      <c r="CK81" s="150"/>
      <c r="CL81" s="150"/>
      <c r="CM81" s="150"/>
      <c r="CN81" s="150"/>
      <c r="CO81" s="150"/>
      <c r="CP81" s="150"/>
      <c r="CQ81" s="150"/>
      <c r="CR81" s="150"/>
      <c r="CS81" s="150"/>
      <c r="CT81" s="150"/>
      <c r="CU81" s="150"/>
      <c r="CV81" s="150"/>
      <c r="CW81" s="150"/>
      <c r="CX81" s="150"/>
      <c r="CY81" s="150"/>
      <c r="CZ81" s="150"/>
      <c r="DA81" s="150"/>
      <c r="DB81" s="150"/>
      <c r="DC81" s="150"/>
      <c r="DD81" s="150"/>
      <c r="DE81" s="150"/>
      <c r="DF81" s="150"/>
      <c r="DG81" s="150"/>
      <c r="DH81" s="150"/>
      <c r="DI81" s="150"/>
      <c r="DJ81" s="150"/>
      <c r="DK81" s="150"/>
      <c r="DL81" s="150"/>
      <c r="DM81" s="150"/>
      <c r="DN81" s="150"/>
      <c r="DO81" s="150"/>
      <c r="DP81" s="150"/>
      <c r="DQ81" s="150"/>
      <c r="DR81" s="150"/>
      <c r="DS81" s="150"/>
      <c r="DT81" s="150"/>
      <c r="DU81" s="150"/>
      <c r="DV81" s="150"/>
      <c r="DW81" s="150"/>
      <c r="DX81" s="150"/>
      <c r="DY81" s="150"/>
      <c r="DZ81" s="150"/>
      <c r="EA81" s="150"/>
      <c r="EB81" s="150"/>
      <c r="EC81" s="150"/>
      <c r="ED81" s="150"/>
      <c r="EE81" s="150"/>
      <c r="EF81" s="150"/>
      <c r="EG81" s="150"/>
      <c r="EH81" s="150"/>
      <c r="EI81" s="150"/>
      <c r="EJ81" s="150"/>
      <c r="EK81" s="150"/>
      <c r="EL81" s="150"/>
      <c r="EM81" s="150"/>
      <c r="EN81" s="150"/>
      <c r="EO81" s="150"/>
      <c r="EP81" s="150"/>
      <c r="EQ81" s="150"/>
      <c r="ER81" s="150"/>
      <c r="ES81" s="150"/>
      <c r="ET81" s="150"/>
      <c r="EU81" s="150"/>
      <c r="EV81" s="150"/>
      <c r="EW81" s="150"/>
      <c r="EX81" s="150"/>
      <c r="EY81" s="150"/>
      <c r="EZ81" s="150"/>
      <c r="FA81" s="150"/>
      <c r="FB81" s="150"/>
      <c r="FC81" s="150"/>
      <c r="FD81" s="150"/>
      <c r="FE81" s="150"/>
      <c r="FF81" s="150"/>
      <c r="FG81" s="150"/>
      <c r="FH81" s="150"/>
      <c r="FI81" s="150"/>
      <c r="FJ81" s="150"/>
      <c r="FK81" s="150"/>
      <c r="FL81" s="150"/>
      <c r="FM81" s="150"/>
      <c r="FN81" s="150"/>
      <c r="FO81" s="150"/>
      <c r="FP81" s="150"/>
      <c r="FQ81" s="150"/>
      <c r="FR81" s="150"/>
      <c r="FS81" s="150"/>
      <c r="FT81" s="150"/>
      <c r="FU81" s="150"/>
      <c r="FV81" s="150"/>
      <c r="FW81" s="150"/>
      <c r="FX81" s="150"/>
      <c r="FY81" s="150"/>
      <c r="FZ81" s="150"/>
      <c r="GA81" s="150"/>
      <c r="GB81" s="150"/>
      <c r="GC81" s="150"/>
      <c r="GD81" s="150"/>
      <c r="GE81" s="150"/>
      <c r="GF81" s="150"/>
      <c r="GG81" s="150"/>
      <c r="GH81" s="150"/>
      <c r="GI81" s="150"/>
      <c r="GJ81" s="150"/>
      <c r="GK81" s="150"/>
      <c r="GL81" s="150"/>
      <c r="GM81" s="150"/>
      <c r="GN81" s="150"/>
      <c r="GO81" s="150"/>
      <c r="GP81" s="150"/>
      <c r="GQ81" s="150"/>
      <c r="GR81" s="150"/>
      <c r="GS81" s="150"/>
      <c r="GT81" s="150"/>
      <c r="GU81" s="150"/>
      <c r="GV81" s="150"/>
      <c r="GW81" s="150"/>
      <c r="GX81" s="150"/>
      <c r="GY81" s="150"/>
      <c r="GZ81" s="150"/>
      <c r="HA81" s="150"/>
      <c r="HB81" s="150"/>
      <c r="HC81" s="150"/>
      <c r="HD81" s="150"/>
      <c r="HE81" s="150"/>
      <c r="HF81" s="150"/>
      <c r="HG81" s="150"/>
      <c r="HH81" s="150"/>
      <c r="HI81" s="150"/>
      <c r="HJ81" s="150"/>
      <c r="HK81" s="150"/>
      <c r="HL81" s="150"/>
      <c r="HM81" s="150"/>
      <c r="HN81" s="150"/>
      <c r="HO81" s="150"/>
      <c r="HP81" s="150"/>
      <c r="HQ81" s="150"/>
      <c r="HR81" s="150"/>
      <c r="HS81" s="150"/>
      <c r="HT81" s="150"/>
      <c r="HU81" s="150"/>
      <c r="HV81" s="150"/>
      <c r="HW81" s="150"/>
      <c r="HX81" s="150"/>
      <c r="HY81" s="150"/>
      <c r="HZ81" s="150"/>
      <c r="IA81" s="150"/>
      <c r="IB81" s="150"/>
      <c r="IC81" s="150"/>
      <c r="ID81" s="150"/>
      <c r="IE81" s="150"/>
      <c r="IF81" s="150"/>
      <c r="IG81" s="150"/>
      <c r="IH81" s="150"/>
      <c r="II81" s="150"/>
      <c r="IJ81" s="150"/>
      <c r="IK81" s="150"/>
      <c r="IL81" s="150"/>
      <c r="IM81" s="150"/>
      <c r="IN81" s="150"/>
      <c r="IO81" s="150"/>
      <c r="IP81" s="150"/>
      <c r="IQ81" s="150"/>
      <c r="IR81" s="150"/>
      <c r="IS81" s="150"/>
    </row>
    <row r="82" spans="1:253" ht="85.5">
      <c r="A82" s="153" t="str">
        <f>'HECVAT - On-Premise'!A82</f>
        <v>OFID-03</v>
      </c>
      <c r="B82" s="22" t="str">
        <f>VLOOKUP(A82,'HECVAT - On-Premise'!A$22:B$85,2,FALSE)</f>
        <v>Do you employ host-based intrusion prevention?</v>
      </c>
      <c r="C82" s="167" t="s">
        <v>1693</v>
      </c>
      <c r="D82" s="169" t="s">
        <v>1694</v>
      </c>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c r="BZ82" s="150"/>
      <c r="CA82" s="150"/>
      <c r="CB82" s="150"/>
      <c r="CC82" s="150"/>
      <c r="CD82" s="150"/>
      <c r="CE82" s="150"/>
      <c r="CF82" s="150"/>
      <c r="CG82" s="150"/>
      <c r="CH82" s="150"/>
      <c r="CI82" s="150"/>
      <c r="CJ82" s="150"/>
      <c r="CK82" s="150"/>
      <c r="CL82" s="150"/>
      <c r="CM82" s="150"/>
      <c r="CN82" s="150"/>
      <c r="CO82" s="150"/>
      <c r="CP82" s="150"/>
      <c r="CQ82" s="150"/>
      <c r="CR82" s="150"/>
      <c r="CS82" s="150"/>
      <c r="CT82" s="150"/>
      <c r="CU82" s="150"/>
      <c r="CV82" s="150"/>
      <c r="CW82" s="150"/>
      <c r="CX82" s="150"/>
      <c r="CY82" s="150"/>
      <c r="CZ82" s="150"/>
      <c r="DA82" s="150"/>
      <c r="DB82" s="150"/>
      <c r="DC82" s="150"/>
      <c r="DD82" s="150"/>
      <c r="DE82" s="150"/>
      <c r="DF82" s="150"/>
      <c r="DG82" s="150"/>
      <c r="DH82" s="150"/>
      <c r="DI82" s="150"/>
      <c r="DJ82" s="150"/>
      <c r="DK82" s="150"/>
      <c r="DL82" s="150"/>
      <c r="DM82" s="150"/>
      <c r="DN82" s="150"/>
      <c r="DO82" s="150"/>
      <c r="DP82" s="150"/>
      <c r="DQ82" s="150"/>
      <c r="DR82" s="150"/>
      <c r="DS82" s="150"/>
      <c r="DT82" s="150"/>
      <c r="DU82" s="150"/>
      <c r="DV82" s="150"/>
      <c r="DW82" s="150"/>
      <c r="DX82" s="150"/>
      <c r="DY82" s="150"/>
      <c r="DZ82" s="150"/>
      <c r="EA82" s="150"/>
      <c r="EB82" s="150"/>
      <c r="EC82" s="150"/>
      <c r="ED82" s="150"/>
      <c r="EE82" s="150"/>
      <c r="EF82" s="150"/>
      <c r="EG82" s="150"/>
      <c r="EH82" s="150"/>
      <c r="EI82" s="150"/>
      <c r="EJ82" s="150"/>
      <c r="EK82" s="150"/>
      <c r="EL82" s="150"/>
      <c r="EM82" s="150"/>
      <c r="EN82" s="150"/>
      <c r="EO82" s="150"/>
      <c r="EP82" s="150"/>
      <c r="EQ82" s="150"/>
      <c r="ER82" s="150"/>
      <c r="ES82" s="150"/>
      <c r="ET82" s="150"/>
      <c r="EU82" s="150"/>
      <c r="EV82" s="150"/>
      <c r="EW82" s="150"/>
      <c r="EX82" s="150"/>
      <c r="EY82" s="150"/>
      <c r="EZ82" s="150"/>
      <c r="FA82" s="150"/>
      <c r="FB82" s="150"/>
      <c r="FC82" s="150"/>
      <c r="FD82" s="150"/>
      <c r="FE82" s="150"/>
      <c r="FF82" s="150"/>
      <c r="FG82" s="150"/>
      <c r="FH82" s="150"/>
      <c r="FI82" s="150"/>
      <c r="FJ82" s="150"/>
      <c r="FK82" s="150"/>
      <c r="FL82" s="150"/>
      <c r="FM82" s="150"/>
      <c r="FN82" s="150"/>
      <c r="FO82" s="150"/>
      <c r="FP82" s="150"/>
      <c r="FQ82" s="150"/>
      <c r="FR82" s="150"/>
      <c r="FS82" s="150"/>
      <c r="FT82" s="150"/>
      <c r="FU82" s="150"/>
      <c r="FV82" s="150"/>
      <c r="FW82" s="150"/>
      <c r="FX82" s="150"/>
      <c r="FY82" s="150"/>
      <c r="FZ82" s="150"/>
      <c r="GA82" s="150"/>
      <c r="GB82" s="150"/>
      <c r="GC82" s="150"/>
      <c r="GD82" s="150"/>
      <c r="GE82" s="150"/>
      <c r="GF82" s="150"/>
      <c r="GG82" s="150"/>
      <c r="GH82" s="150"/>
      <c r="GI82" s="150"/>
      <c r="GJ82" s="150"/>
      <c r="GK82" s="150"/>
      <c r="GL82" s="150"/>
      <c r="GM82" s="150"/>
      <c r="GN82" s="150"/>
      <c r="GO82" s="150"/>
      <c r="GP82" s="150"/>
      <c r="GQ82" s="150"/>
      <c r="GR82" s="150"/>
      <c r="GS82" s="150"/>
      <c r="GT82" s="150"/>
      <c r="GU82" s="150"/>
      <c r="GV82" s="150"/>
      <c r="GW82" s="150"/>
      <c r="GX82" s="150"/>
      <c r="GY82" s="150"/>
      <c r="GZ82" s="150"/>
      <c r="HA82" s="150"/>
      <c r="HB82" s="150"/>
      <c r="HC82" s="150"/>
      <c r="HD82" s="150"/>
      <c r="HE82" s="150"/>
      <c r="HF82" s="150"/>
      <c r="HG82" s="150"/>
      <c r="HH82" s="150"/>
      <c r="HI82" s="150"/>
      <c r="HJ82" s="150"/>
      <c r="HK82" s="150"/>
      <c r="HL82" s="150"/>
      <c r="HM82" s="150"/>
      <c r="HN82" s="150"/>
      <c r="HO82" s="150"/>
      <c r="HP82" s="150"/>
      <c r="HQ82" s="150"/>
      <c r="HR82" s="150"/>
      <c r="HS82" s="150"/>
      <c r="HT82" s="150"/>
      <c r="HU82" s="150"/>
      <c r="HV82" s="150"/>
      <c r="HW82" s="150"/>
      <c r="HX82" s="150"/>
      <c r="HY82" s="150"/>
      <c r="HZ82" s="150"/>
      <c r="IA82" s="150"/>
      <c r="IB82" s="150"/>
      <c r="IC82" s="150"/>
      <c r="ID82" s="150"/>
      <c r="IE82" s="150"/>
      <c r="IF82" s="150"/>
      <c r="IG82" s="150"/>
      <c r="IH82" s="150"/>
      <c r="II82" s="150"/>
      <c r="IJ82" s="150"/>
      <c r="IK82" s="150"/>
      <c r="IL82" s="150"/>
      <c r="IM82" s="150"/>
      <c r="IN82" s="150"/>
      <c r="IO82" s="150"/>
      <c r="IP82" s="150"/>
      <c r="IQ82" s="150"/>
      <c r="IR82" s="150"/>
      <c r="IS82" s="150"/>
    </row>
    <row r="83" spans="1:253" ht="114">
      <c r="A83" s="153" t="str">
        <f>'HECVAT - On-Premise'!A83</f>
        <v>OFID-04</v>
      </c>
      <c r="B83" s="22" t="str">
        <f>VLOOKUP(A83,'HECVAT - On-Premise'!A$22:B$85,2,FALSE)</f>
        <v>Are you employing any next-generation persistent threat (NGPT) monitoring?</v>
      </c>
      <c r="C83" s="161" t="s">
        <v>1695</v>
      </c>
      <c r="D83" s="164" t="s">
        <v>1696</v>
      </c>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c r="AI83" s="150"/>
      <c r="AJ83" s="150"/>
      <c r="AK83" s="150"/>
      <c r="AL83" s="150"/>
      <c r="AM83" s="150"/>
      <c r="AN83" s="150"/>
      <c r="AO83" s="150"/>
      <c r="AP83" s="150"/>
      <c r="AQ83" s="150"/>
      <c r="AR83" s="150"/>
      <c r="AS83" s="150"/>
      <c r="AT83" s="150"/>
      <c r="AU83" s="150"/>
      <c r="AV83" s="150"/>
      <c r="AW83" s="150"/>
      <c r="AX83" s="150"/>
      <c r="AY83" s="150"/>
      <c r="AZ83" s="150"/>
      <c r="BA83" s="150"/>
      <c r="BB83" s="150"/>
      <c r="BC83" s="150"/>
      <c r="BD83" s="150"/>
      <c r="BE83" s="150"/>
      <c r="BF83" s="150"/>
      <c r="BG83" s="150"/>
      <c r="BH83" s="150"/>
      <c r="BI83" s="150"/>
      <c r="BJ83" s="150"/>
      <c r="BK83" s="150"/>
      <c r="BL83" s="150"/>
      <c r="BM83" s="150"/>
      <c r="BN83" s="150"/>
      <c r="BO83" s="150"/>
      <c r="BP83" s="150"/>
      <c r="BQ83" s="150"/>
      <c r="BR83" s="150"/>
      <c r="BS83" s="150"/>
      <c r="BT83" s="150"/>
      <c r="BU83" s="150"/>
      <c r="BV83" s="150"/>
      <c r="BW83" s="150"/>
      <c r="BX83" s="150"/>
      <c r="BY83" s="150"/>
      <c r="BZ83" s="150"/>
      <c r="CA83" s="150"/>
      <c r="CB83" s="150"/>
      <c r="CC83" s="150"/>
      <c r="CD83" s="150"/>
      <c r="CE83" s="150"/>
      <c r="CF83" s="150"/>
      <c r="CG83" s="150"/>
      <c r="CH83" s="150"/>
      <c r="CI83" s="150"/>
      <c r="CJ83" s="150"/>
      <c r="CK83" s="150"/>
      <c r="CL83" s="150"/>
      <c r="CM83" s="150"/>
      <c r="CN83" s="150"/>
      <c r="CO83" s="150"/>
      <c r="CP83" s="150"/>
      <c r="CQ83" s="150"/>
      <c r="CR83" s="150"/>
      <c r="CS83" s="150"/>
      <c r="CT83" s="150"/>
      <c r="CU83" s="150"/>
      <c r="CV83" s="150"/>
      <c r="CW83" s="150"/>
      <c r="CX83" s="150"/>
      <c r="CY83" s="150"/>
      <c r="CZ83" s="150"/>
      <c r="DA83" s="150"/>
      <c r="DB83" s="150"/>
      <c r="DC83" s="150"/>
      <c r="DD83" s="150"/>
      <c r="DE83" s="150"/>
      <c r="DF83" s="150"/>
      <c r="DG83" s="150"/>
      <c r="DH83" s="150"/>
      <c r="DI83" s="150"/>
      <c r="DJ83" s="150"/>
      <c r="DK83" s="150"/>
      <c r="DL83" s="150"/>
      <c r="DM83" s="150"/>
      <c r="DN83" s="150"/>
      <c r="DO83" s="150"/>
      <c r="DP83" s="150"/>
      <c r="DQ83" s="150"/>
      <c r="DR83" s="150"/>
      <c r="DS83" s="150"/>
      <c r="DT83" s="150"/>
      <c r="DU83" s="150"/>
      <c r="DV83" s="150"/>
      <c r="DW83" s="150"/>
      <c r="DX83" s="150"/>
      <c r="DY83" s="150"/>
      <c r="DZ83" s="150"/>
      <c r="EA83" s="150"/>
      <c r="EB83" s="150"/>
      <c r="EC83" s="150"/>
      <c r="ED83" s="150"/>
      <c r="EE83" s="150"/>
      <c r="EF83" s="150"/>
      <c r="EG83" s="150"/>
      <c r="EH83" s="150"/>
      <c r="EI83" s="150"/>
      <c r="EJ83" s="150"/>
      <c r="EK83" s="150"/>
      <c r="EL83" s="150"/>
      <c r="EM83" s="150"/>
      <c r="EN83" s="150"/>
      <c r="EO83" s="150"/>
      <c r="EP83" s="150"/>
      <c r="EQ83" s="150"/>
      <c r="ER83" s="150"/>
      <c r="ES83" s="150"/>
      <c r="ET83" s="150"/>
      <c r="EU83" s="150"/>
      <c r="EV83" s="150"/>
      <c r="EW83" s="150"/>
      <c r="EX83" s="150"/>
      <c r="EY83" s="150"/>
      <c r="EZ83" s="150"/>
      <c r="FA83" s="150"/>
      <c r="FB83" s="150"/>
      <c r="FC83" s="150"/>
      <c r="FD83" s="150"/>
      <c r="FE83" s="150"/>
      <c r="FF83" s="150"/>
      <c r="FG83" s="150"/>
      <c r="FH83" s="150"/>
      <c r="FI83" s="150"/>
      <c r="FJ83" s="150"/>
      <c r="FK83" s="150"/>
      <c r="FL83" s="150"/>
      <c r="FM83" s="150"/>
      <c r="FN83" s="150"/>
      <c r="FO83" s="150"/>
      <c r="FP83" s="150"/>
      <c r="FQ83" s="150"/>
      <c r="FR83" s="150"/>
      <c r="FS83" s="150"/>
      <c r="FT83" s="150"/>
      <c r="FU83" s="150"/>
      <c r="FV83" s="150"/>
      <c r="FW83" s="150"/>
      <c r="FX83" s="150"/>
      <c r="FY83" s="150"/>
      <c r="FZ83" s="150"/>
      <c r="GA83" s="150"/>
      <c r="GB83" s="150"/>
      <c r="GC83" s="150"/>
      <c r="GD83" s="150"/>
      <c r="GE83" s="150"/>
      <c r="GF83" s="150"/>
      <c r="GG83" s="150"/>
      <c r="GH83" s="150"/>
      <c r="GI83" s="150"/>
      <c r="GJ83" s="150"/>
      <c r="GK83" s="150"/>
      <c r="GL83" s="150"/>
      <c r="GM83" s="150"/>
      <c r="GN83" s="150"/>
      <c r="GO83" s="150"/>
      <c r="GP83" s="150"/>
      <c r="GQ83" s="150"/>
      <c r="GR83" s="150"/>
      <c r="GS83" s="150"/>
      <c r="GT83" s="150"/>
      <c r="GU83" s="150"/>
      <c r="GV83" s="150"/>
      <c r="GW83" s="150"/>
      <c r="GX83" s="150"/>
      <c r="GY83" s="150"/>
      <c r="GZ83" s="150"/>
      <c r="HA83" s="150"/>
      <c r="HB83" s="150"/>
      <c r="HC83" s="150"/>
      <c r="HD83" s="150"/>
      <c r="HE83" s="150"/>
      <c r="HF83" s="150"/>
      <c r="HG83" s="150"/>
      <c r="HH83" s="150"/>
      <c r="HI83" s="150"/>
      <c r="HJ83" s="150"/>
      <c r="HK83" s="150"/>
      <c r="HL83" s="150"/>
      <c r="HM83" s="150"/>
      <c r="HN83" s="150"/>
      <c r="HO83" s="150"/>
      <c r="HP83" s="150"/>
      <c r="HQ83" s="150"/>
      <c r="HR83" s="150"/>
      <c r="HS83" s="150"/>
      <c r="HT83" s="150"/>
      <c r="HU83" s="150"/>
      <c r="HV83" s="150"/>
      <c r="HW83" s="150"/>
      <c r="HX83" s="150"/>
      <c r="HY83" s="150"/>
      <c r="HZ83" s="150"/>
      <c r="IA83" s="150"/>
      <c r="IB83" s="150"/>
      <c r="IC83" s="150"/>
      <c r="ID83" s="150"/>
      <c r="IE83" s="150"/>
      <c r="IF83" s="150"/>
      <c r="IG83" s="150"/>
      <c r="IH83" s="150"/>
      <c r="II83" s="150"/>
      <c r="IJ83" s="150"/>
      <c r="IK83" s="150"/>
      <c r="IL83" s="150"/>
      <c r="IM83" s="150"/>
      <c r="IN83" s="150"/>
      <c r="IO83" s="150"/>
      <c r="IP83" s="150"/>
      <c r="IQ83" s="150"/>
      <c r="IR83" s="150"/>
      <c r="IS83" s="150"/>
    </row>
    <row r="84" spans="1:253" ht="57">
      <c r="A84" s="153" t="str">
        <f>'HECVAT - On-Premise'!A84</f>
        <v>OFID-05</v>
      </c>
      <c r="B84" s="22" t="str">
        <f>VLOOKUP(A84,'HECVAT - On-Premise'!A$22:B$85,2,FALSE)</f>
        <v>Do you support campus status monitoring through SNMPv3 or other means?</v>
      </c>
      <c r="C84" s="170" t="s">
        <v>1697</v>
      </c>
      <c r="D84" s="170" t="s">
        <v>1698</v>
      </c>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c r="AC84" s="150"/>
      <c r="AD84" s="150"/>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c r="BC84" s="150"/>
      <c r="BD84" s="150"/>
      <c r="BE84" s="150"/>
      <c r="BF84" s="150"/>
      <c r="BG84" s="150"/>
      <c r="BH84" s="150"/>
      <c r="BI84" s="150"/>
      <c r="BJ84" s="150"/>
      <c r="BK84" s="150"/>
      <c r="BL84" s="150"/>
      <c r="BM84" s="150"/>
      <c r="BN84" s="150"/>
      <c r="BO84" s="150"/>
      <c r="BP84" s="150"/>
      <c r="BQ84" s="150"/>
      <c r="BR84" s="150"/>
      <c r="BS84" s="150"/>
      <c r="BT84" s="150"/>
      <c r="BU84" s="150"/>
      <c r="BV84" s="150"/>
      <c r="BW84" s="150"/>
      <c r="BX84" s="150"/>
      <c r="BY84" s="150"/>
      <c r="BZ84" s="150"/>
      <c r="CA84" s="150"/>
      <c r="CB84" s="150"/>
      <c r="CC84" s="150"/>
      <c r="CD84" s="150"/>
      <c r="CE84" s="150"/>
      <c r="CF84" s="150"/>
      <c r="CG84" s="150"/>
      <c r="CH84" s="150"/>
      <c r="CI84" s="150"/>
      <c r="CJ84" s="150"/>
      <c r="CK84" s="150"/>
      <c r="CL84" s="150"/>
      <c r="CM84" s="150"/>
      <c r="CN84" s="150"/>
      <c r="CO84" s="150"/>
      <c r="CP84" s="150"/>
      <c r="CQ84" s="150"/>
      <c r="CR84" s="150"/>
      <c r="CS84" s="150"/>
      <c r="CT84" s="150"/>
      <c r="CU84" s="150"/>
      <c r="CV84" s="150"/>
      <c r="CW84" s="150"/>
      <c r="CX84" s="150"/>
      <c r="CY84" s="150"/>
      <c r="CZ84" s="150"/>
      <c r="DA84" s="150"/>
      <c r="DB84" s="150"/>
      <c r="DC84" s="150"/>
      <c r="DD84" s="150"/>
      <c r="DE84" s="150"/>
      <c r="DF84" s="150"/>
      <c r="DG84" s="150"/>
      <c r="DH84" s="150"/>
      <c r="DI84" s="150"/>
      <c r="DJ84" s="150"/>
      <c r="DK84" s="150"/>
      <c r="DL84" s="150"/>
      <c r="DM84" s="150"/>
      <c r="DN84" s="150"/>
      <c r="DO84" s="150"/>
      <c r="DP84" s="150"/>
      <c r="DQ84" s="150"/>
      <c r="DR84" s="150"/>
      <c r="DS84" s="150"/>
      <c r="DT84" s="150"/>
      <c r="DU84" s="150"/>
      <c r="DV84" s="150"/>
      <c r="DW84" s="150"/>
      <c r="DX84" s="150"/>
      <c r="DY84" s="150"/>
      <c r="DZ84" s="150"/>
      <c r="EA84" s="150"/>
      <c r="EB84" s="150"/>
      <c r="EC84" s="150"/>
      <c r="ED84" s="150"/>
      <c r="EE84" s="150"/>
      <c r="EF84" s="150"/>
      <c r="EG84" s="150"/>
      <c r="EH84" s="150"/>
      <c r="EI84" s="150"/>
      <c r="EJ84" s="150"/>
      <c r="EK84" s="150"/>
      <c r="EL84" s="150"/>
      <c r="EM84" s="150"/>
      <c r="EN84" s="150"/>
      <c r="EO84" s="150"/>
      <c r="EP84" s="150"/>
      <c r="EQ84" s="150"/>
      <c r="ER84" s="150"/>
      <c r="ES84" s="150"/>
      <c r="ET84" s="150"/>
      <c r="EU84" s="150"/>
      <c r="EV84" s="150"/>
      <c r="EW84" s="150"/>
      <c r="EX84" s="150"/>
      <c r="EY84" s="150"/>
      <c r="EZ84" s="150"/>
      <c r="FA84" s="150"/>
      <c r="FB84" s="150"/>
      <c r="FC84" s="150"/>
      <c r="FD84" s="150"/>
      <c r="FE84" s="150"/>
      <c r="FF84" s="150"/>
      <c r="FG84" s="150"/>
      <c r="FH84" s="150"/>
      <c r="FI84" s="150"/>
      <c r="FJ84" s="150"/>
      <c r="FK84" s="150"/>
      <c r="FL84" s="150"/>
      <c r="FM84" s="150"/>
      <c r="FN84" s="150"/>
      <c r="FO84" s="150"/>
      <c r="FP84" s="150"/>
      <c r="FQ84" s="150"/>
      <c r="FR84" s="150"/>
      <c r="FS84" s="150"/>
      <c r="FT84" s="150"/>
      <c r="FU84" s="150"/>
      <c r="FV84" s="150"/>
      <c r="FW84" s="150"/>
      <c r="FX84" s="150"/>
      <c r="FY84" s="150"/>
      <c r="FZ84" s="150"/>
      <c r="GA84" s="150"/>
      <c r="GB84" s="150"/>
      <c r="GC84" s="150"/>
      <c r="GD84" s="150"/>
      <c r="GE84" s="150"/>
      <c r="GF84" s="150"/>
      <c r="GG84" s="150"/>
      <c r="GH84" s="150"/>
      <c r="GI84" s="150"/>
      <c r="GJ84" s="150"/>
      <c r="GK84" s="150"/>
      <c r="GL84" s="150"/>
      <c r="GM84" s="150"/>
      <c r="GN84" s="150"/>
      <c r="GO84" s="150"/>
      <c r="GP84" s="150"/>
      <c r="GQ84" s="150"/>
      <c r="GR84" s="150"/>
      <c r="GS84" s="150"/>
      <c r="GT84" s="150"/>
      <c r="GU84" s="150"/>
      <c r="GV84" s="150"/>
      <c r="GW84" s="150"/>
      <c r="GX84" s="150"/>
      <c r="GY84" s="150"/>
      <c r="GZ84" s="150"/>
      <c r="HA84" s="150"/>
      <c r="HB84" s="150"/>
      <c r="HC84" s="150"/>
      <c r="HD84" s="150"/>
      <c r="HE84" s="150"/>
      <c r="HF84" s="150"/>
      <c r="HG84" s="150"/>
      <c r="HH84" s="150"/>
      <c r="HI84" s="150"/>
      <c r="HJ84" s="150"/>
      <c r="HK84" s="150"/>
      <c r="HL84" s="150"/>
      <c r="HM84" s="150"/>
      <c r="HN84" s="150"/>
      <c r="HO84" s="150"/>
      <c r="HP84" s="150"/>
      <c r="HQ84" s="150"/>
      <c r="HR84" s="150"/>
      <c r="HS84" s="150"/>
      <c r="HT84" s="150"/>
      <c r="HU84" s="150"/>
      <c r="HV84" s="150"/>
      <c r="HW84" s="150"/>
      <c r="HX84" s="150"/>
      <c r="HY84" s="150"/>
      <c r="HZ84" s="150"/>
      <c r="IA84" s="150"/>
      <c r="IB84" s="150"/>
      <c r="IC84" s="150"/>
      <c r="ID84" s="150"/>
      <c r="IE84" s="150"/>
      <c r="IF84" s="150"/>
      <c r="IG84" s="150"/>
      <c r="IH84" s="150"/>
      <c r="II84" s="150"/>
      <c r="IJ84" s="150"/>
      <c r="IK84" s="150"/>
      <c r="IL84" s="150"/>
      <c r="IM84" s="150"/>
      <c r="IN84" s="150"/>
      <c r="IO84" s="150"/>
      <c r="IP84" s="150"/>
      <c r="IQ84" s="150"/>
      <c r="IR84" s="150"/>
      <c r="IS84" s="150"/>
    </row>
    <row r="85" spans="1:253" ht="71.25">
      <c r="A85" s="153" t="str">
        <f>'HECVAT - On-Premise'!A85</f>
        <v>OFID-06</v>
      </c>
      <c r="B85" s="22" t="str">
        <f>VLOOKUP(A85,'HECVAT - On-Premise'!A$22:B$85,2,FALSE)</f>
        <v xml:space="preserve">Describe or provide a reference to any other safeguards used to monitor for malicious activity. </v>
      </c>
      <c r="C85" s="161" t="s">
        <v>1699</v>
      </c>
      <c r="D85" s="164" t="s">
        <v>1700</v>
      </c>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c r="BL85" s="150"/>
      <c r="BM85" s="150"/>
      <c r="BN85" s="150"/>
      <c r="BO85" s="150"/>
      <c r="BP85" s="150"/>
      <c r="BQ85" s="150"/>
      <c r="BR85" s="150"/>
      <c r="BS85" s="150"/>
      <c r="BT85" s="150"/>
      <c r="BU85" s="150"/>
      <c r="BV85" s="150"/>
      <c r="BW85" s="150"/>
      <c r="BX85" s="150"/>
      <c r="BY85" s="150"/>
      <c r="BZ85" s="150"/>
      <c r="CA85" s="150"/>
      <c r="CB85" s="150"/>
      <c r="CC85" s="150"/>
      <c r="CD85" s="150"/>
      <c r="CE85" s="150"/>
      <c r="CF85" s="150"/>
      <c r="CG85" s="150"/>
      <c r="CH85" s="150"/>
      <c r="CI85" s="150"/>
      <c r="CJ85" s="150"/>
      <c r="CK85" s="150"/>
      <c r="CL85" s="150"/>
      <c r="CM85" s="150"/>
      <c r="CN85" s="150"/>
      <c r="CO85" s="150"/>
      <c r="CP85" s="150"/>
      <c r="CQ85" s="150"/>
      <c r="CR85" s="150"/>
      <c r="CS85" s="150"/>
      <c r="CT85" s="150"/>
      <c r="CU85" s="150"/>
      <c r="CV85" s="150"/>
      <c r="CW85" s="150"/>
      <c r="CX85" s="150"/>
      <c r="CY85" s="150"/>
      <c r="CZ85" s="150"/>
      <c r="DA85" s="150"/>
      <c r="DB85" s="150"/>
      <c r="DC85" s="150"/>
      <c r="DD85" s="150"/>
      <c r="DE85" s="150"/>
      <c r="DF85" s="150"/>
      <c r="DG85" s="150"/>
      <c r="DH85" s="150"/>
      <c r="DI85" s="150"/>
      <c r="DJ85" s="150"/>
      <c r="DK85" s="150"/>
      <c r="DL85" s="150"/>
      <c r="DM85" s="150"/>
      <c r="DN85" s="150"/>
      <c r="DO85" s="150"/>
      <c r="DP85" s="150"/>
      <c r="DQ85" s="150"/>
      <c r="DR85" s="150"/>
      <c r="DS85" s="150"/>
      <c r="DT85" s="150"/>
      <c r="DU85" s="150"/>
      <c r="DV85" s="150"/>
      <c r="DW85" s="150"/>
      <c r="DX85" s="150"/>
      <c r="DY85" s="150"/>
      <c r="DZ85" s="150"/>
      <c r="EA85" s="150"/>
      <c r="EB85" s="150"/>
      <c r="EC85" s="150"/>
      <c r="ED85" s="150"/>
      <c r="EE85" s="150"/>
      <c r="EF85" s="150"/>
      <c r="EG85" s="150"/>
      <c r="EH85" s="150"/>
      <c r="EI85" s="150"/>
      <c r="EJ85" s="150"/>
      <c r="EK85" s="150"/>
      <c r="EL85" s="150"/>
      <c r="EM85" s="150"/>
      <c r="EN85" s="150"/>
      <c r="EO85" s="150"/>
      <c r="EP85" s="150"/>
      <c r="EQ85" s="150"/>
      <c r="ER85" s="150"/>
      <c r="ES85" s="150"/>
      <c r="ET85" s="150"/>
      <c r="EU85" s="150"/>
      <c r="EV85" s="150"/>
      <c r="EW85" s="150"/>
      <c r="EX85" s="150"/>
      <c r="EY85" s="150"/>
      <c r="EZ85" s="150"/>
      <c r="FA85" s="150"/>
      <c r="FB85" s="150"/>
      <c r="FC85" s="150"/>
      <c r="FD85" s="150"/>
      <c r="FE85" s="150"/>
      <c r="FF85" s="150"/>
      <c r="FG85" s="150"/>
      <c r="FH85" s="150"/>
      <c r="FI85" s="150"/>
      <c r="FJ85" s="150"/>
      <c r="FK85" s="150"/>
      <c r="FL85" s="150"/>
      <c r="FM85" s="150"/>
      <c r="FN85" s="150"/>
      <c r="FO85" s="150"/>
      <c r="FP85" s="150"/>
      <c r="FQ85" s="150"/>
      <c r="FR85" s="150"/>
      <c r="FS85" s="150"/>
      <c r="FT85" s="150"/>
      <c r="FU85" s="150"/>
      <c r="FV85" s="150"/>
      <c r="FW85" s="150"/>
      <c r="FX85" s="150"/>
      <c r="FY85" s="150"/>
      <c r="FZ85" s="150"/>
      <c r="GA85" s="150"/>
      <c r="GB85" s="150"/>
      <c r="GC85" s="150"/>
      <c r="GD85" s="150"/>
      <c r="GE85" s="150"/>
      <c r="GF85" s="150"/>
      <c r="GG85" s="150"/>
      <c r="GH85" s="150"/>
      <c r="GI85" s="150"/>
      <c r="GJ85" s="150"/>
      <c r="GK85" s="150"/>
      <c r="GL85" s="150"/>
      <c r="GM85" s="150"/>
      <c r="GN85" s="150"/>
      <c r="GO85" s="150"/>
      <c r="GP85" s="150"/>
      <c r="GQ85" s="150"/>
      <c r="GR85" s="150"/>
      <c r="GS85" s="150"/>
      <c r="GT85" s="150"/>
      <c r="GU85" s="150"/>
      <c r="GV85" s="150"/>
      <c r="GW85" s="150"/>
      <c r="GX85" s="150"/>
      <c r="GY85" s="150"/>
      <c r="GZ85" s="150"/>
      <c r="HA85" s="150"/>
      <c r="HB85" s="150"/>
      <c r="HC85" s="150"/>
      <c r="HD85" s="150"/>
      <c r="HE85" s="150"/>
      <c r="HF85" s="150"/>
      <c r="HG85" s="150"/>
      <c r="HH85" s="150"/>
      <c r="HI85" s="150"/>
      <c r="HJ85" s="150"/>
      <c r="HK85" s="150"/>
      <c r="HL85" s="150"/>
      <c r="HM85" s="150"/>
      <c r="HN85" s="150"/>
      <c r="HO85" s="150"/>
      <c r="HP85" s="150"/>
      <c r="HQ85" s="150"/>
      <c r="HR85" s="150"/>
      <c r="HS85" s="150"/>
      <c r="HT85" s="150"/>
      <c r="HU85" s="150"/>
      <c r="HV85" s="150"/>
      <c r="HW85" s="150"/>
      <c r="HX85" s="150"/>
      <c r="HY85" s="150"/>
      <c r="HZ85" s="150"/>
      <c r="IA85" s="150"/>
      <c r="IB85" s="150"/>
      <c r="IC85" s="150"/>
      <c r="ID85" s="150"/>
      <c r="IE85" s="150"/>
      <c r="IF85" s="150"/>
      <c r="IG85" s="150"/>
      <c r="IH85" s="150"/>
      <c r="II85" s="150"/>
      <c r="IJ85" s="150"/>
      <c r="IK85" s="150"/>
      <c r="IL85" s="150"/>
      <c r="IM85" s="150"/>
      <c r="IN85" s="150"/>
      <c r="IO85" s="150"/>
      <c r="IP85" s="150"/>
      <c r="IQ85" s="150"/>
      <c r="IR85" s="150"/>
      <c r="IS85" s="150"/>
    </row>
    <row r="86" spans="1:253" ht="15.75" customHeight="1"/>
    <row r="87" spans="1:253" ht="15.75" customHeight="1"/>
    <row r="88" spans="1:253" ht="15.75" customHeight="1"/>
    <row r="89" spans="1:253" ht="15.75" customHeight="1"/>
    <row r="90" spans="1:253" ht="15.75" customHeight="1"/>
    <row r="91" spans="1:253" ht="15.75" customHeight="1"/>
    <row r="92" spans="1:253" ht="15.75" customHeight="1"/>
    <row r="93" spans="1:253" ht="15.75" customHeight="1"/>
    <row r="94" spans="1:253" ht="15.75" customHeight="1"/>
    <row r="95" spans="1:253" ht="15.75" customHeight="1"/>
    <row r="96" spans="1:25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sheetData>
  <mergeCells count="13">
    <mergeCell ref="A79:B79"/>
    <mergeCell ref="A36:B36"/>
    <mergeCell ref="A47:B47"/>
    <mergeCell ref="A55:B55"/>
    <mergeCell ref="A60:B60"/>
    <mergeCell ref="A63:B63"/>
    <mergeCell ref="A73:B73"/>
    <mergeCell ref="A28:B28"/>
    <mergeCell ref="A1:D1"/>
    <mergeCell ref="A2:D2"/>
    <mergeCell ref="A19:D19"/>
    <mergeCell ref="A20:D20"/>
    <mergeCell ref="A21:B21"/>
  </mergeCells>
  <conditionalFormatting sqref="A60">
    <cfRule type="expression" dxfId="74" priority="1">
      <formula>#REF!="No"</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workbookViewId="0">
      <selection activeCell="A2" sqref="A2:H2"/>
    </sheetView>
  </sheetViews>
  <sheetFormatPr defaultColWidth="11.19921875" defaultRowHeight="15" customHeight="1"/>
  <cols>
    <col min="1" max="1" width="9.59765625" customWidth="1"/>
    <col min="2" max="2" width="23.3984375" customWidth="1"/>
    <col min="3" max="3" width="40.59765625" customWidth="1"/>
    <col min="4" max="4" width="11.69921875" customWidth="1"/>
    <col min="5" max="5" width="18.8984375" customWidth="1"/>
    <col min="6" max="26" width="8.59765625" customWidth="1"/>
  </cols>
  <sheetData>
    <row r="1" spans="1:26" ht="36" customHeight="1">
      <c r="A1" s="264" t="s">
        <v>1811</v>
      </c>
      <c r="B1" s="217"/>
      <c r="C1" s="217"/>
      <c r="D1" s="217"/>
      <c r="E1" s="217"/>
      <c r="F1" s="210"/>
      <c r="G1" s="268" t="str">
        <f>'HECVAT - On-Premise'!E1</f>
        <v>Version 2.11</v>
      </c>
      <c r="H1" s="210"/>
      <c r="I1" s="9"/>
      <c r="J1" s="9"/>
      <c r="K1" s="9"/>
      <c r="L1" s="9"/>
      <c r="M1" s="9"/>
      <c r="N1" s="9"/>
      <c r="O1" s="9"/>
      <c r="P1" s="9"/>
      <c r="Q1" s="9"/>
      <c r="R1" s="9"/>
      <c r="S1" s="9"/>
      <c r="T1" s="9"/>
      <c r="U1" s="9"/>
      <c r="V1" s="9"/>
      <c r="W1" s="9"/>
      <c r="X1" s="9"/>
      <c r="Y1" s="9"/>
      <c r="Z1" s="9"/>
    </row>
    <row r="2" spans="1:26" ht="25.5" customHeight="1">
      <c r="A2" s="265"/>
      <c r="B2" s="217"/>
      <c r="C2" s="217"/>
      <c r="D2" s="217"/>
      <c r="E2" s="217"/>
      <c r="F2" s="217"/>
      <c r="G2" s="217"/>
      <c r="H2" s="210"/>
      <c r="I2" s="9"/>
      <c r="J2" s="9"/>
      <c r="K2" s="9"/>
      <c r="L2" s="9"/>
      <c r="M2" s="9"/>
      <c r="N2" s="9"/>
      <c r="O2" s="9"/>
      <c r="P2" s="9"/>
      <c r="Q2" s="9"/>
      <c r="R2" s="9"/>
      <c r="S2" s="9"/>
      <c r="T2" s="9"/>
      <c r="U2" s="9"/>
      <c r="V2" s="9"/>
      <c r="W2" s="9"/>
      <c r="X2" s="9"/>
      <c r="Y2" s="9"/>
      <c r="Z2" s="9"/>
    </row>
    <row r="3" spans="1:26" ht="32.25" customHeight="1">
      <c r="A3" s="11" t="s">
        <v>291</v>
      </c>
      <c r="B3" s="214" t="str">
        <f>'HECVAT - On-Premise'!C7</f>
        <v>Vendor Name</v>
      </c>
      <c r="C3" s="210"/>
      <c r="D3" s="11" t="s">
        <v>292</v>
      </c>
      <c r="E3" s="214" t="str">
        <f>'HECVAT - On-Premise'!C8</f>
        <v>Product Name and Version Information</v>
      </c>
      <c r="F3" s="217"/>
      <c r="G3" s="217"/>
      <c r="H3" s="210"/>
      <c r="I3" s="1"/>
      <c r="J3" s="1"/>
      <c r="K3" s="1"/>
      <c r="L3" s="1"/>
      <c r="M3" s="1"/>
      <c r="N3" s="1"/>
      <c r="O3" s="1"/>
      <c r="P3" s="1"/>
      <c r="Q3" s="1"/>
      <c r="R3" s="1"/>
      <c r="S3" s="1"/>
      <c r="T3" s="1"/>
      <c r="U3" s="1"/>
      <c r="V3" s="1"/>
      <c r="W3" s="1"/>
      <c r="X3" s="1"/>
      <c r="Y3" s="1"/>
      <c r="Z3" s="1"/>
    </row>
    <row r="4" spans="1:26" ht="28.5">
      <c r="A4" s="41" t="s">
        <v>293</v>
      </c>
      <c r="B4" s="263" t="str">
        <f>'HECVAT - On-Premise'!C9</f>
        <v>Brief Description of the Product</v>
      </c>
      <c r="C4" s="217"/>
      <c r="D4" s="217"/>
      <c r="E4" s="217"/>
      <c r="F4" s="217"/>
      <c r="G4" s="217"/>
      <c r="H4" s="210"/>
    </row>
    <row r="5" spans="1:26" ht="36" customHeight="1">
      <c r="A5" s="267"/>
      <c r="B5" s="259"/>
      <c r="C5" s="212"/>
      <c r="D5" s="266" t="s">
        <v>294</v>
      </c>
      <c r="E5" s="210"/>
      <c r="F5" s="258"/>
      <c r="G5" s="259"/>
      <c r="H5" s="212"/>
    </row>
    <row r="6" spans="1:26" ht="35.25" customHeight="1">
      <c r="A6" s="260"/>
      <c r="B6" s="261"/>
      <c r="C6" s="262"/>
      <c r="D6" s="72">
        <f>Questions!V11</f>
        <v>0</v>
      </c>
      <c r="E6" s="64" t="str">
        <f>Questions!W11</f>
        <v>F</v>
      </c>
      <c r="F6" s="260"/>
      <c r="G6" s="261"/>
      <c r="H6" s="262"/>
      <c r="I6" s="1"/>
      <c r="J6" s="1"/>
      <c r="K6" s="1"/>
      <c r="L6" s="1"/>
      <c r="M6" s="1"/>
      <c r="N6" s="1"/>
      <c r="O6" s="1"/>
      <c r="P6" s="1"/>
      <c r="Q6" s="1"/>
      <c r="R6" s="1"/>
      <c r="S6" s="1"/>
      <c r="T6" s="1"/>
      <c r="U6" s="1"/>
      <c r="V6" s="1"/>
      <c r="W6" s="1"/>
      <c r="X6" s="1"/>
      <c r="Y6" s="1"/>
      <c r="Z6" s="1"/>
    </row>
    <row r="7" spans="1:26">
      <c r="A7" s="73"/>
      <c r="B7" s="74"/>
      <c r="C7" s="75"/>
      <c r="D7" s="76"/>
      <c r="E7" s="77"/>
      <c r="F7" s="76"/>
      <c r="G7" s="76"/>
      <c r="H7" s="78"/>
    </row>
    <row r="8" spans="1:26">
      <c r="A8" s="79"/>
      <c r="B8" s="80"/>
      <c r="C8" s="81">
        <v>0</v>
      </c>
      <c r="D8" s="82">
        <v>0.6</v>
      </c>
      <c r="E8" s="83">
        <v>0.7</v>
      </c>
      <c r="F8" s="82">
        <v>0.8</v>
      </c>
      <c r="G8" s="82">
        <v>0.9</v>
      </c>
      <c r="H8" s="84"/>
      <c r="I8" s="1"/>
      <c r="J8" s="1"/>
      <c r="K8" s="1"/>
      <c r="L8" s="1"/>
      <c r="M8" s="1"/>
      <c r="N8" s="1"/>
      <c r="O8" s="1"/>
      <c r="P8" s="1"/>
      <c r="Q8" s="1"/>
      <c r="R8" s="1"/>
      <c r="S8" s="1"/>
      <c r="T8" s="1"/>
      <c r="U8" s="1"/>
      <c r="V8" s="1"/>
      <c r="W8" s="1"/>
      <c r="X8" s="1"/>
      <c r="Y8" s="1"/>
      <c r="Z8" s="1"/>
    </row>
    <row r="9" spans="1:26">
      <c r="A9" s="79"/>
      <c r="B9" s="80"/>
      <c r="C9" s="81">
        <v>0.6</v>
      </c>
      <c r="D9" s="82">
        <v>0.7</v>
      </c>
      <c r="E9" s="83">
        <v>0.8</v>
      </c>
      <c r="F9" s="82">
        <v>0.9</v>
      </c>
      <c r="G9" s="82">
        <v>1</v>
      </c>
      <c r="H9" s="84"/>
      <c r="I9" s="1"/>
      <c r="J9" s="1"/>
      <c r="K9" s="1"/>
      <c r="L9" s="1"/>
      <c r="M9" s="1"/>
      <c r="N9" s="1"/>
      <c r="O9" s="1"/>
      <c r="P9" s="1"/>
      <c r="Q9" s="1"/>
      <c r="R9" s="1"/>
      <c r="S9" s="1"/>
      <c r="T9" s="1"/>
      <c r="U9" s="1"/>
      <c r="V9" s="1"/>
      <c r="W9" s="1"/>
      <c r="X9" s="1"/>
      <c r="Y9" s="1"/>
      <c r="Z9" s="1"/>
    </row>
    <row r="10" spans="1:26">
      <c r="A10" s="79"/>
      <c r="B10" s="80"/>
      <c r="C10" s="81" t="s">
        <v>295</v>
      </c>
      <c r="D10" s="82" t="s">
        <v>296</v>
      </c>
      <c r="E10" s="83" t="s">
        <v>297</v>
      </c>
      <c r="F10" s="82" t="s">
        <v>298</v>
      </c>
      <c r="G10" s="82" t="s">
        <v>299</v>
      </c>
      <c r="H10" s="84"/>
      <c r="I10" s="1"/>
      <c r="J10" s="1"/>
      <c r="K10" s="1"/>
      <c r="L10" s="1"/>
      <c r="M10" s="1"/>
      <c r="N10" s="1"/>
      <c r="O10" s="1"/>
      <c r="P10" s="1"/>
      <c r="Q10" s="1"/>
      <c r="R10" s="1"/>
      <c r="S10" s="1"/>
      <c r="T10" s="1"/>
      <c r="U10" s="1"/>
      <c r="V10" s="1"/>
      <c r="W10" s="1"/>
      <c r="X10" s="1"/>
      <c r="Y10" s="1"/>
      <c r="Z10" s="1"/>
    </row>
    <row r="11" spans="1:26" ht="30">
      <c r="A11" s="85" t="str">
        <f>Questions!S2</f>
        <v>Documentation</v>
      </c>
      <c r="B11" s="86">
        <f>Questions!X2</f>
        <v>0</v>
      </c>
      <c r="C11" s="87" t="str">
        <f t="shared" ref="C11:G11" si="0">IF(AND(C$8&lt;$B11,$B11&lt;=C$9),$B11,"")</f>
        <v/>
      </c>
      <c r="D11" s="88" t="str">
        <f t="shared" si="0"/>
        <v/>
      </c>
      <c r="E11" s="88" t="str">
        <f t="shared" si="0"/>
        <v/>
      </c>
      <c r="F11" s="88" t="str">
        <f t="shared" si="0"/>
        <v/>
      </c>
      <c r="G11" s="88" t="str">
        <f t="shared" si="0"/>
        <v/>
      </c>
      <c r="H11" s="84"/>
    </row>
    <row r="12" spans="1:26">
      <c r="A12" s="85" t="str">
        <f>Questions!S3</f>
        <v>Company</v>
      </c>
      <c r="B12" s="86">
        <f>Questions!X3</f>
        <v>0</v>
      </c>
      <c r="C12" s="88" t="str">
        <f t="shared" ref="C12:G12" si="1">IF(AND(C$8&lt;$B12,$B12&lt;=C$9),$B12,"")</f>
        <v/>
      </c>
      <c r="D12" s="88" t="str">
        <f t="shared" si="1"/>
        <v/>
      </c>
      <c r="E12" s="88" t="str">
        <f t="shared" si="1"/>
        <v/>
      </c>
      <c r="F12" s="88" t="str">
        <f t="shared" si="1"/>
        <v/>
      </c>
      <c r="G12" s="88" t="str">
        <f t="shared" si="1"/>
        <v/>
      </c>
      <c r="H12" s="84"/>
    </row>
    <row r="13" spans="1:26" ht="30">
      <c r="A13" s="85" t="str">
        <f>Questions!S4</f>
        <v>Application Security</v>
      </c>
      <c r="B13" s="86">
        <f>Questions!X4</f>
        <v>0</v>
      </c>
      <c r="C13" s="88" t="str">
        <f t="shared" ref="C13:G13" si="2">IF(AND(C$8&lt;$B13,$B13&lt;=C$9),$B13,"")</f>
        <v/>
      </c>
      <c r="D13" s="88" t="str">
        <f t="shared" si="2"/>
        <v/>
      </c>
      <c r="E13" s="88" t="str">
        <f t="shared" si="2"/>
        <v/>
      </c>
      <c r="F13" s="88" t="str">
        <f t="shared" si="2"/>
        <v/>
      </c>
      <c r="G13" s="88" t="str">
        <f t="shared" si="2"/>
        <v/>
      </c>
      <c r="H13" s="84"/>
    </row>
    <row r="14" spans="1:26" ht="75">
      <c r="A14" s="85" t="str">
        <f>Questions!S5</f>
        <v>Authentication, Authorization, and Accounting</v>
      </c>
      <c r="B14" s="86">
        <f>Questions!X5</f>
        <v>0</v>
      </c>
      <c r="C14" s="88" t="str">
        <f t="shared" ref="C14:G14" si="3">IF(AND(C$8&lt;$B14,$B14&lt;=C$9),$B14,"")</f>
        <v/>
      </c>
      <c r="D14" s="88" t="str">
        <f t="shared" si="3"/>
        <v/>
      </c>
      <c r="E14" s="88" t="str">
        <f t="shared" si="3"/>
        <v/>
      </c>
      <c r="F14" s="88" t="str">
        <f t="shared" si="3"/>
        <v/>
      </c>
      <c r="G14" s="88" t="str">
        <f t="shared" si="3"/>
        <v/>
      </c>
      <c r="H14" s="84"/>
    </row>
    <row r="15" spans="1:26" ht="30">
      <c r="A15" s="85" t="str">
        <f>Questions!S6</f>
        <v>Change Management</v>
      </c>
      <c r="B15" s="86">
        <f>Questions!X6</f>
        <v>0</v>
      </c>
      <c r="C15" s="88" t="str">
        <f t="shared" ref="C15:G15" si="4">IF(AND(C$8&lt;$B15,$B15&lt;=C$9),$B15,"")</f>
        <v/>
      </c>
      <c r="D15" s="88" t="str">
        <f t="shared" si="4"/>
        <v/>
      </c>
      <c r="E15" s="88" t="str">
        <f t="shared" si="4"/>
        <v/>
      </c>
      <c r="F15" s="88" t="str">
        <f t="shared" si="4"/>
        <v/>
      </c>
      <c r="G15" s="88" t="str">
        <f t="shared" si="4"/>
        <v/>
      </c>
      <c r="H15" s="84"/>
    </row>
    <row r="16" spans="1:26">
      <c r="A16" s="85" t="str">
        <f>Questions!S7</f>
        <v>Database</v>
      </c>
      <c r="B16" s="86">
        <f>Questions!X7</f>
        <v>0</v>
      </c>
      <c r="C16" s="88" t="str">
        <f t="shared" ref="C16:G16" si="5">IF(AND(C$8&lt;$B16,$B16&lt;=C$9),$B16,"")</f>
        <v/>
      </c>
      <c r="D16" s="88" t="str">
        <f t="shared" si="5"/>
        <v/>
      </c>
      <c r="E16" s="88" t="str">
        <f t="shared" si="5"/>
        <v/>
      </c>
      <c r="F16" s="88" t="str">
        <f t="shared" si="5"/>
        <v/>
      </c>
      <c r="G16" s="88" t="str">
        <f t="shared" si="5"/>
        <v/>
      </c>
      <c r="H16" s="84"/>
    </row>
    <row r="17" spans="1:8">
      <c r="A17" s="85" t="str">
        <f>Questions!S8</f>
        <v>Datacenter</v>
      </c>
      <c r="B17" s="86">
        <f>Questions!X8</f>
        <v>0</v>
      </c>
      <c r="C17" s="88" t="str">
        <f t="shared" ref="C17:G17" si="6">IF(AND(C$8&lt;$B17,$B17&lt;=C$9),$B17,"")</f>
        <v/>
      </c>
      <c r="D17" s="88" t="str">
        <f t="shared" si="6"/>
        <v/>
      </c>
      <c r="E17" s="88" t="str">
        <f t="shared" si="6"/>
        <v/>
      </c>
      <c r="F17" s="88" t="str">
        <f t="shared" si="6"/>
        <v/>
      </c>
      <c r="G17" s="88" t="str">
        <f t="shared" si="6"/>
        <v/>
      </c>
      <c r="H17" s="84"/>
    </row>
    <row r="18" spans="1:8" ht="45">
      <c r="A18" s="85" t="str">
        <f>Questions!S9</f>
        <v>Policies, Procedures, and Processes</v>
      </c>
      <c r="B18" s="86">
        <f>Questions!X15</f>
        <v>0</v>
      </c>
      <c r="C18" s="88" t="str">
        <f t="shared" ref="C18:G18" si="7">IF(AND(C$8&lt;$B18,$B18&lt;=C$9),$B18,"")</f>
        <v/>
      </c>
      <c r="D18" s="88" t="str">
        <f t="shared" si="7"/>
        <v/>
      </c>
      <c r="E18" s="88" t="str">
        <f t="shared" si="7"/>
        <v/>
      </c>
      <c r="F18" s="88" t="str">
        <f t="shared" si="7"/>
        <v/>
      </c>
      <c r="G18" s="88" t="str">
        <f t="shared" si="7"/>
        <v/>
      </c>
      <c r="H18" s="84"/>
    </row>
    <row r="19" spans="1:8">
      <c r="A19" s="85"/>
      <c r="B19" s="86"/>
      <c r="C19" s="88" t="str">
        <f t="shared" ref="C19:G19" si="8">IF(AND(C$8&lt;$B19,$B19&lt;=C$9),$B19,"")</f>
        <v/>
      </c>
      <c r="D19" s="88" t="str">
        <f t="shared" si="8"/>
        <v/>
      </c>
      <c r="E19" s="88" t="str">
        <f t="shared" si="8"/>
        <v/>
      </c>
      <c r="F19" s="88" t="str">
        <f t="shared" si="8"/>
        <v/>
      </c>
      <c r="G19" s="88" t="str">
        <f t="shared" si="8"/>
        <v/>
      </c>
      <c r="H19" s="84"/>
    </row>
    <row r="20" spans="1:8">
      <c r="A20" s="85"/>
      <c r="B20" s="86"/>
      <c r="C20" s="88" t="str">
        <f t="shared" ref="C20:G20" si="9">IF(AND(C$8&lt;$B20,$B20&lt;=C$9),$B20,"")</f>
        <v/>
      </c>
      <c r="D20" s="88" t="str">
        <f t="shared" si="9"/>
        <v/>
      </c>
      <c r="E20" s="88" t="str">
        <f t="shared" si="9"/>
        <v/>
      </c>
      <c r="F20" s="88" t="str">
        <f t="shared" si="9"/>
        <v/>
      </c>
      <c r="G20" s="88" t="str">
        <f t="shared" si="9"/>
        <v/>
      </c>
      <c r="H20" s="84"/>
    </row>
    <row r="21" spans="1:8" ht="15.75" customHeight="1">
      <c r="A21" s="85"/>
      <c r="B21" s="86"/>
      <c r="C21" s="88" t="str">
        <f t="shared" ref="C21:G21" si="10">IF(AND(C$8&lt;$B21,$B21&lt;=C$9),$B21,"")</f>
        <v/>
      </c>
      <c r="D21" s="88" t="str">
        <f t="shared" si="10"/>
        <v/>
      </c>
      <c r="E21" s="88" t="str">
        <f t="shared" si="10"/>
        <v/>
      </c>
      <c r="F21" s="88" t="str">
        <f t="shared" si="10"/>
        <v/>
      </c>
      <c r="G21" s="88" t="str">
        <f t="shared" si="10"/>
        <v/>
      </c>
      <c r="H21" s="84"/>
    </row>
    <row r="22" spans="1:8" ht="15.75" customHeight="1">
      <c r="A22" s="85"/>
      <c r="B22" s="86"/>
      <c r="C22" s="88" t="str">
        <f t="shared" ref="C22:G22" si="11">IF(AND(C$8&lt;$B22,$B22&lt;=C$9),$B22,"")</f>
        <v/>
      </c>
      <c r="D22" s="88" t="str">
        <f t="shared" si="11"/>
        <v/>
      </c>
      <c r="E22" s="88" t="str">
        <f t="shared" si="11"/>
        <v/>
      </c>
      <c r="F22" s="88" t="str">
        <f t="shared" si="11"/>
        <v/>
      </c>
      <c r="G22" s="88" t="str">
        <f t="shared" si="11"/>
        <v/>
      </c>
      <c r="H22" s="84"/>
    </row>
    <row r="23" spans="1:8" ht="15.75" customHeight="1">
      <c r="A23" s="85"/>
      <c r="B23" s="86"/>
      <c r="C23" s="88" t="str">
        <f t="shared" ref="C23:G23" si="12">IF(AND(C$8&lt;$B23,$B23&lt;=C$9),$B23,"")</f>
        <v/>
      </c>
      <c r="D23" s="88" t="str">
        <f t="shared" si="12"/>
        <v/>
      </c>
      <c r="E23" s="88" t="str">
        <f t="shared" si="12"/>
        <v/>
      </c>
      <c r="F23" s="88" t="str">
        <f t="shared" si="12"/>
        <v/>
      </c>
      <c r="G23" s="88" t="str">
        <f t="shared" si="12"/>
        <v/>
      </c>
      <c r="H23" s="84"/>
    </row>
    <row r="24" spans="1:8" ht="15.75" customHeight="1">
      <c r="A24" s="89"/>
      <c r="B24" s="1"/>
      <c r="C24" s="1"/>
      <c r="D24" s="1"/>
      <c r="E24" s="1"/>
      <c r="F24" s="1"/>
      <c r="G24" s="1"/>
      <c r="H24" s="84"/>
    </row>
    <row r="25" spans="1:8" ht="15.75" customHeight="1">
      <c r="A25" s="90"/>
      <c r="B25" s="1"/>
      <c r="C25" s="1"/>
      <c r="D25" s="1"/>
      <c r="E25" s="1"/>
      <c r="F25" s="1"/>
      <c r="G25" s="1"/>
      <c r="H25" s="84"/>
    </row>
    <row r="26" spans="1:8" ht="51" customHeight="1">
      <c r="A26" s="257" t="s">
        <v>300</v>
      </c>
      <c r="B26" s="217"/>
      <c r="C26" s="217"/>
      <c r="D26" s="217"/>
      <c r="E26" s="217"/>
      <c r="F26" s="217"/>
      <c r="G26" s="217"/>
      <c r="H26" s="210"/>
    </row>
    <row r="27" spans="1:8" ht="36" customHeight="1">
      <c r="A27" s="256"/>
      <c r="B27" s="217"/>
      <c r="C27" s="210"/>
      <c r="D27" s="255" t="s">
        <v>237</v>
      </c>
      <c r="E27" s="217"/>
      <c r="F27" s="217"/>
      <c r="G27" s="217"/>
      <c r="H27" s="210"/>
    </row>
    <row r="28" spans="1:8" ht="46.5" customHeight="1">
      <c r="A28" s="91" t="str">
        <f>'High Risk Non-Compliant'!B4</f>
        <v>ID</v>
      </c>
      <c r="B28" s="91" t="str">
        <f>'High Risk Non-Compliant'!C4</f>
        <v>Question</v>
      </c>
      <c r="C28" s="91" t="str">
        <f>'High Risk Non-Compliant'!D4</f>
        <v>Additional Info</v>
      </c>
      <c r="D28" s="92" t="e">
        <f>VLOOKUP('Analyst Report'!B7,Values!A59:B64,1)</f>
        <v>#N/A</v>
      </c>
      <c r="E28" s="93" t="e">
        <f>VLOOKUP('Analyst Report'!B7,Values!A59:B64,2)</f>
        <v>#N/A</v>
      </c>
      <c r="F28" s="89"/>
      <c r="G28" s="1"/>
      <c r="H28" s="84"/>
    </row>
    <row r="29" spans="1:8" ht="15.75" customHeight="1">
      <c r="A29" s="36" t="str">
        <f>'High Risk Non-Compliant'!B5</f>
        <v>DOCU-01</v>
      </c>
      <c r="B29" s="36" t="str">
        <f>'High Risk Non-Compliant'!C5</f>
        <v>Have you undergone a SSAE 18 audit?</v>
      </c>
      <c r="C29" s="94">
        <f>'High Risk Non-Compliant'!D5</f>
        <v>0</v>
      </c>
      <c r="D29" s="36" t="e">
        <f>VLOOKUP(A29,'High Risk Non-Compliant'!B:J,$E$28,FALSE)</f>
        <v>#REF!</v>
      </c>
      <c r="E29" s="36" t="e">
        <f>VLOOKUP(D29,'Crosswalk Detail'!A:B,2,FALSE)</f>
        <v>#REF!</v>
      </c>
      <c r="F29" s="89"/>
      <c r="G29" s="1"/>
      <c r="H29" s="84"/>
    </row>
    <row r="30" spans="1:8" ht="15.75" customHeight="1">
      <c r="A30" s="36" t="str">
        <f>'High Risk Non-Compliant'!B6</f>
        <v>DOCU-02</v>
      </c>
      <c r="B30" s="36" t="str">
        <f>'High Risk Non-Compliant'!C6</f>
        <v>Do you conform with a specific industry standard security framework? (e.g. NIST Cybersecurity Framework, ISO 27001, etc.)</v>
      </c>
      <c r="C30" s="94">
        <f>'High Risk Non-Compliant'!D6</f>
        <v>0</v>
      </c>
      <c r="D30" s="36" t="e">
        <f>VLOOKUP(A30,'High Risk Non-Compliant'!B:J,$E$28,FALSE)</f>
        <v>#REF!</v>
      </c>
      <c r="E30" s="36" t="e">
        <f>VLOOKUP(D30,'Crosswalk Detail'!A:B,2,FALSE)</f>
        <v>#REF!</v>
      </c>
      <c r="F30" s="89"/>
      <c r="G30" s="1"/>
      <c r="H30" s="84"/>
    </row>
    <row r="31" spans="1:8" ht="15.75" customHeight="1">
      <c r="A31" s="36" t="str">
        <f>'High Risk Non-Compliant'!B7</f>
        <v>DOCU-03</v>
      </c>
      <c r="B31" s="36" t="str">
        <f>'High Risk Non-Compliant'!C7</f>
        <v>Are you compliant with FISMA standards?</v>
      </c>
      <c r="C31" s="94">
        <f>'High Risk Non-Compliant'!D7</f>
        <v>0</v>
      </c>
      <c r="D31" s="36" t="e">
        <f>VLOOKUP(A31,'High Risk Non-Compliant'!B:J,$E$28,FALSE)</f>
        <v>#REF!</v>
      </c>
      <c r="E31" s="36" t="e">
        <f>VLOOKUP(D31,'Crosswalk Detail'!A:B,2,FALSE)</f>
        <v>#REF!</v>
      </c>
      <c r="F31" s="89"/>
      <c r="G31" s="1"/>
      <c r="H31" s="84"/>
    </row>
    <row r="32" spans="1:8" ht="15.75" customHeight="1">
      <c r="A32" s="36" t="str">
        <f>'High Risk Non-Compliant'!B8</f>
        <v>DOCU-04</v>
      </c>
      <c r="B32" s="36" t="str">
        <f>'High Risk Non-Compliant'!C8</f>
        <v>Does your organization have a data privacy policy?</v>
      </c>
      <c r="C32" s="94">
        <f>'High Risk Non-Compliant'!D8</f>
        <v>0</v>
      </c>
      <c r="D32" s="36" t="e">
        <f>VLOOKUP(A32,'High Risk Non-Compliant'!B:J,$E$28,FALSE)</f>
        <v>#REF!</v>
      </c>
      <c r="E32" s="36" t="e">
        <f>VLOOKUP(D32,'Crosswalk Detail'!A:B,2,FALSE)</f>
        <v>#REF!</v>
      </c>
      <c r="F32" s="89"/>
      <c r="G32" s="1"/>
      <c r="H32" s="84"/>
    </row>
    <row r="33" spans="1:8" ht="15.75" customHeight="1">
      <c r="A33" s="36" t="str">
        <f>'High Risk Non-Compliant'!B9</f>
        <v>DOCU-05</v>
      </c>
      <c r="B33" s="36" t="str">
        <f>'High Risk Non-Compliant'!C9</f>
        <v>Describe or provide a reference to your Business Continuity Plan (BCP).</v>
      </c>
      <c r="C33" s="94">
        <f>'High Risk Non-Compliant'!D9</f>
        <v>0</v>
      </c>
      <c r="D33" s="36" t="e">
        <f>VLOOKUP(A33,'High Risk Non-Compliant'!B:J,$E$28,FALSE)</f>
        <v>#REF!</v>
      </c>
      <c r="E33" s="36" t="e">
        <f>VLOOKUP(D33,'Crosswalk Detail'!A:B,2,FALSE)</f>
        <v>#REF!</v>
      </c>
      <c r="F33" s="89"/>
      <c r="G33" s="1"/>
      <c r="H33" s="84"/>
    </row>
    <row r="34" spans="1:8" ht="15.75" customHeight="1">
      <c r="A34" s="36" t="str">
        <f>'High Risk Non-Compliant'!B10</f>
        <v>DOCU-06</v>
      </c>
      <c r="B34" s="36" t="str">
        <f>'High Risk Non-Compliant'!C10</f>
        <v>Describe or provide a reference to your Disaster Recovery Plan (DRP).</v>
      </c>
      <c r="C34" s="94">
        <f>'High Risk Non-Compliant'!D10</f>
        <v>0</v>
      </c>
      <c r="D34" s="36" t="e">
        <f>VLOOKUP(A34,'High Risk Non-Compliant'!B:J,$E$28,FALSE)</f>
        <v>#REF!</v>
      </c>
      <c r="E34" s="36" t="e">
        <f>VLOOKUP(D34,'Crosswalk Detail'!A:B,2,FALSE)</f>
        <v>#REF!</v>
      </c>
      <c r="F34" s="89"/>
      <c r="G34" s="1"/>
      <c r="H34" s="84"/>
    </row>
    <row r="35" spans="1:8" ht="15.75" customHeight="1">
      <c r="A35" s="36" t="str">
        <f>'High Risk Non-Compliant'!B11</f>
        <v>COMP-01</v>
      </c>
      <c r="B35" s="36" t="str">
        <f>'High Risk Non-Compliant'!C11</f>
        <v>Describe your organization’s business background and ownership structure, including all parent and subsidiary relationships.</v>
      </c>
      <c r="C35" s="94">
        <f>'High Risk Non-Compliant'!D11</f>
        <v>0</v>
      </c>
      <c r="D35" s="36" t="e">
        <f>VLOOKUP(A35,'High Risk Non-Compliant'!B:J,$E$28,FALSE)</f>
        <v>#REF!</v>
      </c>
      <c r="E35" s="36" t="e">
        <f>VLOOKUP(D35,'Crosswalk Detail'!A:B,2,FALSE)</f>
        <v>#REF!</v>
      </c>
      <c r="F35" s="89"/>
      <c r="G35" s="1"/>
      <c r="H35" s="84"/>
    </row>
    <row r="36" spans="1:8" ht="15.75" customHeight="1">
      <c r="A36" s="36" t="str">
        <f>'High Risk Non-Compliant'!B12</f>
        <v>COMP-02</v>
      </c>
      <c r="B36" s="36" t="str">
        <f>'High Risk Non-Compliant'!C12</f>
        <v>Describe how long your organization has conducted business in this product area.</v>
      </c>
      <c r="C36" s="94">
        <f>'High Risk Non-Compliant'!D12</f>
        <v>0</v>
      </c>
      <c r="D36" s="36" t="e">
        <f>VLOOKUP(A36,'High Risk Non-Compliant'!B:J,$E$28,FALSE)</f>
        <v>#REF!</v>
      </c>
      <c r="E36" s="36" t="e">
        <f>VLOOKUP(D36,'Crosswalk Detail'!A:B,2,FALSE)</f>
        <v>#REF!</v>
      </c>
      <c r="F36" s="89"/>
      <c r="G36" s="1"/>
      <c r="H36" s="84"/>
    </row>
    <row r="37" spans="1:8" ht="15.75" customHeight="1">
      <c r="A37" s="36" t="str">
        <f>'High Risk Non-Compliant'!B13</f>
        <v>COMP-03</v>
      </c>
      <c r="B37" s="36" t="str">
        <f>'High Risk Non-Compliant'!C13</f>
        <v>Do you have existing higher education customers?</v>
      </c>
      <c r="C37" s="94">
        <f>'High Risk Non-Compliant'!D13</f>
        <v>0</v>
      </c>
      <c r="D37" s="36" t="e">
        <f>VLOOKUP(A37,'High Risk Non-Compliant'!B:J,$E$28,FALSE)</f>
        <v>#REF!</v>
      </c>
      <c r="E37" s="36" t="e">
        <f>VLOOKUP(D37,'Crosswalk Detail'!A:B,2,FALSE)</f>
        <v>#REF!</v>
      </c>
      <c r="F37" s="89"/>
      <c r="G37" s="1"/>
      <c r="H37" s="84"/>
    </row>
    <row r="38" spans="1:8" ht="15.75" customHeight="1">
      <c r="A38" s="36" t="str">
        <f>'High Risk Non-Compliant'!B14</f>
        <v>COMP-04</v>
      </c>
      <c r="B38" s="36" t="str">
        <f>'High Risk Non-Compliant'!C14</f>
        <v>Have you had a significant breach in the last 5 years?</v>
      </c>
      <c r="C38" s="94">
        <f>'High Risk Non-Compliant'!D14</f>
        <v>0</v>
      </c>
      <c r="D38" s="36" t="e">
        <f>VLOOKUP(A38,'High Risk Non-Compliant'!B:J,$E$28,FALSE)</f>
        <v>#REF!</v>
      </c>
      <c r="E38" s="36" t="e">
        <f>VLOOKUP(D38,'Crosswalk Detail'!A:B,2,FALSE)</f>
        <v>#REF!</v>
      </c>
      <c r="F38" s="89"/>
      <c r="G38" s="1"/>
      <c r="H38" s="84"/>
    </row>
    <row r="39" spans="1:8" ht="15.75" customHeight="1">
      <c r="A39" s="36" t="str">
        <f>'High Risk Non-Compliant'!B15</f>
        <v>COMP-05</v>
      </c>
      <c r="B39" s="36" t="str">
        <f>'High Risk Non-Compliant'!C15</f>
        <v>Do you have a dedicated Information Security staff or office?</v>
      </c>
      <c r="C39" s="94">
        <f>'High Risk Non-Compliant'!D15</f>
        <v>0</v>
      </c>
      <c r="D39" s="36" t="e">
        <f>VLOOKUP(A39,'High Risk Non-Compliant'!B:J,$E$28,FALSE)</f>
        <v>#REF!</v>
      </c>
      <c r="E39" s="36" t="e">
        <f>VLOOKUP(D39,'Crosswalk Detail'!A:B,2,FALSE)</f>
        <v>#REF!</v>
      </c>
      <c r="F39" s="89"/>
      <c r="G39" s="1"/>
      <c r="H39" s="84"/>
    </row>
    <row r="40" spans="1:8" ht="15.75" customHeight="1">
      <c r="A40" s="36" t="str">
        <f>'High Risk Non-Compliant'!B16</f>
        <v>COMP-06</v>
      </c>
      <c r="B40" s="36" t="str">
        <f>'High Risk Non-Compliant'!C16</f>
        <v>Do you have a dedicated Software and System Development team(s)? (e.g. Customer Support, Implementation, Product Management, etc.)</v>
      </c>
      <c r="C40" s="94">
        <f>'High Risk Non-Compliant'!D16</f>
        <v>0</v>
      </c>
      <c r="D40" s="36" t="e">
        <f>VLOOKUP(A40,'High Risk Non-Compliant'!B:J,$E$28,FALSE)</f>
        <v>#REF!</v>
      </c>
      <c r="E40" s="36" t="e">
        <f>VLOOKUP(D40,'Crosswalk Detail'!A:B,2,FALSE)</f>
        <v>#REF!</v>
      </c>
      <c r="F40" s="89"/>
      <c r="G40" s="1"/>
      <c r="H40" s="84"/>
    </row>
    <row r="41" spans="1:8" ht="15.75" customHeight="1">
      <c r="A41" s="36" t="str">
        <f>'High Risk Non-Compliant'!B17</f>
        <v>COMP-07</v>
      </c>
      <c r="B41" s="36" t="str">
        <f>'High Risk Non-Compliant'!C17</f>
        <v>Use this area to share information about your architecture that will assist those who are assessing your company data security program.</v>
      </c>
      <c r="C41" s="94">
        <f>'High Risk Non-Compliant'!D17</f>
        <v>0</v>
      </c>
      <c r="D41" s="36" t="e">
        <f>VLOOKUP(A41,'High Risk Non-Compliant'!B:J,$E$28,FALSE)</f>
        <v>#REF!</v>
      </c>
      <c r="E41" s="36" t="e">
        <f>VLOOKUP(D41,'Crosswalk Detail'!A:B,2,FALSE)</f>
        <v>#REF!</v>
      </c>
      <c r="F41" s="89"/>
      <c r="G41" s="1"/>
      <c r="H41" s="84"/>
    </row>
    <row r="42" spans="1:8" ht="15.75" customHeight="1">
      <c r="A42" s="36" t="str">
        <f>'High Risk Non-Compliant'!B18</f>
        <v>OPAP-01</v>
      </c>
      <c r="B42" s="36" t="str">
        <f>'High Risk Non-Compliant'!C18</f>
        <v>Do you support role-based access control (RBAC) for end-users?</v>
      </c>
      <c r="C42" s="94">
        <f>'High Risk Non-Compliant'!D18</f>
        <v>0</v>
      </c>
      <c r="D42" s="36" t="e">
        <f>VLOOKUP(A42,'High Risk Non-Compliant'!B:J,$E$28,FALSE)</f>
        <v>#REF!</v>
      </c>
      <c r="E42" s="36" t="e">
        <f>VLOOKUP(D42,'Crosswalk Detail'!A:B,2,FALSE)</f>
        <v>#REF!</v>
      </c>
      <c r="F42" s="89"/>
      <c r="G42" s="1"/>
      <c r="H42" s="84"/>
    </row>
    <row r="43" spans="1:8" ht="54.75" customHeight="1">
      <c r="A43" s="36" t="str">
        <f>'High Risk Non-Compliant'!B19</f>
        <v>OPAP-02</v>
      </c>
      <c r="B43" s="36" t="str">
        <f>'High Risk Non-Compliant'!C19</f>
        <v>Do you support role-based access control (RBAC) for system administrators?</v>
      </c>
      <c r="C43" s="94">
        <f>'High Risk Non-Compliant'!D19</f>
        <v>0</v>
      </c>
      <c r="D43" s="36" t="e">
        <f>VLOOKUP(A43,'High Risk Non-Compliant'!B:J,$E$28,FALSE)</f>
        <v>#REF!</v>
      </c>
      <c r="E43" s="36" t="e">
        <f>VLOOKUP(D43,'Crosswalk Detail'!A:B,2,FALSE)</f>
        <v>#REF!</v>
      </c>
      <c r="F43" s="89"/>
      <c r="G43" s="1"/>
      <c r="H43" s="84"/>
    </row>
    <row r="44" spans="1:8" ht="63" customHeight="1">
      <c r="A44" s="36" t="str">
        <f>'High Risk Non-Compliant'!B20</f>
        <v>OPAP-03</v>
      </c>
      <c r="B44" s="36" t="str">
        <f>'High Risk Non-Compliant'!C20</f>
        <v>Can your employees access customer systems remotely?</v>
      </c>
      <c r="C44" s="94">
        <f>'High Risk Non-Compliant'!D20</f>
        <v>0</v>
      </c>
      <c r="D44" s="36" t="e">
        <f>VLOOKUP(A44,'High Risk Non-Compliant'!B:J,$E$28,FALSE)</f>
        <v>#REF!</v>
      </c>
      <c r="E44" s="36" t="e">
        <f>VLOOKUP(D44,'Crosswalk Detail'!A:B,2,FALSE)</f>
        <v>#REF!</v>
      </c>
      <c r="F44" s="89"/>
      <c r="G44" s="1"/>
      <c r="H44" s="84"/>
    </row>
    <row r="45" spans="1:8" ht="66" customHeight="1">
      <c r="A45" s="36" t="str">
        <f>'High Risk Non-Compliant'!B21</f>
        <v>OPAP-04</v>
      </c>
      <c r="B45" s="36" t="str">
        <f>'High Risk Non-Compliant'!C21</f>
        <v>Can you provide overall system and/or application architecture diagrams including a full description of the data communications architecture for all components of the system?</v>
      </c>
      <c r="C45" s="94">
        <f>'High Risk Non-Compliant'!D21</f>
        <v>0</v>
      </c>
      <c r="D45" s="36" t="e">
        <f>VLOOKUP(A45,'High Risk Non-Compliant'!B:J,$E$28,FALSE)</f>
        <v>#REF!</v>
      </c>
      <c r="E45" s="36" t="e">
        <f>VLOOKUP(D45,'Crosswalk Detail'!A:B,2,FALSE)</f>
        <v>#REF!</v>
      </c>
      <c r="F45" s="89"/>
      <c r="G45" s="1"/>
      <c r="H45" s="84"/>
    </row>
    <row r="46" spans="1:8" ht="59.25" customHeight="1">
      <c r="A46" s="36" t="str">
        <f>'High Risk Non-Compliant'!B22</f>
        <v>OPAP-05</v>
      </c>
      <c r="B46" s="36" t="str">
        <f>'High Risk Non-Compliant'!C22</f>
        <v xml:space="preserve">Does the system provide data input validation and error messages? </v>
      </c>
      <c r="C46" s="94">
        <f>'High Risk Non-Compliant'!D22</f>
        <v>0</v>
      </c>
      <c r="D46" s="36" t="e">
        <f>VLOOKUP(A46,'High Risk Non-Compliant'!B:J,$E$28,FALSE)</f>
        <v>#REF!</v>
      </c>
      <c r="E46" s="36" t="e">
        <f>VLOOKUP(D46,'Crosswalk Detail'!A:B,2,FALSE)</f>
        <v>#REF!</v>
      </c>
      <c r="F46" s="89"/>
      <c r="G46" s="1"/>
      <c r="H46" s="84"/>
    </row>
    <row r="47" spans="1:8" ht="15.75" customHeight="1">
      <c r="A47" s="36" t="str">
        <f>'High Risk Non-Compliant'!B23</f>
        <v>OPAP-06</v>
      </c>
      <c r="B47" s="36" t="str">
        <f>'High Risk Non-Compliant'!C23</f>
        <v>Do you require remote management of the system?</v>
      </c>
      <c r="C47" s="94">
        <f>'High Risk Non-Compliant'!D23</f>
        <v>0</v>
      </c>
      <c r="D47" s="36" t="e">
        <f>VLOOKUP(A47,'High Risk Non-Compliant'!B:J,$E$28,FALSE)</f>
        <v>#REF!</v>
      </c>
      <c r="E47" s="36" t="e">
        <f>VLOOKUP(D47,'Crosswalk Detail'!A:B,2,FALSE)</f>
        <v>#REF!</v>
      </c>
      <c r="F47" s="89"/>
      <c r="G47" s="1"/>
      <c r="H47" s="84"/>
    </row>
    <row r="48" spans="1:8" ht="15.75" customHeight="1">
      <c r="A48" s="36" t="str">
        <f>'High Risk Non-Compliant'!B24</f>
        <v>OPAP-07</v>
      </c>
      <c r="B48" s="36" t="str">
        <f>'High Risk Non-Compliant'!C24</f>
        <v>Are your remote actions and changes logged or otherwise visible to the campus? (IF YES to OPAP-06)</v>
      </c>
      <c r="C48" s="94">
        <f>'High Risk Non-Compliant'!D24</f>
        <v>0</v>
      </c>
      <c r="D48" s="36" t="e">
        <f>VLOOKUP(A48,'High Risk Non-Compliant'!B:J,$E$28,FALSE)</f>
        <v>#REF!</v>
      </c>
      <c r="E48" s="36" t="e">
        <f>VLOOKUP(D48,'Crosswalk Detail'!A:B,2,FALSE)</f>
        <v>#REF!</v>
      </c>
      <c r="F48" s="89"/>
      <c r="G48" s="1"/>
      <c r="H48" s="84"/>
    </row>
    <row r="49" spans="1:8" ht="15.75" customHeight="1">
      <c r="A49" s="36" t="str">
        <f>'High Risk Non-Compliant'!B25</f>
        <v>OPAP-08</v>
      </c>
      <c r="B49" s="36" t="str">
        <f>'High Risk Non-Compliant'!C25</f>
        <v>If you maintain remote access to the system, Will you handle data in a FERPA compliant manner?</v>
      </c>
      <c r="C49" s="94">
        <f>'High Risk Non-Compliant'!D25</f>
        <v>0</v>
      </c>
      <c r="D49" s="36" t="e">
        <f>VLOOKUP(A49,'High Risk Non-Compliant'!B:J,$E$28,FALSE)</f>
        <v>#REF!</v>
      </c>
      <c r="E49" s="36" t="e">
        <f>VLOOKUP(D49,'Crosswalk Detail'!A:B,2,FALSE)</f>
        <v>#REF!</v>
      </c>
      <c r="F49" s="89"/>
      <c r="G49" s="1"/>
      <c r="H49" s="84"/>
    </row>
    <row r="50" spans="1:8" ht="51.75" customHeight="1">
      <c r="A50" s="36" t="str">
        <f>'High Risk Non-Compliant'!B26</f>
        <v>OPAP-09</v>
      </c>
      <c r="B50" s="36" t="str">
        <f>'High Risk Non-Compliant'!C26</f>
        <v>Describe or provide a reference to how you monitor for and protect against common web application security vulnerabilities (e.g. SQL injection, XSS, XSRF, etc.).</v>
      </c>
      <c r="C50" s="94">
        <f>'High Risk Non-Compliant'!D26</f>
        <v>0</v>
      </c>
      <c r="D50" s="36" t="e">
        <f>VLOOKUP(A50,'High Risk Non-Compliant'!B:J,$E$28,FALSE)</f>
        <v>#REF!</v>
      </c>
      <c r="E50" s="36" t="e">
        <f>VLOOKUP(D50,'Crosswalk Detail'!A:B,2,FALSE)</f>
        <v>#REF!</v>
      </c>
      <c r="F50" s="89"/>
      <c r="G50" s="1"/>
      <c r="H50" s="84"/>
    </row>
    <row r="51" spans="1:8" ht="15.75" customHeight="1">
      <c r="A51" s="36" t="str">
        <f>'High Risk Non-Compliant'!B27</f>
        <v>OPAP-10</v>
      </c>
      <c r="B51" s="36" t="str">
        <f>'High Risk Non-Compliant'!C27</f>
        <v>Describe or provide a reference to how you monitor for and provide patches to protect against application vulnerabilities (privilege escalation, exfiltration, etc.).</v>
      </c>
      <c r="C51" s="94">
        <f>'High Risk Non-Compliant'!D27</f>
        <v>0</v>
      </c>
      <c r="D51" s="36" t="e">
        <f>VLOOKUP(A51,'High Risk Non-Compliant'!B:J,$E$28,FALSE)</f>
        <v>#REF!</v>
      </c>
      <c r="E51" s="36" t="e">
        <f>VLOOKUP(D51,'Crosswalk Detail'!A:B,2,FALSE)</f>
        <v>#REF!</v>
      </c>
      <c r="F51" s="89"/>
      <c r="G51" s="1"/>
      <c r="H51" s="84"/>
    </row>
    <row r="52" spans="1:8" ht="15.75" customHeight="1">
      <c r="A52" s="36" t="str">
        <f>'High Risk Non-Compliant'!B28</f>
        <v>OPAA-01</v>
      </c>
      <c r="B52" s="36" t="str">
        <f>'High Risk Non-Compliant'!C28</f>
        <v>Can you enforce password/passphrase aging requirements for administrative and/or system accounts?</v>
      </c>
      <c r="C52" s="94">
        <f>'High Risk Non-Compliant'!D28</f>
        <v>0</v>
      </c>
      <c r="D52" s="36" t="e">
        <f>VLOOKUP(A52,'High Risk Non-Compliant'!B:J,$E$28,FALSE)</f>
        <v>#REF!</v>
      </c>
      <c r="E52" s="36" t="e">
        <f>VLOOKUP(D52,'Crosswalk Detail'!A:B,2,FALSE)</f>
        <v>#REF!</v>
      </c>
      <c r="F52" s="95"/>
      <c r="G52" s="96"/>
      <c r="H52" s="97"/>
    </row>
    <row r="53" spans="1:8" ht="48" customHeight="1"/>
    <row r="54" spans="1:8" ht="48" customHeight="1"/>
    <row r="55" spans="1:8" ht="48" customHeight="1"/>
    <row r="56" spans="1:8" ht="48" customHeight="1"/>
    <row r="57" spans="1:8" ht="48" customHeight="1"/>
    <row r="58" spans="1:8" ht="48" customHeight="1"/>
    <row r="59" spans="1:8" ht="48" customHeight="1"/>
    <row r="60" spans="1:8" ht="48" customHeight="1"/>
    <row r="61" spans="1:8" ht="48" customHeight="1"/>
    <row r="62" spans="1:8" ht="48" customHeight="1"/>
    <row r="63" spans="1:8" ht="48" customHeight="1"/>
    <row r="64" spans="1:8" ht="48" customHeight="1"/>
    <row r="65" ht="48" customHeight="1"/>
    <row r="66" ht="48" customHeight="1"/>
    <row r="67" ht="48" customHeight="1"/>
    <row r="68" ht="48" customHeight="1"/>
    <row r="69" ht="48" customHeight="1"/>
    <row r="70" ht="48" customHeight="1"/>
    <row r="71" ht="48" customHeight="1"/>
    <row r="72" ht="48" customHeight="1"/>
    <row r="73" ht="48" customHeight="1"/>
    <row r="74" ht="48" customHeight="1"/>
    <row r="75" ht="48" customHeight="1"/>
    <row r="76" ht="48" customHeight="1"/>
    <row r="77" ht="48" customHeight="1"/>
    <row r="78" ht="48" customHeight="1"/>
    <row r="79" ht="48" customHeight="1"/>
    <row r="80" ht="48" customHeight="1"/>
    <row r="81" ht="48" customHeight="1"/>
    <row r="82" ht="48" customHeight="1"/>
    <row r="83" ht="48" customHeight="1"/>
    <row r="84" ht="48" customHeight="1"/>
    <row r="85" ht="48" customHeight="1"/>
    <row r="86" ht="48" customHeight="1"/>
    <row r="87" ht="48" customHeight="1"/>
    <row r="88" ht="48" customHeight="1"/>
    <row r="89" ht="48" customHeight="1"/>
    <row r="90" ht="48" customHeight="1"/>
    <row r="91" ht="48" customHeight="1"/>
    <row r="92" ht="48" customHeight="1"/>
    <row r="93" ht="48" customHeight="1"/>
    <row r="94" ht="48" customHeight="1"/>
    <row r="95" ht="48" customHeight="1"/>
    <row r="96" ht="48" customHeight="1"/>
    <row r="97" ht="48" customHeight="1"/>
    <row r="98" ht="48"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F1"/>
    <mergeCell ref="A2:H2"/>
    <mergeCell ref="D5:E5"/>
    <mergeCell ref="A5:C6"/>
    <mergeCell ref="G1:H1"/>
    <mergeCell ref="D27:H27"/>
    <mergeCell ref="A27:C27"/>
    <mergeCell ref="A26:H26"/>
    <mergeCell ref="F5:H6"/>
    <mergeCell ref="E3:H3"/>
    <mergeCell ref="B3:C3"/>
    <mergeCell ref="B4:H4"/>
  </mergeCells>
  <conditionalFormatting sqref="E6">
    <cfRule type="cellIs" dxfId="73" priority="1" operator="equal">
      <formula>"D"</formula>
    </cfRule>
  </conditionalFormatting>
  <conditionalFormatting sqref="E6">
    <cfRule type="cellIs" dxfId="72" priority="2" operator="equal">
      <formula>"C"</formula>
    </cfRule>
  </conditionalFormatting>
  <conditionalFormatting sqref="E6">
    <cfRule type="cellIs" dxfId="71" priority="3" operator="equal">
      <formula>"B"</formula>
    </cfRule>
  </conditionalFormatting>
  <conditionalFormatting sqref="E6">
    <cfRule type="cellIs" dxfId="70" priority="4" operator="equal">
      <formula>"A"</formula>
    </cfRule>
  </conditionalFormatting>
  <conditionalFormatting sqref="E6">
    <cfRule type="cellIs" dxfId="69" priority="5" operator="equal">
      <formula>"F"</formula>
    </cfRule>
  </conditionalFormatting>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CECE"/>
  </sheetPr>
  <dimension ref="A1:Z1000"/>
  <sheetViews>
    <sheetView workbookViewId="0">
      <selection activeCell="B5" sqref="B5"/>
      <pivotSelection pane="bottomRight" showHeader="1" extendable="1" axis="axisRow" dimension="1" max="1" activeRow="4" activeCol="1" previousRow="4" previousCol="1" click="1" r:id="rId1">
        <pivotArea dataOnly="0" outline="0" fieldPosition="0">
          <references count="1">
            <reference field="1" count="1">
              <x v="7"/>
            </reference>
          </references>
        </pivotArea>
      </pivotSelection>
    </sheetView>
  </sheetViews>
  <sheetFormatPr defaultColWidth="11.19921875" defaultRowHeight="15" customHeight="1"/>
  <cols>
    <col min="1" max="1" width="9.19921875" customWidth="1"/>
    <col min="2" max="2" width="6.19921875" customWidth="1"/>
    <col min="3" max="3" width="19.69921875" customWidth="1"/>
    <col min="4" max="4" width="11.59765625" customWidth="1"/>
    <col min="5" max="5" width="4.3984375" customWidth="1"/>
    <col min="6" max="6" width="6.19921875" customWidth="1"/>
    <col min="7" max="7" width="12.09765625" customWidth="1"/>
    <col min="8" max="8" width="10.69921875" customWidth="1"/>
    <col min="9" max="9" width="13.09765625" customWidth="1"/>
    <col min="10" max="10" width="12.3984375" customWidth="1"/>
    <col min="11" max="26" width="8.59765625" customWidth="1"/>
  </cols>
  <sheetData>
    <row r="1" spans="1:26">
      <c r="A1" s="141" t="s">
        <v>307</v>
      </c>
      <c r="B1" s="207" t="s">
        <v>1607</v>
      </c>
      <c r="C1" s="71"/>
      <c r="D1" s="71"/>
      <c r="E1" s="71"/>
      <c r="F1" s="71"/>
      <c r="G1" s="71"/>
      <c r="H1" s="71"/>
      <c r="I1" s="71"/>
      <c r="J1" s="71"/>
      <c r="K1" s="71"/>
      <c r="L1" s="71"/>
      <c r="M1" s="71"/>
      <c r="N1" s="71"/>
      <c r="O1" s="71"/>
      <c r="P1" s="71"/>
      <c r="Q1" s="71"/>
      <c r="R1" s="71"/>
      <c r="S1" s="71"/>
      <c r="T1" s="71"/>
      <c r="U1" s="71"/>
      <c r="V1" s="71"/>
      <c r="W1" s="71"/>
      <c r="X1" s="71"/>
      <c r="Y1" s="71"/>
      <c r="Z1" s="71"/>
    </row>
    <row r="2" spans="1:26">
      <c r="A2" s="141" t="s">
        <v>311</v>
      </c>
      <c r="B2" s="140">
        <v>0</v>
      </c>
      <c r="C2" s="71"/>
      <c r="D2" s="71"/>
      <c r="E2" s="71"/>
      <c r="F2" s="71"/>
      <c r="G2" s="71"/>
      <c r="H2" s="71"/>
      <c r="I2" s="71"/>
      <c r="J2" s="71"/>
      <c r="K2" s="71"/>
      <c r="L2" s="71"/>
      <c r="M2" s="71"/>
      <c r="N2" s="71"/>
      <c r="O2" s="71"/>
      <c r="P2" s="71"/>
      <c r="Q2" s="71"/>
      <c r="R2" s="71"/>
      <c r="S2" s="71"/>
      <c r="T2" s="71"/>
      <c r="U2" s="71"/>
      <c r="V2" s="71"/>
      <c r="W2" s="71"/>
      <c r="X2" s="71"/>
      <c r="Y2" s="71"/>
      <c r="Z2" s="71"/>
    </row>
    <row r="3" spans="1:26">
      <c r="E3" s="71"/>
      <c r="F3" s="71"/>
      <c r="G3" s="71"/>
      <c r="H3" s="71"/>
      <c r="I3" s="71"/>
      <c r="J3" s="71"/>
      <c r="K3" s="71"/>
      <c r="L3" s="71"/>
      <c r="M3" s="71"/>
      <c r="N3" s="71"/>
      <c r="O3" s="71"/>
      <c r="P3" s="71"/>
      <c r="Q3" s="71"/>
      <c r="R3" s="71"/>
      <c r="S3" s="71"/>
      <c r="T3" s="71"/>
      <c r="U3" s="71"/>
      <c r="V3" s="71"/>
      <c r="W3" s="71"/>
      <c r="X3" s="71"/>
      <c r="Y3" s="71"/>
      <c r="Z3" s="71"/>
    </row>
    <row r="4" spans="1:26" ht="60">
      <c r="A4" s="141" t="s">
        <v>301</v>
      </c>
      <c r="B4" s="141" t="s">
        <v>287</v>
      </c>
      <c r="C4" s="141" t="s">
        <v>288</v>
      </c>
      <c r="D4" s="141" t="s">
        <v>302</v>
      </c>
      <c r="E4" s="141" t="s">
        <v>303</v>
      </c>
      <c r="F4" s="141" t="s">
        <v>194</v>
      </c>
      <c r="G4" s="141" t="s">
        <v>304</v>
      </c>
      <c r="H4" s="141" t="s">
        <v>196</v>
      </c>
      <c r="I4" s="141" t="s">
        <v>197</v>
      </c>
      <c r="J4" s="141" t="s">
        <v>198</v>
      </c>
      <c r="L4" s="71"/>
      <c r="M4" s="71"/>
      <c r="N4" s="71"/>
      <c r="O4" s="71"/>
      <c r="P4" s="71"/>
      <c r="Q4" s="71"/>
      <c r="R4" s="71"/>
      <c r="S4" s="71"/>
      <c r="T4" s="71"/>
      <c r="U4" s="71"/>
      <c r="V4" s="71"/>
      <c r="W4" s="71"/>
      <c r="X4" s="71"/>
      <c r="Y4" s="71"/>
      <c r="Z4" s="71"/>
    </row>
    <row r="5" spans="1:26" ht="30">
      <c r="A5" s="207">
        <v>1</v>
      </c>
      <c r="B5" s="207" t="s">
        <v>66</v>
      </c>
      <c r="C5" s="207" t="s">
        <v>67</v>
      </c>
      <c r="D5" s="142">
        <v>0</v>
      </c>
      <c r="E5" s="142">
        <v>0</v>
      </c>
      <c r="F5" s="142">
        <v>0</v>
      </c>
      <c r="G5" s="207" t="s">
        <v>199</v>
      </c>
      <c r="H5" s="142">
        <v>0</v>
      </c>
      <c r="I5" s="142">
        <v>0</v>
      </c>
      <c r="J5" s="142" t="s">
        <v>200</v>
      </c>
      <c r="L5" s="71"/>
      <c r="M5" s="71"/>
      <c r="N5" s="71"/>
      <c r="O5" s="71"/>
      <c r="P5" s="71"/>
      <c r="Q5" s="71"/>
      <c r="R5" s="71"/>
      <c r="S5" s="71"/>
      <c r="T5" s="71"/>
      <c r="U5" s="71"/>
      <c r="V5" s="71"/>
      <c r="W5" s="71"/>
      <c r="X5" s="71"/>
      <c r="Y5" s="71"/>
      <c r="Z5" s="71"/>
    </row>
    <row r="6" spans="1:26" ht="105">
      <c r="A6" s="207">
        <v>2</v>
      </c>
      <c r="B6" s="207" t="s">
        <v>69</v>
      </c>
      <c r="C6" s="207" t="s">
        <v>70</v>
      </c>
      <c r="D6" s="142">
        <v>0</v>
      </c>
      <c r="E6" s="142">
        <v>0</v>
      </c>
      <c r="F6" s="142">
        <v>0</v>
      </c>
      <c r="G6" s="207" t="s">
        <v>202</v>
      </c>
      <c r="H6" s="142">
        <v>0</v>
      </c>
      <c r="I6" s="142">
        <v>0</v>
      </c>
      <c r="J6" s="142" t="s">
        <v>200</v>
      </c>
      <c r="L6" s="71"/>
      <c r="M6" s="71"/>
      <c r="N6" s="71"/>
      <c r="O6" s="71"/>
      <c r="P6" s="71"/>
      <c r="Q6" s="71"/>
      <c r="R6" s="71"/>
      <c r="S6" s="71"/>
      <c r="T6" s="71"/>
      <c r="U6" s="71"/>
      <c r="V6" s="71"/>
      <c r="W6" s="71"/>
      <c r="X6" s="71"/>
      <c r="Y6" s="71"/>
      <c r="Z6" s="71"/>
    </row>
    <row r="7" spans="1:26" ht="45">
      <c r="A7" s="207">
        <v>3</v>
      </c>
      <c r="B7" s="207" t="s">
        <v>71</v>
      </c>
      <c r="C7" s="207" t="s">
        <v>72</v>
      </c>
      <c r="D7" s="142">
        <v>0</v>
      </c>
      <c r="E7" s="142">
        <v>0</v>
      </c>
      <c r="F7" s="142">
        <v>0</v>
      </c>
      <c r="G7" s="207" t="s">
        <v>202</v>
      </c>
      <c r="H7" s="142">
        <v>0</v>
      </c>
      <c r="I7" s="142">
        <v>0</v>
      </c>
      <c r="J7" s="142" t="s">
        <v>200</v>
      </c>
      <c r="L7" s="71"/>
      <c r="M7" s="71"/>
      <c r="N7" s="71"/>
      <c r="O7" s="71"/>
      <c r="P7" s="71"/>
      <c r="Q7" s="71"/>
      <c r="R7" s="71"/>
      <c r="S7" s="71"/>
      <c r="T7" s="71"/>
      <c r="U7" s="71"/>
      <c r="V7" s="71"/>
      <c r="W7" s="71"/>
      <c r="X7" s="71"/>
      <c r="Y7" s="71"/>
      <c r="Z7" s="71"/>
    </row>
    <row r="8" spans="1:26" ht="45">
      <c r="A8" s="207">
        <v>4</v>
      </c>
      <c r="B8" s="207" t="s">
        <v>73</v>
      </c>
      <c r="C8" s="207" t="s">
        <v>74</v>
      </c>
      <c r="D8" s="142">
        <v>0</v>
      </c>
      <c r="E8" s="142">
        <v>0</v>
      </c>
      <c r="F8" s="142" t="s">
        <v>204</v>
      </c>
      <c r="G8" s="207" t="s">
        <v>205</v>
      </c>
      <c r="H8" s="142" t="s">
        <v>206</v>
      </c>
      <c r="I8" s="142" t="s">
        <v>206</v>
      </c>
      <c r="J8" s="142" t="s">
        <v>200</v>
      </c>
      <c r="L8" s="71"/>
      <c r="M8" s="71"/>
      <c r="N8" s="71"/>
      <c r="O8" s="71"/>
      <c r="P8" s="71"/>
      <c r="Q8" s="71"/>
      <c r="R8" s="71"/>
      <c r="S8" s="71"/>
      <c r="T8" s="71"/>
      <c r="U8" s="71"/>
      <c r="V8" s="71"/>
      <c r="W8" s="71"/>
      <c r="X8" s="71"/>
      <c r="Y8" s="71"/>
      <c r="Z8" s="71"/>
    </row>
    <row r="9" spans="1:26" ht="90">
      <c r="A9" s="207">
        <v>5</v>
      </c>
      <c r="B9" s="207" t="s">
        <v>75</v>
      </c>
      <c r="C9" s="207" t="s">
        <v>76</v>
      </c>
      <c r="D9" s="142">
        <v>0</v>
      </c>
      <c r="E9" s="142" t="s">
        <v>1701</v>
      </c>
      <c r="F9" s="142">
        <v>0</v>
      </c>
      <c r="G9" s="207" t="s">
        <v>515</v>
      </c>
      <c r="H9" s="142" t="s">
        <v>281</v>
      </c>
      <c r="I9" s="142" t="s">
        <v>924</v>
      </c>
      <c r="J9" s="142" t="s">
        <v>1702</v>
      </c>
      <c r="L9" s="71"/>
      <c r="M9" s="71"/>
      <c r="N9" s="71"/>
      <c r="O9" s="71"/>
      <c r="P9" s="71"/>
      <c r="Q9" s="71"/>
      <c r="R9" s="71"/>
      <c r="S9" s="71"/>
      <c r="T9" s="71"/>
      <c r="U9" s="71"/>
      <c r="V9" s="71"/>
      <c r="W9" s="71"/>
      <c r="X9" s="71"/>
      <c r="Y9" s="71"/>
      <c r="Z9" s="71"/>
    </row>
    <row r="10" spans="1:26" ht="60">
      <c r="A10" s="207">
        <v>6</v>
      </c>
      <c r="B10" s="207" t="s">
        <v>203</v>
      </c>
      <c r="C10" s="207" t="s">
        <v>77</v>
      </c>
      <c r="D10" s="142">
        <v>0</v>
      </c>
      <c r="E10" s="142">
        <v>0</v>
      </c>
      <c r="F10" s="142" t="s">
        <v>204</v>
      </c>
      <c r="G10" s="207" t="s">
        <v>205</v>
      </c>
      <c r="H10" s="142" t="s">
        <v>206</v>
      </c>
      <c r="I10" s="142" t="s">
        <v>206</v>
      </c>
      <c r="J10" s="142" t="s">
        <v>200</v>
      </c>
      <c r="L10" s="71"/>
      <c r="M10" s="71"/>
      <c r="N10" s="71"/>
      <c r="O10" s="71"/>
      <c r="P10" s="71"/>
      <c r="Q10" s="71"/>
      <c r="R10" s="71"/>
      <c r="S10" s="71"/>
      <c r="T10" s="71"/>
      <c r="U10" s="71"/>
      <c r="V10" s="71"/>
      <c r="W10" s="71"/>
      <c r="X10" s="71"/>
      <c r="Y10" s="71"/>
      <c r="Z10" s="71"/>
    </row>
    <row r="11" spans="1:26" ht="105">
      <c r="A11" s="207">
        <v>7</v>
      </c>
      <c r="B11" s="207" t="s">
        <v>78</v>
      </c>
      <c r="C11" s="207" t="s">
        <v>79</v>
      </c>
      <c r="D11" s="142">
        <v>0</v>
      </c>
      <c r="E11" s="142">
        <v>0</v>
      </c>
      <c r="F11" s="142">
        <v>0</v>
      </c>
      <c r="G11" s="207">
        <v>0</v>
      </c>
      <c r="H11" s="142">
        <v>0</v>
      </c>
      <c r="I11" s="142">
        <v>0</v>
      </c>
      <c r="J11" s="142">
        <v>0</v>
      </c>
      <c r="L11" s="71"/>
      <c r="M11" s="71"/>
      <c r="N11" s="71"/>
      <c r="O11" s="71"/>
      <c r="P11" s="71"/>
      <c r="Q11" s="71"/>
      <c r="R11" s="71"/>
      <c r="S11" s="71"/>
      <c r="T11" s="71"/>
      <c r="U11" s="71"/>
      <c r="V11" s="71"/>
      <c r="W11" s="71"/>
      <c r="X11" s="71"/>
      <c r="Y11" s="71"/>
      <c r="Z11" s="71"/>
    </row>
    <row r="12" spans="1:26" ht="60">
      <c r="A12" s="207">
        <v>8</v>
      </c>
      <c r="B12" s="207" t="s">
        <v>81</v>
      </c>
      <c r="C12" s="207" t="s">
        <v>82</v>
      </c>
      <c r="D12" s="142">
        <v>0</v>
      </c>
      <c r="E12" s="142">
        <v>0</v>
      </c>
      <c r="F12" s="142">
        <v>0</v>
      </c>
      <c r="G12" s="207">
        <v>0</v>
      </c>
      <c r="H12" s="142">
        <v>0</v>
      </c>
      <c r="I12" s="142">
        <v>0</v>
      </c>
      <c r="J12" s="142">
        <v>0</v>
      </c>
      <c r="L12" s="71"/>
      <c r="M12" s="71"/>
      <c r="N12" s="71"/>
      <c r="O12" s="71"/>
      <c r="P12" s="71"/>
      <c r="Q12" s="71"/>
      <c r="R12" s="71"/>
      <c r="S12" s="71"/>
      <c r="T12" s="71"/>
      <c r="U12" s="71"/>
      <c r="V12" s="71"/>
      <c r="W12" s="71"/>
      <c r="X12" s="71"/>
      <c r="Y12" s="71"/>
      <c r="Z12" s="71"/>
    </row>
    <row r="13" spans="1:26" ht="45">
      <c r="A13" s="207">
        <v>9</v>
      </c>
      <c r="B13" s="207" t="s">
        <v>84</v>
      </c>
      <c r="C13" s="207" t="s">
        <v>85</v>
      </c>
      <c r="D13" s="142">
        <v>0</v>
      </c>
      <c r="E13" s="142">
        <v>0</v>
      </c>
      <c r="F13" s="142">
        <v>0</v>
      </c>
      <c r="G13" s="207" t="s">
        <v>199</v>
      </c>
      <c r="H13" s="142">
        <v>0</v>
      </c>
      <c r="I13" s="142">
        <v>0</v>
      </c>
      <c r="J13" s="142">
        <v>0</v>
      </c>
      <c r="L13" s="71"/>
      <c r="M13" s="71"/>
      <c r="N13" s="71"/>
      <c r="O13" s="71"/>
      <c r="P13" s="71"/>
      <c r="Q13" s="71"/>
      <c r="R13" s="71"/>
      <c r="S13" s="71"/>
      <c r="T13" s="71"/>
      <c r="U13" s="71"/>
      <c r="V13" s="71"/>
      <c r="W13" s="71"/>
      <c r="X13" s="71"/>
      <c r="Y13" s="71"/>
      <c r="Z13" s="71"/>
    </row>
    <row r="14" spans="1:26" ht="45">
      <c r="A14" s="207">
        <v>10</v>
      </c>
      <c r="B14" s="207" t="s">
        <v>86</v>
      </c>
      <c r="C14" s="207" t="s">
        <v>87</v>
      </c>
      <c r="D14" s="142">
        <v>0</v>
      </c>
      <c r="E14" s="142">
        <v>0</v>
      </c>
      <c r="F14" s="142">
        <v>0</v>
      </c>
      <c r="G14" s="207">
        <v>0</v>
      </c>
      <c r="H14" s="142">
        <v>0</v>
      </c>
      <c r="I14" s="142">
        <v>0</v>
      </c>
      <c r="J14" s="142">
        <v>0</v>
      </c>
      <c r="L14" s="71"/>
      <c r="M14" s="71"/>
      <c r="N14" s="71"/>
      <c r="O14" s="71"/>
      <c r="P14" s="71"/>
      <c r="Q14" s="71"/>
      <c r="R14" s="71"/>
      <c r="S14" s="71"/>
      <c r="T14" s="71"/>
      <c r="U14" s="71"/>
      <c r="V14" s="71"/>
      <c r="W14" s="71"/>
      <c r="X14" s="71"/>
      <c r="Y14" s="71"/>
      <c r="Z14" s="71"/>
    </row>
    <row r="15" spans="1:26" ht="60">
      <c r="A15" s="207">
        <v>11</v>
      </c>
      <c r="B15" s="207" t="s">
        <v>88</v>
      </c>
      <c r="C15" s="207" t="s">
        <v>89</v>
      </c>
      <c r="D15" s="142">
        <v>0</v>
      </c>
      <c r="E15" s="142">
        <v>0</v>
      </c>
      <c r="F15" s="142">
        <v>0</v>
      </c>
      <c r="G15" s="207" t="s">
        <v>199</v>
      </c>
      <c r="H15" s="142">
        <v>0</v>
      </c>
      <c r="I15" s="142">
        <v>0</v>
      </c>
      <c r="J15" s="142">
        <v>0</v>
      </c>
      <c r="L15" s="71"/>
      <c r="M15" s="71"/>
      <c r="N15" s="71"/>
      <c r="O15" s="71"/>
      <c r="P15" s="71"/>
      <c r="Q15" s="71"/>
      <c r="R15" s="71"/>
      <c r="S15" s="71"/>
      <c r="T15" s="71"/>
      <c r="U15" s="71"/>
      <c r="V15" s="71"/>
      <c r="W15" s="71"/>
      <c r="X15" s="71"/>
      <c r="Y15" s="71"/>
      <c r="Z15" s="71"/>
    </row>
    <row r="16" spans="1:26" ht="135">
      <c r="A16" s="207">
        <v>12</v>
      </c>
      <c r="B16" s="207" t="s">
        <v>90</v>
      </c>
      <c r="C16" s="207" t="s">
        <v>91</v>
      </c>
      <c r="D16" s="142">
        <v>0</v>
      </c>
      <c r="E16" s="142">
        <v>0</v>
      </c>
      <c r="F16" s="142">
        <v>0</v>
      </c>
      <c r="G16" s="207" t="s">
        <v>208</v>
      </c>
      <c r="H16" s="142">
        <v>0</v>
      </c>
      <c r="I16" s="142">
        <v>0</v>
      </c>
      <c r="J16" s="142" t="s">
        <v>209</v>
      </c>
      <c r="L16" s="71"/>
      <c r="M16" s="71"/>
      <c r="N16" s="71"/>
      <c r="O16" s="71"/>
      <c r="P16" s="71"/>
      <c r="Q16" s="71"/>
      <c r="R16" s="71"/>
      <c r="S16" s="71"/>
      <c r="T16" s="71"/>
      <c r="U16" s="71"/>
      <c r="V16" s="71"/>
      <c r="W16" s="71"/>
      <c r="X16" s="71"/>
      <c r="Y16" s="71"/>
      <c r="Z16" s="71"/>
    </row>
    <row r="17" spans="1:26" ht="105">
      <c r="A17" s="207">
        <v>13</v>
      </c>
      <c r="B17" s="207" t="s">
        <v>93</v>
      </c>
      <c r="C17" s="207" t="s">
        <v>1609</v>
      </c>
      <c r="D17" s="142">
        <v>0</v>
      </c>
      <c r="E17" s="142">
        <v>0</v>
      </c>
      <c r="F17" s="142">
        <v>0</v>
      </c>
      <c r="G17" s="207" t="s">
        <v>199</v>
      </c>
      <c r="H17" s="142">
        <v>0</v>
      </c>
      <c r="I17" s="142">
        <v>0</v>
      </c>
      <c r="J17" s="142">
        <v>0</v>
      </c>
      <c r="L17" s="71"/>
      <c r="M17" s="71"/>
      <c r="N17" s="71"/>
      <c r="O17" s="71"/>
      <c r="P17" s="71"/>
      <c r="Q17" s="71"/>
      <c r="R17" s="71"/>
      <c r="S17" s="71"/>
      <c r="T17" s="71"/>
      <c r="U17" s="71"/>
      <c r="V17" s="71"/>
      <c r="W17" s="71"/>
      <c r="X17" s="71"/>
      <c r="Y17" s="71"/>
      <c r="Z17" s="71"/>
    </row>
    <row r="18" spans="1:26" ht="45">
      <c r="A18" s="207">
        <v>14</v>
      </c>
      <c r="B18" s="207" t="s">
        <v>95</v>
      </c>
      <c r="C18" s="207" t="s">
        <v>96</v>
      </c>
      <c r="D18" s="142">
        <v>0</v>
      </c>
      <c r="E18" s="142" t="s">
        <v>564</v>
      </c>
      <c r="F18" s="142">
        <v>0</v>
      </c>
      <c r="G18" s="207">
        <v>0</v>
      </c>
      <c r="H18" s="142" t="s">
        <v>577</v>
      </c>
      <c r="I18" s="142">
        <v>0</v>
      </c>
      <c r="J18" s="142">
        <v>0</v>
      </c>
      <c r="L18" s="71"/>
      <c r="M18" s="71"/>
      <c r="N18" s="71"/>
      <c r="O18" s="71"/>
      <c r="P18" s="71"/>
      <c r="Q18" s="71"/>
      <c r="R18" s="71"/>
      <c r="S18" s="71"/>
      <c r="T18" s="71"/>
      <c r="U18" s="71"/>
      <c r="V18" s="71"/>
      <c r="W18" s="71"/>
      <c r="X18" s="71"/>
      <c r="Y18" s="71"/>
      <c r="Z18" s="71"/>
    </row>
    <row r="19" spans="1:26" ht="75">
      <c r="A19" s="207">
        <v>15</v>
      </c>
      <c r="B19" s="207" t="s">
        <v>97</v>
      </c>
      <c r="C19" s="207" t="s">
        <v>98</v>
      </c>
      <c r="D19" s="142">
        <v>0</v>
      </c>
      <c r="E19" s="142" t="s">
        <v>1703</v>
      </c>
      <c r="F19" s="142">
        <v>0</v>
      </c>
      <c r="G19" s="207" t="s">
        <v>423</v>
      </c>
      <c r="H19" s="142" t="s">
        <v>577</v>
      </c>
      <c r="I19" s="142">
        <v>0</v>
      </c>
      <c r="J19" s="142">
        <v>0</v>
      </c>
      <c r="L19" s="71"/>
      <c r="M19" s="71"/>
      <c r="N19" s="71"/>
      <c r="O19" s="71"/>
      <c r="P19" s="71"/>
      <c r="Q19" s="71"/>
      <c r="R19" s="71"/>
      <c r="S19" s="71"/>
      <c r="T19" s="71"/>
      <c r="U19" s="71"/>
      <c r="V19" s="71"/>
      <c r="W19" s="71"/>
      <c r="X19" s="71"/>
      <c r="Y19" s="71"/>
      <c r="Z19" s="71"/>
    </row>
    <row r="20" spans="1:26" ht="45">
      <c r="A20" s="207">
        <v>16</v>
      </c>
      <c r="B20" s="207" t="s">
        <v>99</v>
      </c>
      <c r="C20" s="207" t="s">
        <v>100</v>
      </c>
      <c r="D20" s="142">
        <v>0</v>
      </c>
      <c r="E20" s="142" t="s">
        <v>210</v>
      </c>
      <c r="F20" s="142">
        <v>0</v>
      </c>
      <c r="G20" s="207">
        <v>6.2</v>
      </c>
      <c r="H20" s="142" t="s">
        <v>1704</v>
      </c>
      <c r="I20" s="142" t="s">
        <v>1705</v>
      </c>
      <c r="J20" s="142" t="s">
        <v>1706</v>
      </c>
      <c r="L20" s="71"/>
      <c r="M20" s="71"/>
      <c r="N20" s="71"/>
      <c r="O20" s="71"/>
      <c r="P20" s="71"/>
      <c r="Q20" s="71"/>
      <c r="R20" s="71"/>
      <c r="S20" s="71"/>
      <c r="T20" s="71"/>
      <c r="U20" s="71"/>
      <c r="V20" s="71"/>
      <c r="W20" s="71"/>
      <c r="X20" s="71"/>
      <c r="Y20" s="71"/>
      <c r="Z20" s="71"/>
    </row>
    <row r="21" spans="1:26" ht="15.75" customHeight="1">
      <c r="A21" s="207">
        <v>17</v>
      </c>
      <c r="B21" s="207" t="s">
        <v>102</v>
      </c>
      <c r="C21" s="207" t="s">
        <v>103</v>
      </c>
      <c r="D21" s="142">
        <v>0</v>
      </c>
      <c r="E21" s="142" t="s">
        <v>1707</v>
      </c>
      <c r="F21" s="142">
        <v>0</v>
      </c>
      <c r="G21" s="207" t="s">
        <v>215</v>
      </c>
      <c r="H21" s="142" t="s">
        <v>1708</v>
      </c>
      <c r="I21" s="142" t="s">
        <v>218</v>
      </c>
      <c r="J21" s="142" t="s">
        <v>219</v>
      </c>
      <c r="L21" s="71"/>
      <c r="M21" s="71"/>
      <c r="N21" s="71"/>
      <c r="O21" s="71"/>
      <c r="P21" s="71"/>
      <c r="Q21" s="71"/>
      <c r="R21" s="71"/>
      <c r="S21" s="71"/>
      <c r="T21" s="71"/>
      <c r="U21" s="71"/>
      <c r="V21" s="71"/>
      <c r="W21" s="71"/>
      <c r="X21" s="71"/>
      <c r="Y21" s="71"/>
      <c r="Z21" s="71"/>
    </row>
    <row r="22" spans="1:26" ht="15.75" customHeight="1">
      <c r="A22" s="207">
        <v>18</v>
      </c>
      <c r="B22" s="207" t="s">
        <v>104</v>
      </c>
      <c r="C22" s="207" t="s">
        <v>105</v>
      </c>
      <c r="D22" s="142">
        <v>0</v>
      </c>
      <c r="E22" s="142" t="s">
        <v>210</v>
      </c>
      <c r="F22" s="142">
        <v>0</v>
      </c>
      <c r="G22" s="207" t="s">
        <v>215</v>
      </c>
      <c r="H22" s="142" t="s">
        <v>212</v>
      </c>
      <c r="I22" s="142" t="s">
        <v>761</v>
      </c>
      <c r="J22" s="142">
        <v>0</v>
      </c>
      <c r="L22" s="71"/>
      <c r="M22" s="71"/>
      <c r="N22" s="71"/>
      <c r="O22" s="71"/>
      <c r="P22" s="71"/>
      <c r="Q22" s="71"/>
      <c r="R22" s="71"/>
      <c r="S22" s="71"/>
      <c r="T22" s="71"/>
      <c r="U22" s="71"/>
      <c r="V22" s="71"/>
      <c r="W22" s="71"/>
      <c r="X22" s="71"/>
      <c r="Y22" s="71"/>
      <c r="Z22" s="71"/>
    </row>
    <row r="23" spans="1:26" ht="15.75" customHeight="1">
      <c r="A23" s="207">
        <v>19</v>
      </c>
      <c r="B23" s="207" t="s">
        <v>106</v>
      </c>
      <c r="C23" s="207" t="s">
        <v>107</v>
      </c>
      <c r="D23" s="142">
        <v>0</v>
      </c>
      <c r="E23" s="142" t="s">
        <v>220</v>
      </c>
      <c r="F23" s="142">
        <v>0</v>
      </c>
      <c r="G23" s="207" t="s">
        <v>231</v>
      </c>
      <c r="H23" s="142">
        <v>0</v>
      </c>
      <c r="I23" s="142">
        <v>0</v>
      </c>
      <c r="J23" s="142" t="s">
        <v>235</v>
      </c>
      <c r="L23" s="71"/>
      <c r="M23" s="71"/>
      <c r="N23" s="71"/>
      <c r="O23" s="71"/>
      <c r="P23" s="71"/>
      <c r="Q23" s="71"/>
      <c r="R23" s="71"/>
      <c r="S23" s="71"/>
      <c r="T23" s="71"/>
      <c r="U23" s="71"/>
      <c r="V23" s="71"/>
      <c r="W23" s="71"/>
      <c r="X23" s="71"/>
      <c r="Y23" s="71"/>
      <c r="Z23" s="71"/>
    </row>
    <row r="24" spans="1:26" ht="15.75" customHeight="1">
      <c r="A24" s="207">
        <v>20</v>
      </c>
      <c r="B24" s="207" t="s">
        <v>108</v>
      </c>
      <c r="C24" s="207" t="s">
        <v>109</v>
      </c>
      <c r="D24" s="142">
        <v>0</v>
      </c>
      <c r="E24" s="142" t="s">
        <v>220</v>
      </c>
      <c r="F24" s="142">
        <v>0</v>
      </c>
      <c r="G24" s="207" t="s">
        <v>231</v>
      </c>
      <c r="H24" s="142">
        <v>0</v>
      </c>
      <c r="I24" s="142">
        <v>0</v>
      </c>
      <c r="J24" s="142" t="s">
        <v>235</v>
      </c>
      <c r="L24" s="71"/>
      <c r="M24" s="71"/>
      <c r="N24" s="71"/>
      <c r="O24" s="71"/>
      <c r="P24" s="71"/>
      <c r="Q24" s="71"/>
      <c r="R24" s="71"/>
      <c r="S24" s="71"/>
      <c r="T24" s="71"/>
      <c r="U24" s="71"/>
      <c r="V24" s="71"/>
      <c r="W24" s="71"/>
      <c r="X24" s="71"/>
      <c r="Y24" s="71"/>
      <c r="Z24" s="71"/>
    </row>
    <row r="25" spans="1:26" ht="15.75" customHeight="1">
      <c r="A25" s="207">
        <v>21</v>
      </c>
      <c r="B25" s="207" t="s">
        <v>110</v>
      </c>
      <c r="C25" s="207" t="s">
        <v>111</v>
      </c>
      <c r="D25" s="142">
        <v>0</v>
      </c>
      <c r="E25" s="142" t="s">
        <v>264</v>
      </c>
      <c r="F25" s="142">
        <v>0</v>
      </c>
      <c r="G25" s="207" t="s">
        <v>1709</v>
      </c>
      <c r="H25" s="142" t="s">
        <v>206</v>
      </c>
      <c r="I25" s="142" t="s">
        <v>809</v>
      </c>
      <c r="J25" s="142" t="s">
        <v>1710</v>
      </c>
      <c r="L25" s="71"/>
      <c r="M25" s="71"/>
      <c r="N25" s="71"/>
      <c r="O25" s="71"/>
      <c r="P25" s="71"/>
      <c r="Q25" s="71"/>
      <c r="R25" s="71"/>
      <c r="S25" s="71"/>
      <c r="T25" s="71"/>
      <c r="U25" s="71"/>
      <c r="V25" s="71"/>
      <c r="W25" s="71"/>
      <c r="X25" s="71"/>
      <c r="Y25" s="71"/>
      <c r="Z25" s="71"/>
    </row>
    <row r="26" spans="1:26" ht="15.75" customHeight="1">
      <c r="A26" s="207">
        <v>22</v>
      </c>
      <c r="B26" s="207" t="s">
        <v>112</v>
      </c>
      <c r="C26" s="207" t="s">
        <v>113</v>
      </c>
      <c r="D26" s="142">
        <v>0</v>
      </c>
      <c r="E26" s="142" t="s">
        <v>1711</v>
      </c>
      <c r="F26" s="142">
        <v>0</v>
      </c>
      <c r="G26" s="207" t="s">
        <v>1712</v>
      </c>
      <c r="H26" s="142" t="s">
        <v>1713</v>
      </c>
      <c r="I26" s="142" t="s">
        <v>1714</v>
      </c>
      <c r="J26" s="142" t="s">
        <v>1715</v>
      </c>
      <c r="L26" s="71"/>
      <c r="M26" s="71"/>
      <c r="N26" s="71"/>
      <c r="O26" s="71"/>
      <c r="P26" s="71"/>
      <c r="Q26" s="71"/>
      <c r="R26" s="71"/>
      <c r="S26" s="71"/>
      <c r="T26" s="71"/>
      <c r="U26" s="71"/>
      <c r="V26" s="71"/>
      <c r="W26" s="71"/>
      <c r="X26" s="71"/>
      <c r="Y26" s="71"/>
      <c r="Z26" s="71"/>
    </row>
    <row r="27" spans="1:26" ht="15.75" customHeight="1">
      <c r="A27" s="207">
        <v>23</v>
      </c>
      <c r="B27" s="207" t="s">
        <v>114</v>
      </c>
      <c r="C27" s="207" t="s">
        <v>1816</v>
      </c>
      <c r="D27" s="142">
        <v>0</v>
      </c>
      <c r="E27" s="142" t="s">
        <v>275</v>
      </c>
      <c r="F27" s="142">
        <v>0</v>
      </c>
      <c r="G27" s="207" t="s">
        <v>266</v>
      </c>
      <c r="H27" s="142" t="s">
        <v>664</v>
      </c>
      <c r="I27" s="142">
        <v>0</v>
      </c>
      <c r="J27" s="142" t="s">
        <v>285</v>
      </c>
      <c r="L27" s="71"/>
      <c r="M27" s="71"/>
      <c r="N27" s="71"/>
      <c r="O27" s="71"/>
      <c r="P27" s="71"/>
      <c r="Q27" s="71"/>
      <c r="R27" s="71"/>
      <c r="S27" s="71"/>
      <c r="T27" s="71"/>
      <c r="U27" s="71"/>
      <c r="V27" s="71"/>
      <c r="W27" s="71"/>
      <c r="X27" s="71"/>
      <c r="Y27" s="71"/>
      <c r="Z27" s="71"/>
    </row>
    <row r="28" spans="1:26" ht="15.75" customHeight="1">
      <c r="A28" s="207">
        <v>24</v>
      </c>
      <c r="B28" s="207" t="s">
        <v>116</v>
      </c>
      <c r="C28" s="207" t="s">
        <v>117</v>
      </c>
      <c r="D28" s="142">
        <v>0</v>
      </c>
      <c r="E28" s="142" t="s">
        <v>230</v>
      </c>
      <c r="F28" s="142">
        <v>0</v>
      </c>
      <c r="G28" s="207" t="s">
        <v>238</v>
      </c>
      <c r="H28" s="142" t="s">
        <v>239</v>
      </c>
      <c r="I28" s="142" t="s">
        <v>853</v>
      </c>
      <c r="J28" s="142" t="s">
        <v>1786</v>
      </c>
      <c r="L28" s="71"/>
      <c r="M28" s="71"/>
      <c r="N28" s="71"/>
      <c r="O28" s="71"/>
      <c r="P28" s="71"/>
      <c r="Q28" s="71"/>
      <c r="R28" s="71"/>
      <c r="S28" s="71"/>
      <c r="T28" s="71"/>
      <c r="U28" s="71"/>
      <c r="V28" s="71"/>
      <c r="W28" s="71"/>
      <c r="X28" s="71"/>
      <c r="Y28" s="71"/>
      <c r="Z28" s="71"/>
    </row>
    <row r="29" spans="1:26" ht="15.75" customHeight="1">
      <c r="A29" s="207">
        <v>25</v>
      </c>
      <c r="B29" s="207" t="s">
        <v>118</v>
      </c>
      <c r="C29" s="207" t="s">
        <v>119</v>
      </c>
      <c r="D29" s="142">
        <v>0</v>
      </c>
      <c r="E29" s="142" t="s">
        <v>230</v>
      </c>
      <c r="F29" s="142">
        <v>0</v>
      </c>
      <c r="G29" s="207" t="s">
        <v>243</v>
      </c>
      <c r="H29" s="142" t="s">
        <v>239</v>
      </c>
      <c r="I29" s="142" t="s">
        <v>244</v>
      </c>
      <c r="J29" s="142" t="s">
        <v>245</v>
      </c>
      <c r="L29" s="71"/>
      <c r="M29" s="71"/>
      <c r="N29" s="71"/>
      <c r="O29" s="71"/>
      <c r="P29" s="71"/>
      <c r="Q29" s="71"/>
      <c r="R29" s="71"/>
      <c r="S29" s="71"/>
      <c r="T29" s="71"/>
      <c r="U29" s="71"/>
      <c r="V29" s="71"/>
      <c r="W29" s="71"/>
      <c r="X29" s="71"/>
      <c r="Y29" s="71"/>
      <c r="Z29" s="71"/>
    </row>
    <row r="30" spans="1:26" ht="15.75" customHeight="1">
      <c r="A30" s="207">
        <v>26</v>
      </c>
      <c r="B30" s="207" t="s">
        <v>121</v>
      </c>
      <c r="C30" s="207" t="s">
        <v>305</v>
      </c>
      <c r="D30" s="142">
        <v>0</v>
      </c>
      <c r="E30" s="142" t="s">
        <v>230</v>
      </c>
      <c r="F30" s="142">
        <v>0</v>
      </c>
      <c r="G30" s="207" t="s">
        <v>246</v>
      </c>
      <c r="H30" s="142" t="s">
        <v>247</v>
      </c>
      <c r="I30" s="142">
        <v>0</v>
      </c>
      <c r="J30" s="142">
        <v>0</v>
      </c>
      <c r="L30" s="71"/>
      <c r="M30" s="71"/>
      <c r="N30" s="71"/>
      <c r="O30" s="71"/>
      <c r="P30" s="71"/>
      <c r="Q30" s="71"/>
      <c r="R30" s="71"/>
      <c r="S30" s="71"/>
      <c r="T30" s="71"/>
      <c r="U30" s="71"/>
      <c r="V30" s="71"/>
      <c r="W30" s="71"/>
      <c r="X30" s="71"/>
      <c r="Y30" s="71"/>
      <c r="Z30" s="71"/>
    </row>
    <row r="31" spans="1:26" ht="15.75" customHeight="1">
      <c r="A31" s="207">
        <v>27</v>
      </c>
      <c r="B31" s="207" t="s">
        <v>123</v>
      </c>
      <c r="C31" s="207" t="s">
        <v>306</v>
      </c>
      <c r="D31" s="142">
        <v>0</v>
      </c>
      <c r="E31" s="142" t="s">
        <v>1792</v>
      </c>
      <c r="F31" s="142">
        <v>0</v>
      </c>
      <c r="G31" s="207" t="s">
        <v>423</v>
      </c>
      <c r="H31" s="142" t="s">
        <v>577</v>
      </c>
      <c r="I31" s="142">
        <v>0</v>
      </c>
      <c r="J31" s="142">
        <v>0</v>
      </c>
      <c r="L31" s="71"/>
      <c r="M31" s="71"/>
      <c r="N31" s="71"/>
      <c r="O31" s="71"/>
      <c r="P31" s="71"/>
      <c r="Q31" s="71"/>
      <c r="R31" s="71"/>
      <c r="S31" s="71"/>
      <c r="T31" s="71"/>
      <c r="U31" s="71"/>
      <c r="V31" s="71"/>
      <c r="W31" s="71"/>
      <c r="X31" s="71"/>
      <c r="Y31" s="71"/>
      <c r="Z31" s="71"/>
    </row>
    <row r="32" spans="1:26" ht="15.75" customHeight="1">
      <c r="A32" s="207">
        <v>28</v>
      </c>
      <c r="B32" s="207" t="s">
        <v>126</v>
      </c>
      <c r="C32" s="207" t="s">
        <v>127</v>
      </c>
      <c r="D32" s="142">
        <v>0</v>
      </c>
      <c r="E32" s="142" t="s">
        <v>253</v>
      </c>
      <c r="F32" s="142">
        <v>0</v>
      </c>
      <c r="G32" s="207" t="s">
        <v>254</v>
      </c>
      <c r="H32" s="142" t="s">
        <v>255</v>
      </c>
      <c r="I32" s="142" t="s">
        <v>1787</v>
      </c>
      <c r="J32" s="142" t="s">
        <v>1788</v>
      </c>
      <c r="L32" s="71"/>
      <c r="M32" s="71"/>
      <c r="N32" s="71"/>
      <c r="O32" s="71"/>
      <c r="P32" s="71"/>
      <c r="Q32" s="71"/>
      <c r="R32" s="71"/>
      <c r="S32" s="71"/>
      <c r="T32" s="71"/>
      <c r="U32" s="71"/>
      <c r="V32" s="71"/>
      <c r="W32" s="71"/>
      <c r="X32" s="71"/>
      <c r="Y32" s="71"/>
      <c r="Z32" s="71"/>
    </row>
    <row r="33" spans="1:26" ht="15.75" customHeight="1">
      <c r="A33" s="207">
        <v>29</v>
      </c>
      <c r="B33" s="207" t="s">
        <v>128</v>
      </c>
      <c r="C33" s="207" t="s">
        <v>129</v>
      </c>
      <c r="D33" s="142">
        <v>0</v>
      </c>
      <c r="E33" s="142" t="s">
        <v>253</v>
      </c>
      <c r="F33" s="142">
        <v>0</v>
      </c>
      <c r="G33" s="207" t="s">
        <v>254</v>
      </c>
      <c r="H33" s="142" t="s">
        <v>255</v>
      </c>
      <c r="I33" s="142" t="s">
        <v>256</v>
      </c>
      <c r="J33" s="142" t="s">
        <v>257</v>
      </c>
      <c r="L33" s="71"/>
      <c r="M33" s="71"/>
      <c r="N33" s="71"/>
      <c r="O33" s="71"/>
      <c r="P33" s="71"/>
      <c r="Q33" s="71"/>
      <c r="R33" s="71"/>
      <c r="S33" s="71"/>
      <c r="T33" s="71"/>
      <c r="U33" s="71"/>
      <c r="V33" s="71"/>
      <c r="W33" s="71"/>
      <c r="X33" s="71"/>
      <c r="Y33" s="71"/>
      <c r="Z33" s="71"/>
    </row>
    <row r="34" spans="1:26" ht="15.75" customHeight="1">
      <c r="A34" s="207">
        <v>30</v>
      </c>
      <c r="B34" s="207" t="s">
        <v>130</v>
      </c>
      <c r="C34" s="207" t="s">
        <v>131</v>
      </c>
      <c r="D34" s="142">
        <v>0</v>
      </c>
      <c r="E34" s="142" t="s">
        <v>230</v>
      </c>
      <c r="F34" s="142">
        <v>0</v>
      </c>
      <c r="G34" s="207" t="s">
        <v>1789</v>
      </c>
      <c r="H34" s="142" t="s">
        <v>212</v>
      </c>
      <c r="I34" s="142" t="s">
        <v>1790</v>
      </c>
      <c r="J34" s="142" t="s">
        <v>1791</v>
      </c>
      <c r="L34" s="71"/>
      <c r="M34" s="71"/>
      <c r="N34" s="71"/>
      <c r="O34" s="71"/>
      <c r="P34" s="71"/>
      <c r="Q34" s="71"/>
      <c r="R34" s="71"/>
      <c r="S34" s="71"/>
      <c r="T34" s="71"/>
      <c r="U34" s="71"/>
      <c r="V34" s="71"/>
      <c r="W34" s="71"/>
      <c r="X34" s="71"/>
      <c r="Y34" s="71"/>
      <c r="Z34" s="71"/>
    </row>
    <row r="35" spans="1:26" ht="15.75" customHeight="1">
      <c r="A35" s="207">
        <v>31</v>
      </c>
      <c r="B35" s="207" t="s">
        <v>133</v>
      </c>
      <c r="C35" s="207" t="s">
        <v>134</v>
      </c>
      <c r="D35" s="142">
        <v>0</v>
      </c>
      <c r="E35" s="142" t="s">
        <v>259</v>
      </c>
      <c r="F35" s="142">
        <v>0</v>
      </c>
      <c r="G35" s="207" t="s">
        <v>260</v>
      </c>
      <c r="H35" s="142" t="s">
        <v>261</v>
      </c>
      <c r="I35" s="142" t="s">
        <v>262</v>
      </c>
      <c r="J35" s="142" t="s">
        <v>263</v>
      </c>
      <c r="L35" s="71"/>
      <c r="M35" s="71"/>
      <c r="N35" s="71"/>
      <c r="O35" s="71"/>
      <c r="P35" s="71"/>
      <c r="Q35" s="71"/>
      <c r="R35" s="71"/>
      <c r="S35" s="71"/>
      <c r="T35" s="71"/>
      <c r="U35" s="71"/>
      <c r="V35" s="71"/>
      <c r="W35" s="71"/>
      <c r="X35" s="71"/>
      <c r="Y35" s="71"/>
      <c r="Z35" s="71"/>
    </row>
    <row r="36" spans="1:26" ht="15.75" customHeight="1">
      <c r="A36" s="207">
        <v>32</v>
      </c>
      <c r="B36" s="207" t="s">
        <v>136</v>
      </c>
      <c r="C36" s="207" t="s">
        <v>137</v>
      </c>
      <c r="D36" s="142">
        <v>0</v>
      </c>
      <c r="E36" s="142" t="s">
        <v>259</v>
      </c>
      <c r="F36" s="142">
        <v>0</v>
      </c>
      <c r="G36" s="207" t="s">
        <v>260</v>
      </c>
      <c r="H36" s="142">
        <v>0</v>
      </c>
      <c r="I36" s="142">
        <v>0</v>
      </c>
      <c r="J36" s="142" t="s">
        <v>263</v>
      </c>
      <c r="L36" s="71"/>
      <c r="M36" s="71"/>
      <c r="N36" s="71"/>
      <c r="O36" s="71"/>
      <c r="P36" s="71"/>
      <c r="Q36" s="71"/>
      <c r="R36" s="71"/>
      <c r="S36" s="71"/>
      <c r="T36" s="71"/>
      <c r="U36" s="71"/>
      <c r="V36" s="71"/>
      <c r="W36" s="71"/>
      <c r="X36" s="71"/>
      <c r="Y36" s="71"/>
      <c r="Z36" s="71"/>
    </row>
    <row r="37" spans="1:26" ht="15.75" customHeight="1">
      <c r="A37" s="207">
        <v>33</v>
      </c>
      <c r="B37" s="207" t="s">
        <v>139</v>
      </c>
      <c r="C37" s="207" t="s">
        <v>1608</v>
      </c>
      <c r="D37" s="142">
        <v>0</v>
      </c>
      <c r="E37" s="142" t="s">
        <v>264</v>
      </c>
      <c r="F37" s="142" t="s">
        <v>265</v>
      </c>
      <c r="G37" s="207" t="s">
        <v>266</v>
      </c>
      <c r="H37" s="142">
        <v>0</v>
      </c>
      <c r="I37" s="142">
        <v>0</v>
      </c>
      <c r="J37" s="142" t="s">
        <v>263</v>
      </c>
      <c r="L37" s="71"/>
      <c r="M37" s="71"/>
      <c r="N37" s="71"/>
      <c r="O37" s="71"/>
      <c r="P37" s="71"/>
      <c r="Q37" s="71"/>
      <c r="R37" s="71"/>
      <c r="S37" s="71"/>
      <c r="T37" s="71"/>
      <c r="U37" s="71"/>
      <c r="V37" s="71"/>
      <c r="W37" s="71"/>
      <c r="X37" s="71"/>
      <c r="Y37" s="71"/>
      <c r="Z37" s="71"/>
    </row>
    <row r="38" spans="1:26" ht="15.75" customHeight="1">
      <c r="A38" s="207">
        <v>34</v>
      </c>
      <c r="B38" s="207" t="s">
        <v>141</v>
      </c>
      <c r="C38" s="207" t="s">
        <v>142</v>
      </c>
      <c r="D38" s="142">
        <v>0</v>
      </c>
      <c r="E38" s="142" t="s">
        <v>259</v>
      </c>
      <c r="F38" s="142">
        <v>0</v>
      </c>
      <c r="G38" s="207" t="s">
        <v>260</v>
      </c>
      <c r="H38" s="142" t="s">
        <v>261</v>
      </c>
      <c r="I38" s="142">
        <v>0</v>
      </c>
      <c r="J38" s="142" t="s">
        <v>263</v>
      </c>
      <c r="K38" s="71"/>
      <c r="L38" s="71"/>
      <c r="M38" s="71"/>
      <c r="N38" s="71"/>
      <c r="O38" s="71"/>
      <c r="P38" s="71"/>
      <c r="Q38" s="71"/>
      <c r="R38" s="71"/>
      <c r="S38" s="71"/>
      <c r="T38" s="71"/>
      <c r="U38" s="71"/>
      <c r="V38" s="71"/>
      <c r="W38" s="71"/>
      <c r="X38" s="71"/>
      <c r="Y38" s="71"/>
      <c r="Z38" s="71"/>
    </row>
    <row r="39" spans="1:26" ht="15.75" customHeight="1">
      <c r="A39" s="207">
        <v>35</v>
      </c>
      <c r="B39" s="207" t="s">
        <v>145</v>
      </c>
      <c r="C39" s="207" t="s">
        <v>146</v>
      </c>
      <c r="D39" s="142">
        <v>0</v>
      </c>
      <c r="E39" s="142" t="s">
        <v>264</v>
      </c>
      <c r="F39" s="142">
        <v>0</v>
      </c>
      <c r="G39" s="207" t="s">
        <v>267</v>
      </c>
      <c r="H39" s="142" t="s">
        <v>268</v>
      </c>
      <c r="I39" s="142">
        <v>0</v>
      </c>
      <c r="J39" s="142">
        <v>0</v>
      </c>
      <c r="K39" s="71"/>
      <c r="L39" s="71"/>
      <c r="M39" s="71"/>
      <c r="N39" s="71"/>
      <c r="O39" s="71"/>
      <c r="P39" s="71"/>
      <c r="Q39" s="71"/>
      <c r="R39" s="71"/>
      <c r="S39" s="71"/>
      <c r="T39" s="71"/>
      <c r="U39" s="71"/>
      <c r="V39" s="71"/>
      <c r="W39" s="71"/>
      <c r="X39" s="71"/>
      <c r="Y39" s="71"/>
      <c r="Z39" s="71"/>
    </row>
    <row r="40" spans="1:26" ht="15.75" customHeight="1">
      <c r="A40" s="207">
        <v>36</v>
      </c>
      <c r="B40" s="207" t="s">
        <v>148</v>
      </c>
      <c r="C40" s="207" t="s">
        <v>149</v>
      </c>
      <c r="D40" s="142">
        <v>0</v>
      </c>
      <c r="E40" s="142" t="s">
        <v>264</v>
      </c>
      <c r="F40" s="142">
        <v>0</v>
      </c>
      <c r="G40" s="207" t="s">
        <v>267</v>
      </c>
      <c r="H40" s="142" t="s">
        <v>269</v>
      </c>
      <c r="I40" s="142">
        <v>0</v>
      </c>
      <c r="J40" s="142">
        <v>0</v>
      </c>
      <c r="K40" s="71"/>
      <c r="L40" s="71"/>
      <c r="M40" s="71"/>
      <c r="N40" s="71"/>
      <c r="O40" s="71"/>
      <c r="P40" s="71"/>
      <c r="Q40" s="71"/>
      <c r="R40" s="71"/>
      <c r="S40" s="71"/>
      <c r="T40" s="71"/>
      <c r="U40" s="71"/>
      <c r="V40" s="71"/>
      <c r="W40" s="71"/>
      <c r="X40" s="71"/>
      <c r="Y40" s="71"/>
      <c r="Z40" s="71"/>
    </row>
    <row r="41" spans="1:26" ht="15.75" customHeight="1">
      <c r="A41" s="207">
        <v>37</v>
      </c>
      <c r="B41" s="207" t="s">
        <v>152</v>
      </c>
      <c r="C41" s="207" t="s">
        <v>153</v>
      </c>
      <c r="D41" s="142">
        <v>0</v>
      </c>
      <c r="E41" s="142" t="s">
        <v>259</v>
      </c>
      <c r="F41" s="142">
        <v>0</v>
      </c>
      <c r="G41" s="207" t="s">
        <v>515</v>
      </c>
      <c r="H41" s="142" t="s">
        <v>638</v>
      </c>
      <c r="I41" s="142">
        <v>0</v>
      </c>
      <c r="J41" s="142">
        <v>0</v>
      </c>
      <c r="K41" s="71"/>
      <c r="L41" s="71"/>
      <c r="M41" s="71"/>
      <c r="N41" s="71"/>
      <c r="O41" s="71"/>
      <c r="P41" s="71"/>
      <c r="Q41" s="71"/>
      <c r="R41" s="71"/>
      <c r="S41" s="71"/>
      <c r="T41" s="71"/>
      <c r="U41" s="71"/>
      <c r="V41" s="71"/>
      <c r="W41" s="71"/>
      <c r="X41" s="71"/>
      <c r="Y41" s="71"/>
      <c r="Z41" s="71"/>
    </row>
    <row r="42" spans="1:26" ht="15.75" customHeight="1">
      <c r="A42" s="207">
        <v>38</v>
      </c>
      <c r="B42" s="207" t="s">
        <v>154</v>
      </c>
      <c r="C42" s="207" t="s">
        <v>1817</v>
      </c>
      <c r="D42" s="142">
        <v>0</v>
      </c>
      <c r="E42" s="142" t="s">
        <v>1800</v>
      </c>
      <c r="F42" s="142" t="s">
        <v>1800</v>
      </c>
      <c r="G42" s="207" t="s">
        <v>1800</v>
      </c>
      <c r="H42" s="142" t="s">
        <v>1800</v>
      </c>
      <c r="I42" s="142" t="s">
        <v>1800</v>
      </c>
      <c r="J42" s="142" t="s">
        <v>1800</v>
      </c>
      <c r="K42" s="71"/>
      <c r="L42" s="71"/>
      <c r="M42" s="71"/>
      <c r="N42" s="71"/>
      <c r="O42" s="71"/>
      <c r="P42" s="71"/>
      <c r="Q42" s="71"/>
      <c r="R42" s="71"/>
      <c r="S42" s="71"/>
      <c r="T42" s="71"/>
      <c r="U42" s="71"/>
      <c r="V42" s="71"/>
      <c r="W42" s="71"/>
      <c r="X42" s="71"/>
      <c r="Y42" s="71"/>
      <c r="Z42" s="71"/>
    </row>
    <row r="43" spans="1:26" ht="15.75" customHeight="1">
      <c r="A43" s="207">
        <v>39</v>
      </c>
      <c r="B43" s="207" t="s">
        <v>155</v>
      </c>
      <c r="C43" s="207" t="s">
        <v>1785</v>
      </c>
      <c r="D43" s="142">
        <v>0</v>
      </c>
      <c r="E43" s="142" t="s">
        <v>259</v>
      </c>
      <c r="F43" s="142">
        <v>0</v>
      </c>
      <c r="G43" s="207" t="s">
        <v>515</v>
      </c>
      <c r="H43" s="142" t="s">
        <v>638</v>
      </c>
      <c r="I43" s="142">
        <v>0</v>
      </c>
      <c r="J43" s="142">
        <v>0</v>
      </c>
      <c r="K43" s="71"/>
      <c r="L43" s="71"/>
      <c r="M43" s="71"/>
      <c r="N43" s="71"/>
      <c r="O43" s="71"/>
      <c r="P43" s="71"/>
      <c r="Q43" s="71"/>
      <c r="R43" s="71"/>
      <c r="S43" s="71"/>
      <c r="T43" s="71"/>
      <c r="U43" s="71"/>
      <c r="V43" s="71"/>
      <c r="W43" s="71"/>
      <c r="X43" s="71"/>
      <c r="Y43" s="71"/>
      <c r="Z43" s="71"/>
    </row>
    <row r="44" spans="1:26" ht="15.75" customHeight="1">
      <c r="A44" s="207">
        <v>40</v>
      </c>
      <c r="B44" s="207" t="s">
        <v>156</v>
      </c>
      <c r="C44" s="207" t="s">
        <v>158</v>
      </c>
      <c r="D44" s="142">
        <v>0</v>
      </c>
      <c r="E44" s="142" t="s">
        <v>275</v>
      </c>
      <c r="F44" s="142">
        <v>0</v>
      </c>
      <c r="G44" s="207" t="s">
        <v>488</v>
      </c>
      <c r="H44" s="142" t="s">
        <v>643</v>
      </c>
      <c r="I44" s="142" t="s">
        <v>924</v>
      </c>
      <c r="J44" s="142" t="s">
        <v>285</v>
      </c>
      <c r="K44" s="71"/>
      <c r="L44" s="71"/>
      <c r="M44" s="71"/>
      <c r="N44" s="71"/>
      <c r="O44" s="71"/>
      <c r="P44" s="71"/>
      <c r="Q44" s="71"/>
      <c r="R44" s="71"/>
      <c r="S44" s="71"/>
      <c r="T44" s="71"/>
      <c r="U44" s="71"/>
      <c r="V44" s="71"/>
      <c r="W44" s="71"/>
      <c r="X44" s="71"/>
      <c r="Y44" s="71"/>
      <c r="Z44" s="71"/>
    </row>
    <row r="45" spans="1:26" ht="15.75" customHeight="1">
      <c r="A45" s="207">
        <v>41</v>
      </c>
      <c r="B45" s="207" t="s">
        <v>157</v>
      </c>
      <c r="C45" s="207" t="s">
        <v>160</v>
      </c>
      <c r="D45" s="142">
        <v>0</v>
      </c>
      <c r="E45" s="142" t="s">
        <v>264</v>
      </c>
      <c r="F45" s="142">
        <v>0</v>
      </c>
      <c r="G45" s="207" t="s">
        <v>267</v>
      </c>
      <c r="H45" s="142" t="s">
        <v>634</v>
      </c>
      <c r="I45" s="142">
        <v>0</v>
      </c>
      <c r="J45" s="142">
        <v>0</v>
      </c>
      <c r="K45" s="71"/>
      <c r="L45" s="71"/>
      <c r="M45" s="71"/>
      <c r="N45" s="71"/>
      <c r="O45" s="71"/>
      <c r="P45" s="71"/>
      <c r="Q45" s="71"/>
      <c r="R45" s="71"/>
      <c r="S45" s="71"/>
      <c r="T45" s="71"/>
      <c r="U45" s="71"/>
      <c r="V45" s="71"/>
      <c r="W45" s="71"/>
      <c r="X45" s="71"/>
      <c r="Y45" s="71"/>
      <c r="Z45" s="71"/>
    </row>
    <row r="46" spans="1:26" ht="15.75" customHeight="1">
      <c r="A46" s="207">
        <v>42</v>
      </c>
      <c r="B46" s="207" t="s">
        <v>159</v>
      </c>
      <c r="C46" s="207" t="s">
        <v>162</v>
      </c>
      <c r="D46" s="142">
        <v>0</v>
      </c>
      <c r="E46" s="142" t="s">
        <v>264</v>
      </c>
      <c r="F46" s="142">
        <v>0</v>
      </c>
      <c r="G46" s="207" t="s">
        <v>537</v>
      </c>
      <c r="H46" s="142" t="s">
        <v>268</v>
      </c>
      <c r="I46" s="142" t="s">
        <v>977</v>
      </c>
      <c r="J46" s="142" t="s">
        <v>1515</v>
      </c>
      <c r="K46" s="71"/>
      <c r="L46" s="71"/>
      <c r="M46" s="71"/>
      <c r="N46" s="71"/>
      <c r="O46" s="71"/>
      <c r="P46" s="71"/>
      <c r="Q46" s="71"/>
      <c r="R46" s="71"/>
      <c r="S46" s="71"/>
      <c r="T46" s="71"/>
      <c r="U46" s="71"/>
      <c r="V46" s="71"/>
      <c r="W46" s="71"/>
      <c r="X46" s="71"/>
      <c r="Y46" s="71"/>
      <c r="Z46" s="71"/>
    </row>
    <row r="47" spans="1:26" ht="15.75" customHeight="1">
      <c r="A47" s="207">
        <v>43</v>
      </c>
      <c r="B47" s="207" t="s">
        <v>161</v>
      </c>
      <c r="C47" s="207" t="s">
        <v>164</v>
      </c>
      <c r="D47" s="142">
        <v>0</v>
      </c>
      <c r="E47" s="142" t="s">
        <v>264</v>
      </c>
      <c r="F47" s="142">
        <v>0</v>
      </c>
      <c r="G47" s="207" t="s">
        <v>537</v>
      </c>
      <c r="H47" s="142">
        <v>0</v>
      </c>
      <c r="I47" s="142" t="s">
        <v>1781</v>
      </c>
      <c r="J47" s="142">
        <v>0</v>
      </c>
      <c r="K47" s="71"/>
      <c r="L47" s="71"/>
      <c r="M47" s="71"/>
      <c r="N47" s="71"/>
      <c r="O47" s="71"/>
      <c r="P47" s="71"/>
      <c r="Q47" s="71"/>
      <c r="R47" s="71"/>
      <c r="S47" s="71"/>
      <c r="T47" s="71"/>
      <c r="U47" s="71"/>
      <c r="V47" s="71"/>
      <c r="W47" s="71"/>
      <c r="X47" s="71"/>
      <c r="Y47" s="71"/>
      <c r="Z47" s="71"/>
    </row>
    <row r="48" spans="1:26" ht="15.75" customHeight="1">
      <c r="A48" s="207">
        <v>44</v>
      </c>
      <c r="B48" s="207" t="s">
        <v>163</v>
      </c>
      <c r="C48" s="207" t="s">
        <v>166</v>
      </c>
      <c r="D48" s="142">
        <v>0</v>
      </c>
      <c r="E48" s="142" t="s">
        <v>264</v>
      </c>
      <c r="F48" s="142">
        <v>0</v>
      </c>
      <c r="G48" s="207" t="s">
        <v>1782</v>
      </c>
      <c r="H48" s="142" t="s">
        <v>634</v>
      </c>
      <c r="I48" s="142">
        <v>0</v>
      </c>
      <c r="J48" s="142" t="s">
        <v>1783</v>
      </c>
      <c r="K48" s="71"/>
      <c r="L48" s="71"/>
      <c r="M48" s="71"/>
      <c r="N48" s="71"/>
      <c r="O48" s="71"/>
      <c r="P48" s="71"/>
      <c r="Q48" s="71"/>
      <c r="R48" s="71"/>
      <c r="S48" s="71"/>
      <c r="T48" s="71"/>
      <c r="U48" s="71"/>
      <c r="V48" s="71"/>
      <c r="W48" s="71"/>
      <c r="X48" s="71"/>
      <c r="Y48" s="71"/>
      <c r="Z48" s="71"/>
    </row>
    <row r="49" spans="1:26" ht="15.75" customHeight="1">
      <c r="A49" s="207">
        <v>45</v>
      </c>
      <c r="B49" s="207" t="s">
        <v>165</v>
      </c>
      <c r="C49" s="207" t="s">
        <v>167</v>
      </c>
      <c r="D49" s="142">
        <v>0</v>
      </c>
      <c r="E49" s="142" t="s">
        <v>259</v>
      </c>
      <c r="F49" s="142">
        <v>0</v>
      </c>
      <c r="G49" s="207" t="s">
        <v>439</v>
      </c>
      <c r="H49" s="142" t="s">
        <v>649</v>
      </c>
      <c r="I49" s="142" t="s">
        <v>898</v>
      </c>
      <c r="J49" s="142" t="s">
        <v>1784</v>
      </c>
      <c r="K49" s="71"/>
      <c r="L49" s="71"/>
      <c r="M49" s="71"/>
      <c r="N49" s="71"/>
      <c r="O49" s="71"/>
      <c r="P49" s="71"/>
      <c r="Q49" s="71"/>
      <c r="R49" s="71"/>
      <c r="S49" s="71"/>
      <c r="T49" s="71"/>
      <c r="U49" s="71"/>
      <c r="V49" s="71"/>
      <c r="W49" s="71"/>
      <c r="X49" s="71"/>
      <c r="Y49" s="71"/>
      <c r="Z49" s="71"/>
    </row>
    <row r="50" spans="1:26" ht="15.75" customHeight="1">
      <c r="A50" s="207">
        <v>46</v>
      </c>
      <c r="B50" s="207" t="s">
        <v>170</v>
      </c>
      <c r="C50" s="207" t="s">
        <v>171</v>
      </c>
      <c r="D50" s="142">
        <v>0</v>
      </c>
      <c r="E50" s="142">
        <v>0</v>
      </c>
      <c r="F50" s="142">
        <v>0</v>
      </c>
      <c r="G50" s="207" t="s">
        <v>270</v>
      </c>
      <c r="H50" s="142" t="s">
        <v>271</v>
      </c>
      <c r="I50" s="142" t="s">
        <v>272</v>
      </c>
      <c r="J50" s="142" t="s">
        <v>273</v>
      </c>
      <c r="K50" s="71"/>
      <c r="L50" s="71"/>
      <c r="M50" s="71"/>
      <c r="N50" s="71"/>
      <c r="O50" s="71"/>
      <c r="P50" s="71"/>
      <c r="Q50" s="71"/>
      <c r="R50" s="71"/>
      <c r="S50" s="71"/>
      <c r="T50" s="71"/>
      <c r="U50" s="71"/>
      <c r="V50" s="71"/>
      <c r="W50" s="71"/>
      <c r="X50" s="71"/>
      <c r="Y50" s="71"/>
      <c r="Z50" s="71"/>
    </row>
    <row r="51" spans="1:26" ht="15.75" customHeight="1">
      <c r="A51" s="207">
        <v>47</v>
      </c>
      <c r="B51" s="207" t="s">
        <v>173</v>
      </c>
      <c r="C51" s="207" t="s">
        <v>174</v>
      </c>
      <c r="D51" s="142">
        <v>0</v>
      </c>
      <c r="E51" s="142" t="s">
        <v>275</v>
      </c>
      <c r="F51" s="142">
        <v>0</v>
      </c>
      <c r="G51" s="207" t="s">
        <v>208</v>
      </c>
      <c r="H51" s="142">
        <v>0</v>
      </c>
      <c r="I51" s="142" t="s">
        <v>277</v>
      </c>
      <c r="J51" s="142" t="s">
        <v>285</v>
      </c>
      <c r="K51" s="71"/>
      <c r="L51" s="71"/>
      <c r="M51" s="71"/>
      <c r="N51" s="71"/>
      <c r="O51" s="71"/>
      <c r="P51" s="71"/>
      <c r="Q51" s="71"/>
      <c r="R51" s="71"/>
      <c r="S51" s="71"/>
      <c r="T51" s="71"/>
      <c r="U51" s="71"/>
      <c r="V51" s="71"/>
      <c r="W51" s="71"/>
      <c r="X51" s="71"/>
      <c r="Y51" s="71"/>
      <c r="Z51" s="71"/>
    </row>
    <row r="52" spans="1:26" ht="15.75" customHeight="1">
      <c r="A52" s="207">
        <v>48</v>
      </c>
      <c r="B52" s="207" t="s">
        <v>176</v>
      </c>
      <c r="C52" s="207" t="s">
        <v>177</v>
      </c>
      <c r="D52" s="142">
        <v>0</v>
      </c>
      <c r="E52" s="142" t="s">
        <v>279</v>
      </c>
      <c r="F52" s="142">
        <v>0</v>
      </c>
      <c r="G52" s="207" t="s">
        <v>280</v>
      </c>
      <c r="H52" s="142" t="s">
        <v>281</v>
      </c>
      <c r="I52" s="142" t="s">
        <v>282</v>
      </c>
      <c r="J52" s="142" t="s">
        <v>283</v>
      </c>
      <c r="K52" s="71"/>
      <c r="L52" s="71"/>
      <c r="M52" s="71"/>
      <c r="N52" s="71"/>
      <c r="O52" s="71"/>
      <c r="P52" s="71"/>
      <c r="Q52" s="71"/>
      <c r="R52" s="71"/>
      <c r="S52" s="71"/>
      <c r="T52" s="71"/>
      <c r="U52" s="71"/>
      <c r="V52" s="71"/>
      <c r="W52" s="71"/>
      <c r="X52" s="71"/>
      <c r="Y52" s="71"/>
      <c r="Z52" s="71"/>
    </row>
    <row r="53" spans="1:26" ht="15.75" customHeight="1">
      <c r="A53" s="207">
        <v>49</v>
      </c>
      <c r="B53" s="207" t="s">
        <v>178</v>
      </c>
      <c r="C53" s="207" t="s">
        <v>179</v>
      </c>
      <c r="D53" s="142">
        <v>0</v>
      </c>
      <c r="E53" s="142" t="s">
        <v>284</v>
      </c>
      <c r="F53" s="142" t="s">
        <v>204</v>
      </c>
      <c r="G53" s="207" t="s">
        <v>270</v>
      </c>
      <c r="H53" s="142" t="s">
        <v>206</v>
      </c>
      <c r="I53" s="142">
        <v>0</v>
      </c>
      <c r="J53" s="142" t="s">
        <v>285</v>
      </c>
      <c r="K53" s="71"/>
      <c r="L53" s="71"/>
      <c r="M53" s="71"/>
      <c r="N53" s="71"/>
      <c r="O53" s="71"/>
      <c r="P53" s="71"/>
      <c r="Q53" s="71"/>
      <c r="R53" s="71"/>
      <c r="S53" s="71"/>
      <c r="T53" s="71"/>
      <c r="U53" s="71"/>
      <c r="V53" s="71"/>
      <c r="W53" s="71"/>
      <c r="X53" s="71"/>
      <c r="Y53" s="71"/>
      <c r="Z53" s="71"/>
    </row>
    <row r="54" spans="1:26" ht="15.75" customHeight="1">
      <c r="K54" s="71"/>
      <c r="L54" s="71"/>
      <c r="M54" s="71"/>
      <c r="N54" s="71"/>
      <c r="O54" s="71"/>
      <c r="P54" s="71"/>
      <c r="Q54" s="71"/>
      <c r="R54" s="71"/>
      <c r="S54" s="71"/>
      <c r="T54" s="71"/>
      <c r="U54" s="71"/>
      <c r="V54" s="71"/>
      <c r="W54" s="71"/>
      <c r="X54" s="71"/>
      <c r="Y54" s="71"/>
      <c r="Z54" s="71"/>
    </row>
    <row r="55" spans="1:26" ht="15.75" customHeight="1">
      <c r="K55" s="71"/>
      <c r="L55" s="71"/>
      <c r="M55" s="71"/>
      <c r="N55" s="71"/>
      <c r="O55" s="71"/>
      <c r="P55" s="71"/>
      <c r="Q55" s="71"/>
      <c r="R55" s="71"/>
      <c r="S55" s="71"/>
      <c r="T55" s="71"/>
      <c r="U55" s="71"/>
      <c r="V55" s="71"/>
      <c r="W55" s="71"/>
      <c r="X55" s="71"/>
      <c r="Y55" s="71"/>
      <c r="Z55" s="71"/>
    </row>
    <row r="56" spans="1:26" ht="15.75" customHeight="1">
      <c r="K56" s="71"/>
      <c r="L56" s="71"/>
      <c r="M56" s="71"/>
      <c r="N56" s="71"/>
      <c r="O56" s="71"/>
      <c r="P56" s="71"/>
      <c r="Q56" s="71"/>
      <c r="R56" s="71"/>
      <c r="S56" s="71"/>
      <c r="T56" s="71"/>
      <c r="U56" s="71"/>
      <c r="V56" s="71"/>
      <c r="W56" s="71"/>
      <c r="X56" s="71"/>
      <c r="Y56" s="71"/>
      <c r="Z56" s="71"/>
    </row>
    <row r="57" spans="1:26" ht="15.75" customHeight="1">
      <c r="K57" s="71"/>
      <c r="L57" s="71"/>
      <c r="M57" s="71"/>
      <c r="N57" s="71"/>
      <c r="O57" s="71"/>
      <c r="P57" s="71"/>
      <c r="Q57" s="71"/>
      <c r="R57" s="71"/>
      <c r="S57" s="71"/>
      <c r="T57" s="71"/>
      <c r="U57" s="71"/>
      <c r="V57" s="71"/>
      <c r="W57" s="71"/>
      <c r="X57" s="71"/>
      <c r="Y57" s="71"/>
      <c r="Z57" s="71"/>
    </row>
    <row r="58" spans="1:26" ht="15.75" customHeight="1">
      <c r="K58" s="71"/>
      <c r="L58" s="71"/>
      <c r="M58" s="71"/>
      <c r="N58" s="71"/>
      <c r="O58" s="71"/>
      <c r="P58" s="71"/>
      <c r="Q58" s="71"/>
      <c r="R58" s="71"/>
      <c r="S58" s="71"/>
      <c r="T58" s="71"/>
      <c r="U58" s="71"/>
      <c r="V58" s="71"/>
      <c r="W58" s="71"/>
      <c r="X58" s="71"/>
      <c r="Y58" s="71"/>
      <c r="Z58" s="71"/>
    </row>
    <row r="59" spans="1:26" ht="15.75" customHeight="1">
      <c r="K59" s="71"/>
      <c r="L59" s="71"/>
      <c r="M59" s="71"/>
      <c r="N59" s="71"/>
      <c r="O59" s="71"/>
      <c r="P59" s="71"/>
      <c r="Q59" s="71"/>
      <c r="R59" s="71"/>
      <c r="S59" s="71"/>
      <c r="T59" s="71"/>
      <c r="U59" s="71"/>
      <c r="V59" s="71"/>
      <c r="W59" s="71"/>
      <c r="X59" s="71"/>
      <c r="Y59" s="71"/>
      <c r="Z59" s="71"/>
    </row>
    <row r="60" spans="1:26" ht="15.75" customHeight="1">
      <c r="K60" s="71"/>
      <c r="L60" s="71"/>
      <c r="M60" s="71"/>
      <c r="N60" s="71"/>
      <c r="O60" s="71"/>
      <c r="P60" s="71"/>
      <c r="Q60" s="71"/>
      <c r="R60" s="71"/>
      <c r="S60" s="71"/>
      <c r="T60" s="71"/>
      <c r="U60" s="71"/>
      <c r="V60" s="71"/>
      <c r="W60" s="71"/>
      <c r="X60" s="71"/>
      <c r="Y60" s="71"/>
      <c r="Z60" s="71"/>
    </row>
    <row r="61" spans="1:26" ht="15.75" customHeight="1">
      <c r="K61" s="71"/>
      <c r="L61" s="71"/>
      <c r="M61" s="71"/>
      <c r="N61" s="71"/>
      <c r="O61" s="71"/>
      <c r="P61" s="71"/>
      <c r="Q61" s="71"/>
      <c r="R61" s="71"/>
      <c r="S61" s="71"/>
      <c r="T61" s="71"/>
      <c r="U61" s="71"/>
      <c r="V61" s="71"/>
      <c r="W61" s="71"/>
      <c r="X61" s="71"/>
      <c r="Y61" s="71"/>
      <c r="Z61" s="71"/>
    </row>
    <row r="62" spans="1:26" ht="15.75" customHeight="1">
      <c r="K62" s="71"/>
      <c r="L62" s="71"/>
      <c r="M62" s="71"/>
      <c r="N62" s="71"/>
      <c r="O62" s="71"/>
      <c r="P62" s="71"/>
      <c r="Q62" s="71"/>
      <c r="R62" s="71"/>
      <c r="S62" s="71"/>
      <c r="T62" s="71"/>
      <c r="U62" s="71"/>
      <c r="V62" s="71"/>
      <c r="W62" s="71"/>
      <c r="X62" s="71"/>
      <c r="Y62" s="71"/>
      <c r="Z62" s="71"/>
    </row>
    <row r="63" spans="1:26" ht="15.75" customHeight="1">
      <c r="K63" s="71"/>
      <c r="L63" s="71"/>
      <c r="M63" s="71"/>
      <c r="N63" s="71"/>
      <c r="O63" s="71"/>
      <c r="P63" s="71"/>
      <c r="Q63" s="71"/>
      <c r="R63" s="71"/>
      <c r="S63" s="71"/>
      <c r="T63" s="71"/>
      <c r="U63" s="71"/>
      <c r="V63" s="71"/>
      <c r="W63" s="71"/>
      <c r="X63" s="71"/>
      <c r="Y63" s="71"/>
      <c r="Z63" s="71"/>
    </row>
    <row r="64" spans="1:26" ht="15.75" customHeight="1">
      <c r="K64" s="71"/>
      <c r="L64" s="71"/>
      <c r="M64" s="71"/>
      <c r="N64" s="71"/>
      <c r="O64" s="71"/>
      <c r="P64" s="71"/>
      <c r="Q64" s="71"/>
      <c r="R64" s="71"/>
      <c r="S64" s="71"/>
      <c r="T64" s="71"/>
      <c r="U64" s="71"/>
      <c r="V64" s="71"/>
      <c r="W64" s="71"/>
      <c r="X64" s="71"/>
      <c r="Y64" s="71"/>
      <c r="Z64" s="71"/>
    </row>
    <row r="65" spans="10:26" ht="15.75" customHeight="1">
      <c r="K65" s="71"/>
      <c r="L65" s="71"/>
      <c r="M65" s="71"/>
      <c r="N65" s="71"/>
      <c r="O65" s="71"/>
      <c r="P65" s="71"/>
      <c r="Q65" s="71"/>
      <c r="R65" s="71"/>
      <c r="S65" s="71"/>
      <c r="T65" s="71"/>
      <c r="U65" s="71"/>
      <c r="V65" s="71"/>
      <c r="W65" s="71"/>
      <c r="X65" s="71"/>
      <c r="Y65" s="71"/>
      <c r="Z65" s="71"/>
    </row>
    <row r="66" spans="10:26" ht="15.75" customHeight="1">
      <c r="K66" s="71"/>
      <c r="L66" s="71"/>
      <c r="M66" s="71"/>
      <c r="N66" s="71"/>
      <c r="O66" s="71"/>
      <c r="P66" s="71"/>
      <c r="Q66" s="71"/>
      <c r="R66" s="71"/>
      <c r="S66" s="71"/>
      <c r="T66" s="71"/>
      <c r="U66" s="71"/>
      <c r="V66" s="71"/>
      <c r="W66" s="71"/>
      <c r="X66" s="71"/>
      <c r="Y66" s="71"/>
      <c r="Z66" s="71"/>
    </row>
    <row r="67" spans="10:26" ht="15.75" customHeight="1">
      <c r="K67" s="71"/>
      <c r="L67" s="71"/>
      <c r="M67" s="71"/>
      <c r="N67" s="71"/>
      <c r="O67" s="71"/>
      <c r="P67" s="71"/>
      <c r="Q67" s="71"/>
      <c r="R67" s="71"/>
      <c r="S67" s="71"/>
      <c r="T67" s="71"/>
      <c r="U67" s="71"/>
      <c r="V67" s="71"/>
      <c r="W67" s="71"/>
      <c r="X67" s="71"/>
      <c r="Y67" s="71"/>
      <c r="Z67" s="71"/>
    </row>
    <row r="68" spans="10:26" ht="15.75" customHeight="1">
      <c r="K68" s="71"/>
      <c r="L68" s="71"/>
      <c r="M68" s="71"/>
      <c r="N68" s="71"/>
      <c r="O68" s="71"/>
      <c r="P68" s="71"/>
      <c r="Q68" s="71"/>
      <c r="R68" s="71"/>
      <c r="S68" s="71"/>
      <c r="T68" s="71"/>
      <c r="U68" s="71"/>
      <c r="V68" s="71"/>
      <c r="W68" s="71"/>
      <c r="X68" s="71"/>
      <c r="Y68" s="71"/>
      <c r="Z68" s="71"/>
    </row>
    <row r="69" spans="10:26" ht="15.75" customHeight="1">
      <c r="K69" s="71"/>
      <c r="L69" s="71"/>
      <c r="M69" s="71"/>
      <c r="N69" s="71"/>
      <c r="O69" s="71"/>
      <c r="P69" s="71"/>
      <c r="Q69" s="71"/>
      <c r="R69" s="71"/>
      <c r="S69" s="71"/>
      <c r="T69" s="71"/>
      <c r="U69" s="71"/>
      <c r="V69" s="71"/>
      <c r="W69" s="71"/>
      <c r="X69" s="71"/>
      <c r="Y69" s="71"/>
      <c r="Z69" s="71"/>
    </row>
    <row r="70" spans="10:26" ht="15.75" customHeight="1">
      <c r="K70" s="71"/>
      <c r="L70" s="71"/>
      <c r="M70" s="71"/>
      <c r="N70" s="71"/>
      <c r="O70" s="71"/>
      <c r="P70" s="71"/>
      <c r="Q70" s="71"/>
      <c r="R70" s="71"/>
      <c r="S70" s="71"/>
      <c r="T70" s="71"/>
      <c r="U70" s="71"/>
      <c r="V70" s="71"/>
      <c r="W70" s="71"/>
      <c r="X70" s="71"/>
      <c r="Y70" s="71"/>
      <c r="Z70" s="71"/>
    </row>
    <row r="71" spans="10:26" ht="15.75" customHeight="1">
      <c r="K71" s="71"/>
      <c r="L71" s="71"/>
      <c r="M71" s="71"/>
      <c r="N71" s="71"/>
      <c r="O71" s="71"/>
      <c r="P71" s="71"/>
      <c r="Q71" s="71"/>
      <c r="R71" s="71"/>
      <c r="S71" s="71"/>
      <c r="T71" s="71"/>
      <c r="U71" s="71"/>
      <c r="V71" s="71"/>
      <c r="W71" s="71"/>
      <c r="X71" s="71"/>
      <c r="Y71" s="71"/>
      <c r="Z71" s="71"/>
    </row>
    <row r="72" spans="10:26" ht="15.75" customHeight="1">
      <c r="K72" s="71"/>
      <c r="L72" s="71"/>
      <c r="M72" s="71"/>
      <c r="N72" s="71"/>
      <c r="O72" s="71"/>
      <c r="P72" s="71"/>
      <c r="Q72" s="71"/>
      <c r="R72" s="71"/>
      <c r="S72" s="71"/>
      <c r="T72" s="71"/>
      <c r="U72" s="71"/>
      <c r="V72" s="71"/>
      <c r="W72" s="71"/>
      <c r="X72" s="71"/>
      <c r="Y72" s="71"/>
      <c r="Z72" s="71"/>
    </row>
    <row r="73" spans="10:26" ht="15.75" customHeight="1">
      <c r="K73" s="71"/>
      <c r="L73" s="71"/>
      <c r="M73" s="71"/>
      <c r="N73" s="71"/>
      <c r="O73" s="71"/>
      <c r="P73" s="71"/>
      <c r="Q73" s="71"/>
      <c r="R73" s="71"/>
      <c r="S73" s="71"/>
      <c r="T73" s="71"/>
      <c r="U73" s="71"/>
      <c r="V73" s="71"/>
      <c r="W73" s="71"/>
      <c r="X73" s="71"/>
      <c r="Y73" s="71"/>
      <c r="Z73" s="71"/>
    </row>
    <row r="74" spans="10:26" ht="15.75" customHeight="1">
      <c r="K74" s="71"/>
      <c r="L74" s="71"/>
      <c r="M74" s="71"/>
      <c r="N74" s="71"/>
      <c r="O74" s="71"/>
      <c r="P74" s="71"/>
      <c r="Q74" s="71"/>
      <c r="R74" s="71"/>
      <c r="S74" s="71"/>
      <c r="T74" s="71"/>
      <c r="U74" s="71"/>
      <c r="V74" s="71"/>
      <c r="W74" s="71"/>
      <c r="X74" s="71"/>
      <c r="Y74" s="71"/>
      <c r="Z74" s="71"/>
    </row>
    <row r="75" spans="10:26" ht="15.75" customHeight="1">
      <c r="K75" s="71"/>
      <c r="L75" s="71"/>
      <c r="M75" s="71"/>
      <c r="N75" s="71"/>
      <c r="O75" s="71"/>
      <c r="P75" s="71"/>
      <c r="Q75" s="71"/>
      <c r="R75" s="71"/>
      <c r="S75" s="71"/>
      <c r="T75" s="71"/>
      <c r="U75" s="71"/>
      <c r="V75" s="71"/>
      <c r="W75" s="71"/>
      <c r="X75" s="71"/>
      <c r="Y75" s="71"/>
      <c r="Z75" s="71"/>
    </row>
    <row r="76" spans="10:26" ht="15.75" customHeight="1">
      <c r="K76" s="71"/>
      <c r="L76" s="71"/>
      <c r="M76" s="71"/>
      <c r="N76" s="71"/>
      <c r="O76" s="71"/>
      <c r="P76" s="71"/>
      <c r="Q76" s="71"/>
      <c r="R76" s="71"/>
      <c r="S76" s="71"/>
      <c r="T76" s="71"/>
      <c r="U76" s="71"/>
      <c r="V76" s="71"/>
      <c r="W76" s="71"/>
      <c r="X76" s="71"/>
      <c r="Y76" s="71"/>
      <c r="Z76" s="71"/>
    </row>
    <row r="77" spans="10:26" ht="15.75" customHeight="1">
      <c r="K77" s="71"/>
      <c r="L77" s="71"/>
      <c r="M77" s="71"/>
      <c r="N77" s="71"/>
      <c r="O77" s="71"/>
      <c r="P77" s="71"/>
      <c r="Q77" s="71"/>
      <c r="R77" s="71"/>
      <c r="S77" s="71"/>
      <c r="T77" s="71"/>
      <c r="U77" s="71"/>
      <c r="V77" s="71"/>
      <c r="W77" s="71"/>
      <c r="X77" s="71"/>
      <c r="Y77" s="71"/>
      <c r="Z77" s="71"/>
    </row>
    <row r="78" spans="10:26" ht="15.75" customHeight="1">
      <c r="K78" s="71"/>
      <c r="L78" s="71"/>
      <c r="M78" s="71"/>
      <c r="N78" s="71"/>
      <c r="O78" s="71"/>
      <c r="P78" s="71"/>
      <c r="Q78" s="71"/>
      <c r="R78" s="71"/>
      <c r="S78" s="71"/>
      <c r="T78" s="71"/>
      <c r="U78" s="71"/>
      <c r="V78" s="71"/>
      <c r="W78" s="71"/>
      <c r="X78" s="71"/>
      <c r="Y78" s="71"/>
      <c r="Z78" s="71"/>
    </row>
    <row r="79" spans="10:26" ht="15.75" customHeight="1">
      <c r="K79" s="71"/>
      <c r="L79" s="71"/>
      <c r="M79" s="71"/>
      <c r="N79" s="71"/>
      <c r="O79" s="71"/>
      <c r="P79" s="71"/>
      <c r="Q79" s="71"/>
      <c r="R79" s="71"/>
      <c r="S79" s="71"/>
      <c r="T79" s="71"/>
      <c r="U79" s="71"/>
      <c r="V79" s="71"/>
      <c r="W79" s="71"/>
      <c r="X79" s="71"/>
      <c r="Y79" s="71"/>
      <c r="Z79" s="71"/>
    </row>
    <row r="80" spans="10:26" ht="15.75" customHeight="1">
      <c r="J80" s="71"/>
      <c r="K80" s="71"/>
      <c r="L80" s="71"/>
      <c r="M80" s="71"/>
      <c r="N80" s="71"/>
      <c r="O80" s="71"/>
      <c r="P80" s="71"/>
      <c r="Q80" s="71"/>
      <c r="R80" s="71"/>
      <c r="S80" s="71"/>
      <c r="T80" s="71"/>
      <c r="U80" s="71"/>
      <c r="V80" s="71"/>
      <c r="W80" s="71"/>
      <c r="X80" s="71"/>
      <c r="Y80" s="71"/>
      <c r="Z80" s="71"/>
    </row>
    <row r="81" spans="10:26" ht="15.75" customHeight="1">
      <c r="J81" s="71"/>
      <c r="K81" s="71"/>
      <c r="L81" s="71"/>
      <c r="M81" s="71"/>
      <c r="N81" s="71"/>
      <c r="O81" s="71"/>
      <c r="P81" s="71"/>
      <c r="Q81" s="71"/>
      <c r="R81" s="71"/>
      <c r="S81" s="71"/>
      <c r="T81" s="71"/>
      <c r="U81" s="71"/>
      <c r="V81" s="71"/>
      <c r="W81" s="71"/>
      <c r="X81" s="71"/>
      <c r="Y81" s="71"/>
      <c r="Z81" s="71"/>
    </row>
    <row r="82" spans="10:26" ht="15.75" customHeight="1">
      <c r="J82" s="71"/>
      <c r="K82" s="71"/>
      <c r="L82" s="71"/>
      <c r="M82" s="71"/>
      <c r="N82" s="71"/>
      <c r="O82" s="71"/>
      <c r="P82" s="71"/>
      <c r="Q82" s="71"/>
      <c r="R82" s="71"/>
      <c r="S82" s="71"/>
      <c r="T82" s="71"/>
      <c r="U82" s="71"/>
      <c r="V82" s="71"/>
      <c r="W82" s="71"/>
      <c r="X82" s="71"/>
      <c r="Y82" s="71"/>
      <c r="Z82" s="71"/>
    </row>
    <row r="83" spans="10:26" ht="15.75" customHeight="1">
      <c r="J83" s="71"/>
      <c r="K83" s="71"/>
      <c r="L83" s="71"/>
      <c r="M83" s="71"/>
      <c r="N83" s="71"/>
      <c r="O83" s="71"/>
      <c r="P83" s="71"/>
      <c r="Q83" s="71"/>
      <c r="R83" s="71"/>
      <c r="S83" s="71"/>
      <c r="T83" s="71"/>
      <c r="U83" s="71"/>
      <c r="V83" s="71"/>
      <c r="W83" s="71"/>
      <c r="X83" s="71"/>
      <c r="Y83" s="71"/>
      <c r="Z83" s="71"/>
    </row>
    <row r="84" spans="10:26" ht="15.75" customHeight="1">
      <c r="J84" s="71"/>
      <c r="K84" s="71"/>
      <c r="L84" s="71"/>
      <c r="M84" s="71"/>
      <c r="N84" s="71"/>
      <c r="O84" s="71"/>
      <c r="P84" s="71"/>
      <c r="Q84" s="71"/>
      <c r="R84" s="71"/>
      <c r="S84" s="71"/>
      <c r="T84" s="71"/>
      <c r="U84" s="71"/>
      <c r="V84" s="71"/>
      <c r="W84" s="71"/>
      <c r="X84" s="71"/>
      <c r="Y84" s="71"/>
      <c r="Z84" s="71"/>
    </row>
    <row r="85" spans="10:26" ht="15.75" customHeight="1">
      <c r="J85" s="71"/>
      <c r="K85" s="71"/>
      <c r="L85" s="71"/>
      <c r="M85" s="71"/>
      <c r="N85" s="71"/>
      <c r="O85" s="71"/>
      <c r="P85" s="71"/>
      <c r="Q85" s="71"/>
      <c r="R85" s="71"/>
      <c r="S85" s="71"/>
      <c r="T85" s="71"/>
      <c r="U85" s="71"/>
      <c r="V85" s="71"/>
      <c r="W85" s="71"/>
      <c r="X85" s="71"/>
      <c r="Y85" s="71"/>
      <c r="Z85" s="71"/>
    </row>
    <row r="86" spans="10:26" ht="15.75" customHeight="1">
      <c r="J86" s="71"/>
      <c r="K86" s="71"/>
      <c r="L86" s="71"/>
      <c r="M86" s="71"/>
      <c r="N86" s="71"/>
      <c r="O86" s="71"/>
      <c r="P86" s="71"/>
      <c r="Q86" s="71"/>
      <c r="R86" s="71"/>
      <c r="S86" s="71"/>
      <c r="T86" s="71"/>
      <c r="U86" s="71"/>
      <c r="V86" s="71"/>
      <c r="W86" s="71"/>
      <c r="X86" s="71"/>
      <c r="Y86" s="71"/>
      <c r="Z86" s="71"/>
    </row>
    <row r="87" spans="10:26" ht="15.75" customHeight="1">
      <c r="J87" s="71"/>
      <c r="K87" s="71"/>
      <c r="L87" s="71"/>
      <c r="M87" s="71"/>
      <c r="N87" s="71"/>
      <c r="O87" s="71"/>
      <c r="P87" s="71"/>
      <c r="Q87" s="71"/>
      <c r="R87" s="71"/>
      <c r="S87" s="71"/>
      <c r="T87" s="71"/>
      <c r="U87" s="71"/>
      <c r="V87" s="71"/>
      <c r="W87" s="71"/>
      <c r="X87" s="71"/>
      <c r="Y87" s="71"/>
      <c r="Z87" s="71"/>
    </row>
    <row r="88" spans="10:26" ht="15.75" customHeight="1">
      <c r="J88" s="71"/>
      <c r="K88" s="71"/>
      <c r="L88" s="71"/>
      <c r="M88" s="71"/>
      <c r="N88" s="71"/>
      <c r="O88" s="71"/>
      <c r="P88" s="71"/>
      <c r="Q88" s="71"/>
      <c r="R88" s="71"/>
      <c r="S88" s="71"/>
      <c r="T88" s="71"/>
      <c r="U88" s="71"/>
      <c r="V88" s="71"/>
      <c r="W88" s="71"/>
      <c r="X88" s="71"/>
      <c r="Y88" s="71"/>
      <c r="Z88" s="71"/>
    </row>
    <row r="89" spans="10:26" ht="15.75" customHeight="1">
      <c r="J89" s="71"/>
      <c r="K89" s="71"/>
      <c r="L89" s="71"/>
      <c r="M89" s="71"/>
      <c r="N89" s="71"/>
      <c r="O89" s="71"/>
      <c r="P89" s="71"/>
      <c r="Q89" s="71"/>
      <c r="R89" s="71"/>
      <c r="S89" s="71"/>
      <c r="T89" s="71"/>
      <c r="U89" s="71"/>
      <c r="V89" s="71"/>
      <c r="W89" s="71"/>
      <c r="X89" s="71"/>
      <c r="Y89" s="71"/>
      <c r="Z89" s="71"/>
    </row>
    <row r="90" spans="10:26" ht="15.75" customHeight="1">
      <c r="J90" s="71"/>
      <c r="K90" s="71"/>
      <c r="L90" s="71"/>
      <c r="M90" s="71"/>
      <c r="N90" s="71"/>
      <c r="O90" s="71"/>
      <c r="P90" s="71"/>
      <c r="Q90" s="71"/>
      <c r="R90" s="71"/>
      <c r="S90" s="71"/>
      <c r="T90" s="71"/>
      <c r="U90" s="71"/>
      <c r="V90" s="71"/>
      <c r="W90" s="71"/>
      <c r="X90" s="71"/>
      <c r="Y90" s="71"/>
      <c r="Z90" s="71"/>
    </row>
    <row r="91" spans="10:26" ht="15.75" customHeight="1">
      <c r="J91" s="71"/>
      <c r="K91" s="71"/>
      <c r="L91" s="71"/>
      <c r="M91" s="71"/>
      <c r="N91" s="71"/>
      <c r="O91" s="71"/>
      <c r="P91" s="71"/>
      <c r="Q91" s="71"/>
      <c r="R91" s="71"/>
      <c r="S91" s="71"/>
      <c r="T91" s="71"/>
      <c r="U91" s="71"/>
      <c r="V91" s="71"/>
      <c r="W91" s="71"/>
      <c r="X91" s="71"/>
      <c r="Y91" s="71"/>
      <c r="Z91" s="71"/>
    </row>
    <row r="92" spans="10:26" ht="15.75" customHeight="1">
      <c r="J92" s="71"/>
      <c r="K92" s="71"/>
      <c r="L92" s="71"/>
      <c r="M92" s="71"/>
      <c r="N92" s="71"/>
      <c r="O92" s="71"/>
      <c r="P92" s="71"/>
      <c r="Q92" s="71"/>
      <c r="R92" s="71"/>
      <c r="S92" s="71"/>
      <c r="T92" s="71"/>
      <c r="U92" s="71"/>
      <c r="V92" s="71"/>
      <c r="W92" s="71"/>
      <c r="X92" s="71"/>
      <c r="Y92" s="71"/>
      <c r="Z92" s="71"/>
    </row>
    <row r="93" spans="10:26" ht="15.75" customHeight="1">
      <c r="J93" s="71"/>
      <c r="K93" s="71"/>
      <c r="L93" s="71"/>
      <c r="M93" s="71"/>
      <c r="N93" s="71"/>
      <c r="O93" s="71"/>
      <c r="P93" s="71"/>
      <c r="Q93" s="71"/>
      <c r="R93" s="71"/>
      <c r="S93" s="71"/>
      <c r="T93" s="71"/>
      <c r="U93" s="71"/>
      <c r="V93" s="71"/>
      <c r="W93" s="71"/>
      <c r="X93" s="71"/>
      <c r="Y93" s="71"/>
      <c r="Z93" s="71"/>
    </row>
    <row r="94" spans="10:26" ht="15.75" customHeight="1">
      <c r="J94" s="71"/>
      <c r="K94" s="71"/>
      <c r="L94" s="71"/>
      <c r="M94" s="71"/>
      <c r="N94" s="71"/>
      <c r="O94" s="71"/>
      <c r="P94" s="71"/>
      <c r="Q94" s="71"/>
      <c r="R94" s="71"/>
      <c r="S94" s="71"/>
      <c r="T94" s="71"/>
      <c r="U94" s="71"/>
      <c r="V94" s="71"/>
      <c r="W94" s="71"/>
      <c r="X94" s="71"/>
      <c r="Y94" s="71"/>
      <c r="Z94" s="71"/>
    </row>
    <row r="95" spans="10:26" ht="15.75" customHeight="1">
      <c r="J95" s="71"/>
      <c r="K95" s="71"/>
      <c r="L95" s="71"/>
      <c r="M95" s="71"/>
      <c r="N95" s="71"/>
      <c r="O95" s="71"/>
      <c r="P95" s="71"/>
      <c r="Q95" s="71"/>
      <c r="R95" s="71"/>
      <c r="S95" s="71"/>
      <c r="T95" s="71"/>
      <c r="U95" s="71"/>
      <c r="V95" s="71"/>
      <c r="W95" s="71"/>
      <c r="X95" s="71"/>
      <c r="Y95" s="71"/>
      <c r="Z95" s="71"/>
    </row>
    <row r="96" spans="10:26" ht="15.75" customHeight="1">
      <c r="J96" s="71"/>
      <c r="K96" s="71"/>
      <c r="L96" s="71"/>
      <c r="M96" s="71"/>
      <c r="N96" s="71"/>
      <c r="O96" s="71"/>
      <c r="P96" s="71"/>
      <c r="Q96" s="71"/>
      <c r="R96" s="71"/>
      <c r="S96" s="71"/>
      <c r="T96" s="71"/>
      <c r="U96" s="71"/>
      <c r="V96" s="71"/>
      <c r="W96" s="71"/>
      <c r="X96" s="71"/>
      <c r="Y96" s="71"/>
      <c r="Z96" s="71"/>
    </row>
    <row r="97" spans="10:26" ht="15.75" customHeight="1">
      <c r="J97" s="71"/>
      <c r="K97" s="71"/>
      <c r="L97" s="71"/>
      <c r="M97" s="71"/>
      <c r="N97" s="71"/>
      <c r="O97" s="71"/>
      <c r="P97" s="71"/>
      <c r="Q97" s="71"/>
      <c r="R97" s="71"/>
      <c r="S97" s="71"/>
      <c r="T97" s="71"/>
      <c r="U97" s="71"/>
      <c r="V97" s="71"/>
      <c r="W97" s="71"/>
      <c r="X97" s="71"/>
      <c r="Y97" s="71"/>
      <c r="Z97" s="71"/>
    </row>
    <row r="98" spans="10:26" ht="15.75" customHeight="1">
      <c r="J98" s="71"/>
      <c r="K98" s="71"/>
      <c r="L98" s="71"/>
      <c r="M98" s="71"/>
      <c r="N98" s="71"/>
      <c r="O98" s="71"/>
      <c r="P98" s="71"/>
      <c r="Q98" s="71"/>
      <c r="R98" s="71"/>
      <c r="S98" s="71"/>
      <c r="T98" s="71"/>
      <c r="U98" s="71"/>
      <c r="V98" s="71"/>
      <c r="W98" s="71"/>
      <c r="X98" s="71"/>
      <c r="Y98" s="71"/>
      <c r="Z98" s="71"/>
    </row>
    <row r="99" spans="10:26" ht="15.75" customHeight="1">
      <c r="J99" s="71"/>
      <c r="K99" s="71"/>
      <c r="L99" s="71"/>
      <c r="M99" s="71"/>
      <c r="N99" s="71"/>
      <c r="O99" s="71"/>
      <c r="P99" s="71"/>
      <c r="Q99" s="71"/>
      <c r="R99" s="71"/>
      <c r="S99" s="71"/>
      <c r="T99" s="71"/>
      <c r="U99" s="71"/>
      <c r="V99" s="71"/>
      <c r="W99" s="71"/>
      <c r="X99" s="71"/>
      <c r="Y99" s="71"/>
      <c r="Z99" s="71"/>
    </row>
    <row r="100" spans="10:26" ht="15.75" customHeight="1">
      <c r="J100" s="71"/>
      <c r="K100" s="71"/>
      <c r="L100" s="71"/>
      <c r="M100" s="71"/>
      <c r="N100" s="71"/>
      <c r="O100" s="71"/>
      <c r="P100" s="71"/>
      <c r="Q100" s="71"/>
      <c r="R100" s="71"/>
      <c r="S100" s="71"/>
      <c r="T100" s="71"/>
      <c r="U100" s="71"/>
      <c r="V100" s="71"/>
      <c r="W100" s="71"/>
      <c r="X100" s="71"/>
      <c r="Y100" s="71"/>
      <c r="Z100" s="71"/>
    </row>
    <row r="101" spans="10:26" ht="15.75" customHeight="1">
      <c r="J101" s="71"/>
      <c r="K101" s="71"/>
      <c r="L101" s="71"/>
      <c r="M101" s="71"/>
      <c r="N101" s="71"/>
      <c r="O101" s="71"/>
      <c r="P101" s="71"/>
      <c r="Q101" s="71"/>
      <c r="R101" s="71"/>
      <c r="S101" s="71"/>
      <c r="T101" s="71"/>
      <c r="U101" s="71"/>
      <c r="V101" s="71"/>
      <c r="W101" s="71"/>
      <c r="X101" s="71"/>
      <c r="Y101" s="71"/>
      <c r="Z101" s="71"/>
    </row>
    <row r="102" spans="10:26" ht="15.75" customHeight="1">
      <c r="J102" s="71"/>
      <c r="K102" s="71"/>
      <c r="L102" s="71"/>
      <c r="M102" s="71"/>
      <c r="N102" s="71"/>
      <c r="O102" s="71"/>
      <c r="P102" s="71"/>
      <c r="Q102" s="71"/>
      <c r="R102" s="71"/>
      <c r="S102" s="71"/>
      <c r="T102" s="71"/>
      <c r="U102" s="71"/>
      <c r="V102" s="71"/>
      <c r="W102" s="71"/>
      <c r="X102" s="71"/>
      <c r="Y102" s="71"/>
      <c r="Z102" s="71"/>
    </row>
    <row r="103" spans="10:26" ht="15.75" customHeight="1">
      <c r="J103" s="71"/>
      <c r="K103" s="71"/>
      <c r="L103" s="71"/>
      <c r="M103" s="71"/>
      <c r="N103" s="71"/>
      <c r="O103" s="71"/>
      <c r="P103" s="71"/>
      <c r="Q103" s="71"/>
      <c r="R103" s="71"/>
      <c r="S103" s="71"/>
      <c r="T103" s="71"/>
      <c r="U103" s="71"/>
      <c r="V103" s="71"/>
      <c r="W103" s="71"/>
      <c r="X103" s="71"/>
      <c r="Y103" s="71"/>
      <c r="Z103" s="71"/>
    </row>
    <row r="104" spans="10:26" ht="15.75" customHeight="1">
      <c r="J104" s="71"/>
      <c r="K104" s="71"/>
      <c r="L104" s="71"/>
      <c r="M104" s="71"/>
      <c r="N104" s="71"/>
      <c r="O104" s="71"/>
      <c r="P104" s="71"/>
      <c r="Q104" s="71"/>
      <c r="R104" s="71"/>
      <c r="S104" s="71"/>
      <c r="T104" s="71"/>
      <c r="U104" s="71"/>
      <c r="V104" s="71"/>
      <c r="W104" s="71"/>
      <c r="X104" s="71"/>
      <c r="Y104" s="71"/>
      <c r="Z104" s="71"/>
    </row>
    <row r="105" spans="10:26" ht="15.75" customHeight="1">
      <c r="J105" s="71"/>
      <c r="K105" s="71"/>
      <c r="L105" s="71"/>
      <c r="M105" s="71"/>
      <c r="N105" s="71"/>
      <c r="O105" s="71"/>
      <c r="P105" s="71"/>
      <c r="Q105" s="71"/>
      <c r="R105" s="71"/>
      <c r="S105" s="71"/>
      <c r="T105" s="71"/>
      <c r="U105" s="71"/>
      <c r="V105" s="71"/>
      <c r="W105" s="71"/>
      <c r="X105" s="71"/>
      <c r="Y105" s="71"/>
      <c r="Z105" s="71"/>
    </row>
    <row r="106" spans="10:26" ht="15.75" customHeight="1">
      <c r="J106" s="71"/>
      <c r="K106" s="71"/>
      <c r="L106" s="71"/>
      <c r="M106" s="71"/>
      <c r="N106" s="71"/>
      <c r="O106" s="71"/>
      <c r="P106" s="71"/>
      <c r="Q106" s="71"/>
      <c r="R106" s="71"/>
      <c r="S106" s="71"/>
      <c r="T106" s="71"/>
      <c r="U106" s="71"/>
      <c r="V106" s="71"/>
      <c r="W106" s="71"/>
      <c r="X106" s="71"/>
      <c r="Y106" s="71"/>
      <c r="Z106" s="71"/>
    </row>
    <row r="107" spans="10:26" ht="15.75" customHeight="1">
      <c r="J107" s="71"/>
      <c r="K107" s="71"/>
      <c r="L107" s="71"/>
      <c r="M107" s="71"/>
      <c r="N107" s="71"/>
      <c r="O107" s="71"/>
      <c r="P107" s="71"/>
      <c r="Q107" s="71"/>
      <c r="R107" s="71"/>
      <c r="S107" s="71"/>
      <c r="T107" s="71"/>
      <c r="U107" s="71"/>
      <c r="V107" s="71"/>
      <c r="W107" s="71"/>
      <c r="X107" s="71"/>
      <c r="Y107" s="71"/>
      <c r="Z107" s="71"/>
    </row>
    <row r="108" spans="10:26" ht="15.75" customHeight="1">
      <c r="J108" s="71"/>
      <c r="K108" s="71"/>
      <c r="L108" s="71"/>
      <c r="M108" s="71"/>
      <c r="N108" s="71"/>
      <c r="O108" s="71"/>
      <c r="P108" s="71"/>
      <c r="Q108" s="71"/>
      <c r="R108" s="71"/>
      <c r="S108" s="71"/>
      <c r="T108" s="71"/>
      <c r="U108" s="71"/>
      <c r="V108" s="71"/>
      <c r="W108" s="71"/>
      <c r="X108" s="71"/>
      <c r="Y108" s="71"/>
      <c r="Z108" s="71"/>
    </row>
    <row r="109" spans="10:26" ht="15.75" customHeight="1">
      <c r="J109" s="71"/>
      <c r="K109" s="71"/>
      <c r="L109" s="71"/>
      <c r="M109" s="71"/>
      <c r="N109" s="71"/>
      <c r="O109" s="71"/>
      <c r="P109" s="71"/>
      <c r="Q109" s="71"/>
      <c r="R109" s="71"/>
      <c r="S109" s="71"/>
      <c r="T109" s="71"/>
      <c r="U109" s="71"/>
      <c r="V109" s="71"/>
      <c r="W109" s="71"/>
      <c r="X109" s="71"/>
      <c r="Y109" s="71"/>
      <c r="Z109" s="71"/>
    </row>
    <row r="110" spans="10:26" ht="15.75" customHeight="1">
      <c r="J110" s="71"/>
      <c r="K110" s="71"/>
      <c r="L110" s="71"/>
      <c r="M110" s="71"/>
      <c r="N110" s="71"/>
      <c r="O110" s="71"/>
      <c r="P110" s="71"/>
      <c r="Q110" s="71"/>
      <c r="R110" s="71"/>
      <c r="S110" s="71"/>
      <c r="T110" s="71"/>
      <c r="U110" s="71"/>
      <c r="V110" s="71"/>
      <c r="W110" s="71"/>
      <c r="X110" s="71"/>
      <c r="Y110" s="71"/>
      <c r="Z110" s="71"/>
    </row>
    <row r="111" spans="10:26" ht="15.75" customHeight="1">
      <c r="J111" s="71"/>
      <c r="K111" s="71"/>
      <c r="L111" s="71"/>
      <c r="M111" s="71"/>
      <c r="N111" s="71"/>
      <c r="O111" s="71"/>
      <c r="P111" s="71"/>
      <c r="Q111" s="71"/>
      <c r="R111" s="71"/>
      <c r="S111" s="71"/>
      <c r="T111" s="71"/>
      <c r="U111" s="71"/>
      <c r="V111" s="71"/>
      <c r="W111" s="71"/>
      <c r="X111" s="71"/>
      <c r="Y111" s="71"/>
      <c r="Z111" s="71"/>
    </row>
    <row r="112" spans="10:26" ht="15.75" customHeight="1">
      <c r="J112" s="71"/>
      <c r="K112" s="71"/>
      <c r="L112" s="71"/>
      <c r="M112" s="71"/>
      <c r="N112" s="71"/>
      <c r="O112" s="71"/>
      <c r="P112" s="71"/>
      <c r="Q112" s="71"/>
      <c r="R112" s="71"/>
      <c r="S112" s="71"/>
      <c r="T112" s="71"/>
      <c r="U112" s="71"/>
      <c r="V112" s="71"/>
      <c r="W112" s="71"/>
      <c r="X112" s="71"/>
      <c r="Y112" s="71"/>
      <c r="Z112" s="71"/>
    </row>
    <row r="113" spans="10:26" ht="15.75" customHeight="1">
      <c r="J113" s="71"/>
      <c r="K113" s="71"/>
      <c r="L113" s="71"/>
      <c r="M113" s="71"/>
      <c r="N113" s="71"/>
      <c r="O113" s="71"/>
      <c r="P113" s="71"/>
      <c r="Q113" s="71"/>
      <c r="R113" s="71"/>
      <c r="S113" s="71"/>
      <c r="T113" s="71"/>
      <c r="U113" s="71"/>
      <c r="V113" s="71"/>
      <c r="W113" s="71"/>
      <c r="X113" s="71"/>
      <c r="Y113" s="71"/>
      <c r="Z113" s="71"/>
    </row>
    <row r="114" spans="10:26" ht="15.75" customHeight="1">
      <c r="J114" s="71"/>
      <c r="K114" s="71"/>
      <c r="L114" s="71"/>
      <c r="M114" s="71"/>
      <c r="N114" s="71"/>
      <c r="O114" s="71"/>
      <c r="P114" s="71"/>
      <c r="Q114" s="71"/>
      <c r="R114" s="71"/>
      <c r="S114" s="71"/>
      <c r="T114" s="71"/>
      <c r="U114" s="71"/>
      <c r="V114" s="71"/>
      <c r="W114" s="71"/>
      <c r="X114" s="71"/>
      <c r="Y114" s="71"/>
      <c r="Z114" s="71"/>
    </row>
    <row r="115" spans="10:26" ht="15.75" customHeight="1">
      <c r="J115" s="71"/>
      <c r="K115" s="71"/>
      <c r="L115" s="71"/>
      <c r="M115" s="71"/>
      <c r="N115" s="71"/>
      <c r="O115" s="71"/>
      <c r="P115" s="71"/>
      <c r="Q115" s="71"/>
      <c r="R115" s="71"/>
      <c r="S115" s="71"/>
      <c r="T115" s="71"/>
      <c r="U115" s="71"/>
      <c r="V115" s="71"/>
      <c r="W115" s="71"/>
      <c r="X115" s="71"/>
      <c r="Y115" s="71"/>
      <c r="Z115" s="71"/>
    </row>
    <row r="116" spans="10:26" ht="15.75" customHeight="1">
      <c r="J116" s="71"/>
      <c r="K116" s="71"/>
      <c r="L116" s="71"/>
      <c r="M116" s="71"/>
      <c r="N116" s="71"/>
      <c r="O116" s="71"/>
      <c r="P116" s="71"/>
      <c r="Q116" s="71"/>
      <c r="R116" s="71"/>
      <c r="S116" s="71"/>
      <c r="T116" s="71"/>
      <c r="U116" s="71"/>
      <c r="V116" s="71"/>
      <c r="W116" s="71"/>
      <c r="X116" s="71"/>
      <c r="Y116" s="71"/>
      <c r="Z116" s="71"/>
    </row>
    <row r="117" spans="10:26" ht="15.75" customHeight="1">
      <c r="J117" s="71"/>
      <c r="K117" s="71"/>
      <c r="L117" s="71"/>
      <c r="M117" s="71"/>
      <c r="N117" s="71"/>
      <c r="O117" s="71"/>
      <c r="P117" s="71"/>
      <c r="Q117" s="71"/>
      <c r="R117" s="71"/>
      <c r="S117" s="71"/>
      <c r="T117" s="71"/>
      <c r="U117" s="71"/>
      <c r="V117" s="71"/>
      <c r="W117" s="71"/>
      <c r="X117" s="71"/>
      <c r="Y117" s="71"/>
      <c r="Z117" s="71"/>
    </row>
    <row r="118" spans="10:26" ht="15.75" customHeight="1">
      <c r="J118" s="71"/>
      <c r="K118" s="71"/>
      <c r="L118" s="71"/>
      <c r="M118" s="71"/>
      <c r="N118" s="71"/>
      <c r="O118" s="71"/>
      <c r="P118" s="71"/>
      <c r="Q118" s="71"/>
      <c r="R118" s="71"/>
      <c r="S118" s="71"/>
      <c r="T118" s="71"/>
      <c r="U118" s="71"/>
      <c r="V118" s="71"/>
      <c r="W118" s="71"/>
      <c r="X118" s="71"/>
      <c r="Y118" s="71"/>
      <c r="Z118" s="71"/>
    </row>
    <row r="119" spans="10:26" ht="15.75" customHeight="1">
      <c r="J119" s="71"/>
      <c r="K119" s="71"/>
      <c r="L119" s="71"/>
      <c r="M119" s="71"/>
      <c r="N119" s="71"/>
      <c r="O119" s="71"/>
      <c r="P119" s="71"/>
      <c r="Q119" s="71"/>
      <c r="R119" s="71"/>
      <c r="S119" s="71"/>
      <c r="T119" s="71"/>
      <c r="U119" s="71"/>
      <c r="V119" s="71"/>
      <c r="W119" s="71"/>
      <c r="X119" s="71"/>
      <c r="Y119" s="71"/>
      <c r="Z119" s="71"/>
    </row>
    <row r="120" spans="10:26" ht="15.75" customHeight="1">
      <c r="J120" s="71"/>
      <c r="K120" s="71"/>
      <c r="L120" s="71"/>
      <c r="M120" s="71"/>
      <c r="N120" s="71"/>
      <c r="O120" s="71"/>
      <c r="P120" s="71"/>
      <c r="Q120" s="71"/>
      <c r="R120" s="71"/>
      <c r="S120" s="71"/>
      <c r="T120" s="71"/>
      <c r="U120" s="71"/>
      <c r="V120" s="71"/>
      <c r="W120" s="71"/>
      <c r="X120" s="71"/>
      <c r="Y120" s="71"/>
      <c r="Z120" s="71"/>
    </row>
    <row r="121" spans="10:26" ht="15.75" customHeight="1">
      <c r="J121" s="71"/>
      <c r="K121" s="71"/>
      <c r="L121" s="71"/>
      <c r="M121" s="71"/>
      <c r="N121" s="71"/>
      <c r="O121" s="71"/>
      <c r="P121" s="71"/>
      <c r="Q121" s="71"/>
      <c r="R121" s="71"/>
      <c r="S121" s="71"/>
      <c r="T121" s="71"/>
      <c r="U121" s="71"/>
      <c r="V121" s="71"/>
      <c r="W121" s="71"/>
      <c r="X121" s="71"/>
      <c r="Y121" s="71"/>
      <c r="Z121" s="71"/>
    </row>
    <row r="122" spans="10:26" ht="15.75" customHeight="1">
      <c r="J122" s="71"/>
      <c r="K122" s="71"/>
      <c r="L122" s="71"/>
      <c r="M122" s="71"/>
      <c r="N122" s="71"/>
      <c r="O122" s="71"/>
      <c r="P122" s="71"/>
      <c r="Q122" s="71"/>
      <c r="R122" s="71"/>
      <c r="S122" s="71"/>
      <c r="T122" s="71"/>
      <c r="U122" s="71"/>
      <c r="V122" s="71"/>
      <c r="W122" s="71"/>
      <c r="X122" s="71"/>
      <c r="Y122" s="71"/>
      <c r="Z122" s="71"/>
    </row>
    <row r="123" spans="10:26" ht="15.75" customHeight="1">
      <c r="J123" s="71"/>
      <c r="K123" s="71"/>
      <c r="L123" s="71"/>
      <c r="M123" s="71"/>
      <c r="N123" s="71"/>
      <c r="O123" s="71"/>
      <c r="P123" s="71"/>
      <c r="Q123" s="71"/>
      <c r="R123" s="71"/>
      <c r="S123" s="71"/>
      <c r="T123" s="71"/>
      <c r="U123" s="71"/>
      <c r="V123" s="71"/>
      <c r="W123" s="71"/>
      <c r="X123" s="71"/>
      <c r="Y123" s="71"/>
      <c r="Z123" s="71"/>
    </row>
    <row r="124" spans="10:26" ht="15.75" customHeight="1">
      <c r="J124" s="71"/>
      <c r="K124" s="71"/>
      <c r="L124" s="71"/>
      <c r="M124" s="71"/>
      <c r="N124" s="71"/>
      <c r="O124" s="71"/>
      <c r="P124" s="71"/>
      <c r="Q124" s="71"/>
      <c r="R124" s="71"/>
      <c r="S124" s="71"/>
      <c r="T124" s="71"/>
      <c r="U124" s="71"/>
      <c r="V124" s="71"/>
      <c r="W124" s="71"/>
      <c r="X124" s="71"/>
      <c r="Y124" s="71"/>
      <c r="Z124" s="71"/>
    </row>
    <row r="125" spans="10:26" ht="15.75" customHeight="1">
      <c r="J125" s="71"/>
      <c r="K125" s="71"/>
      <c r="L125" s="71"/>
      <c r="M125" s="71"/>
      <c r="N125" s="71"/>
      <c r="O125" s="71"/>
      <c r="P125" s="71"/>
      <c r="Q125" s="71"/>
      <c r="R125" s="71"/>
      <c r="S125" s="71"/>
      <c r="T125" s="71"/>
      <c r="U125" s="71"/>
      <c r="V125" s="71"/>
      <c r="W125" s="71"/>
      <c r="X125" s="71"/>
      <c r="Y125" s="71"/>
      <c r="Z125" s="71"/>
    </row>
    <row r="126" spans="10:26" ht="15.75" customHeight="1">
      <c r="J126" s="71"/>
      <c r="K126" s="71"/>
      <c r="L126" s="71"/>
      <c r="M126" s="71"/>
      <c r="N126" s="71"/>
      <c r="O126" s="71"/>
      <c r="P126" s="71"/>
      <c r="Q126" s="71"/>
      <c r="R126" s="71"/>
      <c r="S126" s="71"/>
      <c r="T126" s="71"/>
      <c r="U126" s="71"/>
      <c r="V126" s="71"/>
      <c r="W126" s="71"/>
      <c r="X126" s="71"/>
      <c r="Y126" s="71"/>
      <c r="Z126" s="71"/>
    </row>
    <row r="127" spans="10:26" ht="15.75" customHeight="1">
      <c r="J127" s="71"/>
      <c r="K127" s="71"/>
      <c r="L127" s="71"/>
      <c r="M127" s="71"/>
      <c r="N127" s="71"/>
      <c r="O127" s="71"/>
      <c r="P127" s="71"/>
      <c r="Q127" s="71"/>
      <c r="R127" s="71"/>
      <c r="S127" s="71"/>
      <c r="T127" s="71"/>
      <c r="U127" s="71"/>
      <c r="V127" s="71"/>
      <c r="W127" s="71"/>
      <c r="X127" s="71"/>
      <c r="Y127" s="71"/>
      <c r="Z127" s="71"/>
    </row>
    <row r="128" spans="10:26" ht="15.75" customHeight="1">
      <c r="J128" s="71"/>
      <c r="K128" s="71"/>
      <c r="L128" s="71"/>
      <c r="M128" s="71"/>
      <c r="N128" s="71"/>
      <c r="O128" s="71"/>
      <c r="P128" s="71"/>
      <c r="Q128" s="71"/>
      <c r="R128" s="71"/>
      <c r="S128" s="71"/>
      <c r="T128" s="71"/>
      <c r="U128" s="71"/>
      <c r="V128" s="71"/>
      <c r="W128" s="71"/>
      <c r="X128" s="71"/>
      <c r="Y128" s="71"/>
      <c r="Z128" s="71"/>
    </row>
    <row r="129" spans="9:26" ht="15.75" customHeight="1">
      <c r="J129" s="71"/>
      <c r="K129" s="71"/>
      <c r="L129" s="71"/>
      <c r="M129" s="71"/>
      <c r="N129" s="71"/>
      <c r="O129" s="71"/>
      <c r="P129" s="71"/>
      <c r="Q129" s="71"/>
      <c r="R129" s="71"/>
      <c r="S129" s="71"/>
      <c r="T129" s="71"/>
      <c r="U129" s="71"/>
      <c r="V129" s="71"/>
      <c r="W129" s="71"/>
      <c r="X129" s="71"/>
      <c r="Y129" s="71"/>
      <c r="Z129" s="71"/>
    </row>
    <row r="130" spans="9:26" ht="15.75" customHeight="1">
      <c r="J130" s="71"/>
      <c r="K130" s="71"/>
      <c r="L130" s="71"/>
      <c r="M130" s="71"/>
      <c r="N130" s="71"/>
      <c r="O130" s="71"/>
      <c r="P130" s="71"/>
      <c r="Q130" s="71"/>
      <c r="R130" s="71"/>
      <c r="S130" s="71"/>
      <c r="T130" s="71"/>
      <c r="U130" s="71"/>
      <c r="V130" s="71"/>
      <c r="W130" s="71"/>
      <c r="X130" s="71"/>
      <c r="Y130" s="71"/>
      <c r="Z130" s="71"/>
    </row>
    <row r="131" spans="9:26" ht="15.75" customHeight="1">
      <c r="J131" s="71"/>
      <c r="K131" s="71"/>
      <c r="L131" s="71"/>
      <c r="M131" s="71"/>
      <c r="N131" s="71"/>
      <c r="O131" s="71"/>
      <c r="P131" s="71"/>
      <c r="Q131" s="71"/>
      <c r="R131" s="71"/>
      <c r="S131" s="71"/>
      <c r="T131" s="71"/>
      <c r="U131" s="71"/>
      <c r="V131" s="71"/>
      <c r="W131" s="71"/>
      <c r="X131" s="71"/>
      <c r="Y131" s="71"/>
      <c r="Z131" s="71"/>
    </row>
    <row r="132" spans="9:26" ht="15.75" customHeight="1">
      <c r="J132" s="71"/>
      <c r="K132" s="71"/>
      <c r="L132" s="71"/>
      <c r="M132" s="71"/>
      <c r="N132" s="71"/>
      <c r="O132" s="71"/>
      <c r="P132" s="71"/>
      <c r="Q132" s="71"/>
      <c r="R132" s="71"/>
      <c r="S132" s="71"/>
      <c r="T132" s="71"/>
      <c r="U132" s="71"/>
      <c r="V132" s="71"/>
      <c r="W132" s="71"/>
      <c r="X132" s="71"/>
      <c r="Y132" s="71"/>
      <c r="Z132" s="71"/>
    </row>
    <row r="133" spans="9:26" ht="15.75" customHeight="1">
      <c r="J133" s="71"/>
      <c r="K133" s="71"/>
      <c r="L133" s="71"/>
      <c r="M133" s="71"/>
      <c r="N133" s="71"/>
      <c r="O133" s="71"/>
      <c r="P133" s="71"/>
      <c r="Q133" s="71"/>
      <c r="R133" s="71"/>
      <c r="S133" s="71"/>
      <c r="T133" s="71"/>
      <c r="U133" s="71"/>
      <c r="V133" s="71"/>
      <c r="W133" s="71"/>
      <c r="X133" s="71"/>
      <c r="Y133" s="71"/>
      <c r="Z133" s="71"/>
    </row>
    <row r="134" spans="9:26" ht="15.75" customHeight="1">
      <c r="J134" s="71"/>
      <c r="K134" s="71"/>
      <c r="L134" s="71"/>
      <c r="M134" s="71"/>
      <c r="N134" s="71"/>
      <c r="O134" s="71"/>
      <c r="P134" s="71"/>
      <c r="Q134" s="71"/>
      <c r="R134" s="71"/>
      <c r="S134" s="71"/>
      <c r="T134" s="71"/>
      <c r="U134" s="71"/>
      <c r="V134" s="71"/>
      <c r="W134" s="71"/>
      <c r="X134" s="71"/>
      <c r="Y134" s="71"/>
      <c r="Z134" s="71"/>
    </row>
    <row r="135" spans="9:26" ht="15.75" customHeight="1">
      <c r="J135" s="71"/>
      <c r="K135" s="71"/>
      <c r="L135" s="71"/>
      <c r="M135" s="71"/>
      <c r="N135" s="71"/>
      <c r="O135" s="71"/>
      <c r="P135" s="71"/>
      <c r="Q135" s="71"/>
      <c r="R135" s="71"/>
      <c r="S135" s="71"/>
      <c r="T135" s="71"/>
      <c r="U135" s="71"/>
      <c r="V135" s="71"/>
      <c r="W135" s="71"/>
      <c r="X135" s="71"/>
      <c r="Y135" s="71"/>
      <c r="Z135" s="71"/>
    </row>
    <row r="136" spans="9:26" ht="15.75" customHeight="1">
      <c r="J136" s="71"/>
      <c r="K136" s="71"/>
      <c r="L136" s="71"/>
      <c r="M136" s="71"/>
      <c r="N136" s="71"/>
      <c r="O136" s="71"/>
      <c r="P136" s="71"/>
      <c r="Q136" s="71"/>
      <c r="R136" s="71"/>
      <c r="S136" s="71"/>
      <c r="T136" s="71"/>
      <c r="U136" s="71"/>
      <c r="V136" s="71"/>
      <c r="W136" s="71"/>
      <c r="X136" s="71"/>
      <c r="Y136" s="71"/>
      <c r="Z136" s="71"/>
    </row>
    <row r="137" spans="9:26" ht="15.75" customHeight="1">
      <c r="J137" s="71"/>
      <c r="K137" s="71"/>
      <c r="L137" s="71"/>
      <c r="M137" s="71"/>
      <c r="N137" s="71"/>
      <c r="O137" s="71"/>
      <c r="P137" s="71"/>
      <c r="Q137" s="71"/>
      <c r="R137" s="71"/>
      <c r="S137" s="71"/>
      <c r="T137" s="71"/>
      <c r="U137" s="71"/>
      <c r="V137" s="71"/>
      <c r="W137" s="71"/>
      <c r="X137" s="71"/>
      <c r="Y137" s="71"/>
      <c r="Z137" s="71"/>
    </row>
    <row r="138" spans="9:26" ht="15.75" customHeight="1">
      <c r="J138" s="71"/>
      <c r="K138" s="71"/>
      <c r="L138" s="71"/>
      <c r="M138" s="71"/>
      <c r="N138" s="71"/>
      <c r="O138" s="71"/>
      <c r="P138" s="71"/>
      <c r="Q138" s="71"/>
      <c r="R138" s="71"/>
      <c r="S138" s="71"/>
      <c r="T138" s="71"/>
      <c r="U138" s="71"/>
      <c r="V138" s="71"/>
      <c r="W138" s="71"/>
      <c r="X138" s="71"/>
      <c r="Y138" s="71"/>
      <c r="Z138" s="71"/>
    </row>
    <row r="139" spans="9:26" ht="15.75" customHeight="1">
      <c r="J139" s="71"/>
      <c r="K139" s="71"/>
      <c r="L139" s="71"/>
      <c r="M139" s="71"/>
      <c r="N139" s="71"/>
      <c r="O139" s="71"/>
      <c r="P139" s="71"/>
      <c r="Q139" s="71"/>
      <c r="R139" s="71"/>
      <c r="S139" s="71"/>
      <c r="T139" s="71"/>
      <c r="U139" s="71"/>
      <c r="V139" s="71"/>
      <c r="W139" s="71"/>
      <c r="X139" s="71"/>
      <c r="Y139" s="71"/>
      <c r="Z139" s="71"/>
    </row>
    <row r="140" spans="9:26" ht="15.75" customHeight="1">
      <c r="J140" s="71"/>
      <c r="K140" s="71"/>
      <c r="L140" s="71"/>
      <c r="M140" s="71"/>
      <c r="N140" s="71"/>
      <c r="O140" s="71"/>
      <c r="P140" s="71"/>
      <c r="Q140" s="71"/>
      <c r="R140" s="71"/>
      <c r="S140" s="71"/>
      <c r="T140" s="71"/>
      <c r="U140" s="71"/>
      <c r="V140" s="71"/>
      <c r="W140" s="71"/>
      <c r="X140" s="71"/>
      <c r="Y140" s="71"/>
      <c r="Z140" s="71"/>
    </row>
    <row r="141" spans="9:26" ht="15.75" customHeight="1">
      <c r="I141" s="71"/>
      <c r="J141" s="71"/>
      <c r="K141" s="71"/>
      <c r="L141" s="71"/>
      <c r="M141" s="71"/>
      <c r="N141" s="71"/>
      <c r="O141" s="71"/>
      <c r="P141" s="71"/>
      <c r="Q141" s="71"/>
      <c r="R141" s="71"/>
      <c r="S141" s="71"/>
      <c r="T141" s="71"/>
      <c r="U141" s="71"/>
      <c r="V141" s="71"/>
      <c r="W141" s="71"/>
      <c r="X141" s="71"/>
      <c r="Y141" s="71"/>
      <c r="Z141" s="71"/>
    </row>
    <row r="142" spans="9:26" ht="15.75" customHeight="1">
      <c r="I142" s="71"/>
      <c r="J142" s="71"/>
      <c r="K142" s="71"/>
      <c r="L142" s="71"/>
      <c r="M142" s="71"/>
      <c r="N142" s="71"/>
      <c r="O142" s="71"/>
      <c r="P142" s="71"/>
      <c r="Q142" s="71"/>
      <c r="R142" s="71"/>
      <c r="S142" s="71"/>
      <c r="T142" s="71"/>
      <c r="U142" s="71"/>
      <c r="V142" s="71"/>
      <c r="W142" s="71"/>
      <c r="X142" s="71"/>
      <c r="Y142" s="71"/>
      <c r="Z142" s="71"/>
    </row>
    <row r="143" spans="9:26" ht="15.75" customHeight="1">
      <c r="I143" s="71"/>
      <c r="J143" s="71"/>
      <c r="K143" s="71"/>
      <c r="L143" s="71"/>
      <c r="M143" s="71"/>
      <c r="N143" s="71"/>
      <c r="O143" s="71"/>
      <c r="P143" s="71"/>
      <c r="Q143" s="71"/>
      <c r="R143" s="71"/>
      <c r="S143" s="71"/>
      <c r="T143" s="71"/>
      <c r="U143" s="71"/>
      <c r="V143" s="71"/>
      <c r="W143" s="71"/>
      <c r="X143" s="71"/>
      <c r="Y143" s="71"/>
      <c r="Z143" s="71"/>
    </row>
    <row r="144" spans="9:26" ht="15.75" customHeight="1">
      <c r="I144" s="71"/>
      <c r="J144" s="71"/>
      <c r="K144" s="71"/>
      <c r="L144" s="71"/>
      <c r="M144" s="71"/>
      <c r="N144" s="71"/>
      <c r="O144" s="71"/>
      <c r="P144" s="71"/>
      <c r="Q144" s="71"/>
      <c r="R144" s="71"/>
      <c r="S144" s="71"/>
      <c r="T144" s="71"/>
      <c r="U144" s="71"/>
      <c r="V144" s="71"/>
      <c r="W144" s="71"/>
      <c r="X144" s="71"/>
      <c r="Y144" s="71"/>
      <c r="Z144" s="71"/>
    </row>
    <row r="145" spans="9:26" ht="15.75" customHeight="1">
      <c r="I145" s="71"/>
      <c r="J145" s="71"/>
      <c r="K145" s="71"/>
      <c r="L145" s="71"/>
      <c r="M145" s="71"/>
      <c r="N145" s="71"/>
      <c r="O145" s="71"/>
      <c r="P145" s="71"/>
      <c r="Q145" s="71"/>
      <c r="R145" s="71"/>
      <c r="S145" s="71"/>
      <c r="T145" s="71"/>
      <c r="U145" s="71"/>
      <c r="V145" s="71"/>
      <c r="W145" s="71"/>
      <c r="X145" s="71"/>
      <c r="Y145" s="71"/>
      <c r="Z145" s="71"/>
    </row>
    <row r="146" spans="9:26" ht="15.75" customHeight="1">
      <c r="I146" s="71"/>
      <c r="J146" s="71"/>
      <c r="K146" s="71"/>
      <c r="L146" s="71"/>
      <c r="M146" s="71"/>
      <c r="N146" s="71"/>
      <c r="O146" s="71"/>
      <c r="P146" s="71"/>
      <c r="Q146" s="71"/>
      <c r="R146" s="71"/>
      <c r="S146" s="71"/>
      <c r="T146" s="71"/>
      <c r="U146" s="71"/>
      <c r="V146" s="71"/>
      <c r="W146" s="71"/>
      <c r="X146" s="71"/>
      <c r="Y146" s="71"/>
      <c r="Z146" s="71"/>
    </row>
    <row r="147" spans="9:26" ht="15.75" customHeight="1">
      <c r="I147" s="71"/>
      <c r="J147" s="71"/>
      <c r="K147" s="71"/>
      <c r="L147" s="71"/>
      <c r="M147" s="71"/>
      <c r="N147" s="71"/>
      <c r="O147" s="71"/>
      <c r="P147" s="71"/>
      <c r="Q147" s="71"/>
      <c r="R147" s="71"/>
      <c r="S147" s="71"/>
      <c r="T147" s="71"/>
      <c r="U147" s="71"/>
      <c r="V147" s="71"/>
      <c r="W147" s="71"/>
      <c r="X147" s="71"/>
      <c r="Y147" s="71"/>
      <c r="Z147" s="71"/>
    </row>
    <row r="148" spans="9:26" ht="15.75" customHeight="1">
      <c r="I148" s="71"/>
      <c r="J148" s="71"/>
      <c r="K148" s="71"/>
      <c r="L148" s="71"/>
      <c r="M148" s="71"/>
      <c r="N148" s="71"/>
      <c r="O148" s="71"/>
      <c r="P148" s="71"/>
      <c r="Q148" s="71"/>
      <c r="R148" s="71"/>
      <c r="S148" s="71"/>
      <c r="T148" s="71"/>
      <c r="U148" s="71"/>
      <c r="V148" s="71"/>
      <c r="W148" s="71"/>
      <c r="X148" s="71"/>
      <c r="Y148" s="71"/>
      <c r="Z148" s="71"/>
    </row>
    <row r="149" spans="9:26" ht="15.75" customHeight="1">
      <c r="I149" s="71"/>
      <c r="J149" s="71"/>
      <c r="K149" s="71"/>
      <c r="L149" s="71"/>
      <c r="M149" s="71"/>
      <c r="N149" s="71"/>
      <c r="O149" s="71"/>
      <c r="P149" s="71"/>
      <c r="Q149" s="71"/>
      <c r="R149" s="71"/>
      <c r="S149" s="71"/>
      <c r="T149" s="71"/>
      <c r="U149" s="71"/>
      <c r="V149" s="71"/>
      <c r="W149" s="71"/>
      <c r="X149" s="71"/>
      <c r="Y149" s="71"/>
      <c r="Z149" s="71"/>
    </row>
    <row r="150" spans="9:26" ht="15.75" customHeight="1">
      <c r="I150" s="71"/>
      <c r="J150" s="71"/>
      <c r="K150" s="71"/>
      <c r="L150" s="71"/>
      <c r="M150" s="71"/>
      <c r="N150" s="71"/>
      <c r="O150" s="71"/>
      <c r="P150" s="71"/>
      <c r="Q150" s="71"/>
      <c r="R150" s="71"/>
      <c r="S150" s="71"/>
      <c r="T150" s="71"/>
      <c r="U150" s="71"/>
      <c r="V150" s="71"/>
      <c r="W150" s="71"/>
      <c r="X150" s="71"/>
      <c r="Y150" s="71"/>
      <c r="Z150" s="71"/>
    </row>
    <row r="151" spans="9:26" ht="15.75" customHeight="1">
      <c r="I151" s="71"/>
      <c r="J151" s="71"/>
      <c r="K151" s="71"/>
      <c r="L151" s="71"/>
      <c r="M151" s="71"/>
      <c r="N151" s="71"/>
      <c r="O151" s="71"/>
      <c r="P151" s="71"/>
      <c r="Q151" s="71"/>
      <c r="R151" s="71"/>
      <c r="S151" s="71"/>
      <c r="T151" s="71"/>
      <c r="U151" s="71"/>
      <c r="V151" s="71"/>
      <c r="W151" s="71"/>
      <c r="X151" s="71"/>
      <c r="Y151" s="71"/>
      <c r="Z151" s="71"/>
    </row>
    <row r="152" spans="9:26" ht="15.75" customHeight="1">
      <c r="I152" s="71"/>
      <c r="J152" s="71"/>
      <c r="K152" s="71"/>
      <c r="L152" s="71"/>
      <c r="M152" s="71"/>
      <c r="N152" s="71"/>
      <c r="O152" s="71"/>
      <c r="P152" s="71"/>
      <c r="Q152" s="71"/>
      <c r="R152" s="71"/>
      <c r="S152" s="71"/>
      <c r="T152" s="71"/>
      <c r="U152" s="71"/>
      <c r="V152" s="71"/>
      <c r="W152" s="71"/>
      <c r="X152" s="71"/>
      <c r="Y152" s="71"/>
      <c r="Z152" s="71"/>
    </row>
    <row r="153" spans="9:26" ht="15.75" customHeight="1">
      <c r="I153" s="71"/>
      <c r="J153" s="71"/>
      <c r="K153" s="71"/>
      <c r="L153" s="71"/>
      <c r="M153" s="71"/>
      <c r="N153" s="71"/>
      <c r="O153" s="71"/>
      <c r="P153" s="71"/>
      <c r="Q153" s="71"/>
      <c r="R153" s="71"/>
      <c r="S153" s="71"/>
      <c r="T153" s="71"/>
      <c r="U153" s="71"/>
      <c r="V153" s="71"/>
      <c r="W153" s="71"/>
      <c r="X153" s="71"/>
      <c r="Y153" s="71"/>
      <c r="Z153" s="71"/>
    </row>
    <row r="154" spans="9:26" ht="15.75" customHeight="1">
      <c r="I154" s="71"/>
      <c r="J154" s="71"/>
      <c r="K154" s="71"/>
      <c r="L154" s="71"/>
      <c r="M154" s="71"/>
      <c r="N154" s="71"/>
      <c r="O154" s="71"/>
      <c r="P154" s="71"/>
      <c r="Q154" s="71"/>
      <c r="R154" s="71"/>
      <c r="S154" s="71"/>
      <c r="T154" s="71"/>
      <c r="U154" s="71"/>
      <c r="V154" s="71"/>
      <c r="W154" s="71"/>
      <c r="X154" s="71"/>
      <c r="Y154" s="71"/>
      <c r="Z154" s="71"/>
    </row>
    <row r="155" spans="9:26" ht="15.75" customHeight="1">
      <c r="I155" s="71"/>
      <c r="J155" s="71"/>
      <c r="K155" s="71"/>
      <c r="L155" s="71"/>
      <c r="M155" s="71"/>
      <c r="N155" s="71"/>
      <c r="O155" s="71"/>
      <c r="P155" s="71"/>
      <c r="Q155" s="71"/>
      <c r="R155" s="71"/>
      <c r="S155" s="71"/>
      <c r="T155" s="71"/>
      <c r="U155" s="71"/>
      <c r="V155" s="71"/>
      <c r="W155" s="71"/>
      <c r="X155" s="71"/>
      <c r="Y155" s="71"/>
      <c r="Z155" s="71"/>
    </row>
    <row r="156" spans="9:26" ht="15.75" customHeight="1">
      <c r="I156" s="71"/>
      <c r="J156" s="71"/>
      <c r="K156" s="71"/>
      <c r="L156" s="71"/>
      <c r="M156" s="71"/>
      <c r="N156" s="71"/>
      <c r="O156" s="71"/>
      <c r="P156" s="71"/>
      <c r="Q156" s="71"/>
      <c r="R156" s="71"/>
      <c r="S156" s="71"/>
      <c r="T156" s="71"/>
      <c r="U156" s="71"/>
      <c r="V156" s="71"/>
      <c r="W156" s="71"/>
      <c r="X156" s="71"/>
      <c r="Y156" s="71"/>
      <c r="Z156" s="71"/>
    </row>
    <row r="157" spans="9:26" ht="15.75" customHeight="1">
      <c r="I157" s="71"/>
      <c r="J157" s="71"/>
      <c r="K157" s="71"/>
      <c r="L157" s="71"/>
      <c r="M157" s="71"/>
      <c r="N157" s="71"/>
      <c r="O157" s="71"/>
      <c r="P157" s="71"/>
      <c r="Q157" s="71"/>
      <c r="R157" s="71"/>
      <c r="S157" s="71"/>
      <c r="T157" s="71"/>
      <c r="U157" s="71"/>
      <c r="V157" s="71"/>
      <c r="W157" s="71"/>
      <c r="X157" s="71"/>
      <c r="Y157" s="71"/>
      <c r="Z157" s="71"/>
    </row>
    <row r="158" spans="9:26" ht="15.75" customHeight="1">
      <c r="I158" s="71"/>
      <c r="J158" s="71"/>
      <c r="K158" s="71"/>
      <c r="L158" s="71"/>
      <c r="M158" s="71"/>
      <c r="N158" s="71"/>
      <c r="O158" s="71"/>
      <c r="P158" s="71"/>
      <c r="Q158" s="71"/>
      <c r="R158" s="71"/>
      <c r="S158" s="71"/>
      <c r="T158" s="71"/>
      <c r="U158" s="71"/>
      <c r="V158" s="71"/>
      <c r="W158" s="71"/>
      <c r="X158" s="71"/>
      <c r="Y158" s="71"/>
      <c r="Z158" s="71"/>
    </row>
    <row r="159" spans="9:26" ht="15.75" customHeight="1">
      <c r="I159" s="71"/>
      <c r="J159" s="71"/>
      <c r="K159" s="71"/>
      <c r="L159" s="71"/>
      <c r="M159" s="71"/>
      <c r="N159" s="71"/>
      <c r="O159" s="71"/>
      <c r="P159" s="71"/>
      <c r="Q159" s="71"/>
      <c r="R159" s="71"/>
      <c r="S159" s="71"/>
      <c r="T159" s="71"/>
      <c r="U159" s="71"/>
      <c r="V159" s="71"/>
      <c r="W159" s="71"/>
      <c r="X159" s="71"/>
      <c r="Y159" s="71"/>
      <c r="Z159" s="71"/>
    </row>
    <row r="160" spans="9:26" ht="15.75" customHeight="1">
      <c r="I160" s="71"/>
      <c r="J160" s="71"/>
      <c r="K160" s="71"/>
      <c r="L160" s="71"/>
      <c r="M160" s="71"/>
      <c r="N160" s="71"/>
      <c r="O160" s="71"/>
      <c r="P160" s="71"/>
      <c r="Q160" s="71"/>
      <c r="R160" s="71"/>
      <c r="S160" s="71"/>
      <c r="T160" s="71"/>
      <c r="U160" s="71"/>
      <c r="V160" s="71"/>
      <c r="W160" s="71"/>
      <c r="X160" s="71"/>
      <c r="Y160" s="71"/>
      <c r="Z160" s="71"/>
    </row>
    <row r="161" spans="9:26" ht="15.75" customHeight="1">
      <c r="I161" s="71"/>
      <c r="J161" s="71"/>
      <c r="K161" s="71"/>
      <c r="L161" s="71"/>
      <c r="M161" s="71"/>
      <c r="N161" s="71"/>
      <c r="O161" s="71"/>
      <c r="P161" s="71"/>
      <c r="Q161" s="71"/>
      <c r="R161" s="71"/>
      <c r="S161" s="71"/>
      <c r="T161" s="71"/>
      <c r="U161" s="71"/>
      <c r="V161" s="71"/>
      <c r="W161" s="71"/>
      <c r="X161" s="71"/>
      <c r="Y161" s="71"/>
      <c r="Z161" s="71"/>
    </row>
    <row r="162" spans="9:26" ht="15.75" customHeight="1">
      <c r="I162" s="71"/>
      <c r="J162" s="71"/>
      <c r="K162" s="71"/>
      <c r="L162" s="71"/>
      <c r="M162" s="71"/>
      <c r="N162" s="71"/>
      <c r="O162" s="71"/>
      <c r="P162" s="71"/>
      <c r="Q162" s="71"/>
      <c r="R162" s="71"/>
      <c r="S162" s="71"/>
      <c r="T162" s="71"/>
      <c r="U162" s="71"/>
      <c r="V162" s="71"/>
      <c r="W162" s="71"/>
      <c r="X162" s="71"/>
      <c r="Y162" s="71"/>
      <c r="Z162" s="71"/>
    </row>
    <row r="163" spans="9:26" ht="15.75" customHeight="1">
      <c r="I163" s="71"/>
      <c r="J163" s="71"/>
      <c r="K163" s="71"/>
      <c r="L163" s="71"/>
      <c r="M163" s="71"/>
      <c r="N163" s="71"/>
      <c r="O163" s="71"/>
      <c r="P163" s="71"/>
      <c r="Q163" s="71"/>
      <c r="R163" s="71"/>
      <c r="S163" s="71"/>
      <c r="T163" s="71"/>
      <c r="U163" s="71"/>
      <c r="V163" s="71"/>
      <c r="W163" s="71"/>
      <c r="X163" s="71"/>
      <c r="Y163" s="71"/>
      <c r="Z163" s="71"/>
    </row>
    <row r="164" spans="9:26" ht="15.75" customHeight="1">
      <c r="I164" s="71"/>
      <c r="J164" s="71"/>
      <c r="K164" s="71"/>
      <c r="L164" s="71"/>
      <c r="M164" s="71"/>
      <c r="N164" s="71"/>
      <c r="O164" s="71"/>
      <c r="P164" s="71"/>
      <c r="Q164" s="71"/>
      <c r="R164" s="71"/>
      <c r="S164" s="71"/>
      <c r="T164" s="71"/>
      <c r="U164" s="71"/>
      <c r="V164" s="71"/>
      <c r="W164" s="71"/>
      <c r="X164" s="71"/>
      <c r="Y164" s="71"/>
      <c r="Z164" s="71"/>
    </row>
    <row r="165" spans="9:26" ht="15.75" customHeight="1">
      <c r="I165" s="71"/>
      <c r="J165" s="71"/>
      <c r="K165" s="71"/>
      <c r="L165" s="71"/>
      <c r="M165" s="71"/>
      <c r="N165" s="71"/>
      <c r="O165" s="71"/>
      <c r="P165" s="71"/>
      <c r="Q165" s="71"/>
      <c r="R165" s="71"/>
      <c r="S165" s="71"/>
      <c r="T165" s="71"/>
      <c r="U165" s="71"/>
      <c r="V165" s="71"/>
      <c r="W165" s="71"/>
      <c r="X165" s="71"/>
      <c r="Y165" s="71"/>
      <c r="Z165" s="71"/>
    </row>
    <row r="166" spans="9:26" ht="15.75" customHeight="1">
      <c r="I166" s="71"/>
      <c r="J166" s="71"/>
      <c r="K166" s="71"/>
      <c r="L166" s="71"/>
      <c r="M166" s="71"/>
      <c r="N166" s="71"/>
      <c r="O166" s="71"/>
      <c r="P166" s="71"/>
      <c r="Q166" s="71"/>
      <c r="R166" s="71"/>
      <c r="S166" s="71"/>
      <c r="T166" s="71"/>
      <c r="U166" s="71"/>
      <c r="V166" s="71"/>
      <c r="W166" s="71"/>
      <c r="X166" s="71"/>
      <c r="Y166" s="71"/>
      <c r="Z166" s="71"/>
    </row>
    <row r="167" spans="9:26" ht="15.75" customHeight="1">
      <c r="I167" s="71"/>
      <c r="J167" s="71"/>
      <c r="K167" s="71"/>
      <c r="L167" s="71"/>
      <c r="M167" s="71"/>
      <c r="N167" s="71"/>
      <c r="O167" s="71"/>
      <c r="P167" s="71"/>
      <c r="Q167" s="71"/>
      <c r="R167" s="71"/>
      <c r="S167" s="71"/>
      <c r="T167" s="71"/>
      <c r="U167" s="71"/>
      <c r="V167" s="71"/>
      <c r="W167" s="71"/>
      <c r="X167" s="71"/>
      <c r="Y167" s="71"/>
      <c r="Z167" s="71"/>
    </row>
    <row r="168" spans="9:26" ht="15.75" customHeight="1">
      <c r="I168" s="71"/>
      <c r="J168" s="71"/>
      <c r="K168" s="71"/>
      <c r="L168" s="71"/>
      <c r="M168" s="71"/>
      <c r="N168" s="71"/>
      <c r="O168" s="71"/>
      <c r="P168" s="71"/>
      <c r="Q168" s="71"/>
      <c r="R168" s="71"/>
      <c r="S168" s="71"/>
      <c r="T168" s="71"/>
      <c r="U168" s="71"/>
      <c r="V168" s="71"/>
      <c r="W168" s="71"/>
      <c r="X168" s="71"/>
      <c r="Y168" s="71"/>
      <c r="Z168" s="71"/>
    </row>
    <row r="169" spans="9:26" ht="15.75" customHeight="1">
      <c r="I169" s="71"/>
      <c r="J169" s="71"/>
      <c r="K169" s="71"/>
      <c r="L169" s="71"/>
      <c r="M169" s="71"/>
      <c r="N169" s="71"/>
      <c r="O169" s="71"/>
      <c r="P169" s="71"/>
      <c r="Q169" s="71"/>
      <c r="R169" s="71"/>
      <c r="S169" s="71"/>
      <c r="T169" s="71"/>
      <c r="U169" s="71"/>
      <c r="V169" s="71"/>
      <c r="W169" s="71"/>
      <c r="X169" s="71"/>
      <c r="Y169" s="71"/>
      <c r="Z169" s="71"/>
    </row>
    <row r="170" spans="9:26" ht="15.75" customHeight="1">
      <c r="I170" s="71"/>
      <c r="J170" s="71"/>
      <c r="K170" s="71"/>
      <c r="L170" s="71"/>
      <c r="M170" s="71"/>
      <c r="N170" s="71"/>
      <c r="O170" s="71"/>
      <c r="P170" s="71"/>
      <c r="Q170" s="71"/>
      <c r="R170" s="71"/>
      <c r="S170" s="71"/>
      <c r="T170" s="71"/>
      <c r="U170" s="71"/>
      <c r="V170" s="71"/>
      <c r="W170" s="71"/>
      <c r="X170" s="71"/>
      <c r="Y170" s="71"/>
      <c r="Z170" s="71"/>
    </row>
    <row r="171" spans="9:26" ht="15.75" customHeight="1">
      <c r="I171" s="71"/>
      <c r="J171" s="71"/>
      <c r="K171" s="71"/>
      <c r="L171" s="71"/>
      <c r="M171" s="71"/>
      <c r="N171" s="71"/>
      <c r="O171" s="71"/>
      <c r="P171" s="71"/>
      <c r="Q171" s="71"/>
      <c r="R171" s="71"/>
      <c r="S171" s="71"/>
      <c r="T171" s="71"/>
      <c r="U171" s="71"/>
      <c r="V171" s="71"/>
      <c r="W171" s="71"/>
      <c r="X171" s="71"/>
      <c r="Y171" s="71"/>
      <c r="Z171" s="71"/>
    </row>
    <row r="172" spans="9:26" ht="15.75" customHeight="1">
      <c r="I172" s="71"/>
      <c r="J172" s="71"/>
      <c r="K172" s="71"/>
      <c r="L172" s="71"/>
      <c r="M172" s="71"/>
      <c r="N172" s="71"/>
      <c r="O172" s="71"/>
      <c r="P172" s="71"/>
      <c r="Q172" s="71"/>
      <c r="R172" s="71"/>
      <c r="S172" s="71"/>
      <c r="T172" s="71"/>
      <c r="U172" s="71"/>
      <c r="V172" s="71"/>
      <c r="W172" s="71"/>
      <c r="X172" s="71"/>
      <c r="Y172" s="71"/>
      <c r="Z172" s="71"/>
    </row>
    <row r="173" spans="9:26" ht="15.75" customHeight="1">
      <c r="I173" s="71"/>
      <c r="J173" s="71"/>
      <c r="K173" s="71"/>
      <c r="L173" s="71"/>
      <c r="M173" s="71"/>
      <c r="N173" s="71"/>
      <c r="O173" s="71"/>
      <c r="P173" s="71"/>
      <c r="Q173" s="71"/>
      <c r="R173" s="71"/>
      <c r="S173" s="71"/>
      <c r="T173" s="71"/>
      <c r="U173" s="71"/>
      <c r="V173" s="71"/>
      <c r="W173" s="71"/>
      <c r="X173" s="71"/>
      <c r="Y173" s="71"/>
      <c r="Z173" s="71"/>
    </row>
    <row r="174" spans="9:26" ht="15.75" customHeight="1">
      <c r="I174" s="71"/>
      <c r="J174" s="71"/>
      <c r="K174" s="71"/>
      <c r="L174" s="71"/>
      <c r="M174" s="71"/>
      <c r="N174" s="71"/>
      <c r="O174" s="71"/>
      <c r="P174" s="71"/>
      <c r="Q174" s="71"/>
      <c r="R174" s="71"/>
      <c r="S174" s="71"/>
      <c r="T174" s="71"/>
      <c r="U174" s="71"/>
      <c r="V174" s="71"/>
      <c r="W174" s="71"/>
      <c r="X174" s="71"/>
      <c r="Y174" s="71"/>
      <c r="Z174" s="71"/>
    </row>
    <row r="175" spans="9:26" ht="15.75" customHeight="1">
      <c r="I175" s="71"/>
      <c r="J175" s="71"/>
      <c r="K175" s="71"/>
      <c r="L175" s="71"/>
      <c r="M175" s="71"/>
      <c r="N175" s="71"/>
      <c r="O175" s="71"/>
      <c r="P175" s="71"/>
      <c r="Q175" s="71"/>
      <c r="R175" s="71"/>
      <c r="S175" s="71"/>
      <c r="T175" s="71"/>
      <c r="U175" s="71"/>
      <c r="V175" s="71"/>
      <c r="W175" s="71"/>
      <c r="X175" s="71"/>
      <c r="Y175" s="71"/>
      <c r="Z175" s="71"/>
    </row>
    <row r="176" spans="9:26" ht="15.75" customHeight="1">
      <c r="I176" s="71"/>
      <c r="J176" s="71"/>
      <c r="K176" s="71"/>
      <c r="L176" s="71"/>
      <c r="M176" s="71"/>
      <c r="N176" s="71"/>
      <c r="O176" s="71"/>
      <c r="P176" s="71"/>
      <c r="Q176" s="71"/>
      <c r="R176" s="71"/>
      <c r="S176" s="71"/>
      <c r="T176" s="71"/>
      <c r="U176" s="71"/>
      <c r="V176" s="71"/>
      <c r="W176" s="71"/>
      <c r="X176" s="71"/>
      <c r="Y176" s="71"/>
      <c r="Z176" s="71"/>
    </row>
    <row r="177" spans="9:26" ht="15.75" customHeight="1">
      <c r="I177" s="71"/>
      <c r="J177" s="71"/>
      <c r="K177" s="71"/>
      <c r="L177" s="71"/>
      <c r="M177" s="71"/>
      <c r="N177" s="71"/>
      <c r="O177" s="71"/>
      <c r="P177" s="71"/>
      <c r="Q177" s="71"/>
      <c r="R177" s="71"/>
      <c r="S177" s="71"/>
      <c r="T177" s="71"/>
      <c r="U177" s="71"/>
      <c r="V177" s="71"/>
      <c r="W177" s="71"/>
      <c r="X177" s="71"/>
      <c r="Y177" s="71"/>
      <c r="Z177" s="71"/>
    </row>
    <row r="178" spans="9:26" ht="15.75" customHeight="1">
      <c r="I178" s="71"/>
      <c r="J178" s="71"/>
      <c r="K178" s="71"/>
      <c r="L178" s="71"/>
      <c r="M178" s="71"/>
      <c r="N178" s="71"/>
      <c r="O178" s="71"/>
      <c r="P178" s="71"/>
      <c r="Q178" s="71"/>
      <c r="R178" s="71"/>
      <c r="S178" s="71"/>
      <c r="T178" s="71"/>
      <c r="U178" s="71"/>
      <c r="V178" s="71"/>
      <c r="W178" s="71"/>
      <c r="X178" s="71"/>
      <c r="Y178" s="71"/>
      <c r="Z178" s="71"/>
    </row>
    <row r="179" spans="9:26" ht="15.75" customHeight="1">
      <c r="I179" s="71"/>
      <c r="J179" s="71"/>
      <c r="K179" s="71"/>
      <c r="L179" s="71"/>
      <c r="M179" s="71"/>
      <c r="N179" s="71"/>
      <c r="O179" s="71"/>
      <c r="P179" s="71"/>
      <c r="Q179" s="71"/>
      <c r="R179" s="71"/>
      <c r="S179" s="71"/>
      <c r="T179" s="71"/>
      <c r="U179" s="71"/>
      <c r="V179" s="71"/>
      <c r="W179" s="71"/>
      <c r="X179" s="71"/>
      <c r="Y179" s="71"/>
      <c r="Z179" s="71"/>
    </row>
    <row r="180" spans="9:26" ht="15.75" customHeight="1">
      <c r="I180" s="71"/>
      <c r="J180" s="71"/>
      <c r="K180" s="71"/>
      <c r="L180" s="71"/>
      <c r="M180" s="71"/>
      <c r="N180" s="71"/>
      <c r="O180" s="71"/>
      <c r="P180" s="71"/>
      <c r="Q180" s="71"/>
      <c r="R180" s="71"/>
      <c r="S180" s="71"/>
      <c r="T180" s="71"/>
      <c r="U180" s="71"/>
      <c r="V180" s="71"/>
      <c r="W180" s="71"/>
      <c r="X180" s="71"/>
      <c r="Y180" s="71"/>
      <c r="Z180" s="71"/>
    </row>
    <row r="181" spans="9:26" ht="15.75" customHeight="1">
      <c r="I181" s="71"/>
      <c r="J181" s="71"/>
      <c r="K181" s="71"/>
      <c r="L181" s="71"/>
      <c r="M181" s="71"/>
      <c r="N181" s="71"/>
      <c r="O181" s="71"/>
      <c r="P181" s="71"/>
      <c r="Q181" s="71"/>
      <c r="R181" s="71"/>
      <c r="S181" s="71"/>
      <c r="T181" s="71"/>
      <c r="U181" s="71"/>
      <c r="V181" s="71"/>
      <c r="W181" s="71"/>
      <c r="X181" s="71"/>
      <c r="Y181" s="71"/>
      <c r="Z181" s="71"/>
    </row>
    <row r="182" spans="9:26" ht="15.75" customHeight="1">
      <c r="I182" s="71"/>
      <c r="J182" s="71"/>
      <c r="K182" s="71"/>
      <c r="L182" s="71"/>
      <c r="M182" s="71"/>
      <c r="N182" s="71"/>
      <c r="O182" s="71"/>
      <c r="P182" s="71"/>
      <c r="Q182" s="71"/>
      <c r="R182" s="71"/>
      <c r="S182" s="71"/>
      <c r="T182" s="71"/>
      <c r="U182" s="71"/>
      <c r="V182" s="71"/>
      <c r="W182" s="71"/>
      <c r="X182" s="71"/>
      <c r="Y182" s="71"/>
      <c r="Z182" s="71"/>
    </row>
    <row r="183" spans="9:26" ht="15.75" customHeight="1">
      <c r="I183" s="71"/>
      <c r="J183" s="71"/>
      <c r="K183" s="71"/>
      <c r="L183" s="71"/>
      <c r="M183" s="71"/>
      <c r="N183" s="71"/>
      <c r="O183" s="71"/>
      <c r="P183" s="71"/>
      <c r="Q183" s="71"/>
      <c r="R183" s="71"/>
      <c r="S183" s="71"/>
      <c r="T183" s="71"/>
      <c r="U183" s="71"/>
      <c r="V183" s="71"/>
      <c r="W183" s="71"/>
      <c r="X183" s="71"/>
      <c r="Y183" s="71"/>
      <c r="Z183" s="71"/>
    </row>
    <row r="184" spans="9:26" ht="15.75" customHeight="1">
      <c r="I184" s="71"/>
      <c r="J184" s="71"/>
      <c r="K184" s="71"/>
      <c r="L184" s="71"/>
      <c r="M184" s="71"/>
      <c r="N184" s="71"/>
      <c r="O184" s="71"/>
      <c r="P184" s="71"/>
      <c r="Q184" s="71"/>
      <c r="R184" s="71"/>
      <c r="S184" s="71"/>
      <c r="T184" s="71"/>
      <c r="U184" s="71"/>
      <c r="V184" s="71"/>
      <c r="W184" s="71"/>
      <c r="X184" s="71"/>
      <c r="Y184" s="71"/>
      <c r="Z184" s="71"/>
    </row>
    <row r="185" spans="9:26" ht="15.75" customHeight="1">
      <c r="I185" s="71"/>
      <c r="J185" s="71"/>
      <c r="K185" s="71"/>
      <c r="L185" s="71"/>
      <c r="M185" s="71"/>
      <c r="N185" s="71"/>
      <c r="O185" s="71"/>
      <c r="P185" s="71"/>
      <c r="Q185" s="71"/>
      <c r="R185" s="71"/>
      <c r="S185" s="71"/>
      <c r="T185" s="71"/>
      <c r="U185" s="71"/>
      <c r="V185" s="71"/>
      <c r="W185" s="71"/>
      <c r="X185" s="71"/>
      <c r="Y185" s="71"/>
      <c r="Z185" s="71"/>
    </row>
    <row r="186" spans="9:26" ht="15.75" customHeight="1">
      <c r="I186" s="71"/>
      <c r="J186" s="71"/>
      <c r="K186" s="71"/>
      <c r="L186" s="71"/>
      <c r="M186" s="71"/>
      <c r="N186" s="71"/>
      <c r="O186" s="71"/>
      <c r="P186" s="71"/>
      <c r="Q186" s="71"/>
      <c r="R186" s="71"/>
      <c r="S186" s="71"/>
      <c r="T186" s="71"/>
      <c r="U186" s="71"/>
      <c r="V186" s="71"/>
      <c r="W186" s="71"/>
      <c r="X186" s="71"/>
      <c r="Y186" s="71"/>
      <c r="Z186" s="71"/>
    </row>
    <row r="187" spans="9:26" ht="15.75" customHeight="1">
      <c r="I187" s="71"/>
      <c r="J187" s="71"/>
      <c r="K187" s="71"/>
      <c r="L187" s="71"/>
      <c r="M187" s="71"/>
      <c r="N187" s="71"/>
      <c r="O187" s="71"/>
      <c r="P187" s="71"/>
      <c r="Q187" s="71"/>
      <c r="R187" s="71"/>
      <c r="S187" s="71"/>
      <c r="T187" s="71"/>
      <c r="U187" s="71"/>
      <c r="V187" s="71"/>
      <c r="W187" s="71"/>
      <c r="X187" s="71"/>
      <c r="Y187" s="71"/>
      <c r="Z187" s="71"/>
    </row>
    <row r="188" spans="9:26" ht="15.75" customHeight="1">
      <c r="I188" s="71"/>
      <c r="J188" s="71"/>
      <c r="K188" s="71"/>
      <c r="L188" s="71"/>
      <c r="M188" s="71"/>
      <c r="N188" s="71"/>
      <c r="O188" s="71"/>
      <c r="P188" s="71"/>
      <c r="Q188" s="71"/>
      <c r="R188" s="71"/>
      <c r="S188" s="71"/>
      <c r="T188" s="71"/>
      <c r="U188" s="71"/>
      <c r="V188" s="71"/>
      <c r="W188" s="71"/>
      <c r="X188" s="71"/>
      <c r="Y188" s="71"/>
      <c r="Z188" s="71"/>
    </row>
    <row r="189" spans="9:26" ht="15.75" customHeight="1">
      <c r="I189" s="71"/>
      <c r="J189" s="71"/>
      <c r="K189" s="71"/>
      <c r="L189" s="71"/>
      <c r="M189" s="71"/>
      <c r="N189" s="71"/>
      <c r="O189" s="71"/>
      <c r="P189" s="71"/>
      <c r="Q189" s="71"/>
      <c r="R189" s="71"/>
      <c r="S189" s="71"/>
      <c r="T189" s="71"/>
      <c r="U189" s="71"/>
      <c r="V189" s="71"/>
      <c r="W189" s="71"/>
      <c r="X189" s="71"/>
      <c r="Y189" s="71"/>
      <c r="Z189" s="71"/>
    </row>
    <row r="190" spans="9:26" ht="15.75" customHeight="1">
      <c r="I190" s="71"/>
      <c r="J190" s="71"/>
      <c r="K190" s="71"/>
      <c r="L190" s="71"/>
      <c r="M190" s="71"/>
      <c r="N190" s="71"/>
      <c r="O190" s="71"/>
      <c r="P190" s="71"/>
      <c r="Q190" s="71"/>
      <c r="R190" s="71"/>
      <c r="S190" s="71"/>
      <c r="T190" s="71"/>
      <c r="U190" s="71"/>
      <c r="V190" s="71"/>
      <c r="W190" s="71"/>
      <c r="X190" s="71"/>
      <c r="Y190" s="71"/>
      <c r="Z190" s="71"/>
    </row>
    <row r="191" spans="9:26" ht="15.75" customHeight="1">
      <c r="I191" s="71"/>
      <c r="J191" s="71"/>
      <c r="K191" s="71"/>
      <c r="L191" s="71"/>
      <c r="M191" s="71"/>
      <c r="N191" s="71"/>
      <c r="O191" s="71"/>
      <c r="P191" s="71"/>
      <c r="Q191" s="71"/>
      <c r="R191" s="71"/>
      <c r="S191" s="71"/>
      <c r="T191" s="71"/>
      <c r="U191" s="71"/>
      <c r="V191" s="71"/>
      <c r="W191" s="71"/>
      <c r="X191" s="71"/>
      <c r="Y191" s="71"/>
      <c r="Z191" s="71"/>
    </row>
    <row r="192" spans="9:26" ht="15.75" customHeight="1">
      <c r="I192" s="71"/>
      <c r="J192" s="71"/>
      <c r="K192" s="71"/>
      <c r="L192" s="71"/>
      <c r="M192" s="71"/>
      <c r="N192" s="71"/>
      <c r="O192" s="71"/>
      <c r="P192" s="71"/>
      <c r="Q192" s="71"/>
      <c r="R192" s="71"/>
      <c r="S192" s="71"/>
      <c r="T192" s="71"/>
      <c r="U192" s="71"/>
      <c r="V192" s="71"/>
      <c r="W192" s="71"/>
      <c r="X192" s="71"/>
      <c r="Y192" s="71"/>
      <c r="Z192" s="71"/>
    </row>
    <row r="193" spans="9:26" ht="15.75" customHeight="1">
      <c r="I193" s="71"/>
      <c r="J193" s="71"/>
      <c r="K193" s="71"/>
      <c r="L193" s="71"/>
      <c r="M193" s="71"/>
      <c r="N193" s="71"/>
      <c r="O193" s="71"/>
      <c r="P193" s="71"/>
      <c r="Q193" s="71"/>
      <c r="R193" s="71"/>
      <c r="S193" s="71"/>
      <c r="T193" s="71"/>
      <c r="U193" s="71"/>
      <c r="V193" s="71"/>
      <c r="W193" s="71"/>
      <c r="X193" s="71"/>
      <c r="Y193" s="71"/>
      <c r="Z193" s="71"/>
    </row>
    <row r="194" spans="9:26" ht="15.75" customHeight="1">
      <c r="I194" s="71"/>
      <c r="J194" s="71"/>
      <c r="K194" s="71"/>
      <c r="L194" s="71"/>
      <c r="M194" s="71"/>
      <c r="N194" s="71"/>
      <c r="O194" s="71"/>
      <c r="P194" s="71"/>
      <c r="Q194" s="71"/>
      <c r="R194" s="71"/>
      <c r="S194" s="71"/>
      <c r="T194" s="71"/>
      <c r="U194" s="71"/>
      <c r="V194" s="71"/>
      <c r="W194" s="71"/>
      <c r="X194" s="71"/>
      <c r="Y194" s="71"/>
      <c r="Z194" s="71"/>
    </row>
    <row r="195" spans="9:26" ht="15.75" customHeight="1">
      <c r="I195" s="71"/>
      <c r="J195" s="71"/>
      <c r="K195" s="71"/>
      <c r="L195" s="71"/>
      <c r="M195" s="71"/>
      <c r="N195" s="71"/>
      <c r="O195" s="71"/>
      <c r="P195" s="71"/>
      <c r="Q195" s="71"/>
      <c r="R195" s="71"/>
      <c r="S195" s="71"/>
      <c r="T195" s="71"/>
      <c r="U195" s="71"/>
      <c r="V195" s="71"/>
      <c r="W195" s="71"/>
      <c r="X195" s="71"/>
      <c r="Y195" s="71"/>
      <c r="Z195" s="71"/>
    </row>
    <row r="196" spans="9:26" ht="15.75" customHeight="1">
      <c r="I196" s="71"/>
      <c r="J196" s="71"/>
      <c r="K196" s="71"/>
      <c r="L196" s="71"/>
      <c r="M196" s="71"/>
      <c r="N196" s="71"/>
      <c r="O196" s="71"/>
      <c r="P196" s="71"/>
      <c r="Q196" s="71"/>
      <c r="R196" s="71"/>
      <c r="S196" s="71"/>
      <c r="T196" s="71"/>
      <c r="U196" s="71"/>
      <c r="V196" s="71"/>
      <c r="W196" s="71"/>
      <c r="X196" s="71"/>
      <c r="Y196" s="71"/>
      <c r="Z196" s="71"/>
    </row>
    <row r="197" spans="9:26" ht="15.75" customHeight="1">
      <c r="I197" s="71"/>
      <c r="J197" s="71"/>
      <c r="K197" s="71"/>
      <c r="L197" s="71"/>
      <c r="M197" s="71"/>
      <c r="N197" s="71"/>
      <c r="O197" s="71"/>
      <c r="P197" s="71"/>
      <c r="Q197" s="71"/>
      <c r="R197" s="71"/>
      <c r="S197" s="71"/>
      <c r="T197" s="71"/>
      <c r="U197" s="71"/>
      <c r="V197" s="71"/>
      <c r="W197" s="71"/>
      <c r="X197" s="71"/>
      <c r="Y197" s="71"/>
      <c r="Z197" s="71"/>
    </row>
    <row r="198" spans="9:26" ht="15.75" customHeight="1">
      <c r="I198" s="71"/>
      <c r="J198" s="71"/>
      <c r="K198" s="71"/>
      <c r="L198" s="71"/>
      <c r="M198" s="71"/>
      <c r="N198" s="71"/>
      <c r="O198" s="71"/>
      <c r="P198" s="71"/>
      <c r="Q198" s="71"/>
      <c r="R198" s="71"/>
      <c r="S198" s="71"/>
      <c r="T198" s="71"/>
      <c r="U198" s="71"/>
      <c r="V198" s="71"/>
      <c r="W198" s="71"/>
      <c r="X198" s="71"/>
      <c r="Y198" s="71"/>
      <c r="Z198" s="71"/>
    </row>
    <row r="199" spans="9:26" ht="15.75" customHeight="1">
      <c r="I199" s="71"/>
      <c r="J199" s="71"/>
      <c r="K199" s="71"/>
      <c r="L199" s="71"/>
      <c r="M199" s="71"/>
      <c r="N199" s="71"/>
      <c r="O199" s="71"/>
      <c r="P199" s="71"/>
      <c r="Q199" s="71"/>
      <c r="R199" s="71"/>
      <c r="S199" s="71"/>
      <c r="T199" s="71"/>
      <c r="U199" s="71"/>
      <c r="V199" s="71"/>
      <c r="W199" s="71"/>
      <c r="X199" s="71"/>
      <c r="Y199" s="71"/>
      <c r="Z199" s="71"/>
    </row>
    <row r="200" spans="9:26" ht="15.75" customHeight="1">
      <c r="I200" s="71"/>
      <c r="J200" s="71"/>
      <c r="K200" s="71"/>
      <c r="L200" s="71"/>
      <c r="M200" s="71"/>
      <c r="N200" s="71"/>
      <c r="O200" s="71"/>
      <c r="P200" s="71"/>
      <c r="Q200" s="71"/>
      <c r="R200" s="71"/>
      <c r="S200" s="71"/>
      <c r="T200" s="71"/>
      <c r="U200" s="71"/>
      <c r="V200" s="71"/>
      <c r="W200" s="71"/>
      <c r="X200" s="71"/>
      <c r="Y200" s="71"/>
      <c r="Z200" s="71"/>
    </row>
    <row r="201" spans="9:26" ht="15.75" customHeight="1">
      <c r="I201" s="71"/>
      <c r="J201" s="71"/>
      <c r="K201" s="71"/>
      <c r="L201" s="71"/>
      <c r="M201" s="71"/>
      <c r="N201" s="71"/>
      <c r="O201" s="71"/>
      <c r="P201" s="71"/>
      <c r="Q201" s="71"/>
      <c r="R201" s="71"/>
      <c r="S201" s="71"/>
      <c r="T201" s="71"/>
      <c r="U201" s="71"/>
      <c r="V201" s="71"/>
      <c r="W201" s="71"/>
      <c r="X201" s="71"/>
      <c r="Y201" s="71"/>
      <c r="Z201" s="71"/>
    </row>
    <row r="202" spans="9:26" ht="15.75" customHeight="1">
      <c r="I202" s="71"/>
      <c r="J202" s="71"/>
      <c r="K202" s="71"/>
      <c r="L202" s="71"/>
      <c r="M202" s="71"/>
      <c r="N202" s="71"/>
      <c r="O202" s="71"/>
      <c r="P202" s="71"/>
      <c r="Q202" s="71"/>
      <c r="R202" s="71"/>
      <c r="S202" s="71"/>
      <c r="T202" s="71"/>
      <c r="U202" s="71"/>
      <c r="V202" s="71"/>
      <c r="W202" s="71"/>
      <c r="X202" s="71"/>
      <c r="Y202" s="71"/>
      <c r="Z202" s="71"/>
    </row>
    <row r="203" spans="9:26" ht="15.75" customHeight="1">
      <c r="I203" s="71"/>
      <c r="J203" s="71"/>
      <c r="K203" s="71"/>
      <c r="L203" s="71"/>
      <c r="M203" s="71"/>
      <c r="N203" s="71"/>
      <c r="O203" s="71"/>
      <c r="P203" s="71"/>
      <c r="Q203" s="71"/>
      <c r="R203" s="71"/>
      <c r="S203" s="71"/>
      <c r="T203" s="71"/>
      <c r="U203" s="71"/>
      <c r="V203" s="71"/>
      <c r="W203" s="71"/>
      <c r="X203" s="71"/>
      <c r="Y203" s="71"/>
      <c r="Z203" s="71"/>
    </row>
    <row r="204" spans="9:26" ht="15.75" customHeight="1">
      <c r="I204" s="71"/>
      <c r="J204" s="71"/>
      <c r="K204" s="71"/>
      <c r="L204" s="71"/>
      <c r="M204" s="71"/>
      <c r="N204" s="71"/>
      <c r="O204" s="71"/>
      <c r="P204" s="71"/>
      <c r="Q204" s="71"/>
      <c r="R204" s="71"/>
      <c r="S204" s="71"/>
      <c r="T204" s="71"/>
      <c r="U204" s="71"/>
      <c r="V204" s="71"/>
      <c r="W204" s="71"/>
      <c r="X204" s="71"/>
      <c r="Y204" s="71"/>
      <c r="Z204" s="71"/>
    </row>
    <row r="205" spans="9:26" ht="15.75" customHeight="1">
      <c r="I205" s="71"/>
      <c r="J205" s="71"/>
      <c r="K205" s="71"/>
      <c r="L205" s="71"/>
      <c r="M205" s="71"/>
      <c r="N205" s="71"/>
      <c r="O205" s="71"/>
      <c r="P205" s="71"/>
      <c r="Q205" s="71"/>
      <c r="R205" s="71"/>
      <c r="S205" s="71"/>
      <c r="T205" s="71"/>
      <c r="U205" s="71"/>
      <c r="V205" s="71"/>
      <c r="W205" s="71"/>
      <c r="X205" s="71"/>
      <c r="Y205" s="71"/>
      <c r="Z205" s="71"/>
    </row>
    <row r="206" spans="9:26" ht="15.75" customHeight="1">
      <c r="I206" s="71"/>
      <c r="J206" s="71"/>
      <c r="K206" s="71"/>
      <c r="L206" s="71"/>
      <c r="M206" s="71"/>
      <c r="N206" s="71"/>
      <c r="O206" s="71"/>
      <c r="P206" s="71"/>
      <c r="Q206" s="71"/>
      <c r="R206" s="71"/>
      <c r="S206" s="71"/>
      <c r="T206" s="71"/>
      <c r="U206" s="71"/>
      <c r="V206" s="71"/>
      <c r="W206" s="71"/>
      <c r="X206" s="71"/>
      <c r="Y206" s="71"/>
      <c r="Z206" s="71"/>
    </row>
    <row r="207" spans="9:26" ht="15.75" customHeight="1">
      <c r="I207" s="71"/>
      <c r="J207" s="71"/>
      <c r="K207" s="71"/>
      <c r="L207" s="71"/>
      <c r="M207" s="71"/>
      <c r="N207" s="71"/>
      <c r="O207" s="71"/>
      <c r="P207" s="71"/>
      <c r="Q207" s="71"/>
      <c r="R207" s="71"/>
      <c r="S207" s="71"/>
      <c r="T207" s="71"/>
      <c r="U207" s="71"/>
      <c r="V207" s="71"/>
      <c r="W207" s="71"/>
      <c r="X207" s="71"/>
      <c r="Y207" s="71"/>
      <c r="Z207" s="71"/>
    </row>
    <row r="208" spans="9:26" ht="15.75" customHeight="1">
      <c r="I208" s="71"/>
      <c r="J208" s="71"/>
      <c r="K208" s="71"/>
      <c r="L208" s="71"/>
      <c r="M208" s="71"/>
      <c r="N208" s="71"/>
      <c r="O208" s="71"/>
      <c r="P208" s="71"/>
      <c r="Q208" s="71"/>
      <c r="R208" s="71"/>
      <c r="S208" s="71"/>
      <c r="T208" s="71"/>
      <c r="U208" s="71"/>
      <c r="V208" s="71"/>
      <c r="W208" s="71"/>
      <c r="X208" s="71"/>
      <c r="Y208" s="71"/>
      <c r="Z208" s="71"/>
    </row>
    <row r="209" spans="1:26" ht="15.75" customHeight="1">
      <c r="H209" s="71"/>
      <c r="I209" s="71"/>
      <c r="J209" s="71"/>
      <c r="K209" s="71"/>
      <c r="L209" s="71"/>
      <c r="M209" s="71"/>
      <c r="N209" s="71"/>
      <c r="O209" s="71"/>
      <c r="P209" s="71"/>
      <c r="Q209" s="71"/>
      <c r="R209" s="71"/>
      <c r="S209" s="71"/>
      <c r="T209" s="71"/>
      <c r="U209" s="71"/>
      <c r="V209" s="71"/>
      <c r="W209" s="71"/>
      <c r="X209" s="71"/>
      <c r="Y209" s="71"/>
      <c r="Z209" s="71"/>
    </row>
    <row r="210" spans="1:26" ht="15.75" customHeight="1">
      <c r="H210" s="71"/>
      <c r="I210" s="71"/>
      <c r="J210" s="71"/>
      <c r="K210" s="71"/>
      <c r="L210" s="71"/>
      <c r="M210" s="71"/>
      <c r="N210" s="71"/>
      <c r="O210" s="71"/>
      <c r="P210" s="71"/>
      <c r="Q210" s="71"/>
      <c r="R210" s="71"/>
      <c r="S210" s="71"/>
      <c r="T210" s="71"/>
      <c r="U210" s="71"/>
      <c r="V210" s="71"/>
      <c r="W210" s="71"/>
      <c r="X210" s="71"/>
      <c r="Y210" s="71"/>
      <c r="Z210" s="71"/>
    </row>
    <row r="211" spans="1:26" ht="15.75" customHeight="1">
      <c r="H211" s="71"/>
      <c r="I211" s="71"/>
      <c r="J211" s="71"/>
      <c r="K211" s="71"/>
      <c r="L211" s="71"/>
      <c r="M211" s="71"/>
      <c r="N211" s="71"/>
      <c r="O211" s="71"/>
      <c r="P211" s="71"/>
      <c r="Q211" s="71"/>
      <c r="R211" s="71"/>
      <c r="S211" s="71"/>
      <c r="T211" s="71"/>
      <c r="U211" s="71"/>
      <c r="V211" s="71"/>
      <c r="W211" s="71"/>
      <c r="X211" s="71"/>
      <c r="Y211" s="71"/>
      <c r="Z211" s="71"/>
    </row>
    <row r="212" spans="1:26" ht="15.75" customHeight="1">
      <c r="H212" s="71"/>
      <c r="I212" s="71"/>
      <c r="J212" s="71"/>
      <c r="K212" s="71"/>
      <c r="L212" s="71"/>
      <c r="M212" s="71"/>
      <c r="N212" s="71"/>
      <c r="O212" s="71"/>
      <c r="P212" s="71"/>
      <c r="Q212" s="71"/>
      <c r="R212" s="71"/>
      <c r="S212" s="71"/>
      <c r="T212" s="71"/>
      <c r="U212" s="71"/>
      <c r="V212" s="71"/>
      <c r="W212" s="71"/>
      <c r="X212" s="71"/>
      <c r="Y212" s="71"/>
      <c r="Z212" s="71"/>
    </row>
    <row r="213" spans="1:26" ht="15.75" customHeight="1">
      <c r="H213" s="71"/>
      <c r="I213" s="71"/>
      <c r="J213" s="71"/>
      <c r="K213" s="71"/>
      <c r="L213" s="71"/>
      <c r="M213" s="71"/>
      <c r="N213" s="71"/>
      <c r="O213" s="71"/>
      <c r="P213" s="71"/>
      <c r="Q213" s="71"/>
      <c r="R213" s="71"/>
      <c r="S213" s="71"/>
      <c r="T213" s="71"/>
      <c r="U213" s="71"/>
      <c r="V213" s="71"/>
      <c r="W213" s="71"/>
      <c r="X213" s="71"/>
      <c r="Y213" s="71"/>
      <c r="Z213" s="71"/>
    </row>
    <row r="214" spans="1:26" ht="15.75" customHeight="1">
      <c r="H214" s="71"/>
      <c r="I214" s="71"/>
      <c r="J214" s="71"/>
      <c r="K214" s="71"/>
      <c r="L214" s="71"/>
      <c r="M214" s="71"/>
      <c r="N214" s="71"/>
      <c r="O214" s="71"/>
      <c r="P214" s="71"/>
      <c r="Q214" s="71"/>
      <c r="R214" s="71"/>
      <c r="S214" s="71"/>
      <c r="T214" s="71"/>
      <c r="U214" s="71"/>
      <c r="V214" s="71"/>
      <c r="W214" s="71"/>
      <c r="X214" s="71"/>
      <c r="Y214" s="71"/>
      <c r="Z214" s="71"/>
    </row>
    <row r="215" spans="1:26" ht="15.75" customHeight="1">
      <c r="H215" s="71"/>
      <c r="I215" s="71"/>
      <c r="J215" s="71"/>
      <c r="K215" s="71"/>
      <c r="L215" s="71"/>
      <c r="M215" s="71"/>
      <c r="N215" s="71"/>
      <c r="O215" s="71"/>
      <c r="P215" s="71"/>
      <c r="Q215" s="71"/>
      <c r="R215" s="71"/>
      <c r="S215" s="71"/>
      <c r="T215" s="71"/>
      <c r="U215" s="71"/>
      <c r="V215" s="71"/>
      <c r="W215" s="71"/>
      <c r="X215" s="71"/>
      <c r="Y215" s="71"/>
      <c r="Z215" s="71"/>
    </row>
    <row r="216" spans="1:26" ht="15.75" customHeight="1">
      <c r="H216" s="71"/>
      <c r="I216" s="71"/>
      <c r="J216" s="71"/>
      <c r="K216" s="71"/>
      <c r="L216" s="71"/>
      <c r="M216" s="71"/>
      <c r="N216" s="71"/>
      <c r="O216" s="71"/>
      <c r="P216" s="71"/>
      <c r="Q216" s="71"/>
      <c r="R216" s="71"/>
      <c r="S216" s="71"/>
      <c r="T216" s="71"/>
      <c r="U216" s="71"/>
      <c r="V216" s="71"/>
      <c r="W216" s="71"/>
      <c r="X216" s="71"/>
      <c r="Y216" s="71"/>
      <c r="Z216" s="71"/>
    </row>
    <row r="217" spans="1:26" ht="15.75" customHeight="1">
      <c r="H217" s="71"/>
      <c r="I217" s="71"/>
      <c r="J217" s="71"/>
      <c r="K217" s="71"/>
      <c r="L217" s="71"/>
      <c r="M217" s="71"/>
      <c r="N217" s="71"/>
      <c r="O217" s="71"/>
      <c r="P217" s="71"/>
      <c r="Q217" s="71"/>
      <c r="R217" s="71"/>
      <c r="S217" s="71"/>
      <c r="T217" s="71"/>
      <c r="U217" s="71"/>
      <c r="V217" s="71"/>
      <c r="W217" s="71"/>
      <c r="X217" s="71"/>
      <c r="Y217" s="71"/>
      <c r="Z217" s="71"/>
    </row>
    <row r="218" spans="1:26" ht="15.75" customHeight="1">
      <c r="H218" s="71"/>
      <c r="I218" s="71"/>
      <c r="J218" s="71"/>
      <c r="K218" s="71"/>
      <c r="L218" s="71"/>
      <c r="M218" s="71"/>
      <c r="N218" s="71"/>
      <c r="O218" s="71"/>
      <c r="P218" s="71"/>
      <c r="Q218" s="71"/>
      <c r="R218" s="71"/>
      <c r="S218" s="71"/>
      <c r="T218" s="71"/>
      <c r="U218" s="71"/>
      <c r="V218" s="71"/>
      <c r="W218" s="71"/>
      <c r="X218" s="71"/>
      <c r="Y218" s="71"/>
      <c r="Z218" s="71"/>
    </row>
    <row r="219" spans="1:26" ht="15.75" customHeight="1">
      <c r="H219" s="71"/>
      <c r="I219" s="71"/>
      <c r="J219" s="71"/>
      <c r="K219" s="71"/>
      <c r="L219" s="71"/>
      <c r="M219" s="71"/>
      <c r="N219" s="71"/>
      <c r="O219" s="71"/>
      <c r="P219" s="71"/>
      <c r="Q219" s="71"/>
      <c r="R219" s="71"/>
      <c r="S219" s="71"/>
      <c r="T219" s="71"/>
      <c r="U219" s="71"/>
      <c r="V219" s="71"/>
      <c r="W219" s="71"/>
      <c r="X219" s="71"/>
      <c r="Y219" s="71"/>
      <c r="Z219" s="71"/>
    </row>
    <row r="220" spans="1:26" ht="15.75" customHeight="1">
      <c r="H220" s="71"/>
      <c r="I220" s="71"/>
      <c r="J220" s="71"/>
      <c r="K220" s="71"/>
      <c r="L220" s="71"/>
      <c r="M220" s="71"/>
      <c r="N220" s="71"/>
      <c r="O220" s="71"/>
      <c r="P220" s="71"/>
      <c r="Q220" s="71"/>
      <c r="R220" s="71"/>
      <c r="S220" s="71"/>
      <c r="T220" s="71"/>
      <c r="U220" s="71"/>
      <c r="V220" s="71"/>
      <c r="W220" s="71"/>
      <c r="X220" s="71"/>
      <c r="Y220" s="71"/>
      <c r="Z220" s="71"/>
    </row>
    <row r="221" spans="1:26" ht="15.75" customHeight="1">
      <c r="H221" s="71"/>
      <c r="I221" s="71"/>
      <c r="J221" s="71"/>
      <c r="K221" s="71"/>
      <c r="L221" s="71"/>
      <c r="M221" s="71"/>
      <c r="N221" s="71"/>
      <c r="O221" s="71"/>
      <c r="P221" s="71"/>
      <c r="Q221" s="71"/>
      <c r="R221" s="71"/>
      <c r="S221" s="71"/>
      <c r="T221" s="71"/>
      <c r="U221" s="71"/>
      <c r="V221" s="71"/>
      <c r="W221" s="71"/>
      <c r="X221" s="71"/>
      <c r="Y221" s="71"/>
      <c r="Z221" s="71"/>
    </row>
    <row r="222" spans="1:26" ht="15.75" customHeight="1">
      <c r="H222" s="71"/>
      <c r="I222" s="71"/>
      <c r="J222" s="71"/>
      <c r="K222" s="71"/>
      <c r="L222" s="71"/>
      <c r="M222" s="71"/>
      <c r="N222" s="71"/>
      <c r="O222" s="71"/>
      <c r="P222" s="71"/>
      <c r="Q222" s="71"/>
      <c r="R222" s="71"/>
      <c r="S222" s="71"/>
      <c r="T222" s="71"/>
      <c r="U222" s="71"/>
      <c r="V222" s="71"/>
      <c r="W222" s="71"/>
      <c r="X222" s="71"/>
      <c r="Y222" s="71"/>
      <c r="Z222" s="71"/>
    </row>
    <row r="223" spans="1:26" ht="15.75" customHeight="1">
      <c r="H223" s="71"/>
      <c r="I223" s="71"/>
      <c r="J223" s="71"/>
      <c r="K223" s="71"/>
      <c r="L223" s="71"/>
      <c r="M223" s="71"/>
      <c r="N223" s="71"/>
      <c r="O223" s="71"/>
      <c r="P223" s="71"/>
      <c r="Q223" s="71"/>
      <c r="R223" s="71"/>
      <c r="S223" s="71"/>
      <c r="T223" s="71"/>
      <c r="U223" s="71"/>
      <c r="V223" s="71"/>
      <c r="W223" s="71"/>
      <c r="X223" s="71"/>
      <c r="Y223" s="71"/>
      <c r="Z223" s="71"/>
    </row>
    <row r="224" spans="1:26"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CECE"/>
  </sheetPr>
  <dimension ref="A1:AB1013"/>
  <sheetViews>
    <sheetView workbookViewId="0">
      <pane ySplit="1" topLeftCell="A23" activePane="bottomLeft" state="frozen"/>
      <selection pane="bottomLeft" activeCell="A56" sqref="A56"/>
    </sheetView>
  </sheetViews>
  <sheetFormatPr defaultColWidth="11.19921875" defaultRowHeight="15" customHeight="1"/>
  <cols>
    <col min="1" max="1" width="5.69921875" customWidth="1"/>
    <col min="2" max="2" width="8.59765625" customWidth="1"/>
    <col min="3" max="3" width="23.09765625" customWidth="1"/>
    <col min="4" max="4" width="17.19921875" customWidth="1"/>
    <col min="5" max="5" width="8.59765625" customWidth="1"/>
    <col min="6" max="6" width="7.8984375" customWidth="1"/>
    <col min="7" max="7" width="12.3984375" customWidth="1"/>
    <col min="8" max="8" width="13.59765625" customWidth="1"/>
    <col min="9" max="9" width="13.8984375" customWidth="1"/>
    <col min="10" max="13" width="8.59765625" customWidth="1"/>
    <col min="14" max="14" width="12.59765625" customWidth="1"/>
    <col min="15" max="15" width="14.59765625" customWidth="1"/>
    <col min="16" max="16" width="21.09765625" customWidth="1"/>
    <col min="17" max="17" width="13" customWidth="1"/>
    <col min="18" max="18" width="12.19921875" customWidth="1"/>
    <col min="19" max="19" width="29.3984375" customWidth="1"/>
    <col min="20" max="20" width="10.19921875" customWidth="1"/>
    <col min="21" max="21" width="11.19921875" customWidth="1"/>
    <col min="22" max="24" width="8.59765625" customWidth="1"/>
    <col min="25" max="25" width="16.59765625" customWidth="1"/>
    <col min="26" max="26" width="3.3984375" customWidth="1"/>
    <col min="27" max="27" width="16.3984375" customWidth="1"/>
    <col min="28" max="28" width="8.59765625" customWidth="1"/>
  </cols>
  <sheetData>
    <row r="1" spans="1:28">
      <c r="A1" s="98" t="s">
        <v>301</v>
      </c>
      <c r="B1" s="98" t="s">
        <v>287</v>
      </c>
      <c r="C1" s="98" t="s">
        <v>288</v>
      </c>
      <c r="D1" s="98" t="s">
        <v>302</v>
      </c>
      <c r="E1" s="99" t="s">
        <v>307</v>
      </c>
      <c r="F1" s="99" t="s">
        <v>308</v>
      </c>
      <c r="G1" s="98" t="s">
        <v>309</v>
      </c>
      <c r="H1" s="100" t="s">
        <v>310</v>
      </c>
      <c r="I1" s="100" t="s">
        <v>289</v>
      </c>
      <c r="J1" s="99" t="s">
        <v>311</v>
      </c>
      <c r="K1" s="99" t="s">
        <v>312</v>
      </c>
      <c r="L1" s="99" t="s">
        <v>251</v>
      </c>
      <c r="M1" s="99" t="s">
        <v>303</v>
      </c>
      <c r="N1" s="99" t="s">
        <v>194</v>
      </c>
      <c r="O1" s="100" t="s">
        <v>304</v>
      </c>
      <c r="P1" s="101" t="s">
        <v>196</v>
      </c>
      <c r="Q1" s="100" t="s">
        <v>197</v>
      </c>
      <c r="R1" s="100" t="s">
        <v>198</v>
      </c>
      <c r="S1" s="102"/>
      <c r="T1" s="102" t="s">
        <v>313</v>
      </c>
      <c r="U1" s="102" t="s">
        <v>314</v>
      </c>
      <c r="V1" s="102" t="s">
        <v>251</v>
      </c>
      <c r="W1" s="102" t="s">
        <v>250</v>
      </c>
      <c r="X1" s="102" t="s">
        <v>252</v>
      </c>
      <c r="Y1" s="99"/>
      <c r="Z1" s="99"/>
      <c r="AA1" s="99"/>
      <c r="AB1" s="98"/>
    </row>
    <row r="2" spans="1:28">
      <c r="A2" s="103">
        <v>1</v>
      </c>
      <c r="B2" s="99" t="s">
        <v>66</v>
      </c>
      <c r="C2" s="99" t="str">
        <f>VLOOKUP(B2,'HECVAT - On-Premise'!A:E,2,FALSE)</f>
        <v>Have you undergone a SSAE 18 audit?</v>
      </c>
      <c r="D2" s="104">
        <f>VLOOKUP(B2,'HECVAT - On-Premise'!A:E,4,FALSE)</f>
        <v>0</v>
      </c>
      <c r="E2" s="99" t="b">
        <f t="shared" ref="E2:E50" si="0">IF(K2&gt;20,TRUE,FALSE)</f>
        <v>0</v>
      </c>
      <c r="F2" s="98">
        <v>1</v>
      </c>
      <c r="G2" s="98" t="s">
        <v>11</v>
      </c>
      <c r="H2" s="105" t="s">
        <v>68</v>
      </c>
      <c r="I2" s="104">
        <f>VLOOKUP(B2,'HECVAT - On-Premise'!$A$6:$C$301,3,FALSE)</f>
        <v>0</v>
      </c>
      <c r="J2" s="98">
        <f t="shared" ref="J2:J6" si="1">IF(ISNUMBER(FIND(H2,I2)), 1, 0)</f>
        <v>0</v>
      </c>
      <c r="K2" s="106">
        <v>15</v>
      </c>
      <c r="L2" s="98">
        <f>IF(Table1[[#This Row],[Required]]=1,J2*K2,"")</f>
        <v>0</v>
      </c>
      <c r="M2" s="107">
        <f>VLOOKUP($B2,'Standards Crosswalk'!$A:$H,3,FALSE)</f>
        <v>0</v>
      </c>
      <c r="N2" s="107">
        <f>VLOOKUP($B2,'Standards Crosswalk'!$A:$H,4,FALSE)</f>
        <v>0</v>
      </c>
      <c r="O2" s="107" t="str">
        <f>VLOOKUP($B2,'Standards Crosswalk'!$A:$H,5,FALSE)</f>
        <v>15.2.1</v>
      </c>
      <c r="P2" s="107">
        <f>VLOOKUP($B2,'Standards Crosswalk'!$A:$H,6,FALSE)</f>
        <v>0</v>
      </c>
      <c r="Q2" s="107">
        <f>VLOOKUP($B2,'Standards Crosswalk'!$A:$H,7,FALSE)</f>
        <v>0</v>
      </c>
      <c r="R2" s="107" t="str">
        <f>VLOOKUP($B2,'Standards Crosswalk'!$A:$H,8,FALSE)</f>
        <v>SA-9</v>
      </c>
      <c r="S2" s="108" t="s">
        <v>11</v>
      </c>
      <c r="T2" s="109">
        <f>COUNTIFS(B:B,"DOCU*",J:J,"=1")</f>
        <v>0</v>
      </c>
      <c r="U2" s="98">
        <f>COUNTIF(B:B,"DOCU*")</f>
        <v>6</v>
      </c>
      <c r="V2" s="98">
        <f>SUMIFS(L:L,B:B, "DOCU*")</f>
        <v>0</v>
      </c>
      <c r="W2" s="98">
        <f>SUMIFS(K:K,B:B, "DOCU*")</f>
        <v>105</v>
      </c>
      <c r="X2" s="110">
        <f t="shared" ref="X2:X9" si="2">V2/W2</f>
        <v>0</v>
      </c>
      <c r="Y2" s="98" t="s">
        <v>315</v>
      </c>
      <c r="Z2" s="98">
        <f>COUNTIFS(E:E,"TRUE",J:J,"&lt;1")</f>
        <v>19</v>
      </c>
      <c r="AA2" s="98" t="s">
        <v>316</v>
      </c>
      <c r="AB2" s="98">
        <f t="shared" ref="AB2:AB3" si="3">Z2/Z4</f>
        <v>1</v>
      </c>
    </row>
    <row r="3" spans="1:28">
      <c r="A3" s="103">
        <f>A2+1</f>
        <v>2</v>
      </c>
      <c r="B3" s="99" t="s">
        <v>69</v>
      </c>
      <c r="C3" s="99" t="str">
        <f>VLOOKUP(B3,'HECVAT - On-Premise'!A:E,2,FALSE)</f>
        <v>Do you conform with a specific industry standard security framework? (e.g. NIST Cybersecurity Framework, ISO 27001, etc.)</v>
      </c>
      <c r="D3" s="104">
        <f>VLOOKUP(B3,'HECVAT - On-Premise'!A:E,4,FALSE)</f>
        <v>0</v>
      </c>
      <c r="E3" s="99" t="b">
        <f t="shared" si="0"/>
        <v>0</v>
      </c>
      <c r="F3" s="98">
        <v>1</v>
      </c>
      <c r="G3" s="98" t="s">
        <v>11</v>
      </c>
      <c r="H3" s="105" t="s">
        <v>68</v>
      </c>
      <c r="I3" s="104">
        <f>VLOOKUP(B3,'HECVAT - On-Premise'!$A$6:$C$301,3,FALSE)</f>
        <v>0</v>
      </c>
      <c r="J3" s="98">
        <f t="shared" si="1"/>
        <v>0</v>
      </c>
      <c r="K3" s="106">
        <v>10</v>
      </c>
      <c r="L3" s="98">
        <f>IF(Table1[[#This Row],[Required]]=1,J3*K3,"")</f>
        <v>0</v>
      </c>
      <c r="M3" s="107">
        <f>VLOOKUP($B3,'Standards Crosswalk'!$A:$H,3,FALSE)</f>
        <v>0</v>
      </c>
      <c r="N3" s="107">
        <f>VLOOKUP($B3,'Standards Crosswalk'!$A:$H,4,FALSE)</f>
        <v>0</v>
      </c>
      <c r="O3" s="107" t="str">
        <f>VLOOKUP($B3,'Standards Crosswalk'!$A:$H,5,FALSE)</f>
        <v>18.1.1</v>
      </c>
      <c r="P3" s="107">
        <f>VLOOKUP($B3,'Standards Crosswalk'!$A:$H,6,FALSE)</f>
        <v>0</v>
      </c>
      <c r="Q3" s="107">
        <f>VLOOKUP($B3,'Standards Crosswalk'!$A:$H,7,FALSE)</f>
        <v>0</v>
      </c>
      <c r="R3" s="107" t="str">
        <f>VLOOKUP($B3,'Standards Crosswalk'!$A:$H,8,FALSE)</f>
        <v>SA-9</v>
      </c>
      <c r="S3" s="108" t="s">
        <v>317</v>
      </c>
      <c r="T3" s="98">
        <f>COUNTIFS(B:B,"COMP*",J:J,"=1")</f>
        <v>0</v>
      </c>
      <c r="U3" s="98">
        <f>COUNTIF(B:B,"COMP*")</f>
        <v>7</v>
      </c>
      <c r="V3" s="98">
        <f>SUMIFS(L:L,B:B, "COMP*")</f>
        <v>0</v>
      </c>
      <c r="W3" s="98">
        <f>SUMIFS(K:K,B:B, "COMP*")</f>
        <v>120</v>
      </c>
      <c r="X3" s="110">
        <f t="shared" si="2"/>
        <v>0</v>
      </c>
      <c r="Y3" s="98" t="s">
        <v>318</v>
      </c>
      <c r="Z3" s="98">
        <f>COUNTIFS(E:E,"FALSE",J:J,"&lt;1")</f>
        <v>36</v>
      </c>
      <c r="AA3" s="98" t="s">
        <v>319</v>
      </c>
      <c r="AB3" s="98">
        <f t="shared" si="3"/>
        <v>1</v>
      </c>
    </row>
    <row r="4" spans="1:28">
      <c r="A4" s="103">
        <f t="shared" ref="A4:A56" si="4">A3+1</f>
        <v>3</v>
      </c>
      <c r="B4" s="99" t="s">
        <v>71</v>
      </c>
      <c r="C4" s="99" t="str">
        <f>VLOOKUP(B4,'HECVAT - On-Premise'!A:E,2,FALSE)</f>
        <v>Are you compliant with FISMA standards?</v>
      </c>
      <c r="D4" s="104">
        <f>VLOOKUP(B4,'HECVAT - On-Premise'!A:E,4,FALSE)</f>
        <v>0</v>
      </c>
      <c r="E4" s="99" t="b">
        <f t="shared" si="0"/>
        <v>0</v>
      </c>
      <c r="F4" s="98">
        <v>1</v>
      </c>
      <c r="G4" s="98" t="s">
        <v>11</v>
      </c>
      <c r="H4" s="105" t="s">
        <v>68</v>
      </c>
      <c r="I4" s="104">
        <f>VLOOKUP(B4,'HECVAT - On-Premise'!$A$6:$C$301,3,FALSE)</f>
        <v>0</v>
      </c>
      <c r="J4" s="98">
        <f t="shared" si="1"/>
        <v>0</v>
      </c>
      <c r="K4" s="106">
        <v>15</v>
      </c>
      <c r="L4" s="98">
        <f>IF(Table1[[#This Row],[Required]]=1,J4*K4,"")</f>
        <v>0</v>
      </c>
      <c r="M4" s="107">
        <f>VLOOKUP($B4,'Standards Crosswalk'!$A:$H,3,FALSE)</f>
        <v>0</v>
      </c>
      <c r="N4" s="107">
        <f>VLOOKUP($B4,'Standards Crosswalk'!$A:$H,4,FALSE)</f>
        <v>0</v>
      </c>
      <c r="O4" s="107" t="str">
        <f>VLOOKUP($B4,'Standards Crosswalk'!$A:$H,5,FALSE)</f>
        <v>18.1.1</v>
      </c>
      <c r="P4" s="107">
        <f>VLOOKUP($B4,'Standards Crosswalk'!$A:$H,6,FALSE)</f>
        <v>0</v>
      </c>
      <c r="Q4" s="107">
        <f>VLOOKUP($B4,'Standards Crosswalk'!$A:$H,7,FALSE)</f>
        <v>0</v>
      </c>
      <c r="R4" s="107" t="str">
        <f>VLOOKUP($B4,'Standards Crosswalk'!$A:$H,8,FALSE)</f>
        <v>SA-9</v>
      </c>
      <c r="S4" s="108" t="s">
        <v>320</v>
      </c>
      <c r="T4" s="98">
        <f>COUNTIFS(B:B,"OPAP*",J:J,"=1")</f>
        <v>0</v>
      </c>
      <c r="U4" s="98">
        <f>COUNTIF(B:B,"OPAP*")</f>
        <v>10</v>
      </c>
      <c r="V4" s="98">
        <f>SUMIFS(L:L,B:B, "OPAP*")</f>
        <v>0</v>
      </c>
      <c r="W4" s="98">
        <f>SUMIFS(K:K,B:B, "OPAP*")</f>
        <v>185</v>
      </c>
      <c r="X4" s="110">
        <f t="shared" si="2"/>
        <v>0</v>
      </c>
      <c r="Y4" s="80" t="s">
        <v>321</v>
      </c>
      <c r="Z4" s="111">
        <f>COUNTIF(E:E,"TRUE")</f>
        <v>19</v>
      </c>
      <c r="AA4" s="98"/>
      <c r="AB4" s="98"/>
    </row>
    <row r="5" spans="1:28" ht="30">
      <c r="A5" s="103">
        <f t="shared" si="4"/>
        <v>4</v>
      </c>
      <c r="B5" s="99" t="s">
        <v>73</v>
      </c>
      <c r="C5" s="99" t="str">
        <f>VLOOKUP(B5,'HECVAT - On-Premise'!A:E,2,FALSE)</f>
        <v>Does your organization have a data privacy policy?</v>
      </c>
      <c r="D5" s="104">
        <f>VLOOKUP(B5,'HECVAT - On-Premise'!A:E,4,FALSE)</f>
        <v>0</v>
      </c>
      <c r="E5" s="99" t="b">
        <f t="shared" si="0"/>
        <v>1</v>
      </c>
      <c r="F5" s="98">
        <v>1</v>
      </c>
      <c r="G5" s="98" t="s">
        <v>11</v>
      </c>
      <c r="H5" s="105" t="s">
        <v>68</v>
      </c>
      <c r="I5" s="104">
        <f>VLOOKUP(B5,'HECVAT - On-Premise'!$A$6:$C$301,3,FALSE)</f>
        <v>0</v>
      </c>
      <c r="J5" s="98">
        <f t="shared" si="1"/>
        <v>0</v>
      </c>
      <c r="K5" s="106">
        <v>25</v>
      </c>
      <c r="L5" s="98">
        <f>IF(Table1[[#This Row],[Required]]=1,J5*K5,"")</f>
        <v>0</v>
      </c>
      <c r="M5" s="107">
        <f>VLOOKUP($B5,'Standards Crosswalk'!$A:$H,3,FALSE)</f>
        <v>0</v>
      </c>
      <c r="N5" s="107" t="str">
        <f>VLOOKUP($B5,'Standards Crosswalk'!$A:$H,4,FALSE)</f>
        <v>§164.308(a)(1)(i)</v>
      </c>
      <c r="O5" s="107" t="str">
        <f>VLOOKUP($B5,'Standards Crosswalk'!$A:$H,5,FALSE)</f>
        <v>18.1.4</v>
      </c>
      <c r="P5" s="107" t="str">
        <f>VLOOKUP($B5,'Standards Crosswalk'!$A:$H,6,FALSE)</f>
        <v>ID.GV-3</v>
      </c>
      <c r="Q5" s="107" t="str">
        <f>VLOOKUP($B5,'Standards Crosswalk'!$A:$H,7,FALSE)</f>
        <v>ID.GV-3</v>
      </c>
      <c r="R5" s="107" t="str">
        <f>VLOOKUP($B5,'Standards Crosswalk'!$A:$H,8,FALSE)</f>
        <v>SA-9</v>
      </c>
      <c r="S5" s="108" t="s">
        <v>115</v>
      </c>
      <c r="T5" s="98">
        <f>COUNTIFS(B:B,"OPAA*",J:J,"=1")</f>
        <v>0</v>
      </c>
      <c r="U5" s="98">
        <f>COUNTIF(B:B,"OPAA*")</f>
        <v>7</v>
      </c>
      <c r="V5" s="98">
        <f>SUMIFS(L:L,B:B, "OPAA*")</f>
        <v>0</v>
      </c>
      <c r="W5" s="98">
        <f>SUMIFS(K:K,B:B, "OPAA*")</f>
        <v>130</v>
      </c>
      <c r="X5" s="110">
        <f t="shared" si="2"/>
        <v>0</v>
      </c>
      <c r="Y5" s="80" t="s">
        <v>322</v>
      </c>
      <c r="Z5" s="111">
        <f>COUNTIF(E2:E173,"FALSE")</f>
        <v>36</v>
      </c>
      <c r="AA5" s="98"/>
      <c r="AB5" s="98"/>
    </row>
    <row r="6" spans="1:28">
      <c r="A6" s="103">
        <f t="shared" si="4"/>
        <v>5</v>
      </c>
      <c r="B6" s="99" t="s">
        <v>75</v>
      </c>
      <c r="C6" s="99" t="str">
        <f>VLOOKUP(B6,'HECVAT - On-Premise'!A:E,2,FALSE)</f>
        <v>Describe or provide a reference to your Business Continuity Plan (BCP).</v>
      </c>
      <c r="D6" s="104">
        <f>VLOOKUP(B6,'HECVAT - On-Premise'!A:E,4,FALSE)</f>
        <v>0</v>
      </c>
      <c r="E6" s="99" t="b">
        <f t="shared" si="0"/>
        <v>0</v>
      </c>
      <c r="F6" s="98">
        <v>1</v>
      </c>
      <c r="G6" s="98" t="s">
        <v>11</v>
      </c>
      <c r="H6" s="105" t="s">
        <v>68</v>
      </c>
      <c r="I6" s="104">
        <f>VLOOKUP(B6,'HECVAT - On-Premise'!$A$6:$C$301,3,FALSE)</f>
        <v>0</v>
      </c>
      <c r="J6" s="98">
        <f t="shared" si="1"/>
        <v>0</v>
      </c>
      <c r="K6" s="106">
        <v>20</v>
      </c>
      <c r="L6" s="98">
        <f>IF(Table1[[#This Row],[Required]]=1,J6*K6,"")</f>
        <v>0</v>
      </c>
      <c r="M6" s="107" t="str">
        <f>VLOOKUP($B6,'Standards Crosswalk'!$A:$H,3,FALSE)</f>
        <v>CSC10</v>
      </c>
      <c r="N6" s="107">
        <f>VLOOKUP($B6,'Standards Crosswalk'!$A:$H,4,FALSE)</f>
        <v>0</v>
      </c>
      <c r="O6" s="107" t="str">
        <f>VLOOKUP($B6,'Standards Crosswalk'!$A:$H,5,FALSE)</f>
        <v>17.1.1</v>
      </c>
      <c r="P6" s="107" t="str">
        <f>VLOOKUP($B6,'Standards Crosswalk'!$A:$H,6,FALSE)</f>
        <v>PR.IP-9</v>
      </c>
      <c r="Q6" s="107" t="str">
        <f>VLOOKUP($B6,'Standards Crosswalk'!$A:$H,7,FALSE)</f>
        <v>3.12.2</v>
      </c>
      <c r="R6" s="107" t="str">
        <f>VLOOKUP($B6,'Standards Crosswalk'!$A:$H,8,FALSE)</f>
        <v xml:space="preserve">AU-7, AU-9, IR-4, AC-5, CP-4, CP-10; NIST SP 800-34 
</v>
      </c>
      <c r="S6" s="112" t="s">
        <v>132</v>
      </c>
      <c r="T6" s="98">
        <f>COUNTIFS(B:B,"OPCH*",J:J,"=1")</f>
        <v>0</v>
      </c>
      <c r="U6" s="98">
        <f>COUNTIF(B:B,"OPCH*")</f>
        <v>4</v>
      </c>
      <c r="V6" s="98">
        <f>SUMIFS(L:L,B:B, "OPCH*")</f>
        <v>0</v>
      </c>
      <c r="W6" s="98">
        <f>SUMIFS(K:K,B:B, "OPCH*")</f>
        <v>80</v>
      </c>
      <c r="X6" s="110">
        <f t="shared" si="2"/>
        <v>0</v>
      </c>
      <c r="Y6" s="98"/>
      <c r="Z6" s="98"/>
      <c r="AA6" s="98"/>
      <c r="AB6" s="98"/>
    </row>
    <row r="7" spans="1:28">
      <c r="A7" s="103">
        <f t="shared" si="4"/>
        <v>6</v>
      </c>
      <c r="B7" s="99" t="s">
        <v>203</v>
      </c>
      <c r="C7" s="99" t="str">
        <f>VLOOKUP(B7,'HECVAT - On-Premise'!A:E,2,FALSE)</f>
        <v>Describe or provide a reference to your Disaster Recovery Plan (DRP).</v>
      </c>
      <c r="D7" s="104">
        <f>VLOOKUP(B7,'HECVAT - On-Premise'!A:E,4,FALSE)</f>
        <v>0</v>
      </c>
      <c r="E7" s="99" t="b">
        <f t="shared" ref="E7" si="5">IF(K7&gt;20,TRUE,FALSE)</f>
        <v>0</v>
      </c>
      <c r="F7" s="98">
        <v>1</v>
      </c>
      <c r="G7" s="98" t="s">
        <v>11</v>
      </c>
      <c r="H7" s="105" t="s">
        <v>68</v>
      </c>
      <c r="I7" s="104">
        <f>VLOOKUP(B7,'HECVAT - On-Premise'!$A$6:$C$301,3,FALSE)</f>
        <v>0</v>
      </c>
      <c r="J7" s="98">
        <f t="shared" ref="J7" si="6">IF(ISNUMBER(FIND(H7,I7)), 1, 0)</f>
        <v>0</v>
      </c>
      <c r="K7" s="106">
        <v>20</v>
      </c>
      <c r="L7" s="98">
        <f>IF(Table1[[#This Row],[Required]]=1,J7*K7,"")</f>
        <v>0</v>
      </c>
      <c r="M7" s="107">
        <f>VLOOKUP($B7,'Standards Crosswalk'!$A:$H,3,FALSE)</f>
        <v>0</v>
      </c>
      <c r="N7" s="107" t="str">
        <f>VLOOKUP($B7,'Standards Crosswalk'!$A:$H,4,FALSE)</f>
        <v>§164.308(a)(1)(i)</v>
      </c>
      <c r="O7" s="107" t="str">
        <f>VLOOKUP($B7,'Standards Crosswalk'!$A:$H,5,FALSE)</f>
        <v>18.1.4</v>
      </c>
      <c r="P7" s="107" t="str">
        <f>VLOOKUP($B7,'Standards Crosswalk'!$A:$H,6,FALSE)</f>
        <v>ID.GV-3</v>
      </c>
      <c r="Q7" s="107" t="str">
        <f>VLOOKUP($B7,'Standards Crosswalk'!$A:$H,7,FALSE)</f>
        <v>ID.GV-3</v>
      </c>
      <c r="R7" s="107" t="str">
        <f>VLOOKUP($B7,'Standards Crosswalk'!$A:$H,8,FALSE)</f>
        <v>SA-9</v>
      </c>
      <c r="S7" s="99" t="s">
        <v>144</v>
      </c>
      <c r="T7" s="98">
        <f>COUNTIFS(B:B,"OPDB*",J:J,"=1")</f>
        <v>0</v>
      </c>
      <c r="U7" s="98">
        <f>COUNTIF(B:B,"OPDB*")</f>
        <v>2</v>
      </c>
      <c r="V7" s="98">
        <f>SUMIFS(L:L,B:B, "OPDB*")</f>
        <v>0</v>
      </c>
      <c r="W7" s="98">
        <f>SUMIFS(K:K,B:B, "OPDB*")</f>
        <v>80</v>
      </c>
      <c r="X7" s="110">
        <f t="shared" si="2"/>
        <v>0</v>
      </c>
      <c r="Y7" s="98"/>
      <c r="Z7" s="98"/>
      <c r="AA7" s="98"/>
      <c r="AB7" s="98"/>
    </row>
    <row r="8" spans="1:28">
      <c r="A8" s="103">
        <f t="shared" si="4"/>
        <v>7</v>
      </c>
      <c r="B8" s="99" t="s">
        <v>78</v>
      </c>
      <c r="C8" s="99" t="str">
        <f>VLOOKUP(B8,'HECVAT - On-Premise'!A:E,2,FALSE)</f>
        <v>Describe your organization’s business background and ownership structure, including all parent and subsidiary relationships.</v>
      </c>
      <c r="D8" s="104">
        <f>VLOOKUP(B8,'HECVAT - On-Premise'!A:E,4,FALSE)</f>
        <v>0</v>
      </c>
      <c r="E8" s="99" t="b">
        <f t="shared" si="0"/>
        <v>0</v>
      </c>
      <c r="F8" s="98">
        <v>1</v>
      </c>
      <c r="G8" s="113" t="s">
        <v>13</v>
      </c>
      <c r="H8" s="105"/>
      <c r="I8" s="104"/>
      <c r="J8" s="98">
        <f>IF(VLOOKUP(B8,'Analyst Report'!A$24:G$47,7,FALSE)="Yes",1,0)</f>
        <v>0</v>
      </c>
      <c r="K8" s="106">
        <v>10</v>
      </c>
      <c r="L8" s="98">
        <f>IF(Table1[[#This Row],[Required]]=1,J8*K8,"")</f>
        <v>0</v>
      </c>
      <c r="M8" s="107">
        <f>VLOOKUP($B8,'Standards Crosswalk'!$A:$H,3,FALSE)</f>
        <v>0</v>
      </c>
      <c r="N8" s="107">
        <f>VLOOKUP($B8,'Standards Crosswalk'!$A:$H,4,FALSE)</f>
        <v>0</v>
      </c>
      <c r="O8" s="107">
        <f>VLOOKUP($B8,'Standards Crosswalk'!$A:$H,5,FALSE)</f>
        <v>0</v>
      </c>
      <c r="P8" s="107">
        <f>VLOOKUP($B8,'Standards Crosswalk'!$A:$H,6,FALSE)</f>
        <v>0</v>
      </c>
      <c r="Q8" s="107">
        <f>VLOOKUP($B8,'Standards Crosswalk'!$A:$H,7,FALSE)</f>
        <v>0</v>
      </c>
      <c r="R8" s="107">
        <f>VLOOKUP($B8,'Standards Crosswalk'!$A:$H,8,FALSE)</f>
        <v>0</v>
      </c>
      <c r="S8" s="99" t="s">
        <v>151</v>
      </c>
      <c r="T8" s="98">
        <f>COUNTIFS(B:B,"OPDC*",J:J,"=1")</f>
        <v>0</v>
      </c>
      <c r="U8" s="98">
        <f>COUNTIF(B:B,"OPDC*")</f>
        <v>9</v>
      </c>
      <c r="V8" s="98">
        <f>SUMIFS(L:L,B:B, "OPDC*")</f>
        <v>0</v>
      </c>
      <c r="W8" s="98">
        <f>SUMIFS(K:K,B:B, "OPDC*")</f>
        <v>320</v>
      </c>
      <c r="X8" s="110">
        <f t="shared" si="2"/>
        <v>0</v>
      </c>
      <c r="Y8" s="98"/>
      <c r="Z8" s="98"/>
      <c r="AA8" s="98"/>
      <c r="AB8" s="98"/>
    </row>
    <row r="9" spans="1:28" ht="15.75" thickBot="1">
      <c r="A9" s="103">
        <f t="shared" si="4"/>
        <v>8</v>
      </c>
      <c r="B9" s="99" t="s">
        <v>81</v>
      </c>
      <c r="C9" s="99" t="str">
        <f>VLOOKUP(B9,'HECVAT - On-Premise'!A:E,2,FALSE)</f>
        <v>Describe how long your organization has conducted business in this product area.</v>
      </c>
      <c r="D9" s="104">
        <f>VLOOKUP(B9,'HECVAT - On-Premise'!A:E,4,FALSE)</f>
        <v>0</v>
      </c>
      <c r="E9" s="99" t="b">
        <f t="shared" si="0"/>
        <v>0</v>
      </c>
      <c r="F9" s="98">
        <v>1</v>
      </c>
      <c r="G9" s="113" t="s">
        <v>13</v>
      </c>
      <c r="H9" s="105"/>
      <c r="I9" s="104"/>
      <c r="J9" s="98">
        <f>IF(VLOOKUP(B9,'Analyst Report'!A$24:G$47,7,FALSE)="Yes",1,0)</f>
        <v>0</v>
      </c>
      <c r="K9" s="106">
        <v>10</v>
      </c>
      <c r="L9" s="98">
        <f>IF(Table1[[#This Row],[Required]]=1,J9*K9,"")</f>
        <v>0</v>
      </c>
      <c r="M9" s="107">
        <f>VLOOKUP($B9,'Standards Crosswalk'!$A:$H,3,FALSE)</f>
        <v>0</v>
      </c>
      <c r="N9" s="107">
        <f>VLOOKUP($B9,'Standards Crosswalk'!$A:$H,4,FALSE)</f>
        <v>0</v>
      </c>
      <c r="O9" s="107">
        <f>VLOOKUP($B9,'Standards Crosswalk'!$A:$H,5,FALSE)</f>
        <v>0</v>
      </c>
      <c r="P9" s="107">
        <f>VLOOKUP($B9,'Standards Crosswalk'!$A:$H,6,FALSE)</f>
        <v>0</v>
      </c>
      <c r="Q9" s="107">
        <f>VLOOKUP($B9,'Standards Crosswalk'!$A:$H,7,FALSE)</f>
        <v>0</v>
      </c>
      <c r="R9" s="107">
        <f>VLOOKUP($B9,'Standards Crosswalk'!$A:$H,8,FALSE)</f>
        <v>0</v>
      </c>
      <c r="S9" s="112" t="s">
        <v>168</v>
      </c>
      <c r="T9" s="98">
        <f>COUNTIFS(B:B,"OPPP*",J:J,"=1")</f>
        <v>0</v>
      </c>
      <c r="U9" s="98">
        <f>COUNTIF(B:B,"OPPP*")</f>
        <v>4</v>
      </c>
      <c r="V9" s="98">
        <f>SUMIFS(L:L,B:B, "OPPP*")</f>
        <v>0</v>
      </c>
      <c r="W9" s="98">
        <f>SUMIFS(K:K,B:B, "OPPP*")</f>
        <v>90</v>
      </c>
      <c r="X9" s="110">
        <f t="shared" si="2"/>
        <v>0</v>
      </c>
      <c r="Y9" s="98"/>
      <c r="Z9" s="98"/>
      <c r="AA9" s="98"/>
      <c r="AB9" s="98"/>
    </row>
    <row r="10" spans="1:28" ht="15.75" thickBot="1">
      <c r="A10" s="103">
        <f t="shared" si="4"/>
        <v>9</v>
      </c>
      <c r="B10" s="114" t="s">
        <v>84</v>
      </c>
      <c r="C10" s="114" t="str">
        <f>VLOOKUP(B10,'HECVAT - On-Premise'!A:E,2,FALSE)</f>
        <v>Do you have existing higher education customers?</v>
      </c>
      <c r="D10" s="104">
        <f>VLOOKUP(B10,'HECVAT - On-Premise'!A:E,4,FALSE)</f>
        <v>0</v>
      </c>
      <c r="E10" s="99" t="b">
        <f t="shared" si="0"/>
        <v>0</v>
      </c>
      <c r="F10" s="113">
        <v>1</v>
      </c>
      <c r="G10" s="113" t="s">
        <v>13</v>
      </c>
      <c r="H10" s="115" t="s">
        <v>68</v>
      </c>
      <c r="I10" s="116">
        <f>VLOOKUP(B10,'HECVAT - On-Premise'!$A$6:$C$301,3,FALSE)</f>
        <v>0</v>
      </c>
      <c r="J10" s="113">
        <f t="shared" ref="J10:J12" si="7">IF(ISNUMBER(FIND(H10,I10)), 1, 0)</f>
        <v>0</v>
      </c>
      <c r="K10" s="113">
        <v>10</v>
      </c>
      <c r="L10" s="113">
        <f>IF(Table1[[#This Row],[Required]]=1,J10*K10,"")</f>
        <v>0</v>
      </c>
      <c r="M10" s="117">
        <f>VLOOKUP($B10,'Standards Crosswalk'!$A:$H,3,FALSE)</f>
        <v>0</v>
      </c>
      <c r="N10" s="117">
        <f>VLOOKUP($B10,'Standards Crosswalk'!$A:$H,4,FALSE)</f>
        <v>0</v>
      </c>
      <c r="O10" s="117" t="str">
        <f>VLOOKUP($B10,'Standards Crosswalk'!$A:$H,5,FALSE)</f>
        <v>15.2.1</v>
      </c>
      <c r="P10" s="117">
        <f>VLOOKUP($B10,'Standards Crosswalk'!$A:$H,6,FALSE)</f>
        <v>0</v>
      </c>
      <c r="Q10" s="117">
        <f>VLOOKUP($B10,'Standards Crosswalk'!$A:$H,7,FALSE)</f>
        <v>0</v>
      </c>
      <c r="R10" s="117">
        <f>VLOOKUP($B10,'Standards Crosswalk'!$A:$H,8,FALSE)</f>
        <v>0</v>
      </c>
      <c r="S10" s="143" t="s">
        <v>182</v>
      </c>
      <c r="T10" s="98">
        <f>COUNTIFS(B:B,"OFID*",J:J,"=1")</f>
        <v>0</v>
      </c>
      <c r="U10" s="98">
        <f>COUNTIF(B:B,"OFID*")</f>
        <v>6</v>
      </c>
      <c r="V10" s="98">
        <f>SUMIFS(L:L,B:B, "OFID*")</f>
        <v>0</v>
      </c>
      <c r="W10" s="98">
        <f>SUMIFS(K:K,B:B, "OFID*")</f>
        <v>120</v>
      </c>
      <c r="X10" s="110">
        <f t="shared" ref="X10" si="8">V10/W10</f>
        <v>0</v>
      </c>
      <c r="Y10" s="113"/>
      <c r="Z10" s="113"/>
      <c r="AA10" s="113"/>
      <c r="AB10" s="113"/>
    </row>
    <row r="11" spans="1:28">
      <c r="A11" s="103">
        <f t="shared" si="4"/>
        <v>10</v>
      </c>
      <c r="B11" s="99" t="s">
        <v>86</v>
      </c>
      <c r="C11" s="99" t="str">
        <f>VLOOKUP(B11,'HECVAT - On-Premise'!A:E,2,FALSE)</f>
        <v>Have you had a significant breach in the last 5 years?</v>
      </c>
      <c r="D11" s="104">
        <f>VLOOKUP(B11,'HECVAT - On-Premise'!A:E,4,FALSE)</f>
        <v>0</v>
      </c>
      <c r="E11" s="99" t="b">
        <f t="shared" si="0"/>
        <v>1</v>
      </c>
      <c r="F11" s="98">
        <v>1</v>
      </c>
      <c r="G11" s="98" t="s">
        <v>13</v>
      </c>
      <c r="H11" s="105" t="s">
        <v>323</v>
      </c>
      <c r="I11" s="104">
        <f>VLOOKUP(B11,'HECVAT - On-Premise'!$A$6:$C$301,3,FALSE)</f>
        <v>0</v>
      </c>
      <c r="J11" s="98">
        <f t="shared" si="7"/>
        <v>0</v>
      </c>
      <c r="K11" s="98">
        <v>25</v>
      </c>
      <c r="L11" s="98">
        <f>IF(Table1[[#This Row],[Required]]=1,J11*K11,"")</f>
        <v>0</v>
      </c>
      <c r="M11" s="107">
        <f>VLOOKUP($B11,'Standards Crosswalk'!$A:$H,3,FALSE)</f>
        <v>0</v>
      </c>
      <c r="N11" s="107">
        <f>VLOOKUP($B11,'Standards Crosswalk'!$A:$H,4,FALSE)</f>
        <v>0</v>
      </c>
      <c r="O11" s="107">
        <f>VLOOKUP($B11,'Standards Crosswalk'!$A:$H,5,FALSE)</f>
        <v>0</v>
      </c>
      <c r="P11" s="107">
        <f>VLOOKUP($B11,'Standards Crosswalk'!$A:$H,6,FALSE)</f>
        <v>0</v>
      </c>
      <c r="Q11" s="107">
        <f>VLOOKUP($B11,'Standards Crosswalk'!$A:$H,7,FALSE)</f>
        <v>0</v>
      </c>
      <c r="R11" s="107">
        <f>VLOOKUP($B11,'Standards Crosswalk'!$A:$H,8,FALSE)</f>
        <v>0</v>
      </c>
      <c r="S11" s="98"/>
      <c r="T11" s="98">
        <f>SUM(T2:T10)</f>
        <v>0</v>
      </c>
      <c r="U11" s="98">
        <f>SUM(U2:U10)</f>
        <v>55</v>
      </c>
      <c r="V11" s="98">
        <f>T11/U11</f>
        <v>0</v>
      </c>
      <c r="W11" s="98" t="str">
        <f>IF(V11&gt;=0.9,"A",IF(V11&gt;=0.8,"B",IF(V11&gt;=0.7,"C",IF(V11&gt;=0.6,"D","F"))))</f>
        <v>F</v>
      </c>
      <c r="X11" s="98"/>
      <c r="Y11" s="98"/>
      <c r="Z11" s="98"/>
      <c r="AA11" s="98"/>
      <c r="AB11" s="98"/>
    </row>
    <row r="12" spans="1:28">
      <c r="A12" s="103">
        <f t="shared" si="4"/>
        <v>11</v>
      </c>
      <c r="B12" s="99" t="s">
        <v>88</v>
      </c>
      <c r="C12" s="99" t="str">
        <f>VLOOKUP(B12,'HECVAT - On-Premise'!A:E,2,FALSE)</f>
        <v>Do you have a dedicated Information Security staff or office?</v>
      </c>
      <c r="D12" s="104">
        <f>VLOOKUP(B12,'HECVAT - On-Premise'!A:E,4,FALSE)</f>
        <v>0</v>
      </c>
      <c r="E12" s="99" t="b">
        <f t="shared" si="0"/>
        <v>1</v>
      </c>
      <c r="F12" s="98">
        <v>1</v>
      </c>
      <c r="G12" s="98" t="s">
        <v>13</v>
      </c>
      <c r="H12" s="105" t="s">
        <v>68</v>
      </c>
      <c r="I12" s="104">
        <f>VLOOKUP(B12,'HECVAT - On-Premise'!$A$6:$C$301,3,FALSE)</f>
        <v>0</v>
      </c>
      <c r="J12" s="98">
        <f t="shared" si="7"/>
        <v>0</v>
      </c>
      <c r="K12" s="98">
        <v>25</v>
      </c>
      <c r="L12" s="98">
        <f>IF(Table1[[#This Row],[Required]]=1,J12*K12,"")</f>
        <v>0</v>
      </c>
      <c r="M12" s="107">
        <f>VLOOKUP($B12,'Standards Crosswalk'!$A:$H,3,FALSE)</f>
        <v>0</v>
      </c>
      <c r="N12" s="107">
        <f>VLOOKUP($B12,'Standards Crosswalk'!$A:$H,4,FALSE)</f>
        <v>0</v>
      </c>
      <c r="O12" s="107" t="str">
        <f>VLOOKUP($B12,'Standards Crosswalk'!$A:$H,5,FALSE)</f>
        <v>15.2.1</v>
      </c>
      <c r="P12" s="107">
        <f>VLOOKUP($B12,'Standards Crosswalk'!$A:$H,6,FALSE)</f>
        <v>0</v>
      </c>
      <c r="Q12" s="107">
        <f>VLOOKUP($B12,'Standards Crosswalk'!$A:$H,7,FALSE)</f>
        <v>0</v>
      </c>
      <c r="R12" s="107">
        <f>VLOOKUP($B12,'Standards Crosswalk'!$A:$H,8,FALSE)</f>
        <v>0</v>
      </c>
      <c r="S12" s="98"/>
      <c r="T12" s="98"/>
      <c r="U12" s="98"/>
      <c r="V12" s="98"/>
      <c r="W12" s="98"/>
      <c r="X12" s="98"/>
      <c r="Y12" s="98"/>
      <c r="Z12" s="98"/>
      <c r="AA12" s="98"/>
      <c r="AB12" s="98"/>
    </row>
    <row r="13" spans="1:28">
      <c r="A13" s="103">
        <f t="shared" si="4"/>
        <v>12</v>
      </c>
      <c r="B13" s="99" t="s">
        <v>90</v>
      </c>
      <c r="C13" s="99" t="str">
        <f>VLOOKUP(B13,'HECVAT - On-Premise'!A:E,2,FALSE)</f>
        <v>Do you have a dedicated Software and System Development team(s)? (e.g. Customer Support, Implementation, Product Management, etc.)</v>
      </c>
      <c r="D13" s="104">
        <f>VLOOKUP(B13,'HECVAT - On-Premise'!A:E,4,FALSE)</f>
        <v>0</v>
      </c>
      <c r="E13" s="99" t="b">
        <f t="shared" si="0"/>
        <v>0</v>
      </c>
      <c r="F13" s="98">
        <v>1</v>
      </c>
      <c r="G13" s="113" t="s">
        <v>13</v>
      </c>
      <c r="H13" s="105" t="s">
        <v>68</v>
      </c>
      <c r="I13" s="104"/>
      <c r="J13" s="98">
        <f>IF(VLOOKUP(B13,'Analyst Report'!A$24:G$47,7,FALSE)="Yes",1,0)</f>
        <v>0</v>
      </c>
      <c r="K13" s="98">
        <v>15</v>
      </c>
      <c r="L13" s="98">
        <f>IF(Table1[[#This Row],[Required]]=1,J13*K13,"")</f>
        <v>0</v>
      </c>
      <c r="M13" s="107">
        <f>VLOOKUP($B13,'Standards Crosswalk'!$A:$H,3,FALSE)</f>
        <v>0</v>
      </c>
      <c r="N13" s="107">
        <f>VLOOKUP($B13,'Standards Crosswalk'!$A:$H,4,FALSE)</f>
        <v>0</v>
      </c>
      <c r="O13" s="107" t="str">
        <f>VLOOKUP($B13,'Standards Crosswalk'!$A:$H,5,FALSE)</f>
        <v>14.2.1</v>
      </c>
      <c r="P13" s="107">
        <f>VLOOKUP($B13,'Standards Crosswalk'!$A:$H,6,FALSE)</f>
        <v>0</v>
      </c>
      <c r="Q13" s="107">
        <f>VLOOKUP($B13,'Standards Crosswalk'!$A:$H,7,FALSE)</f>
        <v>0</v>
      </c>
      <c r="R13" s="107" t="str">
        <f>VLOOKUP($B13,'Standards Crosswalk'!$A:$H,8,FALSE)</f>
        <v xml:space="preserve">SA-3, SA-15, SC-2, PM-2, PM-10, SI-5,PM-3 </v>
      </c>
      <c r="S13" s="99"/>
      <c r="T13" s="98"/>
      <c r="U13" s="98"/>
      <c r="V13" s="98"/>
      <c r="W13" s="98"/>
      <c r="X13" s="110"/>
      <c r="Y13" s="98"/>
      <c r="Z13" s="98"/>
      <c r="AA13" s="98"/>
      <c r="AB13" s="98"/>
    </row>
    <row r="14" spans="1:28">
      <c r="A14" s="103">
        <f t="shared" si="4"/>
        <v>13</v>
      </c>
      <c r="B14" s="99" t="s">
        <v>93</v>
      </c>
      <c r="C14" s="99" t="str">
        <f>VLOOKUP(B14,'HECVAT - On-Premise'!A:E,2,FALSE)</f>
        <v>Use this area to share information about your architecture that will assist those who are assessing your company data security program.</v>
      </c>
      <c r="D14" s="104">
        <f>VLOOKUP(B14,'HECVAT - On-Premise'!A:E,4,FALSE)</f>
        <v>0</v>
      </c>
      <c r="E14" s="99" t="b">
        <f t="shared" si="0"/>
        <v>1</v>
      </c>
      <c r="F14" s="98">
        <v>1</v>
      </c>
      <c r="G14" s="113" t="s">
        <v>13</v>
      </c>
      <c r="H14" s="105"/>
      <c r="I14" s="104"/>
      <c r="J14" s="98">
        <f>IF(VLOOKUP(B14,'Analyst Report'!A$24:G$47,7,FALSE)="Yes",1,0)</f>
        <v>0</v>
      </c>
      <c r="K14" s="98">
        <v>25</v>
      </c>
      <c r="L14" s="98">
        <f>IF(Table1[[#This Row],[Required]]=1,J14*K14,"")</f>
        <v>0</v>
      </c>
      <c r="M14" s="107">
        <f>VLOOKUP($B14,'Standards Crosswalk'!$A:$H,3,FALSE)</f>
        <v>0</v>
      </c>
      <c r="N14" s="107">
        <f>VLOOKUP($B14,'Standards Crosswalk'!$A:$H,4,FALSE)</f>
        <v>0</v>
      </c>
      <c r="O14" s="107" t="str">
        <f>VLOOKUP($B14,'Standards Crosswalk'!$A:$H,5,FALSE)</f>
        <v>15.2.1</v>
      </c>
      <c r="P14" s="107">
        <f>VLOOKUP($B14,'Standards Crosswalk'!$A:$H,6,FALSE)</f>
        <v>0</v>
      </c>
      <c r="Q14" s="107">
        <f>VLOOKUP($B14,'Standards Crosswalk'!$A:$H,7,FALSE)</f>
        <v>0</v>
      </c>
      <c r="R14" s="107">
        <f>VLOOKUP($B14,'Standards Crosswalk'!$A:$H,8,FALSE)</f>
        <v>0</v>
      </c>
      <c r="S14" s="99"/>
      <c r="T14" s="98"/>
      <c r="U14" s="98"/>
      <c r="V14" s="98"/>
      <c r="W14" s="98"/>
      <c r="X14" s="110"/>
      <c r="Y14" s="98"/>
      <c r="Z14" s="98"/>
      <c r="AA14" s="98"/>
      <c r="AB14" s="98"/>
    </row>
    <row r="15" spans="1:28">
      <c r="A15" s="103">
        <f t="shared" si="4"/>
        <v>14</v>
      </c>
      <c r="B15" s="114" t="s">
        <v>95</v>
      </c>
      <c r="C15" s="114" t="str">
        <f>VLOOKUP(B15,'HECVAT - On-Premise'!A:E,2,FALSE)</f>
        <v>Do you support role-based access control (RBAC) for end-users?</v>
      </c>
      <c r="D15" s="104">
        <f>VLOOKUP(B15,'HECVAT - On-Premise'!A:E,4,FALSE)</f>
        <v>0</v>
      </c>
      <c r="E15" s="99" t="b">
        <f t="shared" si="0"/>
        <v>1</v>
      </c>
      <c r="F15" s="113">
        <v>1</v>
      </c>
      <c r="G15" s="113" t="s">
        <v>94</v>
      </c>
      <c r="H15" s="121" t="s">
        <v>68</v>
      </c>
      <c r="I15" s="116">
        <f>VLOOKUP(B15,'HECVAT - On-Premise'!$A$6:$C$301,3,FALSE)</f>
        <v>0</v>
      </c>
      <c r="J15" s="113">
        <f t="shared" ref="J15:J50" si="9">IF(ISNUMBER(FIND(H15,I15)), 1, 0)</f>
        <v>0</v>
      </c>
      <c r="K15" s="113">
        <v>25</v>
      </c>
      <c r="L15" s="113">
        <f>IF(Table1[[#This Row],[Required]]=1,J15*K15,"")</f>
        <v>0</v>
      </c>
      <c r="M15" s="117" t="str">
        <f>VLOOKUP($B15,'Standards Crosswalk'!$A:$H,3,FALSE)</f>
        <v>CSC 18</v>
      </c>
      <c r="N15" s="117">
        <f>VLOOKUP($B15,'Standards Crosswalk'!$A:$H,4,FALSE)</f>
        <v>0</v>
      </c>
      <c r="O15" s="117">
        <f>VLOOKUP($B15,'Standards Crosswalk'!$A:$H,5,FALSE)</f>
        <v>0</v>
      </c>
      <c r="P15" s="117" t="str">
        <f>VLOOKUP($B15,'Standards Crosswalk'!$A:$H,6,FALSE)</f>
        <v>ID.AM-5</v>
      </c>
      <c r="Q15" s="117">
        <f>VLOOKUP($B15,'Standards Crosswalk'!$A:$H,7,FALSE)</f>
        <v>0</v>
      </c>
      <c r="R15" s="117">
        <f>VLOOKUP($B15,'Standards Crosswalk'!$A:$H,8,FALSE)</f>
        <v>0</v>
      </c>
      <c r="S15" s="114"/>
      <c r="T15" s="113">
        <f>COUNTIFS(B:B,"OPDR*",J:J,"=1")</f>
        <v>0</v>
      </c>
      <c r="U15" s="113">
        <f>COUNTIF(B:B,"OPDR*")</f>
        <v>0</v>
      </c>
      <c r="V15" s="113">
        <f>SUMIFS(L:L,B:B, "OPDR*")</f>
        <v>0</v>
      </c>
      <c r="W15" s="113"/>
      <c r="X15" s="118"/>
      <c r="Y15" s="113"/>
      <c r="Z15" s="113"/>
      <c r="AA15" s="113"/>
      <c r="AB15" s="113"/>
    </row>
    <row r="16" spans="1:28">
      <c r="A16" s="103">
        <f t="shared" si="4"/>
        <v>15</v>
      </c>
      <c r="B16" s="99" t="s">
        <v>97</v>
      </c>
      <c r="C16" s="99" t="str">
        <f>VLOOKUP(B16,'HECVAT - On-Premise'!A:E,2,FALSE)</f>
        <v>Do you support role-based access control (RBAC) for system administrators?</v>
      </c>
      <c r="D16" s="104">
        <f>VLOOKUP(B16,'HECVAT - On-Premise'!A:E,4,FALSE)</f>
        <v>0</v>
      </c>
      <c r="E16" s="99" t="b">
        <f t="shared" si="0"/>
        <v>0</v>
      </c>
      <c r="F16" s="98">
        <v>1</v>
      </c>
      <c r="G16" s="98" t="s">
        <v>94</v>
      </c>
      <c r="H16" s="124" t="s">
        <v>68</v>
      </c>
      <c r="I16" s="104">
        <f>VLOOKUP(B16,'HECVAT - On-Premise'!$A$6:$C$301,3,FALSE)</f>
        <v>0</v>
      </c>
      <c r="J16" s="98">
        <f t="shared" si="9"/>
        <v>0</v>
      </c>
      <c r="K16" s="98">
        <f>IF(Table1[[#This Row],[Vendor Answer]]="N/A",0,20)</f>
        <v>20</v>
      </c>
      <c r="L16" s="98">
        <f>IF(Table1[[#This Row],[Required]]=1,J16*K16,"")</f>
        <v>0</v>
      </c>
      <c r="M16" s="107" t="str">
        <f>VLOOKUP($B16,'Standards Crosswalk'!$A:$H,3,FALSE)</f>
        <v xml:space="preserve">CSC 2, CSC 3 
</v>
      </c>
      <c r="N16" s="107">
        <f>VLOOKUP($B16,'Standards Crosswalk'!$A:$H,4,FALSE)</f>
        <v>0</v>
      </c>
      <c r="O16" s="107" t="str">
        <f>VLOOKUP($B16,'Standards Crosswalk'!$A:$H,5,FALSE)</f>
        <v>11.2.6</v>
      </c>
      <c r="P16" s="107" t="str">
        <f>VLOOKUP($B16,'Standards Crosswalk'!$A:$H,6,FALSE)</f>
        <v>ID.AM-5</v>
      </c>
      <c r="Q16" s="107">
        <f>VLOOKUP($B16,'Standards Crosswalk'!$A:$H,7,FALSE)</f>
        <v>0</v>
      </c>
      <c r="R16" s="107">
        <f>VLOOKUP($B16,'Standards Crosswalk'!$A:$H,8,FALSE)</f>
        <v>0</v>
      </c>
      <c r="S16" s="99"/>
      <c r="T16" s="98">
        <f>COUNTIFS(B:B,"OPFI*",J:J,"=1")</f>
        <v>0</v>
      </c>
      <c r="U16" s="98">
        <f>COUNTIF(B:B,"OPFI*")</f>
        <v>0</v>
      </c>
      <c r="V16" s="98">
        <f>SUMIFS(L:L,B:B, "OPFI*")</f>
        <v>0</v>
      </c>
      <c r="W16" s="98"/>
      <c r="X16" s="110"/>
      <c r="Y16" s="98"/>
      <c r="Z16" s="98"/>
      <c r="AA16" s="98"/>
      <c r="AB16" s="98"/>
    </row>
    <row r="17" spans="1:28">
      <c r="A17" s="103">
        <f t="shared" si="4"/>
        <v>16</v>
      </c>
      <c r="B17" s="99" t="s">
        <v>99</v>
      </c>
      <c r="C17" s="99" t="str">
        <f>VLOOKUP(B17,'HECVAT - On-Premise'!A:E,2,FALSE)</f>
        <v>Can your employees access customer systems remotely?</v>
      </c>
      <c r="D17" s="104">
        <f>VLOOKUP(B17,'HECVAT - On-Premise'!A:E,4,FALSE)</f>
        <v>0</v>
      </c>
      <c r="E17" s="99" t="b">
        <f t="shared" si="0"/>
        <v>0</v>
      </c>
      <c r="F17" s="98">
        <v>1</v>
      </c>
      <c r="G17" s="98" t="s">
        <v>94</v>
      </c>
      <c r="H17" s="124" t="s">
        <v>323</v>
      </c>
      <c r="I17" s="104">
        <f>VLOOKUP(B17,'HECVAT - On-Premise'!$A$6:$C$301,3,FALSE)</f>
        <v>0</v>
      </c>
      <c r="J17" s="98">
        <f t="shared" si="9"/>
        <v>0</v>
      </c>
      <c r="K17" s="98">
        <v>20</v>
      </c>
      <c r="L17" s="98">
        <f>IF(Table1[[#This Row],[Required]]=1,J17*K17,"")</f>
        <v>0</v>
      </c>
      <c r="M17" s="107" t="str">
        <f>VLOOKUP($B17,'Standards Crosswalk'!$A:$H,3,FALSE)</f>
        <v>CSC 14</v>
      </c>
      <c r="N17" s="107">
        <f>VLOOKUP($B17,'Standards Crosswalk'!$A:$H,4,FALSE)</f>
        <v>0</v>
      </c>
      <c r="O17" s="107">
        <f>VLOOKUP($B17,'Standards Crosswalk'!$A:$H,5,FALSE)</f>
        <v>6.2</v>
      </c>
      <c r="P17" s="107" t="str">
        <f>VLOOKUP($B17,'Standards Crosswalk'!$A:$H,6,FALSE)</f>
        <v>PR.AC-3, PR.MA-2</v>
      </c>
      <c r="Q17" s="107" t="str">
        <f>VLOOKUP($B17,'Standards Crosswalk'!$A:$H,7,FALSE)</f>
        <v xml:space="preserve">3.1.2 
</v>
      </c>
      <c r="R17" s="107" t="str">
        <f>VLOOKUP($B17,'Standards Crosswalk'!$A:$H,8,FALSE)</f>
        <v>AC-17; NIST SP 800-46</v>
      </c>
      <c r="S17" s="99"/>
      <c r="T17" s="98">
        <f>COUNTIFS(B:B,"OPPH*",J:J,"=1")</f>
        <v>0</v>
      </c>
      <c r="U17" s="98">
        <f>COUNTIF(B:B,"OPPH*")</f>
        <v>0</v>
      </c>
      <c r="V17" s="98">
        <f>SUMIFS(L:L,B:B, "OPPH*")</f>
        <v>0</v>
      </c>
      <c r="W17" s="98"/>
      <c r="X17" s="110"/>
      <c r="Y17" s="98"/>
      <c r="Z17" s="98"/>
      <c r="AA17" s="98"/>
      <c r="AB17" s="98"/>
    </row>
    <row r="18" spans="1:28">
      <c r="A18" s="103">
        <f t="shared" si="4"/>
        <v>17</v>
      </c>
      <c r="B18" s="99" t="s">
        <v>102</v>
      </c>
      <c r="C18" s="99" t="str">
        <f>VLOOKUP(B18,'HECVAT - On-Premise'!A:E,2,FALSE)</f>
        <v>Can you provide overall system and/or application architecture diagrams including a full description of the data communications architecture for all components of the system?</v>
      </c>
      <c r="D18" s="104">
        <f>VLOOKUP(B18,'HECVAT - On-Premise'!A:E,4,FALSE)</f>
        <v>0</v>
      </c>
      <c r="E18" s="99" t="b">
        <f t="shared" si="0"/>
        <v>0</v>
      </c>
      <c r="F18" s="98">
        <v>1</v>
      </c>
      <c r="G18" s="98" t="s">
        <v>94</v>
      </c>
      <c r="H18" s="124" t="s">
        <v>68</v>
      </c>
      <c r="I18" s="104">
        <f>VLOOKUP(B18,'HECVAT - On-Premise'!$A$6:$C$301,3,FALSE)</f>
        <v>0</v>
      </c>
      <c r="J18" s="98">
        <f t="shared" si="9"/>
        <v>0</v>
      </c>
      <c r="K18" s="98">
        <v>20</v>
      </c>
      <c r="L18" s="98">
        <f>IF(Table1[[#This Row],[Required]]=1,J18*K18,"")</f>
        <v>0</v>
      </c>
      <c r="M18" s="107" t="str">
        <f>VLOOKUP($B18,'Standards Crosswalk'!$A:$H,3,FALSE)</f>
        <v xml:space="preserve">CSC16 
</v>
      </c>
      <c r="N18" s="107">
        <f>VLOOKUP($B18,'Standards Crosswalk'!$A:$H,4,FALSE)</f>
        <v>0</v>
      </c>
      <c r="O18" s="107" t="str">
        <f>VLOOKUP($B18,'Standards Crosswalk'!$A:$H,5,FALSE)</f>
        <v>9.1.1</v>
      </c>
      <c r="P18" s="107" t="str">
        <f>VLOOKUP($B18,'Standards Crosswalk'!$A:$H,6,FALSE)</f>
        <v xml:space="preserve">PR.AC-4, PR.PT-3 
</v>
      </c>
      <c r="Q18" s="107" t="str">
        <f>VLOOKUP($B18,'Standards Crosswalk'!$A:$H,7,FALSE)</f>
        <v>3.4.9</v>
      </c>
      <c r="R18" s="107" t="str">
        <f>VLOOKUP($B18,'Standards Crosswalk'!$A:$H,8,FALSE)</f>
        <v>CM-11</v>
      </c>
      <c r="S18" s="99"/>
      <c r="T18" s="98"/>
      <c r="U18" s="98"/>
      <c r="V18" s="98"/>
      <c r="W18" s="98"/>
      <c r="X18" s="98"/>
      <c r="Y18" s="98"/>
      <c r="Z18" s="98"/>
      <c r="AA18" s="98"/>
      <c r="AB18" s="98"/>
    </row>
    <row r="19" spans="1:28" s="33" customFormat="1">
      <c r="A19" s="103">
        <f t="shared" si="4"/>
        <v>18</v>
      </c>
      <c r="B19" s="99" t="s">
        <v>104</v>
      </c>
      <c r="C19" s="99" t="str">
        <f>VLOOKUP(B19,'HECVAT - On-Premise'!A:E,2,FALSE)</f>
        <v xml:space="preserve">Does the system provide data input validation and error messages? </v>
      </c>
      <c r="D19" s="104">
        <f>VLOOKUP(B19,'HECVAT - On-Premise'!A:E,4,FALSE)</f>
        <v>0</v>
      </c>
      <c r="E19" s="99" t="b">
        <f t="shared" ref="E19:E23" si="10">IF(K19&gt;20,TRUE,FALSE)</f>
        <v>0</v>
      </c>
      <c r="F19" s="98">
        <v>1</v>
      </c>
      <c r="G19" s="98" t="s">
        <v>94</v>
      </c>
      <c r="H19" s="124" t="s">
        <v>68</v>
      </c>
      <c r="I19" s="104">
        <f>VLOOKUP(B19,'HECVAT - On-Premise'!$A$6:$C$301,3,FALSE)</f>
        <v>0</v>
      </c>
      <c r="J19" s="98">
        <f t="shared" ref="J19:J23" si="11">IF(ISNUMBER(FIND(H19,I19)), 1, 0)</f>
        <v>0</v>
      </c>
      <c r="K19" s="98">
        <v>20</v>
      </c>
      <c r="L19" s="98">
        <f>IF(Table1[[#This Row],[Required]]=1,J19*K19,"")</f>
        <v>0</v>
      </c>
      <c r="M19" s="107" t="str">
        <f>VLOOKUP($B19,'Standards Crosswalk'!$A:$H,3,FALSE)</f>
        <v>CSC 14</v>
      </c>
      <c r="N19" s="107">
        <f>VLOOKUP($B19,'Standards Crosswalk'!$A:$H,4,FALSE)</f>
        <v>0</v>
      </c>
      <c r="O19" s="107" t="str">
        <f>VLOOKUP($B19,'Standards Crosswalk'!$A:$H,5,FALSE)</f>
        <v>9.1.1</v>
      </c>
      <c r="P19" s="107" t="str">
        <f>VLOOKUP($B19,'Standards Crosswalk'!$A:$H,6,FALSE)</f>
        <v>PR.AC-4</v>
      </c>
      <c r="Q19" s="107" t="str">
        <f>VLOOKUP($B19,'Standards Crosswalk'!$A:$H,7,FALSE)</f>
        <v>3.1.2</v>
      </c>
      <c r="R19" s="107">
        <f>VLOOKUP($B19,'Standards Crosswalk'!$A:$H,8,FALSE)</f>
        <v>0</v>
      </c>
      <c r="S19" s="99"/>
      <c r="T19" s="98"/>
      <c r="U19" s="98"/>
      <c r="V19" s="98"/>
      <c r="W19" s="98"/>
      <c r="X19" s="98"/>
      <c r="Y19" s="98"/>
      <c r="Z19" s="98"/>
      <c r="AA19" s="98"/>
      <c r="AB19" s="98"/>
    </row>
    <row r="20" spans="1:28" s="33" customFormat="1">
      <c r="A20" s="103">
        <f t="shared" si="4"/>
        <v>19</v>
      </c>
      <c r="B20" s="99" t="s">
        <v>106</v>
      </c>
      <c r="C20" s="99" t="str">
        <f>VLOOKUP(B20,'HECVAT - On-Premise'!A:E,2,FALSE)</f>
        <v>Do you require remote management of the system?</v>
      </c>
      <c r="D20" s="104">
        <f>VLOOKUP(B20,'HECVAT - On-Premise'!A:E,4,FALSE)</f>
        <v>0</v>
      </c>
      <c r="E20" s="99" t="b">
        <f t="shared" si="10"/>
        <v>0</v>
      </c>
      <c r="F20" s="98">
        <v>1</v>
      </c>
      <c r="G20" s="98" t="s">
        <v>94</v>
      </c>
      <c r="H20" s="124" t="s">
        <v>323</v>
      </c>
      <c r="I20" s="104">
        <f>VLOOKUP(B20,'HECVAT - On-Premise'!$A$6:$C$301,3,FALSE)</f>
        <v>0</v>
      </c>
      <c r="J20" s="98">
        <f t="shared" si="11"/>
        <v>0</v>
      </c>
      <c r="K20" s="98">
        <v>20</v>
      </c>
      <c r="L20" s="98">
        <f>IF(Table1[[#This Row],[Required]]=1,J20*K20,"")</f>
        <v>0</v>
      </c>
      <c r="M20" s="107" t="str">
        <f>VLOOKUP($B20,'Standards Crosswalk'!$A:$H,3,FALSE)</f>
        <v>CSC 12</v>
      </c>
      <c r="N20" s="107">
        <f>VLOOKUP($B20,'Standards Crosswalk'!$A:$H,4,FALSE)</f>
        <v>0</v>
      </c>
      <c r="O20" s="107" t="str">
        <f>VLOOKUP($B20,'Standards Crosswalk'!$A:$H,5,FALSE)</f>
        <v>14.2.5</v>
      </c>
      <c r="P20" s="107">
        <f>VLOOKUP($B20,'Standards Crosswalk'!$A:$H,6,FALSE)</f>
        <v>0</v>
      </c>
      <c r="Q20" s="107">
        <f>VLOOKUP($B20,'Standards Crosswalk'!$A:$H,7,FALSE)</f>
        <v>0</v>
      </c>
      <c r="R20" s="107" t="str">
        <f>VLOOKUP($B20,'Standards Crosswalk'!$A:$H,8,FALSE)</f>
        <v>RA-2</v>
      </c>
      <c r="S20" s="99"/>
      <c r="T20" s="98"/>
      <c r="U20" s="98"/>
      <c r="V20" s="98"/>
      <c r="W20" s="98"/>
      <c r="X20" s="98"/>
      <c r="Y20" s="98"/>
      <c r="Z20" s="98"/>
      <c r="AA20" s="98"/>
      <c r="AB20" s="98"/>
    </row>
    <row r="21" spans="1:28" s="33" customFormat="1">
      <c r="A21" s="103">
        <f t="shared" si="4"/>
        <v>20</v>
      </c>
      <c r="B21" s="99" t="s">
        <v>108</v>
      </c>
      <c r="C21" s="99" t="str">
        <f>VLOOKUP(B21,'HECVAT - On-Premise'!A:E,2,FALSE)</f>
        <v>Are your remote actions and changes logged or otherwise visible to the campus? (IF YES to OPAP-06)</v>
      </c>
      <c r="D21" s="104">
        <f>VLOOKUP(B21,'HECVAT - On-Premise'!A:E,4,FALSE)</f>
        <v>0</v>
      </c>
      <c r="E21" s="99" t="b">
        <f t="shared" si="10"/>
        <v>1</v>
      </c>
      <c r="F21" s="98">
        <f>IF(I20="Yes",1,0)</f>
        <v>0</v>
      </c>
      <c r="G21" s="98" t="s">
        <v>94</v>
      </c>
      <c r="H21" s="124" t="s">
        <v>68</v>
      </c>
      <c r="I21" s="104">
        <f>VLOOKUP(B21,'HECVAT - On-Premise'!$A$6:$C$301,3,FALSE)</f>
        <v>0</v>
      </c>
      <c r="J21" s="98">
        <f t="shared" si="11"/>
        <v>0</v>
      </c>
      <c r="K21" s="98" t="str">
        <f>IF(Table1[[#This Row],[Required]]=1,20,"")</f>
        <v/>
      </c>
      <c r="L21" s="98" t="str">
        <f>IF(Table1[[#This Row],[Required]]=1,J21*K21,"")</f>
        <v/>
      </c>
      <c r="M21" s="107" t="str">
        <f>VLOOKUP($B21,'Standards Crosswalk'!$A:$H,3,FALSE)</f>
        <v>CSC 12</v>
      </c>
      <c r="N21" s="107">
        <f>VLOOKUP($B21,'Standards Crosswalk'!$A:$H,4,FALSE)</f>
        <v>0</v>
      </c>
      <c r="O21" s="107" t="str">
        <f>VLOOKUP($B21,'Standards Crosswalk'!$A:$H,5,FALSE)</f>
        <v>14.2.5</v>
      </c>
      <c r="P21" s="107">
        <f>VLOOKUP($B21,'Standards Crosswalk'!$A:$H,6,FALSE)</f>
        <v>0</v>
      </c>
      <c r="Q21" s="107">
        <f>VLOOKUP($B21,'Standards Crosswalk'!$A:$H,7,FALSE)</f>
        <v>0</v>
      </c>
      <c r="R21" s="107" t="str">
        <f>VLOOKUP($B21,'Standards Crosswalk'!$A:$H,8,FALSE)</f>
        <v>RA-2</v>
      </c>
      <c r="S21" s="99"/>
      <c r="T21" s="98"/>
      <c r="U21" s="98"/>
      <c r="V21" s="98"/>
      <c r="W21" s="98"/>
      <c r="X21" s="98"/>
      <c r="Y21" s="98"/>
      <c r="Z21" s="98"/>
      <c r="AA21" s="98"/>
      <c r="AB21" s="98"/>
    </row>
    <row r="22" spans="1:28" s="33" customFormat="1">
      <c r="A22" s="103">
        <f t="shared" si="4"/>
        <v>21</v>
      </c>
      <c r="B22" s="99" t="s">
        <v>110</v>
      </c>
      <c r="C22" s="99" t="str">
        <f>VLOOKUP(B22,'HECVAT - On-Premise'!A:E,2,FALSE)</f>
        <v>If you maintain remote access to the system, Will you handle data in a FERPA compliant manner?</v>
      </c>
      <c r="D22" s="104">
        <f>VLOOKUP(B22,'HECVAT - On-Premise'!A:E,4,FALSE)</f>
        <v>0</v>
      </c>
      <c r="E22" s="99" t="b">
        <f t="shared" si="10"/>
        <v>0</v>
      </c>
      <c r="F22" s="98">
        <f>IF(I22&lt;&gt;"N/A",1,0)</f>
        <v>1</v>
      </c>
      <c r="G22" s="98" t="s">
        <v>94</v>
      </c>
      <c r="H22" s="124" t="s">
        <v>68</v>
      </c>
      <c r="I22" s="104">
        <f>VLOOKUP(B22,'HECVAT - On-Premise'!$A$6:$C$301,3,FALSE)</f>
        <v>0</v>
      </c>
      <c r="J22" s="98">
        <f t="shared" si="11"/>
        <v>0</v>
      </c>
      <c r="K22" s="98">
        <f>IF(Table1[[#This Row],[Required]]=1,20,"")</f>
        <v>20</v>
      </c>
      <c r="L22" s="98">
        <f>IF(Table1[[#This Row],[Required]]=1,J22*K22,"")</f>
        <v>0</v>
      </c>
      <c r="M22" s="107" t="str">
        <f>VLOOKUP($B22,'Standards Crosswalk'!$A:$H,3,FALSE)</f>
        <v>CSC 13</v>
      </c>
      <c r="N22" s="107">
        <f>VLOOKUP($B22,'Standards Crosswalk'!$A:$H,4,FALSE)</f>
        <v>0</v>
      </c>
      <c r="O22" s="107" t="str">
        <f>VLOOKUP($B22,'Standards Crosswalk'!$A:$H,5,FALSE)</f>
        <v xml:space="preserve">18.1.1 
</v>
      </c>
      <c r="P22" s="107" t="str">
        <f>VLOOKUP($B22,'Standards Crosswalk'!$A:$H,6,FALSE)</f>
        <v>ID.GV-3</v>
      </c>
      <c r="Q22" s="107" t="str">
        <f>VLOOKUP($B22,'Standards Crosswalk'!$A:$H,7,FALSE)</f>
        <v>3.3.1</v>
      </c>
      <c r="R22" s="107" t="str">
        <f>VLOOKUP($B22,'Standards Crosswalk'!$A:$H,8,FALSE)</f>
        <v xml:space="preserve">AU-2, AU-6, AU-12 
</v>
      </c>
      <c r="S22" s="99"/>
      <c r="T22" s="98"/>
      <c r="U22" s="98"/>
      <c r="V22" s="98"/>
      <c r="W22" s="98"/>
      <c r="X22" s="98"/>
      <c r="Y22" s="98"/>
      <c r="Z22" s="98"/>
      <c r="AA22" s="98"/>
      <c r="AB22" s="98"/>
    </row>
    <row r="23" spans="1:28" s="33" customFormat="1">
      <c r="A23" s="103">
        <f t="shared" si="4"/>
        <v>22</v>
      </c>
      <c r="B23" s="99" t="s">
        <v>112</v>
      </c>
      <c r="C23" s="99" t="str">
        <f>VLOOKUP(B23,'HECVAT - On-Premise'!A:E,2,FALSE)</f>
        <v>Describe or provide a reference to how you monitor for and protect against common web application security vulnerabilities (e.g. SQL injection, XSS, XSRF, etc.).</v>
      </c>
      <c r="D23" s="104">
        <f>VLOOKUP(B23,'HECVAT - On-Premise'!A:E,4,FALSE)</f>
        <v>0</v>
      </c>
      <c r="E23" s="99" t="b">
        <f t="shared" si="10"/>
        <v>0</v>
      </c>
      <c r="F23" s="98">
        <v>1</v>
      </c>
      <c r="G23" s="98" t="s">
        <v>94</v>
      </c>
      <c r="H23" s="124" t="s">
        <v>68</v>
      </c>
      <c r="I23" s="104">
        <f>VLOOKUP(B23,'HECVAT - On-Premise'!$A$6:$C$301,3,FALSE)</f>
        <v>0</v>
      </c>
      <c r="J23" s="98">
        <f t="shared" si="11"/>
        <v>0</v>
      </c>
      <c r="K23" s="98">
        <v>20</v>
      </c>
      <c r="L23" s="98">
        <f>IF(Table1[[#This Row],[Required]]=1,J23*K23,"")</f>
        <v>0</v>
      </c>
      <c r="M23" s="107" t="str">
        <f>VLOOKUP($B23,'Standards Crosswalk'!$A:$H,3,FALSE)</f>
        <v>CSC20</v>
      </c>
      <c r="N23" s="107">
        <f>VLOOKUP($B23,'Standards Crosswalk'!$A:$H,4,FALSE)</f>
        <v>0</v>
      </c>
      <c r="O23" s="107" t="str">
        <f>VLOOKUP($B23,'Standards Crosswalk'!$A:$H,5,FALSE)</f>
        <v xml:space="preserve">18.2.1 
</v>
      </c>
      <c r="P23" s="107" t="str">
        <f>VLOOKUP($B23,'Standards Crosswalk'!$A:$H,6,FALSE)</f>
        <v xml:space="preserve">DE.CM-8 
</v>
      </c>
      <c r="Q23" s="107" t="str">
        <f>VLOOKUP($B23,'Standards Crosswalk'!$A:$H,7,FALSE)</f>
        <v xml:space="preserve">3.11.1, 3.11.2, 3.11.3 
</v>
      </c>
      <c r="R23" s="107" t="str">
        <f>VLOOKUP($B23,'Standards Crosswalk'!$A:$H,8,FALSE)</f>
        <v xml:space="preserve">SI-2 
</v>
      </c>
      <c r="S23" s="99"/>
      <c r="T23" s="98"/>
      <c r="U23" s="98"/>
      <c r="V23" s="98"/>
      <c r="W23" s="98"/>
      <c r="X23" s="98"/>
      <c r="Y23" s="98"/>
      <c r="Z23" s="98"/>
      <c r="AA23" s="98"/>
      <c r="AB23" s="98"/>
    </row>
    <row r="24" spans="1:28">
      <c r="A24" s="103">
        <f t="shared" si="4"/>
        <v>23</v>
      </c>
      <c r="B24" s="99" t="s">
        <v>114</v>
      </c>
      <c r="C24" s="99" t="str">
        <f>VLOOKUP(B24,'HECVAT - On-Premise'!A:E,2,FALSE)</f>
        <v>Describe or provide a reference to how you monitor for and provide patches to protect against application vulnerabilities (privilege escalation, exfiltration, etc.).</v>
      </c>
      <c r="D24" s="104">
        <f>VLOOKUP(B24,'HECVAT - On-Premise'!A:E,4,FALSE)</f>
        <v>0</v>
      </c>
      <c r="E24" s="99" t="b">
        <f t="shared" si="0"/>
        <v>0</v>
      </c>
      <c r="F24" s="98">
        <v>1</v>
      </c>
      <c r="G24" s="98" t="s">
        <v>94</v>
      </c>
      <c r="H24" s="124" t="s">
        <v>68</v>
      </c>
      <c r="I24" s="104">
        <f>VLOOKUP(B24,'HECVAT - On-Premise'!$A$6:$C$301,3,FALSE)</f>
        <v>0</v>
      </c>
      <c r="J24" s="98">
        <f t="shared" si="9"/>
        <v>0</v>
      </c>
      <c r="K24" s="98">
        <v>20</v>
      </c>
      <c r="L24" s="98">
        <f>IF(Table1[[#This Row],[Required]]=1,J24*K24,"")</f>
        <v>0</v>
      </c>
      <c r="M24" s="107" t="str">
        <f>VLOOKUP($B24,'Standards Crosswalk'!$A:$H,3,FALSE)</f>
        <v>CSC 4</v>
      </c>
      <c r="N24" s="107">
        <f>VLOOKUP($B24,'Standards Crosswalk'!$A:$H,4,FALSE)</f>
        <v>0</v>
      </c>
      <c r="O24" s="107" t="str">
        <f>VLOOKUP($B24,'Standards Crosswalk'!$A:$H,5,FALSE)</f>
        <v>12.6.1</v>
      </c>
      <c r="P24" s="107" t="str">
        <f>VLOOKUP($B24,'Standards Crosswalk'!$A:$H,6,FALSE)</f>
        <v>PR.IP-12</v>
      </c>
      <c r="Q24" s="107">
        <f>VLOOKUP($B24,'Standards Crosswalk'!$A:$H,7,FALSE)</f>
        <v>0</v>
      </c>
      <c r="R24" s="107" t="str">
        <f>VLOOKUP($B24,'Standards Crosswalk'!$A:$H,8,FALSE)</f>
        <v>CA-5, PM-1</v>
      </c>
      <c r="S24" s="99"/>
      <c r="T24" s="98"/>
      <c r="U24" s="98"/>
      <c r="V24" s="98"/>
      <c r="W24" s="98"/>
      <c r="X24" s="110"/>
      <c r="Y24" s="98"/>
      <c r="Z24" s="98"/>
      <c r="AA24" s="98"/>
      <c r="AB24" s="98"/>
    </row>
    <row r="25" spans="1:28">
      <c r="A25" s="103">
        <f t="shared" si="4"/>
        <v>24</v>
      </c>
      <c r="B25" s="114" t="s">
        <v>116</v>
      </c>
      <c r="C25" s="114" t="str">
        <f>VLOOKUP(B25,'HECVAT - On-Premise'!A:E,2,FALSE)</f>
        <v>Can you enforce password/passphrase aging requirements for administrative and/or system accounts?</v>
      </c>
      <c r="D25" s="104">
        <f>VLOOKUP(B25,'HECVAT - On-Premise'!A:E,4,FALSE)</f>
        <v>0</v>
      </c>
      <c r="E25" s="99" t="b">
        <f t="shared" si="0"/>
        <v>0</v>
      </c>
      <c r="F25" s="113">
        <v>1</v>
      </c>
      <c r="G25" s="113" t="s">
        <v>115</v>
      </c>
      <c r="H25" s="121" t="s">
        <v>68</v>
      </c>
      <c r="I25" s="116">
        <f>VLOOKUP(B25,'HECVAT - On-Premise'!$A$6:$C$301,3,FALSE)</f>
        <v>0</v>
      </c>
      <c r="J25" s="113">
        <f t="shared" si="9"/>
        <v>0</v>
      </c>
      <c r="K25" s="113">
        <v>15</v>
      </c>
      <c r="L25" s="113">
        <f>IF(Table1[[#This Row],[Required]]=1,J25*K25,"")</f>
        <v>0</v>
      </c>
      <c r="M25" s="117" t="str">
        <f>VLOOKUP($B25,'Standards Crosswalk'!$A:$H,3,FALSE)</f>
        <v>CSC 16</v>
      </c>
      <c r="N25" s="117">
        <f>VLOOKUP($B25,'Standards Crosswalk'!$A:$H,4,FALSE)</f>
        <v>0</v>
      </c>
      <c r="O25" s="117" t="str">
        <f>VLOOKUP($B25,'Standards Crosswalk'!$A:$H,5,FALSE)</f>
        <v>9.2.3, 9.3.1, 9.4.3</v>
      </c>
      <c r="P25" s="117" t="str">
        <f>VLOOKUP($B25,'Standards Crosswalk'!$A:$H,6,FALSE)</f>
        <v>PR.AC-1</v>
      </c>
      <c r="Q25" s="117" t="str">
        <f>VLOOKUP($B25,'Standards Crosswalk'!$A:$H,7,FALSE)</f>
        <v>3.5.6</v>
      </c>
      <c r="R25" s="117" t="str">
        <f>VLOOKUP($B25,'Standards Crosswalk'!$A:$H,8,FALSE)</f>
        <v>IA-4</v>
      </c>
      <c r="S25" s="114"/>
      <c r="T25" s="113"/>
      <c r="U25" s="113"/>
      <c r="V25" s="113"/>
      <c r="W25" s="113"/>
      <c r="X25" s="118"/>
      <c r="Y25" s="113"/>
      <c r="Z25" s="113"/>
      <c r="AA25" s="113"/>
      <c r="AB25" s="113"/>
    </row>
    <row r="26" spans="1:28" ht="15.75" customHeight="1">
      <c r="A26" s="103">
        <f t="shared" si="4"/>
        <v>25</v>
      </c>
      <c r="B26" s="99" t="s">
        <v>118</v>
      </c>
      <c r="C26" s="99" t="str">
        <f>VLOOKUP(B26,'HECVAT - On-Premise'!A:E,2,FALSE)</f>
        <v>Does your web-based interface support authentication, including standards-based single-sign-on? (e.g. InCommon)</v>
      </c>
      <c r="D26" s="104">
        <f>VLOOKUP(B26,'HECVAT - On-Premise'!A:E,4,FALSE)</f>
        <v>0</v>
      </c>
      <c r="E26" s="99" t="b">
        <f t="shared" si="0"/>
        <v>1</v>
      </c>
      <c r="F26" s="98">
        <v>1</v>
      </c>
      <c r="G26" s="113" t="s">
        <v>115</v>
      </c>
      <c r="H26" s="121" t="s">
        <v>68</v>
      </c>
      <c r="I26" s="116">
        <f>VLOOKUP(B26,'HECVAT - On-Premise'!$A$6:$C$301,3,FALSE)</f>
        <v>0</v>
      </c>
      <c r="J26" s="113">
        <f t="shared" si="9"/>
        <v>0</v>
      </c>
      <c r="K26" s="98">
        <v>40</v>
      </c>
      <c r="L26" s="98">
        <f>IF(Table1[[#This Row],[Required]]=1,J26*K26,"")</f>
        <v>0</v>
      </c>
      <c r="M26" s="107" t="str">
        <f>VLOOKUP($B26,'Standards Crosswalk'!$A:$H,3,FALSE)</f>
        <v>CSC 16</v>
      </c>
      <c r="N26" s="107">
        <f>VLOOKUP($B26,'Standards Crosswalk'!$A:$H,4,FALSE)</f>
        <v>0</v>
      </c>
      <c r="O26" s="107" t="str">
        <f>VLOOKUP($B26,'Standards Crosswalk'!$A:$H,5,FALSE)</f>
        <v>9.1.1, 9.2.3, 9.3.1, 9.4.3</v>
      </c>
      <c r="P26" s="107" t="str">
        <f>VLOOKUP($B26,'Standards Crosswalk'!$A:$H,6,FALSE)</f>
        <v>PR.AC-1</v>
      </c>
      <c r="Q26" s="107" t="str">
        <f>VLOOKUP($B26,'Standards Crosswalk'!$A:$H,7,FALSE)</f>
        <v>3.5.1</v>
      </c>
      <c r="R26" s="107" t="str">
        <f>VLOOKUP($B26,'Standards Crosswalk'!$A:$H,8,FALSE)</f>
        <v>IA-2, IA-5</v>
      </c>
      <c r="S26" s="98"/>
      <c r="T26" s="98"/>
      <c r="U26" s="98"/>
      <c r="V26" s="98"/>
      <c r="W26" s="98"/>
      <c r="X26" s="98"/>
      <c r="Y26" s="98"/>
      <c r="Z26" s="98"/>
      <c r="AA26" s="98"/>
      <c r="AB26" s="98"/>
    </row>
    <row r="27" spans="1:28" ht="15.75" customHeight="1">
      <c r="A27" s="103">
        <f t="shared" si="4"/>
        <v>26</v>
      </c>
      <c r="B27" s="99" t="s">
        <v>121</v>
      </c>
      <c r="C27" s="99" t="str">
        <f>VLOOKUP(B27,'HECVAT - On-Premise'!A:E,2,FALSE)</f>
        <v>Does your application support integration with other authentication and authorization systems?  List which ones (such as Active Directory, Kerberos and what version) in Additional Info?</v>
      </c>
      <c r="D27" s="104">
        <f>VLOOKUP(B27,'HECVAT - On-Premise'!A:E,4,FALSE)</f>
        <v>0</v>
      </c>
      <c r="E27" s="99" t="b">
        <f t="shared" si="0"/>
        <v>0</v>
      </c>
      <c r="F27" s="98">
        <v>1</v>
      </c>
      <c r="G27" s="98" t="s">
        <v>115</v>
      </c>
      <c r="H27" s="124" t="s">
        <v>68</v>
      </c>
      <c r="I27" s="104">
        <f>VLOOKUP(B27,'HECVAT - On-Premise'!$A$6:$C$301,3,FALSE)</f>
        <v>0</v>
      </c>
      <c r="J27" s="98">
        <f t="shared" si="9"/>
        <v>0</v>
      </c>
      <c r="K27" s="98">
        <v>15</v>
      </c>
      <c r="L27" s="98">
        <f>IF(Table1[[#This Row],[Required]]=1,J27*K27,"")</f>
        <v>0</v>
      </c>
      <c r="M27" s="107" t="str">
        <f>VLOOKUP($B27,'Standards Crosswalk'!$A:$H,3,FALSE)</f>
        <v>CSC 16</v>
      </c>
      <c r="N27" s="107">
        <f>VLOOKUP($B27,'Standards Crosswalk'!$A:$H,4,FALSE)</f>
        <v>0</v>
      </c>
      <c r="O27" s="107" t="str">
        <f>VLOOKUP($B27,'Standards Crosswalk'!$A:$H,5,FALSE)</f>
        <v>9.4.3</v>
      </c>
      <c r="P27" s="107" t="str">
        <f>VLOOKUP($B27,'Standards Crosswalk'!$A:$H,6,FALSE)</f>
        <v>PR.AC-1, PR.AC-4</v>
      </c>
      <c r="Q27" s="107">
        <f>VLOOKUP($B27,'Standards Crosswalk'!$A:$H,7,FALSE)</f>
        <v>0</v>
      </c>
      <c r="R27" s="107">
        <f>VLOOKUP($B27,'Standards Crosswalk'!$A:$H,8,FALSE)</f>
        <v>0</v>
      </c>
      <c r="S27" s="98"/>
      <c r="T27" s="98"/>
      <c r="U27" s="98"/>
      <c r="V27" s="98"/>
      <c r="W27" s="98"/>
      <c r="X27" s="98"/>
      <c r="Y27" s="98"/>
      <c r="Z27" s="98"/>
      <c r="AA27" s="98"/>
      <c r="AB27" s="98"/>
    </row>
    <row r="28" spans="1:28" ht="15.75" customHeight="1">
      <c r="A28" s="103">
        <f t="shared" si="4"/>
        <v>27</v>
      </c>
      <c r="B28" s="99" t="s">
        <v>123</v>
      </c>
      <c r="C28" s="99" t="str">
        <f>VLOOKUP(B28,'HECVAT - On-Premise'!A:E,2,FALSE)</f>
        <v>Does the system support role based access control?</v>
      </c>
      <c r="D28" s="104">
        <f>VLOOKUP(B28,'HECVAT - On-Premise'!A:E,4,FALSE)</f>
        <v>0</v>
      </c>
      <c r="E28" s="99" t="b">
        <f t="shared" si="0"/>
        <v>0</v>
      </c>
      <c r="F28" s="98">
        <v>1</v>
      </c>
      <c r="G28" s="98" t="s">
        <v>115</v>
      </c>
      <c r="H28" s="124" t="s">
        <v>68</v>
      </c>
      <c r="I28" s="104">
        <f>VLOOKUP(B28,'HECVAT - On-Premise'!$A$6:$C$301,3,FALSE)</f>
        <v>0</v>
      </c>
      <c r="J28" s="98">
        <f t="shared" si="9"/>
        <v>0</v>
      </c>
      <c r="K28" s="98">
        <v>15</v>
      </c>
      <c r="L28" s="98">
        <f>IF(Table1[[#This Row],[Required]]=1,J28*K28,"")</f>
        <v>0</v>
      </c>
      <c r="M28" s="107" t="str">
        <f>VLOOKUP($B28,'Standards Crosswalk'!$A:$H,3,FALSE)</f>
        <v>CSC 2, CSC 3</v>
      </c>
      <c r="N28" s="107">
        <f>VLOOKUP($B28,'Standards Crosswalk'!$A:$H,4,FALSE)</f>
        <v>0</v>
      </c>
      <c r="O28" s="107" t="str">
        <f>VLOOKUP($B28,'Standards Crosswalk'!$A:$H,5,FALSE)</f>
        <v>11.2.6</v>
      </c>
      <c r="P28" s="107" t="str">
        <f>VLOOKUP($B28,'Standards Crosswalk'!$A:$H,6,FALSE)</f>
        <v>ID.AM-5</v>
      </c>
      <c r="Q28" s="107">
        <f>VLOOKUP($B28,'Standards Crosswalk'!$A:$H,7,FALSE)</f>
        <v>0</v>
      </c>
      <c r="R28" s="107">
        <f>VLOOKUP($B28,'Standards Crosswalk'!$A:$H,8,FALSE)</f>
        <v>0</v>
      </c>
      <c r="S28" s="98"/>
      <c r="T28" s="98"/>
      <c r="U28" s="98"/>
      <c r="V28" s="98"/>
      <c r="W28" s="98"/>
      <c r="X28" s="98"/>
      <c r="Y28" s="98"/>
      <c r="Z28" s="98"/>
      <c r="AA28" s="98"/>
      <c r="AB28" s="98"/>
    </row>
    <row r="29" spans="1:28" ht="15.75" customHeight="1">
      <c r="A29" s="103">
        <f t="shared" si="4"/>
        <v>28</v>
      </c>
      <c r="B29" s="99" t="s">
        <v>126</v>
      </c>
      <c r="C29" s="99" t="str">
        <f>VLOOKUP(B29,'HECVAT - On-Premise'!A:E,2,FALSE)</f>
        <v>Are audit logs available that include AT LEAST all of the following; login, logout, actions performed, and source IP address?</v>
      </c>
      <c r="D29" s="104">
        <f>VLOOKUP(B29,'HECVAT - On-Premise'!A:E,4,FALSE)</f>
        <v>0</v>
      </c>
      <c r="E29" s="99" t="b">
        <f t="shared" si="0"/>
        <v>0</v>
      </c>
      <c r="F29" s="98">
        <v>1</v>
      </c>
      <c r="G29" s="98" t="s">
        <v>115</v>
      </c>
      <c r="H29" s="124" t="s">
        <v>68</v>
      </c>
      <c r="I29" s="104">
        <f>VLOOKUP(B29,'HECVAT - On-Premise'!$A$6:$C$301,3,FALSE)</f>
        <v>0</v>
      </c>
      <c r="J29" s="98">
        <f t="shared" si="9"/>
        <v>0</v>
      </c>
      <c r="K29" s="98">
        <v>15</v>
      </c>
      <c r="L29" s="98">
        <f>IF(Table1[[#This Row],[Required]]=1,J29*K29,"")</f>
        <v>0</v>
      </c>
      <c r="M29" s="107" t="str">
        <f>VLOOKUP($B29,'Standards Crosswalk'!$A:$H,3,FALSE)</f>
        <v>CSC 6</v>
      </c>
      <c r="N29" s="107">
        <f>VLOOKUP($B29,'Standards Crosswalk'!$A:$H,4,FALSE)</f>
        <v>0</v>
      </c>
      <c r="O29" s="107" t="str">
        <f>VLOOKUP($B29,'Standards Crosswalk'!$A:$H,5,FALSE)</f>
        <v>12.4</v>
      </c>
      <c r="P29" s="107" t="str">
        <f>VLOOKUP($B29,'Standards Crosswalk'!$A:$H,6,FALSE)</f>
        <v>PR.PT-1</v>
      </c>
      <c r="Q29" s="107" t="str">
        <f>VLOOKUP($B29,'Standards Crosswalk'!$A:$H,7,FALSE)</f>
        <v>3.1.7, 3.3.1</v>
      </c>
      <c r="R29" s="107" t="str">
        <f>VLOOKUP($B29,'Standards Crosswalk'!$A:$H,8,FALSE)</f>
        <v>AC-6(1,3,9), AU-2, AU-2(3), AU-3, AU-7, AU-9(4), AU-12, NIST 800-92</v>
      </c>
      <c r="S29" s="98"/>
      <c r="T29" s="98"/>
      <c r="U29" s="98"/>
      <c r="V29" s="98"/>
      <c r="W29" s="98"/>
      <c r="X29" s="98"/>
      <c r="Y29" s="98"/>
      <c r="Z29" s="98"/>
      <c r="AA29" s="98"/>
      <c r="AB29" s="98"/>
    </row>
    <row r="30" spans="1:28" ht="15.75" customHeight="1">
      <c r="A30" s="103">
        <f t="shared" si="4"/>
        <v>29</v>
      </c>
      <c r="B30" s="99" t="s">
        <v>128</v>
      </c>
      <c r="C30" s="99" t="str">
        <f>VLOOKUP(B30,'HECVAT - On-Premise'!A:E,2,FALSE)</f>
        <v>Are these logs exportable (to SIEM or other contemporary log ingestion systems)</v>
      </c>
      <c r="D30" s="104">
        <f>VLOOKUP(B30,'HECVAT - On-Premise'!A:E,4,FALSE)</f>
        <v>0</v>
      </c>
      <c r="E30" s="99" t="b">
        <f t="shared" si="0"/>
        <v>0</v>
      </c>
      <c r="F30" s="98">
        <v>1</v>
      </c>
      <c r="G30" s="98" t="s">
        <v>115</v>
      </c>
      <c r="H30" s="124" t="s">
        <v>68</v>
      </c>
      <c r="I30" s="104">
        <f>VLOOKUP(B30,'HECVAT - On-Premise'!$A$6:$C$301,3,FALSE)</f>
        <v>0</v>
      </c>
      <c r="J30" s="98">
        <f t="shared" si="9"/>
        <v>0</v>
      </c>
      <c r="K30" s="98">
        <v>15</v>
      </c>
      <c r="L30" s="98">
        <f>IF(Table1[[#This Row],[Required]]=1,J30*K30,"")</f>
        <v>0</v>
      </c>
      <c r="M30" s="107" t="str">
        <f>VLOOKUP($B30,'Standards Crosswalk'!$A:$H,3,FALSE)</f>
        <v>CSC 6</v>
      </c>
      <c r="N30" s="107">
        <f>VLOOKUP($B30,'Standards Crosswalk'!$A:$H,4,FALSE)</f>
        <v>0</v>
      </c>
      <c r="O30" s="107" t="str">
        <f>VLOOKUP($B30,'Standards Crosswalk'!$A:$H,5,FALSE)</f>
        <v>12.4</v>
      </c>
      <c r="P30" s="107" t="str">
        <f>VLOOKUP($B30,'Standards Crosswalk'!$A:$H,6,FALSE)</f>
        <v>PR.PT-1</v>
      </c>
      <c r="Q30" s="107" t="str">
        <f>VLOOKUP($B30,'Standards Crosswalk'!$A:$H,7,FALSE)</f>
        <v>3.1.7, 3.3.2, 3.3.3, 3.3.4, 3.3.5, 3.4.3, 3.7.1, 3.7.6, 3.10.4, 3.10.5</v>
      </c>
      <c r="R30" s="107" t="str">
        <f>VLOOKUP($B30,'Standards Crosswalk'!$A:$H,8,FALSE)</f>
        <v>AU-2(3), AU-6, AU-12, AC-6(9), CM-3, MA-2, MA-5, PE-3</v>
      </c>
      <c r="S30" s="98"/>
      <c r="T30" s="98"/>
      <c r="U30" s="98"/>
      <c r="V30" s="98"/>
      <c r="W30" s="98"/>
      <c r="X30" s="98"/>
      <c r="Y30" s="98"/>
      <c r="Z30" s="98"/>
      <c r="AA30" s="98"/>
      <c r="AB30" s="98"/>
    </row>
    <row r="31" spans="1:28" s="33" customFormat="1" ht="15.75" customHeight="1">
      <c r="A31" s="103">
        <f t="shared" si="4"/>
        <v>30</v>
      </c>
      <c r="B31" s="99" t="s">
        <v>130</v>
      </c>
      <c r="C31" s="99" t="str">
        <f>VLOOKUP(B31,'HECVAT - On-Premise'!A:E,2,FALSE)</f>
        <v>Does your application and/or user-frontend/portal support multi-factor authentication? (e.g. Duo, Google Authenticator, OTP, etc.)</v>
      </c>
      <c r="D31" s="104">
        <f>VLOOKUP(B31,'HECVAT - On-Premise'!A:E,4,FALSE)</f>
        <v>0</v>
      </c>
      <c r="E31" s="99" t="b">
        <f t="shared" ref="E31" si="12">IF(K31&gt;20,TRUE,FALSE)</f>
        <v>0</v>
      </c>
      <c r="F31" s="98">
        <v>1</v>
      </c>
      <c r="G31" s="98" t="s">
        <v>115</v>
      </c>
      <c r="H31" s="124" t="s">
        <v>68</v>
      </c>
      <c r="I31" s="104">
        <f>VLOOKUP(B31,'HECVAT - On-Premise'!$A$6:$C$301,3,FALSE)</f>
        <v>0</v>
      </c>
      <c r="J31" s="98">
        <f t="shared" ref="J31" si="13">IF(ISNUMBER(FIND(H31,I31)), 1, 0)</f>
        <v>0</v>
      </c>
      <c r="K31" s="98">
        <v>15</v>
      </c>
      <c r="L31" s="98">
        <f>IF(Table1[[#This Row],[Required]]=1,J31*K31,"")</f>
        <v>0</v>
      </c>
      <c r="M31" s="107" t="str">
        <f>VLOOKUP($B31,'Standards Crosswalk'!$A:$H,3,FALSE)</f>
        <v>CSC 16</v>
      </c>
      <c r="N31" s="107">
        <f>VLOOKUP($B31,'Standards Crosswalk'!$A:$H,4,FALSE)</f>
        <v>0</v>
      </c>
      <c r="O31" s="107" t="str">
        <f>VLOOKUP($B31,'Standards Crosswalk'!$A:$H,5,FALSE)</f>
        <v>9</v>
      </c>
      <c r="P31" s="107" t="str">
        <f>VLOOKUP($B31,'Standards Crosswalk'!$A:$H,6,FALSE)</f>
        <v>PR.AC-4</v>
      </c>
      <c r="Q31" s="107" t="str">
        <f>VLOOKUP($B31,'Standards Crosswalk'!$A:$H,7,FALSE)</f>
        <v>3.5.2, 3.5.3</v>
      </c>
      <c r="R31" s="107" t="str">
        <f>VLOOKUP($B31,'Standards Crosswalk'!$A:$H,8,FALSE)</f>
        <v>IA-5</v>
      </c>
      <c r="S31" s="98"/>
      <c r="T31" s="98"/>
      <c r="U31" s="98"/>
      <c r="V31" s="98"/>
      <c r="W31" s="98"/>
      <c r="X31" s="98"/>
      <c r="Y31" s="98"/>
      <c r="Z31" s="98"/>
      <c r="AA31" s="98"/>
      <c r="AB31" s="98"/>
    </row>
    <row r="32" spans="1:28" ht="15.75" customHeight="1">
      <c r="A32" s="103">
        <f t="shared" si="4"/>
        <v>31</v>
      </c>
      <c r="B32" s="114" t="s">
        <v>133</v>
      </c>
      <c r="C32" s="99" t="str">
        <f>VLOOKUP(B32,'HECVAT - On-Premise'!A:E,2,FALSE)</f>
        <v xml:space="preserve">Do you have a documented and currently followed change management process (CMP)? </v>
      </c>
      <c r="D32" s="104">
        <f>VLOOKUP(B32,'HECVAT - On-Premise'!A:E,4,FALSE)</f>
        <v>0</v>
      </c>
      <c r="E32" s="99" t="b">
        <f t="shared" si="0"/>
        <v>1</v>
      </c>
      <c r="F32" s="113">
        <v>1</v>
      </c>
      <c r="G32" s="113" t="s">
        <v>132</v>
      </c>
      <c r="H32" s="121" t="s">
        <v>68</v>
      </c>
      <c r="I32" s="116">
        <f>VLOOKUP(B32,'HECVAT - On-Premise'!$A$6:$C$301,3,FALSE)</f>
        <v>0</v>
      </c>
      <c r="J32" s="113">
        <f t="shared" si="9"/>
        <v>0</v>
      </c>
      <c r="K32" s="113">
        <v>25</v>
      </c>
      <c r="L32" s="113">
        <f>IF(Table1[[#This Row],[Required]]=1,J32*K32,"")</f>
        <v>0</v>
      </c>
      <c r="M32" s="117" t="str">
        <f>VLOOKUP($B32,'Standards Crosswalk'!$A:$H,3,FALSE)</f>
        <v>CSC 10</v>
      </c>
      <c r="N32" s="117">
        <f>VLOOKUP($B32,'Standards Crosswalk'!$A:$H,4,FALSE)</f>
        <v>0</v>
      </c>
      <c r="O32" s="117" t="str">
        <f>VLOOKUP($B32,'Standards Crosswalk'!$A:$H,5,FALSE)</f>
        <v>12.1.2</v>
      </c>
      <c r="P32" s="117" t="str">
        <f>VLOOKUP($B32,'Standards Crosswalk'!$A:$H,6,FALSE)</f>
        <v>PR.IP-3</v>
      </c>
      <c r="Q32" s="117" t="str">
        <f>VLOOKUP($B32,'Standards Crosswalk'!$A:$H,7,FALSE)</f>
        <v>3.4.3, 3.4.4</v>
      </c>
      <c r="R32" s="117" t="str">
        <f>VLOOKUP($B32,'Standards Crosswalk'!$A:$H,8,FALSE)</f>
        <v>CM-3, CM-4, CM-5</v>
      </c>
      <c r="S32" s="113"/>
      <c r="T32" s="113"/>
      <c r="U32" s="113"/>
      <c r="V32" s="113"/>
      <c r="W32" s="113"/>
      <c r="X32" s="113"/>
      <c r="Y32" s="113"/>
      <c r="Z32" s="113"/>
      <c r="AA32" s="113"/>
      <c r="AB32" s="113"/>
    </row>
    <row r="33" spans="1:28" ht="15.75" customHeight="1">
      <c r="A33" s="103">
        <f t="shared" si="4"/>
        <v>32</v>
      </c>
      <c r="B33" s="99" t="s">
        <v>136</v>
      </c>
      <c r="C33" s="99" t="str">
        <f>VLOOKUP(B33,'HECVAT - On-Premise'!A:E,2,FALSE)</f>
        <v>Will the institution be notified of major changes to your environment that could impact the institution's security posture?</v>
      </c>
      <c r="D33" s="104">
        <f>VLOOKUP(B33,'HECVAT - On-Premise'!A:E,4,FALSE)</f>
        <v>0</v>
      </c>
      <c r="E33" s="99" t="b">
        <f t="shared" si="0"/>
        <v>0</v>
      </c>
      <c r="F33" s="98">
        <v>1</v>
      </c>
      <c r="G33" s="113" t="s">
        <v>132</v>
      </c>
      <c r="H33" s="121" t="s">
        <v>68</v>
      </c>
      <c r="I33" s="116">
        <f>VLOOKUP(B33,'HECVAT - On-Premise'!$A$6:$C$301,3,FALSE)</f>
        <v>0</v>
      </c>
      <c r="J33" s="113">
        <f t="shared" si="9"/>
        <v>0</v>
      </c>
      <c r="K33" s="98">
        <v>20</v>
      </c>
      <c r="L33" s="98">
        <f>IF(Table1[[#This Row],[Required]]=1,J33*K33,"")</f>
        <v>0</v>
      </c>
      <c r="M33" s="107" t="str">
        <f>VLOOKUP($B33,'Standards Crosswalk'!$A:$H,3,FALSE)</f>
        <v>CSC 10</v>
      </c>
      <c r="N33" s="107">
        <f>VLOOKUP($B33,'Standards Crosswalk'!$A:$H,4,FALSE)</f>
        <v>0</v>
      </c>
      <c r="O33" s="107" t="str">
        <f>VLOOKUP($B33,'Standards Crosswalk'!$A:$H,5,FALSE)</f>
        <v>12.1.2</v>
      </c>
      <c r="P33" s="107">
        <f>VLOOKUP($B33,'Standards Crosswalk'!$A:$H,6,FALSE)</f>
        <v>0</v>
      </c>
      <c r="Q33" s="107">
        <f>VLOOKUP($B33,'Standards Crosswalk'!$A:$H,7,FALSE)</f>
        <v>0</v>
      </c>
      <c r="R33" s="107" t="str">
        <f>VLOOKUP($B33,'Standards Crosswalk'!$A:$H,8,FALSE)</f>
        <v>CM-3, CM-4, CM-5</v>
      </c>
      <c r="S33" s="98"/>
      <c r="T33" s="98"/>
      <c r="U33" s="98"/>
      <c r="V33" s="98"/>
      <c r="W33" s="98"/>
      <c r="X33" s="98"/>
      <c r="Y33" s="98"/>
      <c r="Z33" s="98"/>
      <c r="AA33" s="98"/>
      <c r="AB33" s="98"/>
    </row>
    <row r="34" spans="1:28" ht="15.75" customHeight="1">
      <c r="A34" s="103">
        <f t="shared" si="4"/>
        <v>33</v>
      </c>
      <c r="B34" s="99" t="s">
        <v>139</v>
      </c>
      <c r="C34" s="99" t="str">
        <f>VLOOKUP(B34,'HECVAT - On-Premise'!A:E,2,FALSE)</f>
        <v>Do you publish workarounds for how security risks can be mitigated until patches can be applied?</v>
      </c>
      <c r="D34" s="104">
        <f>VLOOKUP(B34,'HECVAT - On-Premise'!A:E,4,FALSE)</f>
        <v>0</v>
      </c>
      <c r="E34" s="99" t="b">
        <f t="shared" si="0"/>
        <v>0</v>
      </c>
      <c r="F34" s="98">
        <v>1</v>
      </c>
      <c r="G34" s="98" t="s">
        <v>132</v>
      </c>
      <c r="H34" s="124" t="s">
        <v>68</v>
      </c>
      <c r="I34" s="104">
        <f>VLOOKUP(B34,'HECVAT - On-Premise'!$A$6:$C$301,3,FALSE)</f>
        <v>0</v>
      </c>
      <c r="J34" s="98">
        <f t="shared" si="9"/>
        <v>0</v>
      </c>
      <c r="K34" s="98">
        <v>20</v>
      </c>
      <c r="L34" s="98">
        <f>IF(Table1[[#This Row],[Required]]=1,J34*K34,"")</f>
        <v>0</v>
      </c>
      <c r="M34" s="107" t="str">
        <f>VLOOKUP($B34,'Standards Crosswalk'!$A:$H,3,FALSE)</f>
        <v>CSC 13</v>
      </c>
      <c r="N34" s="107" t="str">
        <f>VLOOKUP($B34,'Standards Crosswalk'!$A:$H,4,FALSE)</f>
        <v>§164.308(a)(1)(ii)(B)</v>
      </c>
      <c r="O34" s="107" t="str">
        <f>VLOOKUP($B34,'Standards Crosswalk'!$A:$H,5,FALSE)</f>
        <v>12.6.1</v>
      </c>
      <c r="P34" s="107">
        <f>VLOOKUP($B34,'Standards Crosswalk'!$A:$H,6,FALSE)</f>
        <v>0</v>
      </c>
      <c r="Q34" s="107">
        <f>VLOOKUP($B34,'Standards Crosswalk'!$A:$H,7,FALSE)</f>
        <v>0</v>
      </c>
      <c r="R34" s="107" t="str">
        <f>VLOOKUP($B34,'Standards Crosswalk'!$A:$H,8,FALSE)</f>
        <v>CM-3, CM-4, CM-5</v>
      </c>
      <c r="S34" s="98"/>
      <c r="T34" s="98"/>
      <c r="U34" s="98"/>
      <c r="V34" s="98"/>
      <c r="W34" s="98"/>
      <c r="X34" s="98"/>
      <c r="Y34" s="98"/>
      <c r="Z34" s="98"/>
      <c r="AA34" s="98"/>
      <c r="AB34" s="98"/>
    </row>
    <row r="35" spans="1:28" ht="15.75" customHeight="1">
      <c r="A35" s="103">
        <f t="shared" si="4"/>
        <v>34</v>
      </c>
      <c r="B35" s="99" t="s">
        <v>141</v>
      </c>
      <c r="C35" s="99" t="str">
        <f>VLOOKUP(B35,'HECVAT - On-Premise'!A:E,2,FALSE)</f>
        <v>Do procedures exist to provide that emergency changes are documented and authorized (including after the fact approval)?</v>
      </c>
      <c r="D35" s="104">
        <f>VLOOKUP(B35,'HECVAT - On-Premise'!A:E,4,FALSE)</f>
        <v>0</v>
      </c>
      <c r="E35" s="99" t="b">
        <f t="shared" si="0"/>
        <v>0</v>
      </c>
      <c r="F35" s="98">
        <v>1</v>
      </c>
      <c r="G35" s="98" t="s">
        <v>132</v>
      </c>
      <c r="H35" s="124" t="s">
        <v>68</v>
      </c>
      <c r="I35" s="104">
        <f>VLOOKUP(B35,'HECVAT - On-Premise'!$A$6:$C$301,3,FALSE)</f>
        <v>0</v>
      </c>
      <c r="J35" s="98">
        <f t="shared" si="9"/>
        <v>0</v>
      </c>
      <c r="K35" s="98">
        <v>15</v>
      </c>
      <c r="L35" s="98">
        <f>IF(Table1[[#This Row],[Required]]=1,J35*K35,"")</f>
        <v>0</v>
      </c>
      <c r="M35" s="107" t="str">
        <f>VLOOKUP($B35,'Standards Crosswalk'!$A:$H,3,FALSE)</f>
        <v>CSC 10</v>
      </c>
      <c r="N35" s="107">
        <f>VLOOKUP($B35,'Standards Crosswalk'!$A:$H,4,FALSE)</f>
        <v>0</v>
      </c>
      <c r="O35" s="107" t="str">
        <f>VLOOKUP($B35,'Standards Crosswalk'!$A:$H,5,FALSE)</f>
        <v>12.1.2</v>
      </c>
      <c r="P35" s="107" t="str">
        <f>VLOOKUP($B35,'Standards Crosswalk'!$A:$H,6,FALSE)</f>
        <v>PR.IP-3</v>
      </c>
      <c r="Q35" s="107">
        <f>VLOOKUP($B35,'Standards Crosswalk'!$A:$H,7,FALSE)</f>
        <v>0</v>
      </c>
      <c r="R35" s="107" t="str">
        <f>VLOOKUP($B35,'Standards Crosswalk'!$A:$H,8,FALSE)</f>
        <v>CM-3, CM-4, CM-5</v>
      </c>
      <c r="S35" s="98"/>
      <c r="T35" s="98"/>
      <c r="U35" s="98"/>
      <c r="V35" s="98"/>
      <c r="W35" s="98"/>
      <c r="X35" s="98"/>
      <c r="Y35" s="98"/>
      <c r="Z35" s="98"/>
      <c r="AA35" s="98"/>
      <c r="AB35" s="98"/>
    </row>
    <row r="36" spans="1:28" ht="15.75" customHeight="1">
      <c r="A36" s="103">
        <f t="shared" si="4"/>
        <v>35</v>
      </c>
      <c r="B36" s="114" t="s">
        <v>145</v>
      </c>
      <c r="C36" s="114" t="str">
        <f>VLOOKUP(B36,'HECVAT - On-Premise'!A:E,2,FALSE)</f>
        <v>Does the database support encryption of specified data elements in storage?</v>
      </c>
      <c r="D36" s="104">
        <f>VLOOKUP(B36,'HECVAT - On-Premise'!A:E,4,FALSE)</f>
        <v>0</v>
      </c>
      <c r="E36" s="99" t="b">
        <f t="shared" si="0"/>
        <v>1</v>
      </c>
      <c r="F36" s="113">
        <v>1</v>
      </c>
      <c r="G36" s="113" t="s">
        <v>144</v>
      </c>
      <c r="H36" s="121" t="s">
        <v>68</v>
      </c>
      <c r="I36" s="116">
        <f>VLOOKUP(B36,'HECVAT - On-Premise'!$A$6:$C$301,3,FALSE)</f>
        <v>0</v>
      </c>
      <c r="J36" s="113">
        <f t="shared" si="9"/>
        <v>0</v>
      </c>
      <c r="K36" s="113">
        <v>40</v>
      </c>
      <c r="L36" s="113">
        <f>IF(Table1[[#This Row],[Required]]=1,J36*K36,"")</f>
        <v>0</v>
      </c>
      <c r="M36" s="117" t="str">
        <f>VLOOKUP($B36,'Standards Crosswalk'!$A:$H,3,FALSE)</f>
        <v>CSC 13</v>
      </c>
      <c r="N36" s="117">
        <f>VLOOKUP($B36,'Standards Crosswalk'!$A:$H,4,FALSE)</f>
        <v>0</v>
      </c>
      <c r="O36" s="117" t="str">
        <f>VLOOKUP($B36,'Standards Crosswalk'!$A:$H,5,FALSE)</f>
        <v>10.1.1</v>
      </c>
      <c r="P36" s="117" t="str">
        <f>VLOOKUP($B36,'Standards Crosswalk'!$A:$H,6,FALSE)</f>
        <v>PR.DS-1</v>
      </c>
      <c r="Q36" s="117">
        <f>VLOOKUP($B36,'Standards Crosswalk'!$A:$H,7,FALSE)</f>
        <v>0</v>
      </c>
      <c r="R36" s="117">
        <f>VLOOKUP($B36,'Standards Crosswalk'!$A:$H,8,FALSE)</f>
        <v>0</v>
      </c>
      <c r="S36" s="113"/>
      <c r="T36" s="113"/>
      <c r="U36" s="113"/>
      <c r="V36" s="113"/>
      <c r="W36" s="113"/>
      <c r="X36" s="113"/>
      <c r="Y36" s="113"/>
      <c r="Z36" s="113"/>
      <c r="AA36" s="113"/>
      <c r="AB36" s="113"/>
    </row>
    <row r="37" spans="1:28" ht="15.75" customHeight="1">
      <c r="A37" s="103">
        <f t="shared" si="4"/>
        <v>36</v>
      </c>
      <c r="B37" s="99" t="s">
        <v>148</v>
      </c>
      <c r="C37" s="99" t="str">
        <f>VLOOKUP(B37,'HECVAT - On-Premise'!A:E,2,FALSE)</f>
        <v>Do you currently use encryption in your database(s)?</v>
      </c>
      <c r="D37" s="104">
        <f>VLOOKUP(B37,'HECVAT - On-Premise'!A:E,4,FALSE)</f>
        <v>0</v>
      </c>
      <c r="E37" s="99" t="b">
        <f t="shared" si="0"/>
        <v>1</v>
      </c>
      <c r="F37" s="98">
        <v>1</v>
      </c>
      <c r="G37" s="98" t="s">
        <v>144</v>
      </c>
      <c r="H37" s="124" t="s">
        <v>68</v>
      </c>
      <c r="I37" s="104">
        <f>VLOOKUP(B37,'HECVAT - On-Premise'!$A$6:$C$301,3,FALSE)</f>
        <v>0</v>
      </c>
      <c r="J37" s="98">
        <f t="shared" si="9"/>
        <v>0</v>
      </c>
      <c r="K37" s="98">
        <v>40</v>
      </c>
      <c r="L37" s="98">
        <f>IF(Table1[[#This Row],[Required]]=1,J37*K37,"")</f>
        <v>0</v>
      </c>
      <c r="M37" s="107" t="str">
        <f>VLOOKUP($B37,'Standards Crosswalk'!$A:$H,3,FALSE)</f>
        <v>CSC 13</v>
      </c>
      <c r="N37" s="107">
        <f>VLOOKUP($B37,'Standards Crosswalk'!$A:$H,4,FALSE)</f>
        <v>0</v>
      </c>
      <c r="O37" s="107" t="str">
        <f>VLOOKUP($B37,'Standards Crosswalk'!$A:$H,5,FALSE)</f>
        <v>10.1.1</v>
      </c>
      <c r="P37" s="107" t="str">
        <f>VLOOKUP($B37,'Standards Crosswalk'!$A:$H,6,FALSE)</f>
        <v>PR.DS-1, PR.DS-2</v>
      </c>
      <c r="Q37" s="107">
        <f>VLOOKUP($B37,'Standards Crosswalk'!$A:$H,7,FALSE)</f>
        <v>0</v>
      </c>
      <c r="R37" s="107">
        <f>VLOOKUP($B37,'Standards Crosswalk'!$A:$H,8,FALSE)</f>
        <v>0</v>
      </c>
      <c r="S37" s="98"/>
      <c r="T37" s="98"/>
      <c r="U37" s="98"/>
      <c r="V37" s="98"/>
      <c r="W37" s="98"/>
      <c r="X37" s="98"/>
      <c r="Y37" s="98"/>
      <c r="Z37" s="98"/>
      <c r="AA37" s="98"/>
      <c r="AB37" s="98"/>
    </row>
    <row r="38" spans="1:28" ht="15.75" customHeight="1">
      <c r="A38" s="103">
        <f t="shared" si="4"/>
        <v>37</v>
      </c>
      <c r="B38" s="114" t="s">
        <v>152</v>
      </c>
      <c r="C38" s="114" t="str">
        <f>VLOOKUP(B38,'HECVAT - On-Premise'!A:E,2,FALSE)</f>
        <v>Do you provide your product as a virtual appliance?</v>
      </c>
      <c r="D38" s="104">
        <f>VLOOKUP(B38,'HECVAT - On-Premise'!A:E,4,FALSE)</f>
        <v>0</v>
      </c>
      <c r="E38" s="99" t="b">
        <f t="shared" si="0"/>
        <v>0</v>
      </c>
      <c r="F38" s="113">
        <v>1</v>
      </c>
      <c r="G38" s="113" t="s">
        <v>151</v>
      </c>
      <c r="H38" s="121" t="s">
        <v>68</v>
      </c>
      <c r="I38" s="116">
        <f>VLOOKUP(B38,'HECVAT - On-Premise'!$A$6:$C$301,3,FALSE)</f>
        <v>0</v>
      </c>
      <c r="J38" s="98">
        <f>IF(VLOOKUP(B38,'Analyst Report'!A$24:G$47,7,FALSE)="Yes",1,0)</f>
        <v>0</v>
      </c>
      <c r="K38" s="113">
        <v>20</v>
      </c>
      <c r="L38" s="113">
        <f>IF(Table1[[#This Row],[Required]]=1,J38*K38,"")</f>
        <v>0</v>
      </c>
      <c r="M38" s="117" t="str">
        <f>VLOOKUP($B38,'Standards Crosswalk'!$A:$H,3,FALSE)</f>
        <v>CSC 10</v>
      </c>
      <c r="N38" s="117">
        <f>VLOOKUP($B38,'Standards Crosswalk'!$A:$H,4,FALSE)</f>
        <v>0</v>
      </c>
      <c r="O38" s="117" t="str">
        <f>VLOOKUP($B38,'Standards Crosswalk'!$A:$H,5,FALSE)</f>
        <v>17.1.1</v>
      </c>
      <c r="P38" s="117" t="str">
        <f>VLOOKUP($B38,'Standards Crosswalk'!$A:$H,6,FALSE)</f>
        <v>PR.DS-4</v>
      </c>
      <c r="Q38" s="117">
        <f>VLOOKUP($B38,'Standards Crosswalk'!$A:$H,7,FALSE)</f>
        <v>0</v>
      </c>
      <c r="R38" s="117">
        <f>VLOOKUP($B38,'Standards Crosswalk'!$A:$H,8,FALSE)</f>
        <v>0</v>
      </c>
      <c r="S38" s="113"/>
      <c r="T38" s="113"/>
      <c r="U38" s="113"/>
      <c r="V38" s="113"/>
      <c r="W38" s="113"/>
      <c r="X38" s="113"/>
      <c r="Y38" s="113"/>
      <c r="Z38" s="113"/>
      <c r="AA38" s="113"/>
      <c r="AB38" s="113"/>
    </row>
    <row r="39" spans="1:28" ht="15.75" customHeight="1">
      <c r="A39" s="103">
        <f t="shared" si="4"/>
        <v>38</v>
      </c>
      <c r="B39" s="99" t="s">
        <v>154</v>
      </c>
      <c r="C39" s="99" t="str">
        <f>VLOOKUP(B39,'HECVAT - On-Premise'!A:E,2,FALSE)</f>
        <v>Do you support VA in campus-managed cloud environment (e.g., AWS)?  (IF YES on OPDC-01)</v>
      </c>
      <c r="D39" s="104">
        <f>VLOOKUP(B39,'HECVAT - On-Premise'!A:E,4,FALSE)</f>
        <v>0</v>
      </c>
      <c r="E39" s="99" t="b">
        <f t="shared" si="0"/>
        <v>1</v>
      </c>
      <c r="F39" s="98">
        <v>1</v>
      </c>
      <c r="G39" s="98" t="s">
        <v>151</v>
      </c>
      <c r="H39" s="124" t="s">
        <v>68</v>
      </c>
      <c r="I39" s="104">
        <f>VLOOKUP(B39,'HECVAT - On-Premise'!$A$6:$C$301,3,FALSE)</f>
        <v>0</v>
      </c>
      <c r="J39" s="98">
        <f t="shared" ref="J39:J46" si="14">IF(ISNUMBER(FIND(H39,I39)), 1, 0)</f>
        <v>0</v>
      </c>
      <c r="K39" s="98">
        <v>40</v>
      </c>
      <c r="L39" s="98">
        <f>IF(Table1[[#This Row],[Required]]=1,J39*K39,"")</f>
        <v>0</v>
      </c>
      <c r="M39" s="107" t="e">
        <f>VLOOKUP($B39,'Standards Crosswalk'!$A:$H,3,FALSE)</f>
        <v>#N/A</v>
      </c>
      <c r="N39" s="107" t="e">
        <f>VLOOKUP($B39,'Standards Crosswalk'!$A:$H,4,FALSE)</f>
        <v>#N/A</v>
      </c>
      <c r="O39" s="107" t="e">
        <f>VLOOKUP($B39,'Standards Crosswalk'!$A:$H,5,FALSE)</f>
        <v>#N/A</v>
      </c>
      <c r="P39" s="107" t="e">
        <f>VLOOKUP($B39,'Standards Crosswalk'!$A:$H,6,FALSE)</f>
        <v>#N/A</v>
      </c>
      <c r="Q39" s="107" t="e">
        <f>VLOOKUP($B39,'Standards Crosswalk'!$A:$H,7,FALSE)</f>
        <v>#N/A</v>
      </c>
      <c r="R39" s="107" t="e">
        <f>VLOOKUP($B39,'Standards Crosswalk'!$A:$H,8,FALSE)</f>
        <v>#N/A</v>
      </c>
      <c r="S39" s="98"/>
      <c r="T39" s="98"/>
      <c r="U39" s="98"/>
      <c r="V39" s="98"/>
      <c r="W39" s="98"/>
      <c r="X39" s="98"/>
      <c r="Y39" s="98"/>
      <c r="Z39" s="98"/>
      <c r="AA39" s="98"/>
      <c r="AB39" s="98"/>
    </row>
    <row r="40" spans="1:28" s="33" customFormat="1" ht="15.75" customHeight="1">
      <c r="A40" s="103">
        <f t="shared" si="4"/>
        <v>39</v>
      </c>
      <c r="B40" s="99" t="s">
        <v>155</v>
      </c>
      <c r="C40" s="99" t="str">
        <f>VLOOKUP(B40,'HECVAT - On-Premise'!A:E,2,FALSE)</f>
        <v>Do you support High Availability/ Redundancy for your Appliances, Virtual Machines or Containers?</v>
      </c>
      <c r="D40" s="104">
        <f>VLOOKUP(B40,'HECVAT - On-Premise'!A:E,4,FALSE)</f>
        <v>0</v>
      </c>
      <c r="E40" s="99" t="b">
        <f t="shared" ref="E40:E46" si="15">IF(K40&gt;20,TRUE,FALSE)</f>
        <v>1</v>
      </c>
      <c r="F40" s="98">
        <v>1</v>
      </c>
      <c r="G40" s="98" t="s">
        <v>151</v>
      </c>
      <c r="H40" s="124" t="s">
        <v>68</v>
      </c>
      <c r="I40" s="104">
        <f>VLOOKUP(B40,'HECVAT - On-Premise'!$A$6:$C$301,3,FALSE)</f>
        <v>0</v>
      </c>
      <c r="J40" s="98">
        <f t="shared" si="14"/>
        <v>0</v>
      </c>
      <c r="K40" s="98">
        <v>40</v>
      </c>
      <c r="L40" s="98">
        <f>IF(Table1[[#This Row],[Required]]=1,J40*K40,"")</f>
        <v>0</v>
      </c>
      <c r="M40" s="107" t="str">
        <f>VLOOKUP($B40,'Standards Crosswalk'!$A:$H,3,FALSE)</f>
        <v>CSC 10</v>
      </c>
      <c r="N40" s="107">
        <f>VLOOKUP($B40,'Standards Crosswalk'!$A:$H,4,FALSE)</f>
        <v>0</v>
      </c>
      <c r="O40" s="107" t="str">
        <f>VLOOKUP($B40,'Standards Crosswalk'!$A:$H,5,FALSE)</f>
        <v>17.1.1</v>
      </c>
      <c r="P40" s="107" t="str">
        <f>VLOOKUP($B40,'Standards Crosswalk'!$A:$H,6,FALSE)</f>
        <v>PR.DS-4</v>
      </c>
      <c r="Q40" s="107">
        <f>VLOOKUP($B40,'Standards Crosswalk'!$A:$H,7,FALSE)</f>
        <v>0</v>
      </c>
      <c r="R40" s="107">
        <f>VLOOKUP($B40,'Standards Crosswalk'!$A:$H,8,FALSE)</f>
        <v>0</v>
      </c>
      <c r="S40" s="98"/>
      <c r="T40" s="98"/>
      <c r="U40" s="98"/>
      <c r="V40" s="98"/>
      <c r="W40" s="98"/>
      <c r="X40" s="98"/>
      <c r="Y40" s="98"/>
      <c r="Z40" s="98"/>
      <c r="AA40" s="98"/>
      <c r="AB40" s="98"/>
    </row>
    <row r="41" spans="1:28" s="33" customFormat="1" ht="15.75" customHeight="1">
      <c r="A41" s="103">
        <f t="shared" si="4"/>
        <v>40</v>
      </c>
      <c r="B41" s="99" t="s">
        <v>156</v>
      </c>
      <c r="C41" s="99" t="str">
        <f>VLOOKUP(B41,'HECVAT - On-Premise'!A:E,2,FALSE)</f>
        <v>For installable packages, do you perform regression testing against supported host OS systems?</v>
      </c>
      <c r="D41" s="104">
        <f>VLOOKUP(B41,'HECVAT - On-Premise'!A:E,4,FALSE)</f>
        <v>0</v>
      </c>
      <c r="E41" s="99" t="b">
        <f t="shared" si="15"/>
        <v>1</v>
      </c>
      <c r="F41" s="98">
        <v>1</v>
      </c>
      <c r="G41" s="98" t="s">
        <v>151</v>
      </c>
      <c r="H41" s="124" t="s">
        <v>68</v>
      </c>
      <c r="I41" s="104">
        <f>VLOOKUP(B41,'HECVAT - On-Premise'!$A$6:$C$301,3,FALSE)</f>
        <v>0</v>
      </c>
      <c r="J41" s="98">
        <f t="shared" si="14"/>
        <v>0</v>
      </c>
      <c r="K41" s="98">
        <v>40</v>
      </c>
      <c r="L41" s="98">
        <f>IF(Table1[[#This Row],[Required]]=1,J41*K41,"")</f>
        <v>0</v>
      </c>
      <c r="M41" s="107" t="str">
        <f>VLOOKUP($B41,'Standards Crosswalk'!$A:$H,3,FALSE)</f>
        <v>CSC 4</v>
      </c>
      <c r="N41" s="107">
        <f>VLOOKUP($B41,'Standards Crosswalk'!$A:$H,4,FALSE)</f>
        <v>0</v>
      </c>
      <c r="O41" s="107" t="str">
        <f>VLOOKUP($B41,'Standards Crosswalk'!$A:$H,5,FALSE)</f>
        <v>14.2.8</v>
      </c>
      <c r="P41" s="107" t="str">
        <f>VLOOKUP($B41,'Standards Crosswalk'!$A:$H,6,FALSE)</f>
        <v>PR.DS-7</v>
      </c>
      <c r="Q41" s="107" t="str">
        <f>VLOOKUP($B41,'Standards Crosswalk'!$A:$H,7,FALSE)</f>
        <v>3.12.2</v>
      </c>
      <c r="R41" s="107" t="str">
        <f>VLOOKUP($B41,'Standards Crosswalk'!$A:$H,8,FALSE)</f>
        <v>CA-5, PM-1</v>
      </c>
      <c r="S41" s="98"/>
      <c r="T41" s="98"/>
      <c r="U41" s="98"/>
      <c r="V41" s="98"/>
      <c r="W41" s="98"/>
      <c r="X41" s="98"/>
      <c r="Y41" s="98"/>
      <c r="Z41" s="98"/>
      <c r="AA41" s="98"/>
      <c r="AB41" s="98"/>
    </row>
    <row r="42" spans="1:28" s="33" customFormat="1" ht="15.75" customHeight="1">
      <c r="A42" s="103">
        <f t="shared" si="4"/>
        <v>41</v>
      </c>
      <c r="B42" s="99" t="s">
        <v>157</v>
      </c>
      <c r="C42" s="99" t="str">
        <f>VLOOKUP(B42,'HECVAT - On-Premise'!A:E,2,FALSE)</f>
        <v>Is sensitive data encrypted in transport? (e.g. system-to-client)</v>
      </c>
      <c r="D42" s="104">
        <f>VLOOKUP(B42,'HECVAT - On-Premise'!A:E,4,FALSE)</f>
        <v>0</v>
      </c>
      <c r="E42" s="99" t="b">
        <f t="shared" si="15"/>
        <v>1</v>
      </c>
      <c r="F42" s="98">
        <v>1</v>
      </c>
      <c r="G42" s="98" t="s">
        <v>151</v>
      </c>
      <c r="H42" s="124" t="s">
        <v>68</v>
      </c>
      <c r="I42" s="104">
        <f>VLOOKUP(B42,'HECVAT - On-Premise'!$A$6:$C$301,3,FALSE)</f>
        <v>0</v>
      </c>
      <c r="J42" s="98">
        <f t="shared" si="14"/>
        <v>0</v>
      </c>
      <c r="K42" s="98">
        <v>40</v>
      </c>
      <c r="L42" s="98">
        <f>IF(Table1[[#This Row],[Required]]=1,J42*K42,"")</f>
        <v>0</v>
      </c>
      <c r="M42" s="107" t="str">
        <f>VLOOKUP($B42,'Standards Crosswalk'!$A:$H,3,FALSE)</f>
        <v>CSC 13</v>
      </c>
      <c r="N42" s="107">
        <f>VLOOKUP($B42,'Standards Crosswalk'!$A:$H,4,FALSE)</f>
        <v>0</v>
      </c>
      <c r="O42" s="107" t="str">
        <f>VLOOKUP($B42,'Standards Crosswalk'!$A:$H,5,FALSE)</f>
        <v>10.1.1</v>
      </c>
      <c r="P42" s="107" t="str">
        <f>VLOOKUP($B42,'Standards Crosswalk'!$A:$H,6,FALSE)</f>
        <v>PR.DS-2</v>
      </c>
      <c r="Q42" s="107">
        <f>VLOOKUP($B42,'Standards Crosswalk'!$A:$H,7,FALSE)</f>
        <v>0</v>
      </c>
      <c r="R42" s="107">
        <f>VLOOKUP($B42,'Standards Crosswalk'!$A:$H,8,FALSE)</f>
        <v>0</v>
      </c>
      <c r="S42" s="98"/>
      <c r="T42" s="98"/>
      <c r="U42" s="98"/>
      <c r="V42" s="98"/>
      <c r="W42" s="98"/>
      <c r="X42" s="98"/>
      <c r="Y42" s="98"/>
      <c r="Z42" s="98"/>
      <c r="AA42" s="98"/>
      <c r="AB42" s="98"/>
    </row>
    <row r="43" spans="1:28" s="33" customFormat="1" ht="15.75" customHeight="1">
      <c r="A43" s="103">
        <f t="shared" si="4"/>
        <v>42</v>
      </c>
      <c r="B43" s="99" t="s">
        <v>159</v>
      </c>
      <c r="C43" s="99" t="str">
        <f>VLOOKUP(B43,'HECVAT - On-Premise'!A:E,2,FALSE)</f>
        <v>Is sensitive data encrypted in storage (e.g. disk encryption, at-rest)?</v>
      </c>
      <c r="D43" s="104">
        <f>VLOOKUP(B43,'HECVAT - On-Premise'!A:E,4,FALSE)</f>
        <v>0</v>
      </c>
      <c r="E43" s="99" t="b">
        <f t="shared" si="15"/>
        <v>1</v>
      </c>
      <c r="F43" s="98">
        <v>1</v>
      </c>
      <c r="G43" s="98" t="s">
        <v>151</v>
      </c>
      <c r="H43" s="124" t="s">
        <v>68</v>
      </c>
      <c r="I43" s="104">
        <f>VLOOKUP(B43,'HECVAT - On-Premise'!$A$6:$C$301,3,FALSE)</f>
        <v>0</v>
      </c>
      <c r="J43" s="98">
        <f t="shared" si="14"/>
        <v>0</v>
      </c>
      <c r="K43" s="98">
        <v>40</v>
      </c>
      <c r="L43" s="98">
        <f>IF(Table1[[#This Row],[Required]]=1,J43*K43,"")</f>
        <v>0</v>
      </c>
      <c r="M43" s="107" t="str">
        <f>VLOOKUP($B43,'Standards Crosswalk'!$A:$H,3,FALSE)</f>
        <v>CSC 13</v>
      </c>
      <c r="N43" s="107">
        <f>VLOOKUP($B43,'Standards Crosswalk'!$A:$H,4,FALSE)</f>
        <v>0</v>
      </c>
      <c r="O43" s="107" t="str">
        <f>VLOOKUP($B43,'Standards Crosswalk'!$A:$H,5,FALSE)</f>
        <v>8.2.3, 10.1.1</v>
      </c>
      <c r="P43" s="107" t="str">
        <f>VLOOKUP($B43,'Standards Crosswalk'!$A:$H,6,FALSE)</f>
        <v>PR.DS-1</v>
      </c>
      <c r="Q43" s="107" t="str">
        <f>VLOOKUP($B43,'Standards Crosswalk'!$A:$H,7,FALSE)</f>
        <v>3.1.19, 3.8.1</v>
      </c>
      <c r="R43" s="107" t="str">
        <f>VLOOKUP($B43,'Standards Crosswalk'!$A:$H,8,FALSE)</f>
        <v>MP-2, AC-19(5)</v>
      </c>
      <c r="S43" s="98"/>
      <c r="T43" s="98"/>
      <c r="U43" s="98"/>
      <c r="V43" s="98"/>
      <c r="W43" s="98"/>
      <c r="X43" s="98"/>
      <c r="Y43" s="98"/>
      <c r="Z43" s="98"/>
      <c r="AA43" s="98"/>
      <c r="AB43" s="98"/>
    </row>
    <row r="44" spans="1:28" s="33" customFormat="1" ht="15.75" customHeight="1">
      <c r="A44" s="103">
        <f t="shared" si="4"/>
        <v>43</v>
      </c>
      <c r="B44" s="99" t="s">
        <v>161</v>
      </c>
      <c r="C44" s="99" t="str">
        <f>VLOOKUP(B44,'HECVAT - On-Premise'!A:E,2,FALSE)</f>
        <v>Do you employ or allow any cryptographic modules that do not conform to the Federal Information Processing Standards (FIPS PUB 140-2)?</v>
      </c>
      <c r="D44" s="104">
        <f>VLOOKUP(B44,'HECVAT - On-Premise'!A:E,4,FALSE)</f>
        <v>0</v>
      </c>
      <c r="E44" s="99" t="b">
        <f t="shared" si="15"/>
        <v>1</v>
      </c>
      <c r="F44" s="98">
        <v>1</v>
      </c>
      <c r="G44" s="98" t="s">
        <v>151</v>
      </c>
      <c r="H44" s="124" t="s">
        <v>323</v>
      </c>
      <c r="I44" s="104">
        <f>VLOOKUP(B44,'HECVAT - On-Premise'!$A$6:$C$301,3,FALSE)</f>
        <v>0</v>
      </c>
      <c r="J44" s="98">
        <f t="shared" si="14"/>
        <v>0</v>
      </c>
      <c r="K44" s="98">
        <v>40</v>
      </c>
      <c r="L44" s="98">
        <f>IF(Table1[[#This Row],[Required]]=1,J44*K44,"")</f>
        <v>0</v>
      </c>
      <c r="M44" s="107" t="str">
        <f>VLOOKUP($B44,'Standards Crosswalk'!$A:$H,3,FALSE)</f>
        <v>CSC 13</v>
      </c>
      <c r="N44" s="107">
        <f>VLOOKUP($B44,'Standards Crosswalk'!$A:$H,4,FALSE)</f>
        <v>0</v>
      </c>
      <c r="O44" s="107" t="str">
        <f>VLOOKUP($B44,'Standards Crosswalk'!$A:$H,5,FALSE)</f>
        <v>8.2.3, 10.1.1</v>
      </c>
      <c r="P44" s="107">
        <f>VLOOKUP($B44,'Standards Crosswalk'!$A:$H,6,FALSE)</f>
        <v>0</v>
      </c>
      <c r="Q44" s="107" t="str">
        <f>VLOOKUP($B44,'Standards Crosswalk'!$A:$H,7,FALSE)</f>
        <v>3.8.6, 3.13.11</v>
      </c>
      <c r="R44" s="107">
        <f>VLOOKUP($B44,'Standards Crosswalk'!$A:$H,8,FALSE)</f>
        <v>0</v>
      </c>
      <c r="S44" s="98"/>
      <c r="T44" s="98"/>
      <c r="U44" s="98"/>
      <c r="V44" s="98"/>
      <c r="W44" s="98"/>
      <c r="X44" s="98"/>
      <c r="Y44" s="98"/>
      <c r="Z44" s="98"/>
      <c r="AA44" s="98"/>
      <c r="AB44" s="98"/>
    </row>
    <row r="45" spans="1:28" s="33" customFormat="1" ht="15.75" customHeight="1">
      <c r="A45" s="103">
        <f t="shared" si="4"/>
        <v>44</v>
      </c>
      <c r="B45" s="99" t="s">
        <v>163</v>
      </c>
      <c r="C45" s="99" t="str">
        <f>VLOOKUP(B45,'HECVAT - On-Premise'!A:E,2,FALSE)</f>
        <v>Does your system employ encryption technologies when transmitting sensitive information over TCP/IP networks (e.g., SSH, SSL/TLS, VPN)? (e.g. system-to-system and system-to-client)</v>
      </c>
      <c r="D45" s="104">
        <f>VLOOKUP(B45,'HECVAT - On-Premise'!A:E,4,FALSE)</f>
        <v>0</v>
      </c>
      <c r="E45" s="99" t="b">
        <f t="shared" si="15"/>
        <v>1</v>
      </c>
      <c r="F45" s="98">
        <v>1</v>
      </c>
      <c r="G45" s="98" t="s">
        <v>151</v>
      </c>
      <c r="H45" s="124" t="s">
        <v>68</v>
      </c>
      <c r="I45" s="104">
        <f>VLOOKUP(B45,'HECVAT - On-Premise'!$A$6:$C$301,3,FALSE)</f>
        <v>0</v>
      </c>
      <c r="J45" s="98">
        <f t="shared" si="14"/>
        <v>0</v>
      </c>
      <c r="K45" s="98">
        <v>40</v>
      </c>
      <c r="L45" s="98">
        <f>IF(Table1[[#This Row],[Required]]=1,J45*K45,"")</f>
        <v>0</v>
      </c>
      <c r="M45" s="107" t="str">
        <f>VLOOKUP($B45,'Standards Crosswalk'!$A:$H,3,FALSE)</f>
        <v>CSC 13</v>
      </c>
      <c r="N45" s="107">
        <f>VLOOKUP($B45,'Standards Crosswalk'!$A:$H,4,FALSE)</f>
        <v>0</v>
      </c>
      <c r="O45" s="107" t="str">
        <f>VLOOKUP($B45,'Standards Crosswalk'!$A:$H,5,FALSE)</f>
        <v>13.2</v>
      </c>
      <c r="P45" s="107" t="str">
        <f>VLOOKUP($B45,'Standards Crosswalk'!$A:$H,6,FALSE)</f>
        <v>PR.DS-2</v>
      </c>
      <c r="Q45" s="107">
        <f>VLOOKUP($B45,'Standards Crosswalk'!$A:$H,7,FALSE)</f>
        <v>0</v>
      </c>
      <c r="R45" s="107" t="str">
        <f>VLOOKUP($B45,'Standards Crosswalk'!$A:$H,8,FALSE)</f>
        <v>PE-2, PE-3, PE-5, MP-5</v>
      </c>
      <c r="S45" s="98"/>
      <c r="T45" s="98"/>
      <c r="U45" s="98"/>
      <c r="V45" s="98"/>
      <c r="W45" s="98"/>
      <c r="X45" s="98"/>
      <c r="Y45" s="98"/>
      <c r="Z45" s="98"/>
      <c r="AA45" s="98"/>
      <c r="AB45" s="98"/>
    </row>
    <row r="46" spans="1:28" s="33" customFormat="1" ht="15.75" customHeight="1">
      <c r="A46" s="103">
        <f t="shared" si="4"/>
        <v>45</v>
      </c>
      <c r="B46" s="99" t="s">
        <v>165</v>
      </c>
      <c r="C46" s="99" t="str">
        <f>VLOOKUP(B46,'HECVAT - On-Premise'!A:E,2,FALSE)</f>
        <v>If your system is delivered as a physical appliance, do you provide a mechanism for Institution to export and backup configurations and data automatically?</v>
      </c>
      <c r="D46" s="104">
        <f>VLOOKUP(B46,'HECVAT - On-Premise'!A:E,4,FALSE)</f>
        <v>0</v>
      </c>
      <c r="E46" s="99" t="b">
        <f t="shared" si="15"/>
        <v>0</v>
      </c>
      <c r="F46" s="98">
        <v>1</v>
      </c>
      <c r="G46" s="98" t="s">
        <v>151</v>
      </c>
      <c r="H46" s="124" t="s">
        <v>68</v>
      </c>
      <c r="I46" s="104">
        <f>VLOOKUP(B46,'HECVAT - On-Premise'!$A$6:$C$301,3,FALSE)</f>
        <v>0</v>
      </c>
      <c r="J46" s="98">
        <f t="shared" si="14"/>
        <v>0</v>
      </c>
      <c r="K46" s="98">
        <f>IF(Table1[[#This Row],[Vendor Answer]]="N/A",0,20)</f>
        <v>20</v>
      </c>
      <c r="L46" s="98">
        <f>IF(Table1[[#This Row],[Required]]=1,J46*K46,"")</f>
        <v>0</v>
      </c>
      <c r="M46" s="107" t="str">
        <f>VLOOKUP($B46,'Standards Crosswalk'!$A:$H,3,FALSE)</f>
        <v>CSC 10</v>
      </c>
      <c r="N46" s="107">
        <f>VLOOKUP($B46,'Standards Crosswalk'!$A:$H,4,FALSE)</f>
        <v>0</v>
      </c>
      <c r="O46" s="107" t="str">
        <f>VLOOKUP($B46,'Standards Crosswalk'!$A:$H,5,FALSE)</f>
        <v>12.3.1</v>
      </c>
      <c r="P46" s="107" t="str">
        <f>VLOOKUP($B46,'Standards Crosswalk'!$A:$H,6,FALSE)</f>
        <v>PR.IP-4</v>
      </c>
      <c r="Q46" s="107" t="str">
        <f>VLOOKUP($B46,'Standards Crosswalk'!$A:$H,7,FALSE)</f>
        <v>3.8.9</v>
      </c>
      <c r="R46" s="107" t="str">
        <f>VLOOKUP($B46,'Standards Crosswalk'!$A:$H,8,FALSE)</f>
        <v>CP-9</v>
      </c>
      <c r="S46" s="98"/>
      <c r="T46" s="98"/>
      <c r="U46" s="98"/>
      <c r="V46" s="98"/>
      <c r="W46" s="98"/>
      <c r="X46" s="98"/>
      <c r="Y46" s="98"/>
      <c r="Z46" s="98"/>
      <c r="AA46" s="98"/>
      <c r="AB46" s="98"/>
    </row>
    <row r="47" spans="1:28" ht="15.75" customHeight="1">
      <c r="A47" s="103">
        <f t="shared" si="4"/>
        <v>46</v>
      </c>
      <c r="B47" s="114" t="s">
        <v>170</v>
      </c>
      <c r="C47" s="114" t="str">
        <f>VLOOKUP(B47,'HECVAT - On-Premise'!A:E,2,FALSE)</f>
        <v>Can you share the organization chart, mission statement, and policies for your information security unit?</v>
      </c>
      <c r="D47" s="104">
        <f>VLOOKUP(B47,'HECVAT - On-Premise'!A:E,4,FALSE)</f>
        <v>0</v>
      </c>
      <c r="E47" s="99" t="b">
        <f t="shared" si="0"/>
        <v>0</v>
      </c>
      <c r="F47" s="113">
        <v>1</v>
      </c>
      <c r="G47" s="98" t="s">
        <v>182</v>
      </c>
      <c r="H47" s="121" t="s">
        <v>68</v>
      </c>
      <c r="I47" s="116">
        <f>VLOOKUP(B47,'HECVAT - On-Premise'!$A$6:$C$301,3,FALSE)</f>
        <v>0</v>
      </c>
      <c r="J47" s="113">
        <f t="shared" si="9"/>
        <v>0</v>
      </c>
      <c r="K47" s="113">
        <v>20</v>
      </c>
      <c r="L47" s="113">
        <f>IF(Table1[[#This Row],[Required]]=1,J47*K47,"")</f>
        <v>0</v>
      </c>
      <c r="M47" s="117">
        <f>VLOOKUP($B47,'Standards Crosswalk'!$A:$H,3,FALSE)</f>
        <v>0</v>
      </c>
      <c r="N47" s="117">
        <f>VLOOKUP($B47,'Standards Crosswalk'!$A:$H,4,FALSE)</f>
        <v>0</v>
      </c>
      <c r="O47" s="117" t="str">
        <f>VLOOKUP($B47,'Standards Crosswalk'!$A:$H,5,FALSE)</f>
        <v>5.1.1</v>
      </c>
      <c r="P47" s="117" t="str">
        <f>VLOOKUP($B47,'Standards Crosswalk'!$A:$H,6,FALSE)</f>
        <v>ID.GV-2</v>
      </c>
      <c r="Q47" s="117" t="str">
        <f>VLOOKUP($B47,'Standards Crosswalk'!$A:$H,7,FALSE)</f>
        <v>3.9.1, 3.9.2</v>
      </c>
      <c r="R47" s="117" t="str">
        <f>VLOOKUP($B47,'Standards Crosswalk'!$A:$H,8,FALSE)</f>
        <v>PM-2, PM-10, SI-5, CA-5, PM-1</v>
      </c>
      <c r="S47" s="113"/>
      <c r="T47" s="113"/>
      <c r="U47" s="113"/>
      <c r="V47" s="113"/>
      <c r="W47" s="113"/>
      <c r="X47" s="113"/>
      <c r="Y47" s="113"/>
      <c r="Z47" s="113"/>
      <c r="AA47" s="113"/>
      <c r="AB47" s="113"/>
    </row>
    <row r="48" spans="1:28" ht="15.75" customHeight="1">
      <c r="A48" s="103">
        <f t="shared" si="4"/>
        <v>47</v>
      </c>
      <c r="B48" s="99" t="s">
        <v>173</v>
      </c>
      <c r="C48" s="99" t="str">
        <f>VLOOKUP(B48,'HECVAT - On-Premise'!A:E,2,FALSE)</f>
        <v>Are information security principles designed into the product lifecycle?</v>
      </c>
      <c r="D48" s="104">
        <f>VLOOKUP(B48,'HECVAT - On-Premise'!A:E,4,FALSE)</f>
        <v>0</v>
      </c>
      <c r="E48" s="99" t="b">
        <f t="shared" si="0"/>
        <v>1</v>
      </c>
      <c r="F48" s="98">
        <v>1</v>
      </c>
      <c r="G48" s="98" t="s">
        <v>182</v>
      </c>
      <c r="H48" s="124" t="s">
        <v>68</v>
      </c>
      <c r="I48" s="104">
        <f>VLOOKUP(B48,'HECVAT - On-Premise'!$A$6:$C$301,3,FALSE)</f>
        <v>0</v>
      </c>
      <c r="J48" s="98">
        <f t="shared" si="9"/>
        <v>0</v>
      </c>
      <c r="K48" s="98">
        <v>25</v>
      </c>
      <c r="L48" s="98">
        <f>IF(Table1[[#This Row],[Required]]=1,J48*K48,"")</f>
        <v>0</v>
      </c>
      <c r="M48" s="107" t="str">
        <f>VLOOKUP($B48,'Standards Crosswalk'!$A:$H,3,FALSE)</f>
        <v>CSC 4</v>
      </c>
      <c r="N48" s="107">
        <f>VLOOKUP($B48,'Standards Crosswalk'!$A:$H,4,FALSE)</f>
        <v>0</v>
      </c>
      <c r="O48" s="107" t="str">
        <f>VLOOKUP($B48,'Standards Crosswalk'!$A:$H,5,FALSE)</f>
        <v>14.2.1</v>
      </c>
      <c r="P48" s="107">
        <f>VLOOKUP($B48,'Standards Crosswalk'!$A:$H,6,FALSE)</f>
        <v>0</v>
      </c>
      <c r="Q48" s="107" t="str">
        <f>VLOOKUP($B48,'Standards Crosswalk'!$A:$H,7,FALSE)</f>
        <v>3.13.2</v>
      </c>
      <c r="R48" s="107" t="str">
        <f>VLOOKUP($B48,'Standards Crosswalk'!$A:$H,8,FALSE)</f>
        <v>CA-5, PM-1</v>
      </c>
      <c r="S48" s="98"/>
      <c r="T48" s="98"/>
      <c r="U48" s="98"/>
      <c r="V48" s="98"/>
      <c r="W48" s="98"/>
      <c r="X48" s="98"/>
      <c r="Y48" s="98"/>
      <c r="Z48" s="98"/>
      <c r="AA48" s="98"/>
      <c r="AB48" s="98"/>
    </row>
    <row r="49" spans="1:28" ht="15.75" customHeight="1">
      <c r="A49" s="103">
        <f t="shared" si="4"/>
        <v>48</v>
      </c>
      <c r="B49" s="99" t="s">
        <v>176</v>
      </c>
      <c r="C49" s="99" t="str">
        <f>VLOOKUP(B49,'HECVAT - On-Premise'!A:E,2,FALSE)</f>
        <v>Do you have a formal incident response plan?</v>
      </c>
      <c r="D49" s="104">
        <f>VLOOKUP(B49,'HECVAT - On-Premise'!A:E,4,FALSE)</f>
        <v>0</v>
      </c>
      <c r="E49" s="99" t="b">
        <f t="shared" si="0"/>
        <v>1</v>
      </c>
      <c r="F49" s="98">
        <v>1</v>
      </c>
      <c r="G49" s="98" t="s">
        <v>182</v>
      </c>
      <c r="H49" s="124" t="s">
        <v>68</v>
      </c>
      <c r="I49" s="104">
        <f>VLOOKUP(B49,'HECVAT - On-Premise'!$A$6:$C$301,3,FALSE)</f>
        <v>0</v>
      </c>
      <c r="J49" s="98">
        <f t="shared" si="9"/>
        <v>0</v>
      </c>
      <c r="K49" s="98">
        <v>25</v>
      </c>
      <c r="L49" s="98">
        <f>IF(Table1[[#This Row],[Required]]=1,J49*K49,"")</f>
        <v>0</v>
      </c>
      <c r="M49" s="107" t="str">
        <f>VLOOKUP($B49,'Standards Crosswalk'!$A:$H,3,FALSE)</f>
        <v>CSC 19</v>
      </c>
      <c r="N49" s="107">
        <f>VLOOKUP($B49,'Standards Crosswalk'!$A:$H,4,FALSE)</f>
        <v>0</v>
      </c>
      <c r="O49" s="107" t="str">
        <f>VLOOKUP($B49,'Standards Crosswalk'!$A:$H,5,FALSE)</f>
        <v>16.1.5</v>
      </c>
      <c r="P49" s="107" t="str">
        <f>VLOOKUP($B49,'Standards Crosswalk'!$A:$H,6,FALSE)</f>
        <v>PR.IP-9</v>
      </c>
      <c r="Q49" s="107" t="str">
        <f>VLOOKUP($B49,'Standards Crosswalk'!$A:$H,7,FALSE)</f>
        <v>3.6.1, 3.12.2</v>
      </c>
      <c r="R49" s="107" t="str">
        <f>VLOOKUP($B49,'Standards Crosswalk'!$A:$H,8,FALSE)</f>
        <v>CA-5, PM-1, IR-4, IR-5, IR-7, IR-8</v>
      </c>
      <c r="S49" s="98"/>
      <c r="T49" s="98"/>
      <c r="U49" s="98"/>
      <c r="V49" s="98"/>
      <c r="W49" s="98"/>
      <c r="X49" s="98"/>
      <c r="Y49" s="98"/>
      <c r="Z49" s="98"/>
      <c r="AA49" s="98"/>
      <c r="AB49" s="98"/>
    </row>
    <row r="50" spans="1:28" ht="15.75" customHeight="1">
      <c r="A50" s="103">
        <f t="shared" si="4"/>
        <v>49</v>
      </c>
      <c r="B50" s="99" t="s">
        <v>178</v>
      </c>
      <c r="C50" s="99" t="str">
        <f>VLOOKUP(B50,'HECVAT - On-Premise'!A:E,2,FALSE)</f>
        <v>Do you have a documented information security policy?</v>
      </c>
      <c r="D50" s="104">
        <f>VLOOKUP(B50,'HECVAT - On-Premise'!A:E,4,FALSE)</f>
        <v>0</v>
      </c>
      <c r="E50" s="99" t="b">
        <f t="shared" si="0"/>
        <v>0</v>
      </c>
      <c r="F50" s="98">
        <v>1</v>
      </c>
      <c r="G50" s="98" t="s">
        <v>182</v>
      </c>
      <c r="H50" s="124" t="s">
        <v>68</v>
      </c>
      <c r="I50" s="104">
        <f>VLOOKUP(B50,'HECVAT - On-Premise'!$A$6:$C$301,3,FALSE)</f>
        <v>0</v>
      </c>
      <c r="J50" s="98">
        <f t="shared" si="9"/>
        <v>0</v>
      </c>
      <c r="K50" s="98">
        <v>20</v>
      </c>
      <c r="L50" s="98">
        <f>IF(Table1[[#This Row],[Required]]=1,J50*K50,"")</f>
        <v>0</v>
      </c>
      <c r="M50" s="107" t="str">
        <f>VLOOKUP($B50,'Standards Crosswalk'!$A:$H,3,FALSE)</f>
        <v>CSC 17</v>
      </c>
      <c r="N50" s="107" t="str">
        <f>VLOOKUP($B50,'Standards Crosswalk'!$A:$H,4,FALSE)</f>
        <v>§164.308(a)(1)(i)</v>
      </c>
      <c r="O50" s="107" t="str">
        <f>VLOOKUP($B50,'Standards Crosswalk'!$A:$H,5,FALSE)</f>
        <v>5.1.1</v>
      </c>
      <c r="P50" s="107" t="str">
        <f>VLOOKUP($B50,'Standards Crosswalk'!$A:$H,6,FALSE)</f>
        <v>ID.GV-3</v>
      </c>
      <c r="Q50" s="107">
        <f>VLOOKUP($B50,'Standards Crosswalk'!$A:$H,7,FALSE)</f>
        <v>0</v>
      </c>
      <c r="R50" s="107" t="str">
        <f>VLOOKUP($B50,'Standards Crosswalk'!$A:$H,8,FALSE)</f>
        <v>CA-5, PM-1</v>
      </c>
      <c r="S50" s="98"/>
      <c r="T50" s="98"/>
      <c r="U50" s="98"/>
      <c r="V50" s="98"/>
      <c r="W50" s="98"/>
      <c r="X50" s="98"/>
      <c r="Y50" s="98"/>
      <c r="Z50" s="98"/>
      <c r="AA50" s="98"/>
      <c r="AB50" s="98"/>
    </row>
    <row r="51" spans="1:28" ht="15.75" customHeight="1">
      <c r="A51" s="103">
        <f t="shared" si="4"/>
        <v>50</v>
      </c>
      <c r="B51" s="99" t="s">
        <v>183</v>
      </c>
      <c r="C51" s="99" t="str">
        <f>VLOOKUP(B51,'HECVAT - On-Premise'!A:E,2,FALSE)</f>
        <v>Do you employ host-based intrusion detection?</v>
      </c>
      <c r="D51" s="104">
        <f>VLOOKUP(B51,'HECVAT - On-Premise'!A:E,4,FALSE)</f>
        <v>0</v>
      </c>
      <c r="E51" s="99" t="b">
        <f t="shared" ref="E51" si="16">IF(K51&gt;20,TRUE,FALSE)</f>
        <v>0</v>
      </c>
      <c r="F51" s="98">
        <v>1</v>
      </c>
      <c r="G51" s="98" t="s">
        <v>182</v>
      </c>
      <c r="H51" s="124" t="s">
        <v>68</v>
      </c>
      <c r="I51" s="104">
        <f>VLOOKUP(B51,'HECVAT - On-Premise'!$A$6:$C$301,3,FALSE)</f>
        <v>0</v>
      </c>
      <c r="J51" s="98">
        <f t="shared" ref="J51" si="17">IF(ISNUMBER(FIND(H51,I51)), 1, 0)</f>
        <v>0</v>
      </c>
      <c r="K51" s="98">
        <v>20</v>
      </c>
      <c r="L51" s="98">
        <f>IF(Table1[[#This Row],[Required]]=1,J51*K51,"")</f>
        <v>0</v>
      </c>
      <c r="M51" s="107" t="str">
        <f>VLOOKUP($B51,'Standards Crosswalk'!$A:$H,3,FALSE)</f>
        <v>CSC 19</v>
      </c>
      <c r="N51" s="107">
        <f>VLOOKUP($B51,'Standards Crosswalk'!$A:$H,4,FALSE)</f>
        <v>0</v>
      </c>
      <c r="O51" s="107" t="str">
        <f>VLOOKUP($B51,'Standards Crosswalk'!$A:$H,5,FALSE)</f>
        <v>13.1.2</v>
      </c>
      <c r="P51" s="107" t="str">
        <f>VLOOKUP($B51,'Standards Crosswalk'!$A:$H,6,FALSE)</f>
        <v>DE.CM-1</v>
      </c>
      <c r="Q51" s="107" t="str">
        <f>VLOOKUP($B51,'Standards Crosswalk'!$A:$H,7,FALSE)</f>
        <v>3.6.1, 3.14.6, 3.14.7</v>
      </c>
      <c r="R51" s="107" t="str">
        <f>VLOOKUP($B51,'Standards Crosswalk'!$A:$H,8,FALSE)</f>
        <v>IR-2, IR-4, IR-5</v>
      </c>
      <c r="S51" s="98"/>
      <c r="T51" s="98"/>
      <c r="U51" s="98"/>
      <c r="V51" s="98"/>
      <c r="W51" s="98"/>
      <c r="X51" s="98"/>
      <c r="Y51" s="98"/>
      <c r="Z51" s="98"/>
      <c r="AA51" s="98"/>
      <c r="AB51" s="98"/>
    </row>
    <row r="52" spans="1:28" ht="15.75" customHeight="1">
      <c r="A52" s="103">
        <f t="shared" si="4"/>
        <v>51</v>
      </c>
      <c r="B52" s="99" t="s">
        <v>185</v>
      </c>
      <c r="C52" s="99" t="str">
        <f>VLOOKUP(B52,'HECVAT - On-Premise'!A:E,2,FALSE)</f>
        <v>Are you utilizing a host-based stateful packet inspection (SPI) firewall?</v>
      </c>
      <c r="D52" s="104">
        <f>VLOOKUP(B52,'HECVAT - On-Premise'!A:E,4,FALSE)</f>
        <v>0</v>
      </c>
      <c r="E52" s="99" t="b">
        <f t="shared" ref="E52:E56" si="18">IF(K52&gt;20,TRUE,FALSE)</f>
        <v>0</v>
      </c>
      <c r="F52" s="98">
        <v>1</v>
      </c>
      <c r="G52" s="98" t="s">
        <v>182</v>
      </c>
      <c r="H52" s="124" t="s">
        <v>68</v>
      </c>
      <c r="I52" s="104">
        <f>VLOOKUP(B52,'HECVAT - On-Premise'!$A$6:$C$301,3,FALSE)</f>
        <v>0</v>
      </c>
      <c r="J52" s="98">
        <f t="shared" ref="J52:J55" si="19">IF(ISNUMBER(FIND(H52,I52)), 1, 0)</f>
        <v>0</v>
      </c>
      <c r="K52" s="98">
        <v>20</v>
      </c>
      <c r="L52" s="98">
        <f>IF(Table1[[#This Row],[Required]]=1,J52*K52,"")</f>
        <v>0</v>
      </c>
      <c r="M52" s="107" t="str">
        <f>VLOOKUP($B52,'Standards Crosswalk'!$A:$H,3,FALSE)</f>
        <v>CSC 9</v>
      </c>
      <c r="N52" s="107">
        <f>VLOOKUP($B52,'Standards Crosswalk'!$A:$H,4,FALSE)</f>
        <v>0</v>
      </c>
      <c r="O52" s="107" t="str">
        <f>VLOOKUP($B52,'Standards Crosswalk'!$A:$H,5,FALSE)</f>
        <v>13.1.1</v>
      </c>
      <c r="P52" s="107" t="str">
        <f>VLOOKUP($B52,'Standards Crosswalk'!$A:$H,6,FALSE)</f>
        <v>PR.DS-5</v>
      </c>
      <c r="Q52" s="107">
        <f>VLOOKUP($B52,'Standards Crosswalk'!$A:$H,7,FALSE)</f>
        <v>0</v>
      </c>
      <c r="R52" s="107">
        <f>VLOOKUP($B52,'Standards Crosswalk'!$A:$H,8,FALSE)</f>
        <v>0</v>
      </c>
      <c r="S52" s="98"/>
      <c r="T52" s="98"/>
      <c r="U52" s="98"/>
      <c r="V52" s="98"/>
      <c r="W52" s="98"/>
      <c r="X52" s="98"/>
      <c r="Y52" s="98"/>
      <c r="Z52" s="98"/>
      <c r="AA52" s="98"/>
      <c r="AB52" s="98"/>
    </row>
    <row r="53" spans="1:28" ht="15.75" customHeight="1">
      <c r="A53" s="103">
        <f t="shared" si="4"/>
        <v>52</v>
      </c>
      <c r="B53" s="99" t="s">
        <v>188</v>
      </c>
      <c r="C53" s="99" t="str">
        <f>VLOOKUP(B53,'HECVAT - On-Premise'!A:E,2,FALSE)</f>
        <v>Do you employ host-based intrusion prevention?</v>
      </c>
      <c r="D53" s="104">
        <f>VLOOKUP(B53,'HECVAT - On-Premise'!A:E,4,FALSE)</f>
        <v>0</v>
      </c>
      <c r="E53" s="99" t="b">
        <f t="shared" si="18"/>
        <v>0</v>
      </c>
      <c r="F53" s="98">
        <v>1</v>
      </c>
      <c r="G53" s="98" t="s">
        <v>182</v>
      </c>
      <c r="H53" s="124" t="s">
        <v>68</v>
      </c>
      <c r="I53" s="104">
        <f>VLOOKUP(B53,'HECVAT - On-Premise'!$A$6:$C$301,3,FALSE)</f>
        <v>0</v>
      </c>
      <c r="J53" s="98">
        <f t="shared" si="19"/>
        <v>0</v>
      </c>
      <c r="K53" s="98">
        <v>20</v>
      </c>
      <c r="L53" s="98">
        <f>IF(Table1[[#This Row],[Required]]=1,J53*K53,"")</f>
        <v>0</v>
      </c>
      <c r="M53" s="107" t="str">
        <f>VLOOKUP($B53,'Standards Crosswalk'!$A:$H,3,FALSE)</f>
        <v>CSC 19</v>
      </c>
      <c r="N53" s="107">
        <f>VLOOKUP($B53,'Standards Crosswalk'!$A:$H,4,FALSE)</f>
        <v>0</v>
      </c>
      <c r="O53" s="107" t="str">
        <f>VLOOKUP($B53,'Standards Crosswalk'!$A:$H,5,FALSE)</f>
        <v>13.1.2</v>
      </c>
      <c r="P53" s="107" t="str">
        <f>VLOOKUP($B53,'Standards Crosswalk'!$A:$H,6,FALSE)</f>
        <v>DE.CM-1</v>
      </c>
      <c r="Q53" s="107" t="str">
        <f>VLOOKUP($B53,'Standards Crosswalk'!$A:$H,7,FALSE)</f>
        <v>3.6.1, 3.14.6, 3.14.7</v>
      </c>
      <c r="R53" s="107" t="str">
        <f>VLOOKUP($B53,'Standards Crosswalk'!$A:$H,8,FALSE)</f>
        <v>IR-2, IR-4, IR-5</v>
      </c>
      <c r="S53" s="98"/>
      <c r="T53" s="98"/>
      <c r="U53" s="98"/>
      <c r="V53" s="98"/>
      <c r="W53" s="98"/>
      <c r="X53" s="98"/>
      <c r="Y53" s="98"/>
      <c r="Z53" s="98"/>
      <c r="AA53" s="98"/>
      <c r="AB53" s="98"/>
    </row>
    <row r="54" spans="1:28" ht="15.75" customHeight="1">
      <c r="A54" s="103">
        <f t="shared" si="4"/>
        <v>53</v>
      </c>
      <c r="B54" s="99" t="s">
        <v>190</v>
      </c>
      <c r="C54" s="99" t="str">
        <f>VLOOKUP(B54,'HECVAT - On-Premise'!A:E,2,FALSE)</f>
        <v>Are you employing any next-generation persistent threat (NGPT) monitoring?</v>
      </c>
      <c r="D54" s="104">
        <f>VLOOKUP(B54,'HECVAT - On-Premise'!A:E,4,FALSE)</f>
        <v>0</v>
      </c>
      <c r="E54" s="99" t="b">
        <f t="shared" si="18"/>
        <v>0</v>
      </c>
      <c r="F54" s="98">
        <v>1</v>
      </c>
      <c r="G54" s="98" t="s">
        <v>182</v>
      </c>
      <c r="H54" s="124" t="s">
        <v>68</v>
      </c>
      <c r="I54" s="104">
        <f>VLOOKUP(B54,'HECVAT - On-Premise'!$A$6:$C$301,3,FALSE)</f>
        <v>0</v>
      </c>
      <c r="J54" s="98">
        <f t="shared" si="19"/>
        <v>0</v>
      </c>
      <c r="K54" s="98">
        <v>20</v>
      </c>
      <c r="L54" s="98">
        <f>IF(Table1[[#This Row],[Required]]=1,J54*K54,"")</f>
        <v>0</v>
      </c>
      <c r="M54" s="107" t="str">
        <f>VLOOKUP($B54,'Standards Crosswalk'!$A:$H,3,FALSE)</f>
        <v>CSC 19</v>
      </c>
      <c r="N54" s="107">
        <f>VLOOKUP($B54,'Standards Crosswalk'!$A:$H,4,FALSE)</f>
        <v>0</v>
      </c>
      <c r="O54" s="107" t="str">
        <f>VLOOKUP($B54,'Standards Crosswalk'!$A:$H,5,FALSE)</f>
        <v>12.4.1</v>
      </c>
      <c r="P54" s="107">
        <f>VLOOKUP($B54,'Standards Crosswalk'!$A:$H,6,FALSE)</f>
        <v>0</v>
      </c>
      <c r="Q54" s="107" t="str">
        <f>VLOOKUP($B54,'Standards Crosswalk'!$A:$H,7,FALSE)</f>
        <v>3.6.1, 3.14.6, 3.14.7</v>
      </c>
      <c r="R54" s="107" t="str">
        <f>VLOOKUP($B54,'Standards Crosswalk'!$A:$H,8,FALSE)</f>
        <v>IR-2, IR-4, IR-9</v>
      </c>
      <c r="S54" s="98"/>
      <c r="T54" s="98"/>
      <c r="U54" s="98"/>
      <c r="V54" s="98"/>
      <c r="W54" s="98"/>
      <c r="X54" s="98"/>
      <c r="Y54" s="98"/>
      <c r="Z54" s="98"/>
      <c r="AA54" s="98"/>
      <c r="AB54" s="98"/>
    </row>
    <row r="55" spans="1:28" ht="15.75" customHeight="1">
      <c r="A55" s="103">
        <f t="shared" si="4"/>
        <v>54</v>
      </c>
      <c r="B55" s="99" t="s">
        <v>192</v>
      </c>
      <c r="C55" s="99" t="str">
        <f>VLOOKUP(B55,'HECVAT - On-Premise'!A:E,2,FALSE)</f>
        <v>Do you support campus status monitoring through SNMPv3 or other means?</v>
      </c>
      <c r="D55" s="104">
        <f>VLOOKUP(B55,'HECVAT - On-Premise'!A:E,4,FALSE)</f>
        <v>0</v>
      </c>
      <c r="E55" s="99" t="b">
        <f t="shared" si="18"/>
        <v>0</v>
      </c>
      <c r="F55" s="98">
        <v>1</v>
      </c>
      <c r="G55" s="98" t="s">
        <v>182</v>
      </c>
      <c r="H55" s="124" t="s">
        <v>68</v>
      </c>
      <c r="I55" s="104">
        <f>VLOOKUP(B55,'HECVAT - On-Premise'!$A$6:$C$301,3,FALSE)</f>
        <v>0</v>
      </c>
      <c r="J55" s="98">
        <f t="shared" si="19"/>
        <v>0</v>
      </c>
      <c r="K55" s="98">
        <v>20</v>
      </c>
      <c r="L55" s="98">
        <f>IF(Table1[[#This Row],[Required]]=1,J55*K55,"")</f>
        <v>0</v>
      </c>
      <c r="M55" s="107" t="str">
        <f>VLOOKUP($B55,'Standards Crosswalk'!$A:$H,3,FALSE)</f>
        <v>CSC 17</v>
      </c>
      <c r="N55" s="107" t="str">
        <f>VLOOKUP($B55,'Standards Crosswalk'!$A:$H,4,FALSE)</f>
        <v>§164.308(a)(1)(i)</v>
      </c>
      <c r="O55" s="107" t="str">
        <f>VLOOKUP($B55,'Standards Crosswalk'!$A:$H,5,FALSE)</f>
        <v>5.1.1</v>
      </c>
      <c r="P55" s="107" t="str">
        <f>VLOOKUP($B55,'Standards Crosswalk'!$A:$H,6,FALSE)</f>
        <v>ID.GV-3</v>
      </c>
      <c r="Q55" s="107">
        <f>VLOOKUP($B55,'Standards Crosswalk'!$A:$H,7,FALSE)</f>
        <v>0</v>
      </c>
      <c r="R55" s="107" t="str">
        <f>VLOOKUP($B55,'Standards Crosswalk'!$A:$H,8,FALSE)</f>
        <v>CA-5, PM-1</v>
      </c>
      <c r="S55" s="98"/>
      <c r="T55" s="98"/>
      <c r="U55" s="98"/>
      <c r="V55" s="98"/>
      <c r="W55" s="98"/>
      <c r="X55" s="98"/>
      <c r="Y55" s="98"/>
      <c r="Z55" s="98"/>
      <c r="AA55" s="98"/>
      <c r="AB55" s="98"/>
    </row>
    <row r="56" spans="1:28" ht="15.75" customHeight="1">
      <c r="A56" s="103">
        <f t="shared" si="4"/>
        <v>55</v>
      </c>
      <c r="B56" s="99" t="s">
        <v>1838</v>
      </c>
      <c r="C56" s="99" t="str">
        <f>VLOOKUP(B56,'HECVAT - On-Premise'!A:E,2,FALSE)</f>
        <v xml:space="preserve">Describe or provide a reference to any other safeguards used to monitor for malicious activity. </v>
      </c>
      <c r="D56" s="104">
        <f>VLOOKUP(B56,'HECVAT - On-Premise'!A:E,4,FALSE)</f>
        <v>0</v>
      </c>
      <c r="E56" s="99" t="b">
        <f t="shared" si="18"/>
        <v>0</v>
      </c>
      <c r="F56" s="98">
        <v>1</v>
      </c>
      <c r="G56" s="98" t="s">
        <v>182</v>
      </c>
      <c r="H56" s="124" t="s">
        <v>68</v>
      </c>
      <c r="I56" s="104">
        <f>VLOOKUP(B56,'HECVAT - On-Premise'!$A$6:$C$301,3,FALSE)</f>
        <v>0</v>
      </c>
      <c r="J56" s="98">
        <f>IF(VLOOKUP(B56,'Analyst Report'!A$24:G$47,7,FALSE)="Yes",1,0)</f>
        <v>0</v>
      </c>
      <c r="K56" s="98">
        <v>20</v>
      </c>
      <c r="L56" s="98">
        <f>IF(Table1[[#This Row],[Required]]=1,J56*K56,"")</f>
        <v>0</v>
      </c>
      <c r="M56" s="107" t="str">
        <f>VLOOKUP($B56,'Standards Crosswalk'!$A:$H,3,FALSE)</f>
        <v>CSC 19</v>
      </c>
      <c r="N56" s="107">
        <f>VLOOKUP($B56,'Standards Crosswalk'!$A:$H,4,FALSE)</f>
        <v>0</v>
      </c>
      <c r="O56" s="107" t="str">
        <f>VLOOKUP($B56,'Standards Crosswalk'!$A:$H,5,FALSE)</f>
        <v>12.4.1</v>
      </c>
      <c r="P56" s="107" t="str">
        <f>VLOOKUP($B56,'Standards Crosswalk'!$A:$H,6,FALSE)</f>
        <v>DE.CM-1, DE.CM-2, DE.CM-7</v>
      </c>
      <c r="Q56" s="107" t="str">
        <f>VLOOKUP($B56,'Standards Crosswalk'!$A:$H,7,FALSE)</f>
        <v>3.6.1, 3.14.6, 3.14.7</v>
      </c>
      <c r="R56" s="107" t="str">
        <f>VLOOKUP($B56,'Standards Crosswalk'!$A:$H,8,FALSE)</f>
        <v>IR-2, IR-4, IR-10</v>
      </c>
      <c r="S56" s="98"/>
      <c r="T56" s="98"/>
      <c r="U56" s="98"/>
      <c r="V56" s="98"/>
      <c r="W56" s="98"/>
      <c r="X56" s="98"/>
      <c r="Y56" s="98"/>
      <c r="Z56" s="98"/>
      <c r="AA56" s="98"/>
      <c r="AB56" s="98"/>
    </row>
    <row r="57" spans="1:28" ht="15.75" customHeight="1">
      <c r="A57" s="98"/>
      <c r="B57" s="98"/>
      <c r="C57" s="98"/>
      <c r="D57" s="98"/>
      <c r="E57" s="98"/>
      <c r="F57" s="98"/>
      <c r="G57" s="98"/>
      <c r="H57" s="98"/>
      <c r="I57" s="98"/>
      <c r="J57" s="98"/>
      <c r="K57" s="98"/>
      <c r="L57" s="98"/>
      <c r="M57" s="98"/>
      <c r="N57" s="98"/>
      <c r="O57" s="103"/>
      <c r="P57" s="103"/>
      <c r="Q57" s="103"/>
      <c r="R57" s="103"/>
      <c r="S57" s="98"/>
      <c r="T57" s="98"/>
      <c r="U57" s="98"/>
      <c r="V57" s="98"/>
      <c r="W57" s="98"/>
      <c r="X57" s="98"/>
      <c r="Y57" s="98"/>
      <c r="Z57" s="98"/>
      <c r="AA57" s="98"/>
      <c r="AB57" s="98"/>
    </row>
    <row r="58" spans="1:28" ht="15.75" customHeight="1">
      <c r="A58" s="98"/>
      <c r="B58" s="98"/>
      <c r="C58" s="98"/>
      <c r="D58" s="98"/>
      <c r="E58" s="98"/>
      <c r="F58" s="98"/>
      <c r="G58" s="98"/>
      <c r="H58" s="98"/>
      <c r="I58" s="98"/>
      <c r="J58" s="98"/>
      <c r="K58" s="98"/>
      <c r="L58" s="98"/>
      <c r="M58" s="98"/>
      <c r="N58" s="98"/>
      <c r="O58" s="103"/>
      <c r="P58" s="103"/>
      <c r="Q58" s="103"/>
      <c r="R58" s="103"/>
      <c r="S58" s="98"/>
      <c r="T58" s="98"/>
      <c r="U58" s="98"/>
      <c r="V58" s="98"/>
      <c r="W58" s="98"/>
      <c r="X58" s="98"/>
      <c r="Y58" s="98"/>
      <c r="Z58" s="98"/>
      <c r="AA58" s="98"/>
      <c r="AB58" s="98"/>
    </row>
    <row r="59" spans="1:28" ht="15.75" customHeight="1">
      <c r="A59" s="98"/>
      <c r="B59" s="98"/>
      <c r="C59" s="98"/>
      <c r="D59" s="98"/>
      <c r="E59" s="98"/>
      <c r="F59" s="98"/>
      <c r="G59" s="98"/>
      <c r="H59" s="98"/>
      <c r="I59" s="98"/>
      <c r="J59" s="98"/>
      <c r="K59" s="98"/>
      <c r="L59" s="98"/>
      <c r="M59" s="98"/>
      <c r="N59" s="98"/>
      <c r="O59" s="103"/>
      <c r="P59" s="103"/>
      <c r="Q59" s="103"/>
      <c r="R59" s="103"/>
      <c r="S59" s="98"/>
      <c r="T59" s="98"/>
      <c r="U59" s="98"/>
      <c r="V59" s="98"/>
      <c r="W59" s="98"/>
      <c r="X59" s="98"/>
      <c r="Y59" s="98"/>
      <c r="Z59" s="98"/>
      <c r="AA59" s="98"/>
      <c r="AB59" s="98"/>
    </row>
    <row r="60" spans="1:28" ht="15.75" customHeight="1">
      <c r="A60" s="98"/>
      <c r="B60" s="98"/>
      <c r="C60" s="98"/>
      <c r="D60" s="98"/>
      <c r="E60" s="98"/>
      <c r="F60" s="98"/>
      <c r="G60" s="98"/>
      <c r="H60" s="98"/>
      <c r="I60" s="98"/>
      <c r="J60" s="98"/>
      <c r="K60" s="98"/>
      <c r="L60" s="98"/>
      <c r="M60" s="98"/>
      <c r="N60" s="98"/>
      <c r="O60" s="103"/>
      <c r="P60" s="103"/>
      <c r="Q60" s="103"/>
      <c r="R60" s="103"/>
      <c r="S60" s="98"/>
      <c r="T60" s="98"/>
      <c r="U60" s="98"/>
      <c r="V60" s="98"/>
      <c r="W60" s="98"/>
      <c r="X60" s="98"/>
      <c r="Y60" s="98"/>
      <c r="Z60" s="98"/>
      <c r="AA60" s="98"/>
      <c r="AB60" s="98"/>
    </row>
    <row r="61" spans="1:28" ht="15.75" customHeight="1">
      <c r="A61" s="98"/>
      <c r="B61" s="98"/>
      <c r="C61" s="98"/>
      <c r="D61" s="98"/>
      <c r="E61" s="98"/>
      <c r="F61" s="98"/>
      <c r="G61" s="98"/>
      <c r="H61" s="98"/>
      <c r="I61" s="98"/>
      <c r="J61" s="98"/>
      <c r="K61" s="98"/>
      <c r="L61" s="98"/>
      <c r="M61" s="98"/>
      <c r="N61" s="98"/>
      <c r="O61" s="103"/>
      <c r="P61" s="103"/>
      <c r="Q61" s="103"/>
      <c r="R61" s="103"/>
      <c r="S61" s="98"/>
      <c r="T61" s="98"/>
      <c r="U61" s="98"/>
      <c r="V61" s="98"/>
      <c r="W61" s="98"/>
      <c r="X61" s="98"/>
      <c r="Y61" s="98"/>
      <c r="Z61" s="98"/>
      <c r="AA61" s="98"/>
      <c r="AB61" s="98"/>
    </row>
    <row r="62" spans="1:28" ht="15.75" customHeight="1">
      <c r="A62" s="98"/>
      <c r="B62" s="98"/>
      <c r="C62" s="98"/>
      <c r="D62" s="98"/>
      <c r="E62" s="98"/>
      <c r="F62" s="98"/>
      <c r="G62" s="98"/>
      <c r="H62" s="98"/>
      <c r="I62" s="98"/>
      <c r="J62" s="98"/>
      <c r="K62" s="98"/>
      <c r="L62" s="98"/>
      <c r="M62" s="98"/>
      <c r="N62" s="98"/>
      <c r="O62" s="103"/>
      <c r="P62" s="103"/>
      <c r="Q62" s="103"/>
      <c r="R62" s="103"/>
      <c r="S62" s="98"/>
      <c r="T62" s="98"/>
      <c r="U62" s="98"/>
      <c r="V62" s="98"/>
      <c r="W62" s="98"/>
      <c r="X62" s="98"/>
      <c r="Y62" s="98"/>
      <c r="Z62" s="98"/>
      <c r="AA62" s="98"/>
      <c r="AB62" s="98"/>
    </row>
    <row r="63" spans="1:28" ht="15.75" customHeight="1">
      <c r="A63" s="98"/>
      <c r="B63" s="98"/>
      <c r="C63" s="98"/>
      <c r="D63" s="98"/>
      <c r="E63" s="98"/>
      <c r="F63" s="98"/>
      <c r="G63" s="98"/>
      <c r="H63" s="98"/>
      <c r="I63" s="98"/>
      <c r="J63" s="98"/>
      <c r="K63" s="98"/>
      <c r="L63" s="98"/>
      <c r="M63" s="98"/>
      <c r="N63" s="98"/>
      <c r="O63" s="103"/>
      <c r="P63" s="103"/>
      <c r="Q63" s="103"/>
      <c r="R63" s="103"/>
      <c r="S63" s="98"/>
      <c r="T63" s="98"/>
      <c r="U63" s="98"/>
      <c r="V63" s="98"/>
      <c r="W63" s="98"/>
      <c r="X63" s="98"/>
      <c r="Y63" s="98"/>
      <c r="Z63" s="98"/>
      <c r="AA63" s="98"/>
      <c r="AB63" s="98"/>
    </row>
    <row r="64" spans="1:28" ht="15.75" customHeight="1">
      <c r="A64" s="98"/>
      <c r="B64" s="98"/>
      <c r="C64" s="98"/>
      <c r="D64" s="98"/>
      <c r="E64" s="98"/>
      <c r="F64" s="98"/>
      <c r="G64" s="98"/>
      <c r="H64" s="98"/>
      <c r="I64" s="98"/>
      <c r="J64" s="98"/>
      <c r="K64" s="98"/>
      <c r="L64" s="98"/>
      <c r="M64" s="98"/>
      <c r="N64" s="98"/>
      <c r="O64" s="103"/>
      <c r="P64" s="103"/>
      <c r="Q64" s="103"/>
      <c r="R64" s="103"/>
      <c r="S64" s="98"/>
      <c r="T64" s="98"/>
      <c r="U64" s="98"/>
      <c r="V64" s="98"/>
      <c r="W64" s="98"/>
      <c r="X64" s="98"/>
      <c r="Y64" s="98"/>
      <c r="Z64" s="98"/>
      <c r="AA64" s="98"/>
      <c r="AB64" s="98"/>
    </row>
    <row r="65" spans="1:28" ht="15.75" customHeight="1">
      <c r="A65" s="98"/>
      <c r="B65" s="98"/>
      <c r="C65" s="98"/>
      <c r="D65" s="98"/>
      <c r="E65" s="98"/>
      <c r="F65" s="98"/>
      <c r="G65" s="98"/>
      <c r="H65" s="98"/>
      <c r="I65" s="98"/>
      <c r="J65" s="98"/>
      <c r="K65" s="98"/>
      <c r="L65" s="98"/>
      <c r="M65" s="98"/>
      <c r="N65" s="98"/>
      <c r="O65" s="103"/>
      <c r="P65" s="103"/>
      <c r="Q65" s="103"/>
      <c r="R65" s="103"/>
      <c r="S65" s="98"/>
      <c r="T65" s="98"/>
      <c r="U65" s="98"/>
      <c r="V65" s="98"/>
      <c r="W65" s="98"/>
      <c r="X65" s="98"/>
      <c r="Y65" s="98"/>
      <c r="Z65" s="98"/>
      <c r="AA65" s="98"/>
      <c r="AB65" s="98"/>
    </row>
    <row r="66" spans="1:28" ht="15.75" customHeight="1">
      <c r="A66" s="98"/>
      <c r="B66" s="98"/>
      <c r="C66" s="98"/>
      <c r="D66" s="98"/>
      <c r="E66" s="98"/>
      <c r="F66" s="98"/>
      <c r="G66" s="98"/>
      <c r="H66" s="98"/>
      <c r="I66" s="98"/>
      <c r="J66" s="98"/>
      <c r="K66" s="98"/>
      <c r="L66" s="98"/>
      <c r="M66" s="98"/>
      <c r="N66" s="98"/>
      <c r="O66" s="103"/>
      <c r="P66" s="103"/>
      <c r="Q66" s="103"/>
      <c r="R66" s="103"/>
      <c r="S66" s="98"/>
      <c r="T66" s="98"/>
      <c r="U66" s="98"/>
      <c r="V66" s="98"/>
      <c r="W66" s="98"/>
      <c r="X66" s="98"/>
      <c r="Y66" s="98"/>
      <c r="Z66" s="98"/>
      <c r="AA66" s="98"/>
      <c r="AB66" s="98"/>
    </row>
    <row r="67" spans="1:28" ht="15.75" customHeight="1">
      <c r="A67" s="98"/>
      <c r="B67" s="98"/>
      <c r="C67" s="98"/>
      <c r="D67" s="98"/>
      <c r="E67" s="98"/>
      <c r="F67" s="98"/>
      <c r="G67" s="98"/>
      <c r="H67" s="98"/>
      <c r="I67" s="98"/>
      <c r="J67" s="98"/>
      <c r="K67" s="98"/>
      <c r="L67" s="98"/>
      <c r="M67" s="98"/>
      <c r="N67" s="98"/>
      <c r="O67" s="103"/>
      <c r="P67" s="103"/>
      <c r="Q67" s="103"/>
      <c r="R67" s="103"/>
      <c r="S67" s="98"/>
      <c r="T67" s="98"/>
      <c r="U67" s="98"/>
      <c r="V67" s="98"/>
      <c r="W67" s="98"/>
      <c r="X67" s="98"/>
      <c r="Y67" s="98"/>
      <c r="Z67" s="98"/>
      <c r="AA67" s="98"/>
      <c r="AB67" s="98"/>
    </row>
    <row r="68" spans="1:28" ht="15.75" customHeight="1">
      <c r="A68" s="98"/>
      <c r="B68" s="98"/>
      <c r="C68" s="98"/>
      <c r="D68" s="98"/>
      <c r="E68" s="98"/>
      <c r="F68" s="98"/>
      <c r="G68" s="98"/>
      <c r="H68" s="98"/>
      <c r="I68" s="98"/>
      <c r="J68" s="98"/>
      <c r="K68" s="98"/>
      <c r="L68" s="98"/>
      <c r="M68" s="98"/>
      <c r="N68" s="98"/>
      <c r="O68" s="103"/>
      <c r="P68" s="103"/>
      <c r="Q68" s="103"/>
      <c r="R68" s="103"/>
      <c r="S68" s="98"/>
      <c r="T68" s="98"/>
      <c r="U68" s="98"/>
      <c r="V68" s="98"/>
      <c r="W68" s="98"/>
      <c r="X68" s="98"/>
      <c r="Y68" s="98"/>
      <c r="Z68" s="98"/>
      <c r="AA68" s="98"/>
      <c r="AB68" s="98"/>
    </row>
    <row r="69" spans="1:28" ht="15.75" customHeight="1">
      <c r="A69" s="98"/>
      <c r="B69" s="98"/>
      <c r="C69" s="98"/>
      <c r="D69" s="98"/>
      <c r="E69" s="98"/>
      <c r="F69" s="98"/>
      <c r="G69" s="98"/>
      <c r="H69" s="98"/>
      <c r="I69" s="98"/>
      <c r="J69" s="98"/>
      <c r="K69" s="98"/>
      <c r="L69" s="98"/>
      <c r="M69" s="98"/>
      <c r="N69" s="98"/>
      <c r="O69" s="103"/>
      <c r="P69" s="103"/>
      <c r="Q69" s="103"/>
      <c r="R69" s="103"/>
      <c r="S69" s="98"/>
      <c r="T69" s="98"/>
      <c r="U69" s="98"/>
      <c r="V69" s="98"/>
      <c r="W69" s="98"/>
      <c r="X69" s="98"/>
      <c r="Y69" s="98"/>
      <c r="Z69" s="98"/>
      <c r="AA69" s="98"/>
      <c r="AB69" s="98"/>
    </row>
    <row r="70" spans="1:28" ht="15.75" customHeight="1">
      <c r="A70" s="98"/>
      <c r="B70" s="98"/>
      <c r="C70" s="98"/>
      <c r="D70" s="98"/>
      <c r="E70" s="98"/>
      <c r="F70" s="98"/>
      <c r="G70" s="98"/>
      <c r="H70" s="98"/>
      <c r="I70" s="98"/>
      <c r="J70" s="98"/>
      <c r="K70" s="98"/>
      <c r="L70" s="98"/>
      <c r="M70" s="98"/>
      <c r="N70" s="98"/>
      <c r="O70" s="103"/>
      <c r="P70" s="103"/>
      <c r="Q70" s="103"/>
      <c r="R70" s="103"/>
      <c r="S70" s="98"/>
      <c r="T70" s="98"/>
      <c r="U70" s="98"/>
      <c r="V70" s="98"/>
      <c r="W70" s="98"/>
      <c r="X70" s="98"/>
      <c r="Y70" s="98"/>
      <c r="Z70" s="98"/>
      <c r="AA70" s="98"/>
      <c r="AB70" s="98"/>
    </row>
    <row r="71" spans="1:28" ht="15.75" customHeight="1">
      <c r="A71" s="98"/>
      <c r="B71" s="98"/>
      <c r="C71" s="98"/>
      <c r="D71" s="98"/>
      <c r="E71" s="98"/>
      <c r="F71" s="98"/>
      <c r="G71" s="98"/>
      <c r="H71" s="98"/>
      <c r="I71" s="98"/>
      <c r="J71" s="98"/>
      <c r="K71" s="98"/>
      <c r="L71" s="98"/>
      <c r="M71" s="98"/>
      <c r="N71" s="98"/>
      <c r="O71" s="103"/>
      <c r="P71" s="103"/>
      <c r="Q71" s="103"/>
      <c r="R71" s="103"/>
      <c r="S71" s="98"/>
      <c r="T71" s="98"/>
      <c r="U71" s="98"/>
      <c r="V71" s="98"/>
      <c r="W71" s="98"/>
      <c r="X71" s="98"/>
      <c r="Y71" s="98"/>
      <c r="Z71" s="98"/>
      <c r="AA71" s="98"/>
      <c r="AB71" s="98"/>
    </row>
    <row r="72" spans="1:28" ht="15.75" customHeight="1">
      <c r="A72" s="98"/>
      <c r="B72" s="98"/>
      <c r="C72" s="98"/>
      <c r="D72" s="98"/>
      <c r="E72" s="98"/>
      <c r="F72" s="98"/>
      <c r="G72" s="98"/>
      <c r="H72" s="98"/>
      <c r="I72" s="98"/>
      <c r="J72" s="98"/>
      <c r="K72" s="98"/>
      <c r="L72" s="98"/>
      <c r="M72" s="98"/>
      <c r="N72" s="98"/>
      <c r="O72" s="103"/>
      <c r="P72" s="103"/>
      <c r="Q72" s="103"/>
      <c r="R72" s="103"/>
      <c r="S72" s="98"/>
      <c r="T72" s="98"/>
      <c r="U72" s="98"/>
      <c r="V72" s="98"/>
      <c r="W72" s="98"/>
      <c r="X72" s="98"/>
      <c r="Y72" s="98"/>
      <c r="Z72" s="98"/>
      <c r="AA72" s="98"/>
      <c r="AB72" s="98"/>
    </row>
    <row r="73" spans="1:28" ht="15.75" customHeight="1">
      <c r="A73" s="98"/>
      <c r="B73" s="98"/>
      <c r="C73" s="98"/>
      <c r="D73" s="98"/>
      <c r="E73" s="98"/>
      <c r="F73" s="98"/>
      <c r="G73" s="98"/>
      <c r="H73" s="98"/>
      <c r="I73" s="98"/>
      <c r="J73" s="98"/>
      <c r="K73" s="98"/>
      <c r="L73" s="98"/>
      <c r="M73" s="98"/>
      <c r="N73" s="98"/>
      <c r="O73" s="103"/>
      <c r="P73" s="103"/>
      <c r="Q73" s="103"/>
      <c r="R73" s="103"/>
      <c r="S73" s="98"/>
      <c r="T73" s="98"/>
      <c r="U73" s="98"/>
      <c r="V73" s="98"/>
      <c r="W73" s="98"/>
      <c r="X73" s="98"/>
      <c r="Y73" s="98"/>
      <c r="Z73" s="98"/>
      <c r="AA73" s="98"/>
      <c r="AB73" s="98"/>
    </row>
    <row r="74" spans="1:28" ht="15.75" customHeight="1">
      <c r="A74" s="98"/>
      <c r="B74" s="98"/>
      <c r="C74" s="98"/>
      <c r="D74" s="98"/>
      <c r="E74" s="98"/>
      <c r="F74" s="98"/>
      <c r="G74" s="98"/>
      <c r="H74" s="98"/>
      <c r="I74" s="98"/>
      <c r="J74" s="98"/>
      <c r="K74" s="98"/>
      <c r="L74" s="98"/>
      <c r="M74" s="98"/>
      <c r="N74" s="98"/>
      <c r="O74" s="103"/>
      <c r="P74" s="103"/>
      <c r="Q74" s="103"/>
      <c r="R74" s="103"/>
      <c r="S74" s="98"/>
      <c r="T74" s="98"/>
      <c r="U74" s="98"/>
      <c r="V74" s="98"/>
      <c r="W74" s="98"/>
      <c r="X74" s="98"/>
      <c r="Y74" s="98"/>
      <c r="Z74" s="98"/>
      <c r="AA74" s="98"/>
      <c r="AB74" s="98"/>
    </row>
    <row r="75" spans="1:28" ht="15.75" customHeight="1">
      <c r="A75" s="98"/>
      <c r="B75" s="98"/>
      <c r="C75" s="98"/>
      <c r="D75" s="98"/>
      <c r="E75" s="98"/>
      <c r="F75" s="98"/>
      <c r="G75" s="98"/>
      <c r="H75" s="98"/>
      <c r="I75" s="98"/>
      <c r="J75" s="98"/>
      <c r="K75" s="98"/>
      <c r="L75" s="98"/>
      <c r="M75" s="98"/>
      <c r="N75" s="98"/>
      <c r="O75" s="103"/>
      <c r="P75" s="103"/>
      <c r="Q75" s="103"/>
      <c r="R75" s="103"/>
      <c r="S75" s="98"/>
      <c r="T75" s="98"/>
      <c r="U75" s="98"/>
      <c r="V75" s="98"/>
      <c r="W75" s="98"/>
      <c r="X75" s="98"/>
      <c r="Y75" s="98"/>
      <c r="Z75" s="98"/>
      <c r="AA75" s="98"/>
      <c r="AB75" s="98"/>
    </row>
    <row r="76" spans="1:28" ht="15.75" customHeight="1">
      <c r="A76" s="98"/>
      <c r="B76" s="98"/>
      <c r="C76" s="98"/>
      <c r="D76" s="98"/>
      <c r="E76" s="98"/>
      <c r="F76" s="98"/>
      <c r="G76" s="98"/>
      <c r="H76" s="98"/>
      <c r="I76" s="98"/>
      <c r="J76" s="98"/>
      <c r="K76" s="98"/>
      <c r="L76" s="98"/>
      <c r="M76" s="98"/>
      <c r="N76" s="98"/>
      <c r="O76" s="103"/>
      <c r="P76" s="103"/>
      <c r="Q76" s="103"/>
      <c r="R76" s="103"/>
      <c r="S76" s="98"/>
      <c r="T76" s="98"/>
      <c r="U76" s="98"/>
      <c r="V76" s="98"/>
      <c r="W76" s="98"/>
      <c r="X76" s="98"/>
      <c r="Y76" s="98"/>
      <c r="Z76" s="98"/>
      <c r="AA76" s="98"/>
      <c r="AB76" s="98"/>
    </row>
    <row r="77" spans="1:28" ht="15.75" customHeight="1">
      <c r="A77" s="98"/>
      <c r="B77" s="98"/>
      <c r="C77" s="98"/>
      <c r="D77" s="98"/>
      <c r="E77" s="98"/>
      <c r="F77" s="98"/>
      <c r="G77" s="98"/>
      <c r="H77" s="98"/>
      <c r="I77" s="98"/>
      <c r="J77" s="98"/>
      <c r="K77" s="98"/>
      <c r="L77" s="98"/>
      <c r="M77" s="98"/>
      <c r="N77" s="98"/>
      <c r="O77" s="103"/>
      <c r="P77" s="103"/>
      <c r="Q77" s="103"/>
      <c r="R77" s="103"/>
      <c r="S77" s="98"/>
      <c r="T77" s="98"/>
      <c r="U77" s="98"/>
      <c r="V77" s="98"/>
      <c r="W77" s="98"/>
      <c r="X77" s="98"/>
      <c r="Y77" s="98"/>
      <c r="Z77" s="98"/>
      <c r="AA77" s="98"/>
      <c r="AB77" s="98"/>
    </row>
    <row r="78" spans="1:28" ht="15.75" customHeight="1">
      <c r="A78" s="98"/>
      <c r="B78" s="98"/>
      <c r="C78" s="98"/>
      <c r="D78" s="98"/>
      <c r="E78" s="98"/>
      <c r="F78" s="98"/>
      <c r="G78" s="98"/>
      <c r="H78" s="98"/>
      <c r="I78" s="98"/>
      <c r="J78" s="98"/>
      <c r="K78" s="98"/>
      <c r="L78" s="98"/>
      <c r="M78" s="98"/>
      <c r="N78" s="98"/>
      <c r="O78" s="103"/>
      <c r="P78" s="103"/>
      <c r="Q78" s="103"/>
      <c r="R78" s="103"/>
      <c r="S78" s="98"/>
      <c r="T78" s="98"/>
      <c r="U78" s="98"/>
      <c r="V78" s="98"/>
      <c r="W78" s="98"/>
      <c r="X78" s="98"/>
      <c r="Y78" s="98"/>
      <c r="Z78" s="98"/>
      <c r="AA78" s="98"/>
      <c r="AB78" s="98"/>
    </row>
    <row r="79" spans="1:28" ht="15.75" customHeight="1">
      <c r="A79" s="98"/>
      <c r="B79" s="98"/>
      <c r="C79" s="98"/>
      <c r="D79" s="98"/>
      <c r="E79" s="98"/>
      <c r="F79" s="98"/>
      <c r="G79" s="98"/>
      <c r="H79" s="98"/>
      <c r="I79" s="98"/>
      <c r="J79" s="98"/>
      <c r="K79" s="98"/>
      <c r="L79" s="98"/>
      <c r="M79" s="98"/>
      <c r="N79" s="98"/>
      <c r="O79" s="103"/>
      <c r="P79" s="103"/>
      <c r="Q79" s="103"/>
      <c r="R79" s="103"/>
      <c r="S79" s="98"/>
      <c r="T79" s="98"/>
      <c r="U79" s="98"/>
      <c r="V79" s="98"/>
      <c r="W79" s="98"/>
      <c r="X79" s="98"/>
      <c r="Y79" s="98"/>
      <c r="Z79" s="98"/>
      <c r="AA79" s="98"/>
      <c r="AB79" s="98"/>
    </row>
    <row r="80" spans="1:28" ht="15.75" customHeight="1">
      <c r="A80" s="98"/>
      <c r="B80" s="98"/>
      <c r="C80" s="98"/>
      <c r="D80" s="98"/>
      <c r="E80" s="98"/>
      <c r="F80" s="98"/>
      <c r="G80" s="98"/>
      <c r="H80" s="98"/>
      <c r="I80" s="98"/>
      <c r="J80" s="98"/>
      <c r="K80" s="98"/>
      <c r="L80" s="98"/>
      <c r="M80" s="98"/>
      <c r="N80" s="98"/>
      <c r="O80" s="103"/>
      <c r="P80" s="103"/>
      <c r="Q80" s="103"/>
      <c r="R80" s="103"/>
      <c r="S80" s="98"/>
      <c r="T80" s="98"/>
      <c r="U80" s="98"/>
      <c r="V80" s="98"/>
      <c r="W80" s="98"/>
      <c r="X80" s="98"/>
      <c r="Y80" s="98"/>
      <c r="Z80" s="98"/>
      <c r="AA80" s="98"/>
      <c r="AB80" s="98"/>
    </row>
    <row r="81" spans="1:28" ht="15.75" customHeight="1">
      <c r="A81" s="98"/>
      <c r="B81" s="98"/>
      <c r="C81" s="98"/>
      <c r="D81" s="98"/>
      <c r="E81" s="98"/>
      <c r="F81" s="98"/>
      <c r="G81" s="98"/>
      <c r="H81" s="98"/>
      <c r="I81" s="98"/>
      <c r="J81" s="98"/>
      <c r="K81" s="98"/>
      <c r="L81" s="98"/>
      <c r="M81" s="98"/>
      <c r="N81" s="98"/>
      <c r="O81" s="103"/>
      <c r="P81" s="103"/>
      <c r="Q81" s="103"/>
      <c r="R81" s="103"/>
      <c r="S81" s="98"/>
      <c r="T81" s="98"/>
      <c r="U81" s="98"/>
      <c r="V81" s="98"/>
      <c r="W81" s="98"/>
      <c r="X81" s="98"/>
      <c r="Y81" s="98"/>
      <c r="Z81" s="98"/>
      <c r="AA81" s="98"/>
      <c r="AB81" s="98"/>
    </row>
    <row r="82" spans="1:28" ht="15.75" customHeight="1">
      <c r="A82" s="98"/>
      <c r="B82" s="98"/>
      <c r="C82" s="98"/>
      <c r="D82" s="98"/>
      <c r="E82" s="98"/>
      <c r="F82" s="98"/>
      <c r="G82" s="98"/>
      <c r="H82" s="98"/>
      <c r="I82" s="98"/>
      <c r="J82" s="98"/>
      <c r="K82" s="98"/>
      <c r="L82" s="98"/>
      <c r="M82" s="98"/>
      <c r="N82" s="98"/>
      <c r="O82" s="103"/>
      <c r="P82" s="103"/>
      <c r="Q82" s="103"/>
      <c r="R82" s="103"/>
      <c r="S82" s="98"/>
      <c r="T82" s="98"/>
      <c r="U82" s="98"/>
      <c r="V82" s="98"/>
      <c r="W82" s="98"/>
      <c r="X82" s="98"/>
      <c r="Y82" s="98"/>
      <c r="Z82" s="98"/>
      <c r="AA82" s="98"/>
      <c r="AB82" s="98"/>
    </row>
    <row r="83" spans="1:28" ht="15.75" customHeight="1">
      <c r="A83" s="98"/>
      <c r="B83" s="98"/>
      <c r="C83" s="98"/>
      <c r="D83" s="98"/>
      <c r="E83" s="98"/>
      <c r="F83" s="98"/>
      <c r="G83" s="98"/>
      <c r="H83" s="98"/>
      <c r="I83" s="98"/>
      <c r="J83" s="98"/>
      <c r="K83" s="98"/>
      <c r="L83" s="98"/>
      <c r="M83" s="98"/>
      <c r="N83" s="98"/>
      <c r="O83" s="103"/>
      <c r="P83" s="103"/>
      <c r="Q83" s="103"/>
      <c r="R83" s="103"/>
      <c r="S83" s="98"/>
      <c r="T83" s="98"/>
      <c r="U83" s="98"/>
      <c r="V83" s="98"/>
      <c r="W83" s="98"/>
      <c r="X83" s="98"/>
      <c r="Y83" s="98"/>
      <c r="Z83" s="98"/>
      <c r="AA83" s="98"/>
      <c r="AB83" s="98"/>
    </row>
    <row r="84" spans="1:28" ht="15.75" customHeight="1">
      <c r="A84" s="98"/>
      <c r="B84" s="98"/>
      <c r="C84" s="98"/>
      <c r="D84" s="98"/>
      <c r="E84" s="98"/>
      <c r="F84" s="98"/>
      <c r="G84" s="98"/>
      <c r="H84" s="98"/>
      <c r="I84" s="98"/>
      <c r="J84" s="98"/>
      <c r="K84" s="98"/>
      <c r="L84" s="98"/>
      <c r="M84" s="98"/>
      <c r="N84" s="98"/>
      <c r="O84" s="103"/>
      <c r="P84" s="103"/>
      <c r="Q84" s="103"/>
      <c r="R84" s="103"/>
      <c r="S84" s="98"/>
      <c r="T84" s="98"/>
      <c r="U84" s="98"/>
      <c r="V84" s="98"/>
      <c r="W84" s="98"/>
      <c r="X84" s="98"/>
      <c r="Y84" s="98"/>
      <c r="Z84" s="98"/>
      <c r="AA84" s="98"/>
      <c r="AB84" s="98"/>
    </row>
    <row r="85" spans="1:28" ht="15.75" customHeight="1">
      <c r="A85" s="98"/>
      <c r="B85" s="98"/>
      <c r="C85" s="98"/>
      <c r="D85" s="98"/>
      <c r="E85" s="98"/>
      <c r="F85" s="98"/>
      <c r="G85" s="98"/>
      <c r="H85" s="98"/>
      <c r="I85" s="98"/>
      <c r="J85" s="98"/>
      <c r="K85" s="98"/>
      <c r="L85" s="98"/>
      <c r="M85" s="98"/>
      <c r="N85" s="98"/>
      <c r="O85" s="103"/>
      <c r="P85" s="103"/>
      <c r="Q85" s="103"/>
      <c r="R85" s="103"/>
      <c r="S85" s="98"/>
      <c r="T85" s="98"/>
      <c r="U85" s="98"/>
      <c r="V85" s="98"/>
      <c r="W85" s="98"/>
      <c r="X85" s="98"/>
      <c r="Y85" s="98"/>
      <c r="Z85" s="98"/>
      <c r="AA85" s="98"/>
      <c r="AB85" s="98"/>
    </row>
    <row r="86" spans="1:28" ht="15.75" customHeight="1">
      <c r="A86" s="98"/>
      <c r="B86" s="98"/>
      <c r="C86" s="98"/>
      <c r="D86" s="98"/>
      <c r="E86" s="98"/>
      <c r="F86" s="98"/>
      <c r="G86" s="98"/>
      <c r="H86" s="98"/>
      <c r="I86" s="98"/>
      <c r="J86" s="98"/>
      <c r="K86" s="98"/>
      <c r="L86" s="98"/>
      <c r="M86" s="98"/>
      <c r="N86" s="98"/>
      <c r="O86" s="103"/>
      <c r="P86" s="103"/>
      <c r="Q86" s="103"/>
      <c r="R86" s="103"/>
      <c r="S86" s="98"/>
      <c r="T86" s="98"/>
      <c r="U86" s="98"/>
      <c r="V86" s="98"/>
      <c r="W86" s="98"/>
      <c r="X86" s="98"/>
      <c r="Y86" s="98"/>
      <c r="Z86" s="98"/>
      <c r="AA86" s="98"/>
      <c r="AB86" s="98"/>
    </row>
    <row r="87" spans="1:28" ht="15.75" customHeight="1">
      <c r="A87" s="98"/>
      <c r="B87" s="98"/>
      <c r="C87" s="98"/>
      <c r="D87" s="98"/>
      <c r="E87" s="98"/>
      <c r="F87" s="98"/>
      <c r="G87" s="98"/>
      <c r="H87" s="98"/>
      <c r="I87" s="98"/>
      <c r="J87" s="98"/>
      <c r="K87" s="98"/>
      <c r="L87" s="98"/>
      <c r="M87" s="98"/>
      <c r="N87" s="98"/>
      <c r="O87" s="103"/>
      <c r="P87" s="103"/>
      <c r="Q87" s="103"/>
      <c r="R87" s="103"/>
      <c r="S87" s="98"/>
      <c r="T87" s="98"/>
      <c r="U87" s="98"/>
      <c r="V87" s="98"/>
      <c r="W87" s="98"/>
      <c r="X87" s="98"/>
      <c r="Y87" s="98"/>
      <c r="Z87" s="98"/>
      <c r="AA87" s="98"/>
      <c r="AB87" s="98"/>
    </row>
    <row r="88" spans="1:28" ht="15.75" customHeight="1">
      <c r="A88" s="98"/>
      <c r="B88" s="98"/>
      <c r="C88" s="98"/>
      <c r="D88" s="98"/>
      <c r="E88" s="98"/>
      <c r="F88" s="98"/>
      <c r="G88" s="98"/>
      <c r="H88" s="98"/>
      <c r="I88" s="98"/>
      <c r="J88" s="98"/>
      <c r="K88" s="98"/>
      <c r="L88" s="98"/>
      <c r="M88" s="98"/>
      <c r="N88" s="98"/>
      <c r="O88" s="103"/>
      <c r="P88" s="103"/>
      <c r="Q88" s="103"/>
      <c r="R88" s="103"/>
      <c r="S88" s="98"/>
      <c r="T88" s="98"/>
      <c r="U88" s="98"/>
      <c r="V88" s="98"/>
      <c r="W88" s="98"/>
      <c r="X88" s="98"/>
      <c r="Y88" s="98"/>
      <c r="Z88" s="98"/>
      <c r="AA88" s="98"/>
      <c r="AB88" s="98"/>
    </row>
    <row r="89" spans="1:28" ht="15.75" customHeight="1">
      <c r="A89" s="98"/>
      <c r="B89" s="98"/>
      <c r="C89" s="98"/>
      <c r="D89" s="98"/>
      <c r="E89" s="98"/>
      <c r="F89" s="98"/>
      <c r="G89" s="98"/>
      <c r="H89" s="98"/>
      <c r="I89" s="98"/>
      <c r="J89" s="98"/>
      <c r="K89" s="98"/>
      <c r="L89" s="98"/>
      <c r="M89" s="98"/>
      <c r="N89" s="98"/>
      <c r="O89" s="103"/>
      <c r="P89" s="103"/>
      <c r="Q89" s="103"/>
      <c r="R89" s="103"/>
      <c r="S89" s="98"/>
      <c r="T89" s="98"/>
      <c r="U89" s="98"/>
      <c r="V89" s="98"/>
      <c r="W89" s="98"/>
      <c r="X89" s="98"/>
      <c r="Y89" s="98"/>
      <c r="Z89" s="98"/>
      <c r="AA89" s="98"/>
      <c r="AB89" s="98"/>
    </row>
    <row r="90" spans="1:28" ht="15.75" customHeight="1">
      <c r="A90" s="98"/>
      <c r="B90" s="98"/>
      <c r="C90" s="98"/>
      <c r="D90" s="98"/>
      <c r="E90" s="98"/>
      <c r="F90" s="98"/>
      <c r="G90" s="98"/>
      <c r="H90" s="98"/>
      <c r="I90" s="98"/>
      <c r="J90" s="98"/>
      <c r="K90" s="98"/>
      <c r="L90" s="98"/>
      <c r="M90" s="98"/>
      <c r="N90" s="98"/>
      <c r="O90" s="103"/>
      <c r="P90" s="103"/>
      <c r="Q90" s="103"/>
      <c r="R90" s="103"/>
      <c r="S90" s="98"/>
      <c r="T90" s="98"/>
      <c r="U90" s="98"/>
      <c r="V90" s="98"/>
      <c r="W90" s="98"/>
      <c r="X90" s="98"/>
      <c r="Y90" s="98"/>
      <c r="Z90" s="98"/>
      <c r="AA90" s="98"/>
      <c r="AB90" s="98"/>
    </row>
    <row r="91" spans="1:28" ht="15.75" customHeight="1">
      <c r="A91" s="98"/>
      <c r="B91" s="98"/>
      <c r="C91" s="98"/>
      <c r="D91" s="98"/>
      <c r="E91" s="98"/>
      <c r="F91" s="98"/>
      <c r="G91" s="98"/>
      <c r="H91" s="98"/>
      <c r="I91" s="98"/>
      <c r="J91" s="98"/>
      <c r="K91" s="98"/>
      <c r="L91" s="98"/>
      <c r="M91" s="98"/>
      <c r="N91" s="98"/>
      <c r="O91" s="103"/>
      <c r="P91" s="103"/>
      <c r="Q91" s="103"/>
      <c r="R91" s="103"/>
      <c r="S91" s="98"/>
      <c r="T91" s="98"/>
      <c r="U91" s="98"/>
      <c r="V91" s="98"/>
      <c r="W91" s="98"/>
      <c r="X91" s="98"/>
      <c r="Y91" s="98"/>
      <c r="Z91" s="98"/>
      <c r="AA91" s="98"/>
      <c r="AB91" s="98"/>
    </row>
    <row r="92" spans="1:28" ht="15.75" customHeight="1">
      <c r="A92" s="98"/>
      <c r="B92" s="98"/>
      <c r="C92" s="98"/>
      <c r="D92" s="98"/>
      <c r="E92" s="98"/>
      <c r="F92" s="98"/>
      <c r="G92" s="98"/>
      <c r="H92" s="98"/>
      <c r="I92" s="98"/>
      <c r="J92" s="98"/>
      <c r="K92" s="98"/>
      <c r="L92" s="98"/>
      <c r="M92" s="98"/>
      <c r="N92" s="98"/>
      <c r="O92" s="103"/>
      <c r="P92" s="103"/>
      <c r="Q92" s="103"/>
      <c r="R92" s="103"/>
      <c r="S92" s="98"/>
      <c r="T92" s="98"/>
      <c r="U92" s="98"/>
      <c r="V92" s="98"/>
      <c r="W92" s="98"/>
      <c r="X92" s="98"/>
      <c r="Y92" s="98"/>
      <c r="Z92" s="98"/>
      <c r="AA92" s="98"/>
      <c r="AB92" s="98"/>
    </row>
    <row r="93" spans="1:28" ht="15.75" customHeight="1">
      <c r="A93" s="98"/>
      <c r="B93" s="98"/>
      <c r="C93" s="98"/>
      <c r="D93" s="98"/>
      <c r="E93" s="98"/>
      <c r="F93" s="98"/>
      <c r="G93" s="98"/>
      <c r="H93" s="98"/>
      <c r="I93" s="98"/>
      <c r="J93" s="98"/>
      <c r="K93" s="98"/>
      <c r="L93" s="98"/>
      <c r="M93" s="98"/>
      <c r="N93" s="98"/>
      <c r="O93" s="103"/>
      <c r="P93" s="103"/>
      <c r="Q93" s="103"/>
      <c r="R93" s="103"/>
      <c r="S93" s="98"/>
      <c r="T93" s="98"/>
      <c r="U93" s="98"/>
      <c r="V93" s="98"/>
      <c r="W93" s="98"/>
      <c r="X93" s="98"/>
      <c r="Y93" s="98"/>
      <c r="Z93" s="98"/>
      <c r="AA93" s="98"/>
      <c r="AB93" s="98"/>
    </row>
    <row r="94" spans="1:28" ht="15.75" customHeight="1">
      <c r="A94" s="98"/>
      <c r="B94" s="98"/>
      <c r="C94" s="98"/>
      <c r="D94" s="98"/>
      <c r="E94" s="98"/>
      <c r="F94" s="98"/>
      <c r="G94" s="98"/>
      <c r="H94" s="98"/>
      <c r="I94" s="98"/>
      <c r="J94" s="98"/>
      <c r="K94" s="98"/>
      <c r="L94" s="98"/>
      <c r="M94" s="98"/>
      <c r="N94" s="98"/>
      <c r="O94" s="103"/>
      <c r="P94" s="103"/>
      <c r="Q94" s="103"/>
      <c r="R94" s="103"/>
      <c r="S94" s="98"/>
      <c r="T94" s="98"/>
      <c r="U94" s="98"/>
      <c r="V94" s="98"/>
      <c r="W94" s="98"/>
      <c r="X94" s="98"/>
      <c r="Y94" s="98"/>
      <c r="Z94" s="98"/>
      <c r="AA94" s="98"/>
      <c r="AB94" s="98"/>
    </row>
    <row r="95" spans="1:28" ht="15.75" customHeight="1">
      <c r="A95" s="98"/>
      <c r="B95" s="98"/>
      <c r="C95" s="98"/>
      <c r="D95" s="98"/>
      <c r="E95" s="98"/>
      <c r="F95" s="98"/>
      <c r="G95" s="98"/>
      <c r="H95" s="98"/>
      <c r="I95" s="98"/>
      <c r="J95" s="98"/>
      <c r="K95" s="98"/>
      <c r="L95" s="98"/>
      <c r="M95" s="98"/>
      <c r="N95" s="98"/>
      <c r="O95" s="103"/>
      <c r="P95" s="103"/>
      <c r="Q95" s="103"/>
      <c r="R95" s="103"/>
      <c r="S95" s="98"/>
      <c r="T95" s="98"/>
      <c r="U95" s="98"/>
      <c r="V95" s="98"/>
      <c r="W95" s="98"/>
      <c r="X95" s="98"/>
      <c r="Y95" s="98"/>
      <c r="Z95" s="98"/>
      <c r="AA95" s="98"/>
      <c r="AB95" s="98"/>
    </row>
    <row r="96" spans="1:28" ht="15.75" customHeight="1">
      <c r="A96" s="98"/>
      <c r="B96" s="98"/>
      <c r="C96" s="98"/>
      <c r="D96" s="98"/>
      <c r="E96" s="98"/>
      <c r="F96" s="98"/>
      <c r="G96" s="98"/>
      <c r="H96" s="98"/>
      <c r="I96" s="98"/>
      <c r="J96" s="98"/>
      <c r="K96" s="98"/>
      <c r="L96" s="98"/>
      <c r="M96" s="98"/>
      <c r="N96" s="98"/>
      <c r="O96" s="103"/>
      <c r="P96" s="103"/>
      <c r="Q96" s="103"/>
      <c r="R96" s="103"/>
      <c r="S96" s="98"/>
      <c r="T96" s="98"/>
      <c r="U96" s="98"/>
      <c r="V96" s="98"/>
      <c r="W96" s="98"/>
      <c r="X96" s="98"/>
      <c r="Y96" s="98"/>
      <c r="Z96" s="98"/>
      <c r="AA96" s="98"/>
      <c r="AB96" s="98"/>
    </row>
    <row r="97" spans="1:28" ht="15.75" customHeight="1">
      <c r="A97" s="98"/>
      <c r="B97" s="98"/>
      <c r="C97" s="98"/>
      <c r="D97" s="98"/>
      <c r="E97" s="98"/>
      <c r="F97" s="98"/>
      <c r="G97" s="98"/>
      <c r="H97" s="98"/>
      <c r="I97" s="98"/>
      <c r="J97" s="98"/>
      <c r="K97" s="98"/>
      <c r="L97" s="98"/>
      <c r="M97" s="98"/>
      <c r="N97" s="98"/>
      <c r="O97" s="103"/>
      <c r="P97" s="103"/>
      <c r="Q97" s="103"/>
      <c r="R97" s="103"/>
      <c r="S97" s="98"/>
      <c r="T97" s="98"/>
      <c r="U97" s="98"/>
      <c r="V97" s="98"/>
      <c r="W97" s="98"/>
      <c r="X97" s="98"/>
      <c r="Y97" s="98"/>
      <c r="Z97" s="98"/>
      <c r="AA97" s="98"/>
      <c r="AB97" s="98"/>
    </row>
    <row r="98" spans="1:28" ht="15.75" customHeight="1">
      <c r="A98" s="98"/>
      <c r="B98" s="98"/>
      <c r="C98" s="98"/>
      <c r="D98" s="98"/>
      <c r="E98" s="98"/>
      <c r="F98" s="98"/>
      <c r="G98" s="98"/>
      <c r="H98" s="98"/>
      <c r="I98" s="98"/>
      <c r="J98" s="98"/>
      <c r="K98" s="98"/>
      <c r="L98" s="98"/>
      <c r="M98" s="98"/>
      <c r="N98" s="98"/>
      <c r="O98" s="103"/>
      <c r="P98" s="103"/>
      <c r="Q98" s="103"/>
      <c r="R98" s="103"/>
      <c r="S98" s="98"/>
      <c r="T98" s="98"/>
      <c r="U98" s="98"/>
      <c r="V98" s="98"/>
      <c r="W98" s="98"/>
      <c r="X98" s="98"/>
      <c r="Y98" s="98"/>
      <c r="Z98" s="98"/>
      <c r="AA98" s="98"/>
      <c r="AB98" s="98"/>
    </row>
    <row r="99" spans="1:28" ht="15.75" customHeight="1">
      <c r="A99" s="98"/>
      <c r="B99" s="98"/>
      <c r="C99" s="98"/>
      <c r="D99" s="98"/>
      <c r="E99" s="98"/>
      <c r="F99" s="98"/>
      <c r="G99" s="98"/>
      <c r="H99" s="98"/>
      <c r="I99" s="98"/>
      <c r="J99" s="98"/>
      <c r="K99" s="98"/>
      <c r="L99" s="98"/>
      <c r="M99" s="98"/>
      <c r="N99" s="98"/>
      <c r="O99" s="103"/>
      <c r="P99" s="103"/>
      <c r="Q99" s="103"/>
      <c r="R99" s="103"/>
      <c r="S99" s="98"/>
      <c r="T99" s="98"/>
      <c r="U99" s="98"/>
      <c r="V99" s="98"/>
      <c r="W99" s="98"/>
      <c r="X99" s="98"/>
      <c r="Y99" s="98"/>
      <c r="Z99" s="98"/>
      <c r="AA99" s="98"/>
      <c r="AB99" s="98"/>
    </row>
    <row r="100" spans="1:28" ht="15.75" customHeight="1">
      <c r="A100" s="98"/>
      <c r="B100" s="98"/>
      <c r="C100" s="98"/>
      <c r="D100" s="98"/>
      <c r="E100" s="98"/>
      <c r="F100" s="98"/>
      <c r="G100" s="98"/>
      <c r="H100" s="98"/>
      <c r="I100" s="98"/>
      <c r="J100" s="98"/>
      <c r="K100" s="98"/>
      <c r="L100" s="98"/>
      <c r="M100" s="98"/>
      <c r="N100" s="98"/>
      <c r="O100" s="103"/>
      <c r="P100" s="103"/>
      <c r="Q100" s="103"/>
      <c r="R100" s="103"/>
      <c r="S100" s="98"/>
      <c r="T100" s="98"/>
      <c r="U100" s="98"/>
      <c r="V100" s="98"/>
      <c r="W100" s="98"/>
      <c r="X100" s="98"/>
      <c r="Y100" s="98"/>
      <c r="Z100" s="98"/>
      <c r="AA100" s="98"/>
      <c r="AB100" s="98"/>
    </row>
    <row r="101" spans="1:28" ht="15.75" customHeight="1">
      <c r="A101" s="98"/>
      <c r="B101" s="98"/>
      <c r="C101" s="98"/>
      <c r="D101" s="98"/>
      <c r="E101" s="98"/>
      <c r="F101" s="98"/>
      <c r="G101" s="98"/>
      <c r="H101" s="98"/>
      <c r="I101" s="98"/>
      <c r="J101" s="98"/>
      <c r="K101" s="98"/>
      <c r="L101" s="98"/>
      <c r="M101" s="98"/>
      <c r="N101" s="98"/>
      <c r="O101" s="103"/>
      <c r="P101" s="103"/>
      <c r="Q101" s="103"/>
      <c r="R101" s="103"/>
      <c r="S101" s="98"/>
      <c r="T101" s="98"/>
      <c r="U101" s="98"/>
      <c r="V101" s="98"/>
      <c r="W101" s="98"/>
      <c r="X101" s="98"/>
      <c r="Y101" s="98"/>
      <c r="Z101" s="98"/>
      <c r="AA101" s="98"/>
      <c r="AB101" s="98"/>
    </row>
    <row r="102" spans="1:28" ht="15.75" customHeight="1">
      <c r="A102" s="98"/>
      <c r="B102" s="98"/>
      <c r="C102" s="98"/>
      <c r="D102" s="98"/>
      <c r="E102" s="98"/>
      <c r="F102" s="98"/>
      <c r="G102" s="98"/>
      <c r="H102" s="98"/>
      <c r="I102" s="98"/>
      <c r="J102" s="98"/>
      <c r="K102" s="98"/>
      <c r="L102" s="98"/>
      <c r="M102" s="98"/>
      <c r="N102" s="98"/>
      <c r="O102" s="103"/>
      <c r="P102" s="103"/>
      <c r="Q102" s="103"/>
      <c r="R102" s="103"/>
      <c r="S102" s="98"/>
      <c r="T102" s="98"/>
      <c r="U102" s="98"/>
      <c r="V102" s="98"/>
      <c r="W102" s="98"/>
      <c r="X102" s="98"/>
      <c r="Y102" s="98"/>
      <c r="Z102" s="98"/>
      <c r="AA102" s="98"/>
      <c r="AB102" s="98"/>
    </row>
    <row r="103" spans="1:28" ht="15.75" customHeight="1">
      <c r="A103" s="98"/>
      <c r="B103" s="98"/>
      <c r="C103" s="98"/>
      <c r="D103" s="98"/>
      <c r="E103" s="98"/>
      <c r="F103" s="98"/>
      <c r="G103" s="98"/>
      <c r="H103" s="98"/>
      <c r="I103" s="98"/>
      <c r="J103" s="98"/>
      <c r="K103" s="98"/>
      <c r="L103" s="98"/>
      <c r="M103" s="98"/>
      <c r="N103" s="98"/>
      <c r="O103" s="103"/>
      <c r="P103" s="103"/>
      <c r="Q103" s="103"/>
      <c r="R103" s="103"/>
      <c r="S103" s="98"/>
      <c r="T103" s="98"/>
      <c r="U103" s="98"/>
      <c r="V103" s="98"/>
      <c r="W103" s="98"/>
      <c r="X103" s="98"/>
      <c r="Y103" s="98"/>
      <c r="Z103" s="98"/>
      <c r="AA103" s="98"/>
      <c r="AB103" s="98"/>
    </row>
    <row r="104" spans="1:28" ht="15.75" customHeight="1">
      <c r="A104" s="98"/>
      <c r="B104" s="98"/>
      <c r="C104" s="98"/>
      <c r="D104" s="98"/>
      <c r="E104" s="98"/>
      <c r="F104" s="98"/>
      <c r="G104" s="98"/>
      <c r="H104" s="98"/>
      <c r="I104" s="98"/>
      <c r="J104" s="98"/>
      <c r="K104" s="98"/>
      <c r="L104" s="98"/>
      <c r="M104" s="98"/>
      <c r="N104" s="98"/>
      <c r="O104" s="103"/>
      <c r="P104" s="103"/>
      <c r="Q104" s="103"/>
      <c r="R104" s="103"/>
      <c r="S104" s="98"/>
      <c r="T104" s="98"/>
      <c r="U104" s="98"/>
      <c r="V104" s="98"/>
      <c r="W104" s="98"/>
      <c r="X104" s="98"/>
      <c r="Y104" s="98"/>
      <c r="Z104" s="98"/>
      <c r="AA104" s="98"/>
      <c r="AB104" s="98"/>
    </row>
    <row r="105" spans="1:28" ht="15.75" customHeight="1">
      <c r="A105" s="98"/>
      <c r="B105" s="98"/>
      <c r="C105" s="98"/>
      <c r="D105" s="98"/>
      <c r="E105" s="98"/>
      <c r="F105" s="98"/>
      <c r="G105" s="98"/>
      <c r="H105" s="98"/>
      <c r="I105" s="98"/>
      <c r="J105" s="98"/>
      <c r="K105" s="98"/>
      <c r="L105" s="98"/>
      <c r="M105" s="98"/>
      <c r="N105" s="98"/>
      <c r="O105" s="103"/>
      <c r="P105" s="103"/>
      <c r="Q105" s="103"/>
      <c r="R105" s="103"/>
      <c r="S105" s="98"/>
      <c r="T105" s="98"/>
      <c r="U105" s="98"/>
      <c r="V105" s="98"/>
      <c r="W105" s="98"/>
      <c r="X105" s="98"/>
      <c r="Y105" s="98"/>
      <c r="Z105" s="98"/>
      <c r="AA105" s="98"/>
      <c r="AB105" s="98"/>
    </row>
    <row r="106" spans="1:28" ht="15.75" customHeight="1">
      <c r="A106" s="98"/>
      <c r="B106" s="98"/>
      <c r="C106" s="98"/>
      <c r="D106" s="98"/>
      <c r="E106" s="98"/>
      <c r="F106" s="98"/>
      <c r="G106" s="98"/>
      <c r="H106" s="98"/>
      <c r="I106" s="98"/>
      <c r="J106" s="98"/>
      <c r="K106" s="98"/>
      <c r="L106" s="98"/>
      <c r="M106" s="98"/>
      <c r="N106" s="98"/>
      <c r="O106" s="103"/>
      <c r="P106" s="103"/>
      <c r="Q106" s="103"/>
      <c r="R106" s="103"/>
      <c r="S106" s="98"/>
      <c r="T106" s="98"/>
      <c r="U106" s="98"/>
      <c r="V106" s="98"/>
      <c r="W106" s="98"/>
      <c r="X106" s="98"/>
      <c r="Y106" s="98"/>
      <c r="Z106" s="98"/>
      <c r="AA106" s="98"/>
      <c r="AB106" s="98"/>
    </row>
    <row r="107" spans="1:28" ht="15.75" customHeight="1">
      <c r="A107" s="98"/>
      <c r="B107" s="98"/>
      <c r="C107" s="98"/>
      <c r="D107" s="98"/>
      <c r="E107" s="98"/>
      <c r="F107" s="98"/>
      <c r="G107" s="98"/>
      <c r="H107" s="98"/>
      <c r="I107" s="98"/>
      <c r="J107" s="98"/>
      <c r="K107" s="98"/>
      <c r="L107" s="98"/>
      <c r="M107" s="98"/>
      <c r="N107" s="98"/>
      <c r="O107" s="103"/>
      <c r="P107" s="103"/>
      <c r="Q107" s="103"/>
      <c r="R107" s="103"/>
      <c r="S107" s="98"/>
      <c r="T107" s="98"/>
      <c r="U107" s="98"/>
      <c r="V107" s="98"/>
      <c r="W107" s="98"/>
      <c r="X107" s="98"/>
      <c r="Y107" s="98"/>
      <c r="Z107" s="98"/>
      <c r="AA107" s="98"/>
      <c r="AB107" s="98"/>
    </row>
    <row r="108" spans="1:28" ht="15.75" customHeight="1">
      <c r="A108" s="98"/>
      <c r="B108" s="98"/>
      <c r="C108" s="98"/>
      <c r="D108" s="98"/>
      <c r="E108" s="98"/>
      <c r="F108" s="98"/>
      <c r="G108" s="98"/>
      <c r="H108" s="98"/>
      <c r="I108" s="98"/>
      <c r="J108" s="98"/>
      <c r="K108" s="98"/>
      <c r="L108" s="98"/>
      <c r="M108" s="98"/>
      <c r="N108" s="98"/>
      <c r="O108" s="103"/>
      <c r="P108" s="103"/>
      <c r="Q108" s="103"/>
      <c r="R108" s="103"/>
      <c r="S108" s="98"/>
      <c r="T108" s="98"/>
      <c r="U108" s="98"/>
      <c r="V108" s="98"/>
      <c r="W108" s="98"/>
      <c r="X108" s="98"/>
      <c r="Y108" s="98"/>
      <c r="Z108" s="98"/>
      <c r="AA108" s="98"/>
      <c r="AB108" s="98"/>
    </row>
    <row r="109" spans="1:28" ht="15.75" customHeight="1">
      <c r="A109" s="98"/>
      <c r="B109" s="98"/>
      <c r="C109" s="98"/>
      <c r="D109" s="98"/>
      <c r="E109" s="98"/>
      <c r="F109" s="98"/>
      <c r="G109" s="98"/>
      <c r="H109" s="98"/>
      <c r="I109" s="98"/>
      <c r="J109" s="98"/>
      <c r="K109" s="98"/>
      <c r="L109" s="98"/>
      <c r="M109" s="98"/>
      <c r="N109" s="98"/>
      <c r="O109" s="103"/>
      <c r="P109" s="103"/>
      <c r="Q109" s="103"/>
      <c r="R109" s="103"/>
      <c r="S109" s="98"/>
      <c r="T109" s="98"/>
      <c r="U109" s="98"/>
      <c r="V109" s="98"/>
      <c r="W109" s="98"/>
      <c r="X109" s="98"/>
      <c r="Y109" s="98"/>
      <c r="Z109" s="98"/>
      <c r="AA109" s="98"/>
      <c r="AB109" s="98"/>
    </row>
    <row r="110" spans="1:28" ht="15.75" customHeight="1">
      <c r="A110" s="98"/>
      <c r="B110" s="98"/>
      <c r="C110" s="98"/>
      <c r="D110" s="98"/>
      <c r="E110" s="98"/>
      <c r="F110" s="98"/>
      <c r="G110" s="98"/>
      <c r="H110" s="98"/>
      <c r="I110" s="98"/>
      <c r="J110" s="98"/>
      <c r="K110" s="98"/>
      <c r="L110" s="98"/>
      <c r="M110" s="98"/>
      <c r="N110" s="98"/>
      <c r="O110" s="103"/>
      <c r="P110" s="103"/>
      <c r="Q110" s="103"/>
      <c r="R110" s="103"/>
      <c r="S110" s="98"/>
      <c r="T110" s="98"/>
      <c r="U110" s="98"/>
      <c r="V110" s="98"/>
      <c r="W110" s="98"/>
      <c r="X110" s="98"/>
      <c r="Y110" s="98"/>
      <c r="Z110" s="98"/>
      <c r="AA110" s="98"/>
      <c r="AB110" s="98"/>
    </row>
    <row r="111" spans="1:28" ht="15.75" customHeight="1">
      <c r="A111" s="98"/>
      <c r="B111" s="98"/>
      <c r="C111" s="98"/>
      <c r="D111" s="98"/>
      <c r="E111" s="98"/>
      <c r="F111" s="98"/>
      <c r="G111" s="98"/>
      <c r="H111" s="98"/>
      <c r="I111" s="98"/>
      <c r="J111" s="98"/>
      <c r="K111" s="98"/>
      <c r="L111" s="98"/>
      <c r="M111" s="98"/>
      <c r="N111" s="98"/>
      <c r="O111" s="103"/>
      <c r="P111" s="103"/>
      <c r="Q111" s="103"/>
      <c r="R111" s="103"/>
      <c r="S111" s="98"/>
      <c r="T111" s="98"/>
      <c r="U111" s="98"/>
      <c r="V111" s="98"/>
      <c r="W111" s="98"/>
      <c r="X111" s="98"/>
      <c r="Y111" s="98"/>
      <c r="Z111" s="98"/>
      <c r="AA111" s="98"/>
      <c r="AB111" s="98"/>
    </row>
    <row r="112" spans="1:28" ht="15.75" customHeight="1">
      <c r="A112" s="98"/>
      <c r="B112" s="98"/>
      <c r="C112" s="98"/>
      <c r="D112" s="98"/>
      <c r="E112" s="98"/>
      <c r="F112" s="98"/>
      <c r="G112" s="98"/>
      <c r="H112" s="98"/>
      <c r="I112" s="98"/>
      <c r="J112" s="98"/>
      <c r="K112" s="98"/>
      <c r="L112" s="98"/>
      <c r="M112" s="98"/>
      <c r="N112" s="98"/>
      <c r="O112" s="103"/>
      <c r="P112" s="103"/>
      <c r="Q112" s="103"/>
      <c r="R112" s="103"/>
      <c r="S112" s="98"/>
      <c r="T112" s="98"/>
      <c r="U112" s="98"/>
      <c r="V112" s="98"/>
      <c r="W112" s="98"/>
      <c r="X112" s="98"/>
      <c r="Y112" s="98"/>
      <c r="Z112" s="98"/>
      <c r="AA112" s="98"/>
      <c r="AB112" s="98"/>
    </row>
    <row r="113" spans="1:28" ht="15.75" customHeight="1">
      <c r="A113" s="98"/>
      <c r="B113" s="98"/>
      <c r="C113" s="98"/>
      <c r="D113" s="98"/>
      <c r="E113" s="98"/>
      <c r="F113" s="98"/>
      <c r="G113" s="98"/>
      <c r="H113" s="98"/>
      <c r="I113" s="98"/>
      <c r="J113" s="98"/>
      <c r="K113" s="98"/>
      <c r="L113" s="98"/>
      <c r="M113" s="98"/>
      <c r="N113" s="98"/>
      <c r="O113" s="103"/>
      <c r="P113" s="103"/>
      <c r="Q113" s="103"/>
      <c r="R113" s="103"/>
      <c r="S113" s="98"/>
      <c r="T113" s="98"/>
      <c r="U113" s="98"/>
      <c r="V113" s="98"/>
      <c r="W113" s="98"/>
      <c r="X113" s="98"/>
      <c r="Y113" s="98"/>
      <c r="Z113" s="98"/>
      <c r="AA113" s="98"/>
      <c r="AB113" s="98"/>
    </row>
    <row r="114" spans="1:28" ht="15.75" customHeight="1">
      <c r="A114" s="98"/>
      <c r="B114" s="98"/>
      <c r="C114" s="98"/>
      <c r="D114" s="98"/>
      <c r="E114" s="98"/>
      <c r="F114" s="98"/>
      <c r="G114" s="98"/>
      <c r="H114" s="98"/>
      <c r="I114" s="98"/>
      <c r="J114" s="98"/>
      <c r="K114" s="98"/>
      <c r="L114" s="98"/>
      <c r="M114" s="98"/>
      <c r="N114" s="98"/>
      <c r="O114" s="103"/>
      <c r="P114" s="103"/>
      <c r="Q114" s="103"/>
      <c r="R114" s="103"/>
      <c r="S114" s="98"/>
      <c r="T114" s="98"/>
      <c r="U114" s="98"/>
      <c r="V114" s="98"/>
      <c r="W114" s="98"/>
      <c r="X114" s="98"/>
      <c r="Y114" s="98"/>
      <c r="Z114" s="98"/>
      <c r="AA114" s="98"/>
      <c r="AB114" s="98"/>
    </row>
    <row r="115" spans="1:28" ht="15.75" customHeight="1">
      <c r="A115" s="98"/>
      <c r="B115" s="98"/>
      <c r="C115" s="98"/>
      <c r="D115" s="98"/>
      <c r="E115" s="98"/>
      <c r="F115" s="98"/>
      <c r="G115" s="98"/>
      <c r="H115" s="98"/>
      <c r="I115" s="98"/>
      <c r="J115" s="98"/>
      <c r="K115" s="98"/>
      <c r="L115" s="98"/>
      <c r="M115" s="98"/>
      <c r="N115" s="98"/>
      <c r="O115" s="103"/>
      <c r="P115" s="103"/>
      <c r="Q115" s="103"/>
      <c r="R115" s="103"/>
      <c r="S115" s="98"/>
      <c r="T115" s="98"/>
      <c r="U115" s="98"/>
      <c r="V115" s="98"/>
      <c r="W115" s="98"/>
      <c r="X115" s="98"/>
      <c r="Y115" s="98"/>
      <c r="Z115" s="98"/>
      <c r="AA115" s="98"/>
      <c r="AB115" s="98"/>
    </row>
    <row r="116" spans="1:28" ht="15.75" customHeight="1">
      <c r="A116" s="98"/>
      <c r="B116" s="98"/>
      <c r="C116" s="98"/>
      <c r="D116" s="98"/>
      <c r="E116" s="98"/>
      <c r="F116" s="98"/>
      <c r="G116" s="98"/>
      <c r="H116" s="98"/>
      <c r="I116" s="98"/>
      <c r="J116" s="98"/>
      <c r="K116" s="98"/>
      <c r="L116" s="98"/>
      <c r="M116" s="98"/>
      <c r="N116" s="98"/>
      <c r="O116" s="103"/>
      <c r="P116" s="103"/>
      <c r="Q116" s="103"/>
      <c r="R116" s="103"/>
      <c r="S116" s="98"/>
      <c r="T116" s="98"/>
      <c r="U116" s="98"/>
      <c r="V116" s="98"/>
      <c r="W116" s="98"/>
      <c r="X116" s="98"/>
      <c r="Y116" s="98"/>
      <c r="Z116" s="98"/>
      <c r="AA116" s="98"/>
      <c r="AB116" s="98"/>
    </row>
    <row r="117" spans="1:28" ht="15.75" customHeight="1">
      <c r="A117" s="98"/>
      <c r="B117" s="98"/>
      <c r="C117" s="98"/>
      <c r="D117" s="98"/>
      <c r="E117" s="98"/>
      <c r="F117" s="98"/>
      <c r="G117" s="98"/>
      <c r="H117" s="98"/>
      <c r="I117" s="98"/>
      <c r="J117" s="98"/>
      <c r="K117" s="98"/>
      <c r="L117" s="98"/>
      <c r="M117" s="98"/>
      <c r="N117" s="98"/>
      <c r="O117" s="103"/>
      <c r="P117" s="103"/>
      <c r="Q117" s="103"/>
      <c r="R117" s="103"/>
      <c r="S117" s="98"/>
      <c r="T117" s="98"/>
      <c r="U117" s="98"/>
      <c r="V117" s="98"/>
      <c r="W117" s="98"/>
      <c r="X117" s="98"/>
      <c r="Y117" s="98"/>
      <c r="Z117" s="98"/>
      <c r="AA117" s="98"/>
      <c r="AB117" s="98"/>
    </row>
    <row r="118" spans="1:28" ht="15.75" customHeight="1">
      <c r="A118" s="98"/>
      <c r="B118" s="98"/>
      <c r="C118" s="98"/>
      <c r="D118" s="98"/>
      <c r="E118" s="98"/>
      <c r="F118" s="98"/>
      <c r="G118" s="98"/>
      <c r="H118" s="98"/>
      <c r="I118" s="98"/>
      <c r="J118" s="98"/>
      <c r="K118" s="98"/>
      <c r="L118" s="98"/>
      <c r="M118" s="98"/>
      <c r="N118" s="98"/>
      <c r="O118" s="103"/>
      <c r="P118" s="103"/>
      <c r="Q118" s="103"/>
      <c r="R118" s="103"/>
      <c r="S118" s="98"/>
      <c r="T118" s="98"/>
      <c r="U118" s="98"/>
      <c r="V118" s="98"/>
      <c r="W118" s="98"/>
      <c r="X118" s="98"/>
      <c r="Y118" s="98"/>
      <c r="Z118" s="98"/>
      <c r="AA118" s="98"/>
      <c r="AB118" s="98"/>
    </row>
    <row r="119" spans="1:28" ht="15.75" customHeight="1">
      <c r="A119" s="98"/>
      <c r="B119" s="98"/>
      <c r="C119" s="98"/>
      <c r="D119" s="98"/>
      <c r="E119" s="98"/>
      <c r="F119" s="98"/>
      <c r="G119" s="98"/>
      <c r="H119" s="98"/>
      <c r="I119" s="98"/>
      <c r="J119" s="98"/>
      <c r="K119" s="98"/>
      <c r="L119" s="98"/>
      <c r="M119" s="98"/>
      <c r="N119" s="98"/>
      <c r="O119" s="103"/>
      <c r="P119" s="103"/>
      <c r="Q119" s="103"/>
      <c r="R119" s="103"/>
      <c r="S119" s="98"/>
      <c r="T119" s="98"/>
      <c r="U119" s="98"/>
      <c r="V119" s="98"/>
      <c r="W119" s="98"/>
      <c r="X119" s="98"/>
      <c r="Y119" s="98"/>
      <c r="Z119" s="98"/>
      <c r="AA119" s="98"/>
      <c r="AB119" s="98"/>
    </row>
    <row r="120" spans="1:28" ht="15.75" customHeight="1">
      <c r="A120" s="98"/>
      <c r="B120" s="98"/>
      <c r="C120" s="98"/>
      <c r="D120" s="98"/>
      <c r="E120" s="98"/>
      <c r="F120" s="98"/>
      <c r="G120" s="98"/>
      <c r="H120" s="98"/>
      <c r="I120" s="98"/>
      <c r="J120" s="98"/>
      <c r="K120" s="98"/>
      <c r="L120" s="98"/>
      <c r="M120" s="98"/>
      <c r="N120" s="98"/>
      <c r="O120" s="103"/>
      <c r="P120" s="103"/>
      <c r="Q120" s="103"/>
      <c r="R120" s="103"/>
      <c r="S120" s="98"/>
      <c r="T120" s="98"/>
      <c r="U120" s="98"/>
      <c r="V120" s="98"/>
      <c r="W120" s="98"/>
      <c r="X120" s="98"/>
      <c r="Y120" s="98"/>
      <c r="Z120" s="98"/>
      <c r="AA120" s="98"/>
      <c r="AB120" s="98"/>
    </row>
    <row r="121" spans="1:28" ht="15.75" customHeight="1">
      <c r="A121" s="98"/>
      <c r="B121" s="98"/>
      <c r="C121" s="98"/>
      <c r="D121" s="98"/>
      <c r="E121" s="98"/>
      <c r="F121" s="98"/>
      <c r="G121" s="98"/>
      <c r="H121" s="98"/>
      <c r="I121" s="98"/>
      <c r="J121" s="98"/>
      <c r="K121" s="98"/>
      <c r="L121" s="98"/>
      <c r="M121" s="98"/>
      <c r="N121" s="98"/>
      <c r="O121" s="103"/>
      <c r="P121" s="103"/>
      <c r="Q121" s="103"/>
      <c r="R121" s="103"/>
      <c r="S121" s="98"/>
      <c r="T121" s="98"/>
      <c r="U121" s="98"/>
      <c r="V121" s="98"/>
      <c r="W121" s="98"/>
      <c r="X121" s="98"/>
      <c r="Y121" s="98"/>
      <c r="Z121" s="98"/>
      <c r="AA121" s="98"/>
      <c r="AB121" s="98"/>
    </row>
    <row r="122" spans="1:28" ht="15.75" customHeight="1">
      <c r="A122" s="98"/>
      <c r="B122" s="98"/>
      <c r="C122" s="98"/>
      <c r="D122" s="98"/>
      <c r="E122" s="98"/>
      <c r="F122" s="98"/>
      <c r="G122" s="98"/>
      <c r="H122" s="98"/>
      <c r="I122" s="98"/>
      <c r="J122" s="98"/>
      <c r="K122" s="98"/>
      <c r="L122" s="98"/>
      <c r="M122" s="98"/>
      <c r="N122" s="98"/>
      <c r="O122" s="103"/>
      <c r="P122" s="103"/>
      <c r="Q122" s="103"/>
      <c r="R122" s="103"/>
      <c r="S122" s="98"/>
      <c r="T122" s="98"/>
      <c r="U122" s="98"/>
      <c r="V122" s="98"/>
      <c r="W122" s="98"/>
      <c r="X122" s="98"/>
      <c r="Y122" s="98"/>
      <c r="Z122" s="98"/>
      <c r="AA122" s="98"/>
      <c r="AB122" s="98"/>
    </row>
    <row r="123" spans="1:28" ht="15.75" customHeight="1">
      <c r="A123" s="98"/>
      <c r="B123" s="98"/>
      <c r="C123" s="98"/>
      <c r="D123" s="98"/>
      <c r="E123" s="98"/>
      <c r="F123" s="98"/>
      <c r="G123" s="98"/>
      <c r="H123" s="98"/>
      <c r="I123" s="98"/>
      <c r="J123" s="98"/>
      <c r="K123" s="98"/>
      <c r="L123" s="98"/>
      <c r="M123" s="98"/>
      <c r="N123" s="98"/>
      <c r="O123" s="103"/>
      <c r="P123" s="103"/>
      <c r="Q123" s="103"/>
      <c r="R123" s="103"/>
      <c r="S123" s="98"/>
      <c r="T123" s="98"/>
      <c r="U123" s="98"/>
      <c r="V123" s="98"/>
      <c r="W123" s="98"/>
      <c r="X123" s="98"/>
      <c r="Y123" s="98"/>
      <c r="Z123" s="98"/>
      <c r="AA123" s="98"/>
      <c r="AB123" s="98"/>
    </row>
    <row r="124" spans="1:28" ht="15.75" customHeight="1">
      <c r="A124" s="98"/>
      <c r="B124" s="98"/>
      <c r="C124" s="98"/>
      <c r="D124" s="98"/>
      <c r="E124" s="98"/>
      <c r="F124" s="98"/>
      <c r="G124" s="98"/>
      <c r="H124" s="98"/>
      <c r="I124" s="98"/>
      <c r="J124" s="98"/>
      <c r="K124" s="98"/>
      <c r="L124" s="98"/>
      <c r="M124" s="98"/>
      <c r="N124" s="98"/>
      <c r="O124" s="103"/>
      <c r="P124" s="103"/>
      <c r="Q124" s="103"/>
      <c r="R124" s="103"/>
      <c r="S124" s="98"/>
      <c r="T124" s="98"/>
      <c r="U124" s="98"/>
      <c r="V124" s="98"/>
      <c r="W124" s="98"/>
      <c r="X124" s="98"/>
      <c r="Y124" s="98"/>
      <c r="Z124" s="98"/>
      <c r="AA124" s="98"/>
      <c r="AB124" s="98"/>
    </row>
    <row r="125" spans="1:28" ht="15.75" customHeight="1">
      <c r="A125" s="98"/>
      <c r="B125" s="98"/>
      <c r="C125" s="98"/>
      <c r="D125" s="98"/>
      <c r="E125" s="98"/>
      <c r="F125" s="98"/>
      <c r="G125" s="98"/>
      <c r="H125" s="98"/>
      <c r="I125" s="98"/>
      <c r="J125" s="98"/>
      <c r="K125" s="98"/>
      <c r="L125" s="98"/>
      <c r="M125" s="98"/>
      <c r="N125" s="98"/>
      <c r="O125" s="103"/>
      <c r="P125" s="103"/>
      <c r="Q125" s="103"/>
      <c r="R125" s="103"/>
      <c r="S125" s="98"/>
      <c r="T125" s="98"/>
      <c r="U125" s="98"/>
      <c r="V125" s="98"/>
      <c r="W125" s="98"/>
      <c r="X125" s="98"/>
      <c r="Y125" s="98"/>
      <c r="Z125" s="98"/>
      <c r="AA125" s="98"/>
      <c r="AB125" s="98"/>
    </row>
    <row r="126" spans="1:28" ht="15.75" customHeight="1">
      <c r="A126" s="98"/>
      <c r="B126" s="98"/>
      <c r="C126" s="98"/>
      <c r="D126" s="98"/>
      <c r="E126" s="98"/>
      <c r="F126" s="98"/>
      <c r="G126" s="98"/>
      <c r="H126" s="98"/>
      <c r="I126" s="98"/>
      <c r="J126" s="98"/>
      <c r="K126" s="98"/>
      <c r="L126" s="98"/>
      <c r="M126" s="98"/>
      <c r="N126" s="98"/>
      <c r="O126" s="103"/>
      <c r="P126" s="103"/>
      <c r="Q126" s="103"/>
      <c r="R126" s="103"/>
      <c r="S126" s="98"/>
      <c r="T126" s="98"/>
      <c r="U126" s="98"/>
      <c r="V126" s="98"/>
      <c r="W126" s="98"/>
      <c r="X126" s="98"/>
      <c r="Y126" s="98"/>
      <c r="Z126" s="98"/>
      <c r="AA126" s="98"/>
      <c r="AB126" s="98"/>
    </row>
    <row r="127" spans="1:28" ht="15.75" customHeight="1">
      <c r="A127" s="98"/>
      <c r="B127" s="98"/>
      <c r="C127" s="98"/>
      <c r="D127" s="98"/>
      <c r="E127" s="98"/>
      <c r="F127" s="98"/>
      <c r="G127" s="98"/>
      <c r="H127" s="98"/>
      <c r="I127" s="98"/>
      <c r="J127" s="98"/>
      <c r="K127" s="98"/>
      <c r="L127" s="98"/>
      <c r="M127" s="98"/>
      <c r="N127" s="98"/>
      <c r="O127" s="103"/>
      <c r="P127" s="103"/>
      <c r="Q127" s="103"/>
      <c r="R127" s="103"/>
      <c r="S127" s="98"/>
      <c r="T127" s="98"/>
      <c r="U127" s="98"/>
      <c r="V127" s="98"/>
      <c r="W127" s="98"/>
      <c r="X127" s="98"/>
      <c r="Y127" s="98"/>
      <c r="Z127" s="98"/>
      <c r="AA127" s="98"/>
      <c r="AB127" s="98"/>
    </row>
    <row r="128" spans="1:28" ht="15.75" customHeight="1">
      <c r="A128" s="98"/>
      <c r="B128" s="98"/>
      <c r="C128" s="98"/>
      <c r="D128" s="98"/>
      <c r="E128" s="98"/>
      <c r="F128" s="98"/>
      <c r="G128" s="98"/>
      <c r="H128" s="98"/>
      <c r="I128" s="98"/>
      <c r="J128" s="98"/>
      <c r="K128" s="98"/>
      <c r="L128" s="98"/>
      <c r="M128" s="98"/>
      <c r="N128" s="98"/>
      <c r="O128" s="103"/>
      <c r="P128" s="103"/>
      <c r="Q128" s="103"/>
      <c r="R128" s="103"/>
      <c r="S128" s="98"/>
      <c r="T128" s="98"/>
      <c r="U128" s="98"/>
      <c r="V128" s="98"/>
      <c r="W128" s="98"/>
      <c r="X128" s="98"/>
      <c r="Y128" s="98"/>
      <c r="Z128" s="98"/>
      <c r="AA128" s="98"/>
      <c r="AB128" s="98"/>
    </row>
    <row r="129" spans="1:28" ht="15.75" customHeight="1">
      <c r="A129" s="98"/>
      <c r="B129" s="98"/>
      <c r="C129" s="98"/>
      <c r="D129" s="98"/>
      <c r="E129" s="98"/>
      <c r="F129" s="98"/>
      <c r="G129" s="98"/>
      <c r="H129" s="98"/>
      <c r="I129" s="98"/>
      <c r="J129" s="98"/>
      <c r="K129" s="98"/>
      <c r="L129" s="98"/>
      <c r="M129" s="98"/>
      <c r="N129" s="98"/>
      <c r="O129" s="103"/>
      <c r="P129" s="103"/>
      <c r="Q129" s="103"/>
      <c r="R129" s="103"/>
      <c r="S129" s="98"/>
      <c r="T129" s="98"/>
      <c r="U129" s="98"/>
      <c r="V129" s="98"/>
      <c r="W129" s="98"/>
      <c r="X129" s="98"/>
      <c r="Y129" s="98"/>
      <c r="Z129" s="98"/>
      <c r="AA129" s="98"/>
      <c r="AB129" s="98"/>
    </row>
    <row r="130" spans="1:28" ht="15.75" customHeight="1">
      <c r="A130" s="98"/>
      <c r="B130" s="98"/>
      <c r="C130" s="98"/>
      <c r="D130" s="98"/>
      <c r="E130" s="98"/>
      <c r="F130" s="98"/>
      <c r="G130" s="98"/>
      <c r="H130" s="98"/>
      <c r="I130" s="98"/>
      <c r="J130" s="98"/>
      <c r="K130" s="98"/>
      <c r="L130" s="98"/>
      <c r="M130" s="98"/>
      <c r="N130" s="98"/>
      <c r="O130" s="103"/>
      <c r="P130" s="103"/>
      <c r="Q130" s="103"/>
      <c r="R130" s="103"/>
      <c r="S130" s="98"/>
      <c r="T130" s="98"/>
      <c r="U130" s="98"/>
      <c r="V130" s="98"/>
      <c r="W130" s="98"/>
      <c r="X130" s="98"/>
      <c r="Y130" s="98"/>
      <c r="Z130" s="98"/>
      <c r="AA130" s="98"/>
      <c r="AB130" s="98"/>
    </row>
    <row r="131" spans="1:28" ht="15.75" customHeight="1">
      <c r="A131" s="98"/>
      <c r="B131" s="98"/>
      <c r="C131" s="98"/>
      <c r="D131" s="98"/>
      <c r="E131" s="98"/>
      <c r="F131" s="98"/>
      <c r="G131" s="98"/>
      <c r="H131" s="98"/>
      <c r="I131" s="98"/>
      <c r="J131" s="98"/>
      <c r="K131" s="98"/>
      <c r="L131" s="98"/>
      <c r="M131" s="98"/>
      <c r="N131" s="98"/>
      <c r="O131" s="103"/>
      <c r="P131" s="103"/>
      <c r="Q131" s="103"/>
      <c r="R131" s="103"/>
      <c r="S131" s="98"/>
      <c r="T131" s="98"/>
      <c r="U131" s="98"/>
      <c r="V131" s="98"/>
      <c r="W131" s="98"/>
      <c r="X131" s="98"/>
      <c r="Y131" s="98"/>
      <c r="Z131" s="98"/>
      <c r="AA131" s="98"/>
      <c r="AB131" s="98"/>
    </row>
    <row r="132" spans="1:28" ht="15.75" customHeight="1">
      <c r="A132" s="98"/>
      <c r="B132" s="98"/>
      <c r="C132" s="98"/>
      <c r="D132" s="98"/>
      <c r="E132" s="98"/>
      <c r="F132" s="98"/>
      <c r="G132" s="98"/>
      <c r="H132" s="98"/>
      <c r="I132" s="98"/>
      <c r="J132" s="98"/>
      <c r="K132" s="98"/>
      <c r="L132" s="98"/>
      <c r="M132" s="98"/>
      <c r="N132" s="98"/>
      <c r="O132" s="103"/>
      <c r="P132" s="103"/>
      <c r="Q132" s="103"/>
      <c r="R132" s="103"/>
      <c r="S132" s="98"/>
      <c r="T132" s="98"/>
      <c r="U132" s="98"/>
      <c r="V132" s="98"/>
      <c r="W132" s="98"/>
      <c r="X132" s="98"/>
      <c r="Y132" s="98"/>
      <c r="Z132" s="98"/>
      <c r="AA132" s="98"/>
      <c r="AB132" s="98"/>
    </row>
    <row r="133" spans="1:28" ht="15.75" customHeight="1">
      <c r="A133" s="98"/>
      <c r="B133" s="98"/>
      <c r="C133" s="98"/>
      <c r="D133" s="98"/>
      <c r="E133" s="98"/>
      <c r="F133" s="98"/>
      <c r="G133" s="98"/>
      <c r="H133" s="98"/>
      <c r="I133" s="98"/>
      <c r="J133" s="98"/>
      <c r="K133" s="98"/>
      <c r="L133" s="98"/>
      <c r="M133" s="98"/>
      <c r="N133" s="98"/>
      <c r="O133" s="103"/>
      <c r="P133" s="103"/>
      <c r="Q133" s="103"/>
      <c r="R133" s="103"/>
      <c r="S133" s="98"/>
      <c r="T133" s="98"/>
      <c r="U133" s="98"/>
      <c r="V133" s="98"/>
      <c r="W133" s="98"/>
      <c r="X133" s="98"/>
      <c r="Y133" s="98"/>
      <c r="Z133" s="98"/>
      <c r="AA133" s="98"/>
      <c r="AB133" s="98"/>
    </row>
    <row r="134" spans="1:28" ht="15.75" customHeight="1">
      <c r="A134" s="98"/>
      <c r="B134" s="98"/>
      <c r="C134" s="98"/>
      <c r="D134" s="98"/>
      <c r="E134" s="98"/>
      <c r="F134" s="98"/>
      <c r="G134" s="98"/>
      <c r="H134" s="98"/>
      <c r="I134" s="98"/>
      <c r="J134" s="98"/>
      <c r="K134" s="98"/>
      <c r="L134" s="98"/>
      <c r="M134" s="98"/>
      <c r="N134" s="98"/>
      <c r="O134" s="103"/>
      <c r="P134" s="103"/>
      <c r="Q134" s="103"/>
      <c r="R134" s="103"/>
      <c r="S134" s="98"/>
      <c r="T134" s="98"/>
      <c r="U134" s="98"/>
      <c r="V134" s="98"/>
      <c r="W134" s="98"/>
      <c r="X134" s="98"/>
      <c r="Y134" s="98"/>
      <c r="Z134" s="98"/>
      <c r="AA134" s="98"/>
      <c r="AB134" s="98"/>
    </row>
    <row r="135" spans="1:28" ht="15.75" customHeight="1">
      <c r="A135" s="98"/>
      <c r="B135" s="98"/>
      <c r="C135" s="98"/>
      <c r="D135" s="98"/>
      <c r="E135" s="98"/>
      <c r="F135" s="98"/>
      <c r="G135" s="98"/>
      <c r="H135" s="98"/>
      <c r="I135" s="98"/>
      <c r="J135" s="98"/>
      <c r="K135" s="98"/>
      <c r="L135" s="98"/>
      <c r="M135" s="98"/>
      <c r="N135" s="98"/>
      <c r="O135" s="103"/>
      <c r="P135" s="103"/>
      <c r="Q135" s="103"/>
      <c r="R135" s="103"/>
      <c r="S135" s="98"/>
      <c r="T135" s="98"/>
      <c r="U135" s="98"/>
      <c r="V135" s="98"/>
      <c r="W135" s="98"/>
      <c r="X135" s="98"/>
      <c r="Y135" s="98"/>
      <c r="Z135" s="98"/>
      <c r="AA135" s="98"/>
      <c r="AB135" s="98"/>
    </row>
    <row r="136" spans="1:28" ht="15.75" customHeight="1">
      <c r="A136" s="98"/>
      <c r="B136" s="98"/>
      <c r="C136" s="98"/>
      <c r="D136" s="98"/>
      <c r="E136" s="98"/>
      <c r="F136" s="98"/>
      <c r="G136" s="98"/>
      <c r="H136" s="98"/>
      <c r="I136" s="98"/>
      <c r="J136" s="98"/>
      <c r="K136" s="98"/>
      <c r="L136" s="98"/>
      <c r="M136" s="98"/>
      <c r="N136" s="98"/>
      <c r="O136" s="103"/>
      <c r="P136" s="103"/>
      <c r="Q136" s="103"/>
      <c r="R136" s="103"/>
      <c r="S136" s="98"/>
      <c r="T136" s="98"/>
      <c r="U136" s="98"/>
      <c r="V136" s="98"/>
      <c r="W136" s="98"/>
      <c r="X136" s="98"/>
      <c r="Y136" s="98"/>
      <c r="Z136" s="98"/>
      <c r="AA136" s="98"/>
      <c r="AB136" s="98"/>
    </row>
    <row r="137" spans="1:28" ht="15.75" customHeight="1">
      <c r="A137" s="98"/>
      <c r="B137" s="98"/>
      <c r="C137" s="98"/>
      <c r="D137" s="98"/>
      <c r="E137" s="98"/>
      <c r="F137" s="98"/>
      <c r="G137" s="98"/>
      <c r="H137" s="98"/>
      <c r="I137" s="98"/>
      <c r="J137" s="98"/>
      <c r="K137" s="98"/>
      <c r="L137" s="98"/>
      <c r="M137" s="98"/>
      <c r="N137" s="98"/>
      <c r="O137" s="103"/>
      <c r="P137" s="103"/>
      <c r="Q137" s="103"/>
      <c r="R137" s="103"/>
      <c r="S137" s="98"/>
      <c r="T137" s="98"/>
      <c r="U137" s="98"/>
      <c r="V137" s="98"/>
      <c r="W137" s="98"/>
      <c r="X137" s="98"/>
      <c r="Y137" s="98"/>
      <c r="Z137" s="98"/>
      <c r="AA137" s="98"/>
      <c r="AB137" s="98"/>
    </row>
    <row r="138" spans="1:28" ht="15.75" customHeight="1">
      <c r="A138" s="98"/>
      <c r="B138" s="98"/>
      <c r="C138" s="98"/>
      <c r="D138" s="98"/>
      <c r="E138" s="98"/>
      <c r="F138" s="98"/>
      <c r="G138" s="98"/>
      <c r="H138" s="98"/>
      <c r="I138" s="98"/>
      <c r="J138" s="98"/>
      <c r="K138" s="98"/>
      <c r="L138" s="98"/>
      <c r="M138" s="98"/>
      <c r="N138" s="98"/>
      <c r="O138" s="103"/>
      <c r="P138" s="103"/>
      <c r="Q138" s="103"/>
      <c r="R138" s="103"/>
      <c r="S138" s="98"/>
      <c r="T138" s="98"/>
      <c r="U138" s="98"/>
      <c r="V138" s="98"/>
      <c r="W138" s="98"/>
      <c r="X138" s="98"/>
      <c r="Y138" s="98"/>
      <c r="Z138" s="98"/>
      <c r="AA138" s="98"/>
      <c r="AB138" s="98"/>
    </row>
    <row r="139" spans="1:28" ht="15.75" customHeight="1">
      <c r="A139" s="98"/>
      <c r="B139" s="98"/>
      <c r="C139" s="98"/>
      <c r="D139" s="98"/>
      <c r="E139" s="98"/>
      <c r="F139" s="98"/>
      <c r="G139" s="98"/>
      <c r="H139" s="98"/>
      <c r="I139" s="98"/>
      <c r="J139" s="98"/>
      <c r="K139" s="98"/>
      <c r="L139" s="98"/>
      <c r="M139" s="98"/>
      <c r="N139" s="98"/>
      <c r="O139" s="103"/>
      <c r="P139" s="103"/>
      <c r="Q139" s="103"/>
      <c r="R139" s="103"/>
      <c r="S139" s="98"/>
      <c r="T139" s="98"/>
      <c r="U139" s="98"/>
      <c r="V139" s="98"/>
      <c r="W139" s="98"/>
      <c r="X139" s="98"/>
      <c r="Y139" s="98"/>
      <c r="Z139" s="98"/>
      <c r="AA139" s="98"/>
      <c r="AB139" s="98"/>
    </row>
    <row r="140" spans="1:28" ht="15.75" customHeight="1">
      <c r="A140" s="98"/>
      <c r="B140" s="98"/>
      <c r="C140" s="98"/>
      <c r="D140" s="98"/>
      <c r="E140" s="98"/>
      <c r="F140" s="98"/>
      <c r="G140" s="98"/>
      <c r="H140" s="98"/>
      <c r="I140" s="98"/>
      <c r="J140" s="98"/>
      <c r="K140" s="98"/>
      <c r="L140" s="98"/>
      <c r="M140" s="98"/>
      <c r="N140" s="98"/>
      <c r="O140" s="103"/>
      <c r="P140" s="103"/>
      <c r="Q140" s="103"/>
      <c r="R140" s="103"/>
      <c r="S140" s="98"/>
      <c r="T140" s="98"/>
      <c r="U140" s="98"/>
      <c r="V140" s="98"/>
      <c r="W140" s="98"/>
      <c r="X140" s="98"/>
      <c r="Y140" s="98"/>
      <c r="Z140" s="98"/>
      <c r="AA140" s="98"/>
      <c r="AB140" s="98"/>
    </row>
    <row r="141" spans="1:28" ht="15.75" customHeight="1">
      <c r="A141" s="98"/>
      <c r="B141" s="98"/>
      <c r="C141" s="98"/>
      <c r="D141" s="98"/>
      <c r="E141" s="98"/>
      <c r="F141" s="98"/>
      <c r="G141" s="98"/>
      <c r="H141" s="98"/>
      <c r="I141" s="98"/>
      <c r="J141" s="98"/>
      <c r="K141" s="98"/>
      <c r="L141" s="98"/>
      <c r="M141" s="98"/>
      <c r="N141" s="98"/>
      <c r="O141" s="103"/>
      <c r="P141" s="103"/>
      <c r="Q141" s="103"/>
      <c r="R141" s="103"/>
      <c r="S141" s="98"/>
      <c r="T141" s="98"/>
      <c r="U141" s="98"/>
      <c r="V141" s="98"/>
      <c r="W141" s="98"/>
      <c r="X141" s="98"/>
      <c r="Y141" s="98"/>
      <c r="Z141" s="98"/>
      <c r="AA141" s="98"/>
      <c r="AB141" s="98"/>
    </row>
    <row r="142" spans="1:28" ht="15.75" customHeight="1">
      <c r="A142" s="98"/>
      <c r="B142" s="98"/>
      <c r="C142" s="98"/>
      <c r="D142" s="98"/>
      <c r="E142" s="98"/>
      <c r="F142" s="98"/>
      <c r="G142" s="98"/>
      <c r="H142" s="98"/>
      <c r="I142" s="98"/>
      <c r="J142" s="98"/>
      <c r="K142" s="98"/>
      <c r="L142" s="98"/>
      <c r="M142" s="98"/>
      <c r="N142" s="98"/>
      <c r="O142" s="103"/>
      <c r="P142" s="103"/>
      <c r="Q142" s="103"/>
      <c r="R142" s="103"/>
      <c r="S142" s="98"/>
      <c r="T142" s="98"/>
      <c r="U142" s="98"/>
      <c r="V142" s="98"/>
      <c r="W142" s="98"/>
      <c r="X142" s="98"/>
      <c r="Y142" s="98"/>
      <c r="Z142" s="98"/>
      <c r="AA142" s="98"/>
      <c r="AB142" s="98"/>
    </row>
    <row r="143" spans="1:28" ht="15.75" customHeight="1">
      <c r="A143" s="98"/>
      <c r="B143" s="98"/>
      <c r="C143" s="98"/>
      <c r="D143" s="98"/>
      <c r="E143" s="98"/>
      <c r="F143" s="98"/>
      <c r="G143" s="98"/>
      <c r="H143" s="98"/>
      <c r="I143" s="98"/>
      <c r="J143" s="98"/>
      <c r="K143" s="98"/>
      <c r="L143" s="98"/>
      <c r="M143" s="98"/>
      <c r="N143" s="98"/>
      <c r="O143" s="103"/>
      <c r="P143" s="103"/>
      <c r="Q143" s="103"/>
      <c r="R143" s="103"/>
      <c r="S143" s="98"/>
      <c r="T143" s="98"/>
      <c r="U143" s="98"/>
      <c r="V143" s="98"/>
      <c r="W143" s="98"/>
      <c r="X143" s="98"/>
      <c r="Y143" s="98"/>
      <c r="Z143" s="98"/>
      <c r="AA143" s="98"/>
      <c r="AB143" s="98"/>
    </row>
    <row r="144" spans="1:28" ht="15.75" customHeight="1">
      <c r="A144" s="98"/>
      <c r="B144" s="98"/>
      <c r="C144" s="98"/>
      <c r="D144" s="98"/>
      <c r="E144" s="98"/>
      <c r="F144" s="98"/>
      <c r="G144" s="98"/>
      <c r="H144" s="98"/>
      <c r="I144" s="98"/>
      <c r="J144" s="98"/>
      <c r="K144" s="98"/>
      <c r="L144" s="98"/>
      <c r="M144" s="98"/>
      <c r="N144" s="98"/>
      <c r="O144" s="103"/>
      <c r="P144" s="103"/>
      <c r="Q144" s="103"/>
      <c r="R144" s="103"/>
      <c r="S144" s="98"/>
      <c r="T144" s="98"/>
      <c r="U144" s="98"/>
      <c r="V144" s="98"/>
      <c r="W144" s="98"/>
      <c r="X144" s="98"/>
      <c r="Y144" s="98"/>
      <c r="Z144" s="98"/>
      <c r="AA144" s="98"/>
      <c r="AB144" s="98"/>
    </row>
    <row r="145" spans="1:28" ht="15.75" customHeight="1">
      <c r="A145" s="98"/>
      <c r="B145" s="98"/>
      <c r="C145" s="98"/>
      <c r="D145" s="98"/>
      <c r="E145" s="98"/>
      <c r="F145" s="98"/>
      <c r="G145" s="98"/>
      <c r="H145" s="98"/>
      <c r="I145" s="98"/>
      <c r="J145" s="98"/>
      <c r="K145" s="98"/>
      <c r="L145" s="98"/>
      <c r="M145" s="98"/>
      <c r="N145" s="98"/>
      <c r="O145" s="103"/>
      <c r="P145" s="103"/>
      <c r="Q145" s="103"/>
      <c r="R145" s="103"/>
      <c r="S145" s="98"/>
      <c r="T145" s="98"/>
      <c r="U145" s="98"/>
      <c r="V145" s="98"/>
      <c r="W145" s="98"/>
      <c r="X145" s="98"/>
      <c r="Y145" s="98"/>
      <c r="Z145" s="98"/>
      <c r="AA145" s="98"/>
      <c r="AB145" s="98"/>
    </row>
    <row r="146" spans="1:28" ht="15.75" customHeight="1">
      <c r="A146" s="98"/>
      <c r="B146" s="98"/>
      <c r="C146" s="98"/>
      <c r="D146" s="98"/>
      <c r="E146" s="98"/>
      <c r="F146" s="98"/>
      <c r="G146" s="98"/>
      <c r="H146" s="98"/>
      <c r="I146" s="98"/>
      <c r="J146" s="98"/>
      <c r="K146" s="98"/>
      <c r="L146" s="98"/>
      <c r="M146" s="98"/>
      <c r="N146" s="98"/>
      <c r="O146" s="103"/>
      <c r="P146" s="103"/>
      <c r="Q146" s="103"/>
      <c r="R146" s="103"/>
      <c r="S146" s="98"/>
      <c r="T146" s="98"/>
      <c r="U146" s="98"/>
      <c r="V146" s="98"/>
      <c r="W146" s="98"/>
      <c r="X146" s="98"/>
      <c r="Y146" s="98"/>
      <c r="Z146" s="98"/>
      <c r="AA146" s="98"/>
      <c r="AB146" s="98"/>
    </row>
    <row r="147" spans="1:28" ht="15.75" customHeight="1">
      <c r="A147" s="98"/>
      <c r="B147" s="98"/>
      <c r="C147" s="98"/>
      <c r="D147" s="98"/>
      <c r="E147" s="98"/>
      <c r="F147" s="98"/>
      <c r="G147" s="98"/>
      <c r="H147" s="98"/>
      <c r="I147" s="98"/>
      <c r="J147" s="98"/>
      <c r="K147" s="98"/>
      <c r="L147" s="98"/>
      <c r="M147" s="98"/>
      <c r="N147" s="98"/>
      <c r="O147" s="103"/>
      <c r="P147" s="103"/>
      <c r="Q147" s="103"/>
      <c r="R147" s="103"/>
      <c r="S147" s="98"/>
      <c r="T147" s="98"/>
      <c r="U147" s="98"/>
      <c r="V147" s="98"/>
      <c r="W147" s="98"/>
      <c r="X147" s="98"/>
      <c r="Y147" s="98"/>
      <c r="Z147" s="98"/>
      <c r="AA147" s="98"/>
      <c r="AB147" s="98"/>
    </row>
    <row r="148" spans="1:28" ht="15.75" customHeight="1">
      <c r="A148" s="98"/>
      <c r="B148" s="98"/>
      <c r="C148" s="98"/>
      <c r="D148" s="98"/>
      <c r="E148" s="98"/>
      <c r="F148" s="98"/>
      <c r="G148" s="98"/>
      <c r="H148" s="98"/>
      <c r="I148" s="98"/>
      <c r="J148" s="98"/>
      <c r="K148" s="98"/>
      <c r="L148" s="98"/>
      <c r="M148" s="98"/>
      <c r="N148" s="98"/>
      <c r="O148" s="103"/>
      <c r="P148" s="103"/>
      <c r="Q148" s="103"/>
      <c r="R148" s="103"/>
      <c r="S148" s="98"/>
      <c r="T148" s="98"/>
      <c r="U148" s="98"/>
      <c r="V148" s="98"/>
      <c r="W148" s="98"/>
      <c r="X148" s="98"/>
      <c r="Y148" s="98"/>
      <c r="Z148" s="98"/>
      <c r="AA148" s="98"/>
      <c r="AB148" s="98"/>
    </row>
    <row r="149" spans="1:28" ht="15.75" customHeight="1">
      <c r="A149" s="98"/>
      <c r="B149" s="98"/>
      <c r="C149" s="98"/>
      <c r="D149" s="98"/>
      <c r="E149" s="98"/>
      <c r="F149" s="98"/>
      <c r="G149" s="98"/>
      <c r="H149" s="98"/>
      <c r="I149" s="98"/>
      <c r="J149" s="98"/>
      <c r="K149" s="98"/>
      <c r="L149" s="98"/>
      <c r="M149" s="98"/>
      <c r="N149" s="98"/>
      <c r="O149" s="103"/>
      <c r="P149" s="103"/>
      <c r="Q149" s="103"/>
      <c r="R149" s="103"/>
      <c r="S149" s="98"/>
      <c r="T149" s="98"/>
      <c r="U149" s="98"/>
      <c r="V149" s="98"/>
      <c r="W149" s="98"/>
      <c r="X149" s="98"/>
      <c r="Y149" s="98"/>
      <c r="Z149" s="98"/>
      <c r="AA149" s="98"/>
      <c r="AB149" s="98"/>
    </row>
    <row r="150" spans="1:28" ht="15.75" customHeight="1">
      <c r="A150" s="98"/>
      <c r="B150" s="98"/>
      <c r="C150" s="98"/>
      <c r="D150" s="98"/>
      <c r="E150" s="98"/>
      <c r="F150" s="98"/>
      <c r="G150" s="98"/>
      <c r="H150" s="98"/>
      <c r="I150" s="98"/>
      <c r="J150" s="98"/>
      <c r="K150" s="98"/>
      <c r="L150" s="98"/>
      <c r="M150" s="98"/>
      <c r="N150" s="98"/>
      <c r="O150" s="103"/>
      <c r="P150" s="103"/>
      <c r="Q150" s="103"/>
      <c r="R150" s="103"/>
      <c r="S150" s="98"/>
      <c r="T150" s="98"/>
      <c r="U150" s="98"/>
      <c r="V150" s="98"/>
      <c r="W150" s="98"/>
      <c r="X150" s="98"/>
      <c r="Y150" s="98"/>
      <c r="Z150" s="98"/>
      <c r="AA150" s="98"/>
      <c r="AB150" s="98"/>
    </row>
    <row r="151" spans="1:28" ht="15.75" customHeight="1">
      <c r="A151" s="98"/>
      <c r="B151" s="98"/>
      <c r="C151" s="98"/>
      <c r="D151" s="98"/>
      <c r="E151" s="98"/>
      <c r="F151" s="98"/>
      <c r="G151" s="98"/>
      <c r="H151" s="98"/>
      <c r="I151" s="98"/>
      <c r="J151" s="98"/>
      <c r="K151" s="98"/>
      <c r="L151" s="98"/>
      <c r="M151" s="98"/>
      <c r="N151" s="98"/>
      <c r="O151" s="103"/>
      <c r="P151" s="103"/>
      <c r="Q151" s="103"/>
      <c r="R151" s="103"/>
      <c r="S151" s="98"/>
      <c r="T151" s="98"/>
      <c r="U151" s="98"/>
      <c r="V151" s="98"/>
      <c r="W151" s="98"/>
      <c r="X151" s="98"/>
      <c r="Y151" s="98"/>
      <c r="Z151" s="98"/>
      <c r="AA151" s="98"/>
      <c r="AB151" s="98"/>
    </row>
    <row r="152" spans="1:28" ht="15.75" customHeight="1">
      <c r="A152" s="98"/>
      <c r="B152" s="98"/>
      <c r="C152" s="98"/>
      <c r="D152" s="98"/>
      <c r="E152" s="98"/>
      <c r="F152" s="98"/>
      <c r="G152" s="98"/>
      <c r="H152" s="98"/>
      <c r="I152" s="98"/>
      <c r="J152" s="98"/>
      <c r="K152" s="98"/>
      <c r="L152" s="98"/>
      <c r="M152" s="98"/>
      <c r="N152" s="98"/>
      <c r="O152" s="103"/>
      <c r="P152" s="103"/>
      <c r="Q152" s="103"/>
      <c r="R152" s="103"/>
      <c r="S152" s="98"/>
      <c r="T152" s="98"/>
      <c r="U152" s="98"/>
      <c r="V152" s="98"/>
      <c r="W152" s="98"/>
      <c r="X152" s="98"/>
      <c r="Y152" s="98"/>
      <c r="Z152" s="98"/>
      <c r="AA152" s="98"/>
      <c r="AB152" s="98"/>
    </row>
    <row r="153" spans="1:28" ht="15.75" customHeight="1">
      <c r="A153" s="98"/>
      <c r="B153" s="98"/>
      <c r="C153" s="98"/>
      <c r="D153" s="98"/>
      <c r="E153" s="98"/>
      <c r="F153" s="98"/>
      <c r="G153" s="98"/>
      <c r="H153" s="98"/>
      <c r="I153" s="98"/>
      <c r="J153" s="98"/>
      <c r="K153" s="98"/>
      <c r="L153" s="98"/>
      <c r="M153" s="98"/>
      <c r="N153" s="98"/>
      <c r="O153" s="103"/>
      <c r="P153" s="103"/>
      <c r="Q153" s="103"/>
      <c r="R153" s="103"/>
      <c r="S153" s="98"/>
      <c r="T153" s="98"/>
      <c r="U153" s="98"/>
      <c r="V153" s="98"/>
      <c r="W153" s="98"/>
      <c r="X153" s="98"/>
      <c r="Y153" s="98"/>
      <c r="Z153" s="98"/>
      <c r="AA153" s="98"/>
      <c r="AB153" s="98"/>
    </row>
    <row r="154" spans="1:28" ht="15.75" customHeight="1">
      <c r="A154" s="98"/>
      <c r="B154" s="98"/>
      <c r="C154" s="98"/>
      <c r="D154" s="98"/>
      <c r="E154" s="98"/>
      <c r="F154" s="98"/>
      <c r="G154" s="98"/>
      <c r="H154" s="98"/>
      <c r="I154" s="98"/>
      <c r="J154" s="98"/>
      <c r="K154" s="98"/>
      <c r="L154" s="98"/>
      <c r="M154" s="98"/>
      <c r="N154" s="98"/>
      <c r="O154" s="103"/>
      <c r="P154" s="103"/>
      <c r="Q154" s="103"/>
      <c r="R154" s="103"/>
      <c r="S154" s="98"/>
      <c r="T154" s="98"/>
      <c r="U154" s="98"/>
      <c r="V154" s="98"/>
      <c r="W154" s="98"/>
      <c r="X154" s="98"/>
      <c r="Y154" s="98"/>
      <c r="Z154" s="98"/>
      <c r="AA154" s="98"/>
      <c r="AB154" s="98"/>
    </row>
    <row r="155" spans="1:28" ht="15.75" customHeight="1">
      <c r="A155" s="98"/>
      <c r="B155" s="98"/>
      <c r="C155" s="98"/>
      <c r="D155" s="98"/>
      <c r="E155" s="98"/>
      <c r="F155" s="98"/>
      <c r="G155" s="98"/>
      <c r="H155" s="98"/>
      <c r="I155" s="98"/>
      <c r="J155" s="98"/>
      <c r="K155" s="98"/>
      <c r="L155" s="98"/>
      <c r="M155" s="98"/>
      <c r="N155" s="98"/>
      <c r="O155" s="103"/>
      <c r="P155" s="103"/>
      <c r="Q155" s="103"/>
      <c r="R155" s="103"/>
      <c r="S155" s="98"/>
      <c r="T155" s="98"/>
      <c r="U155" s="98"/>
      <c r="V155" s="98"/>
      <c r="W155" s="98"/>
      <c r="X155" s="98"/>
      <c r="Y155" s="98"/>
      <c r="Z155" s="98"/>
      <c r="AA155" s="98"/>
      <c r="AB155" s="98"/>
    </row>
    <row r="156" spans="1:28" ht="15.75" customHeight="1">
      <c r="A156" s="98"/>
      <c r="B156" s="98"/>
      <c r="C156" s="98"/>
      <c r="D156" s="98"/>
      <c r="E156" s="98"/>
      <c r="F156" s="98"/>
      <c r="G156" s="98"/>
      <c r="H156" s="98"/>
      <c r="I156" s="98"/>
      <c r="J156" s="98"/>
      <c r="K156" s="98"/>
      <c r="L156" s="98"/>
      <c r="M156" s="98"/>
      <c r="N156" s="98"/>
      <c r="O156" s="103"/>
      <c r="P156" s="103"/>
      <c r="Q156" s="103"/>
      <c r="R156" s="103"/>
      <c r="S156" s="98"/>
      <c r="T156" s="98"/>
      <c r="U156" s="98"/>
      <c r="V156" s="98"/>
      <c r="W156" s="98"/>
      <c r="X156" s="98"/>
      <c r="Y156" s="98"/>
      <c r="Z156" s="98"/>
      <c r="AA156" s="98"/>
      <c r="AB156" s="98"/>
    </row>
    <row r="157" spans="1:28" ht="15.75" customHeight="1">
      <c r="A157" s="98"/>
      <c r="B157" s="98"/>
      <c r="C157" s="98"/>
      <c r="D157" s="98"/>
      <c r="E157" s="98"/>
      <c r="F157" s="98"/>
      <c r="G157" s="98"/>
      <c r="H157" s="98"/>
      <c r="I157" s="98"/>
      <c r="J157" s="98"/>
      <c r="K157" s="98"/>
      <c r="L157" s="98"/>
      <c r="M157" s="98"/>
      <c r="N157" s="98"/>
      <c r="O157" s="103"/>
      <c r="P157" s="103"/>
      <c r="Q157" s="103"/>
      <c r="R157" s="103"/>
      <c r="S157" s="98"/>
      <c r="T157" s="98"/>
      <c r="U157" s="98"/>
      <c r="V157" s="98"/>
      <c r="W157" s="98"/>
      <c r="X157" s="98"/>
      <c r="Y157" s="98"/>
      <c r="Z157" s="98"/>
      <c r="AA157" s="98"/>
      <c r="AB157" s="98"/>
    </row>
    <row r="158" spans="1:28" ht="15.75" customHeight="1">
      <c r="A158" s="98"/>
      <c r="B158" s="98"/>
      <c r="C158" s="98"/>
      <c r="D158" s="98"/>
      <c r="E158" s="98"/>
      <c r="F158" s="98"/>
      <c r="G158" s="98"/>
      <c r="H158" s="98"/>
      <c r="I158" s="98"/>
      <c r="J158" s="98"/>
      <c r="K158" s="98"/>
      <c r="L158" s="98"/>
      <c r="M158" s="98"/>
      <c r="N158" s="98"/>
      <c r="O158" s="103"/>
      <c r="P158" s="103"/>
      <c r="Q158" s="103"/>
      <c r="R158" s="103"/>
      <c r="S158" s="98"/>
      <c r="T158" s="98"/>
      <c r="U158" s="98"/>
      <c r="V158" s="98"/>
      <c r="W158" s="98"/>
      <c r="X158" s="98"/>
      <c r="Y158" s="98"/>
      <c r="Z158" s="98"/>
      <c r="AA158" s="98"/>
      <c r="AB158" s="98"/>
    </row>
    <row r="159" spans="1:28" ht="15.75" customHeight="1">
      <c r="A159" s="98"/>
      <c r="B159" s="98"/>
      <c r="C159" s="98"/>
      <c r="D159" s="98"/>
      <c r="E159" s="98"/>
      <c r="F159" s="98"/>
      <c r="G159" s="98"/>
      <c r="H159" s="98"/>
      <c r="I159" s="98"/>
      <c r="J159" s="98"/>
      <c r="K159" s="98"/>
      <c r="L159" s="98"/>
      <c r="M159" s="98"/>
      <c r="N159" s="98"/>
      <c r="O159" s="103"/>
      <c r="P159" s="103"/>
      <c r="Q159" s="103"/>
      <c r="R159" s="103"/>
      <c r="S159" s="98"/>
      <c r="T159" s="98"/>
      <c r="U159" s="98"/>
      <c r="V159" s="98"/>
      <c r="W159" s="98"/>
      <c r="X159" s="98"/>
      <c r="Y159" s="98"/>
      <c r="Z159" s="98"/>
      <c r="AA159" s="98"/>
      <c r="AB159" s="98"/>
    </row>
    <row r="160" spans="1:28" ht="15.75" customHeight="1">
      <c r="A160" s="98"/>
      <c r="B160" s="98"/>
      <c r="C160" s="98"/>
      <c r="D160" s="98"/>
      <c r="E160" s="98"/>
      <c r="F160" s="98"/>
      <c r="G160" s="98"/>
      <c r="H160" s="98"/>
      <c r="I160" s="98"/>
      <c r="J160" s="98"/>
      <c r="K160" s="98"/>
      <c r="L160" s="98"/>
      <c r="M160" s="98"/>
      <c r="N160" s="98"/>
      <c r="O160" s="103"/>
      <c r="P160" s="103"/>
      <c r="Q160" s="103"/>
      <c r="R160" s="103"/>
      <c r="S160" s="98"/>
      <c r="T160" s="98"/>
      <c r="U160" s="98"/>
      <c r="V160" s="98"/>
      <c r="W160" s="98"/>
      <c r="X160" s="98"/>
      <c r="Y160" s="98"/>
      <c r="Z160" s="98"/>
      <c r="AA160" s="98"/>
      <c r="AB160" s="98"/>
    </row>
    <row r="161" spans="1:28" ht="15.75" customHeight="1">
      <c r="A161" s="98"/>
      <c r="B161" s="98"/>
      <c r="C161" s="98"/>
      <c r="D161" s="98"/>
      <c r="E161" s="98"/>
      <c r="F161" s="98"/>
      <c r="G161" s="98"/>
      <c r="H161" s="98"/>
      <c r="I161" s="98"/>
      <c r="J161" s="98"/>
      <c r="K161" s="98"/>
      <c r="L161" s="98"/>
      <c r="M161" s="98"/>
      <c r="N161" s="98"/>
      <c r="O161" s="103"/>
      <c r="P161" s="103"/>
      <c r="Q161" s="103"/>
      <c r="R161" s="103"/>
      <c r="S161" s="98"/>
      <c r="T161" s="98"/>
      <c r="U161" s="98"/>
      <c r="V161" s="98"/>
      <c r="W161" s="98"/>
      <c r="X161" s="98"/>
      <c r="Y161" s="98"/>
      <c r="Z161" s="98"/>
      <c r="AA161" s="98"/>
      <c r="AB161" s="98"/>
    </row>
    <row r="162" spans="1:28" ht="15.75" customHeight="1">
      <c r="A162" s="98"/>
      <c r="B162" s="98"/>
      <c r="C162" s="98"/>
      <c r="D162" s="98"/>
      <c r="E162" s="98"/>
      <c r="F162" s="98"/>
      <c r="G162" s="98"/>
      <c r="H162" s="98"/>
      <c r="I162" s="98"/>
      <c r="J162" s="98"/>
      <c r="K162" s="98"/>
      <c r="L162" s="98"/>
      <c r="M162" s="98"/>
      <c r="N162" s="98"/>
      <c r="O162" s="103"/>
      <c r="P162" s="103"/>
      <c r="Q162" s="103"/>
      <c r="R162" s="103"/>
      <c r="S162" s="98"/>
      <c r="T162" s="98"/>
      <c r="U162" s="98"/>
      <c r="V162" s="98"/>
      <c r="W162" s="98"/>
      <c r="X162" s="98"/>
      <c r="Y162" s="98"/>
      <c r="Z162" s="98"/>
      <c r="AA162" s="98"/>
      <c r="AB162" s="98"/>
    </row>
    <row r="163" spans="1:28" ht="15.75" customHeight="1">
      <c r="A163" s="98"/>
      <c r="B163" s="98"/>
      <c r="C163" s="98"/>
      <c r="D163" s="98"/>
      <c r="E163" s="98"/>
      <c r="F163" s="98"/>
      <c r="G163" s="98"/>
      <c r="H163" s="98"/>
      <c r="I163" s="98"/>
      <c r="J163" s="98"/>
      <c r="K163" s="98"/>
      <c r="L163" s="98"/>
      <c r="M163" s="98"/>
      <c r="N163" s="98"/>
      <c r="O163" s="103"/>
      <c r="P163" s="103"/>
      <c r="Q163" s="103"/>
      <c r="R163" s="103"/>
      <c r="S163" s="98"/>
      <c r="T163" s="98"/>
      <c r="U163" s="98"/>
      <c r="V163" s="98"/>
      <c r="W163" s="98"/>
      <c r="X163" s="98"/>
      <c r="Y163" s="98"/>
      <c r="Z163" s="98"/>
      <c r="AA163" s="98"/>
      <c r="AB163" s="98"/>
    </row>
    <row r="164" spans="1:28" ht="15.75" customHeight="1">
      <c r="A164" s="98"/>
      <c r="B164" s="98"/>
      <c r="C164" s="98"/>
      <c r="D164" s="98"/>
      <c r="E164" s="98"/>
      <c r="F164" s="98"/>
      <c r="G164" s="98"/>
      <c r="H164" s="98"/>
      <c r="I164" s="98"/>
      <c r="J164" s="98"/>
      <c r="K164" s="98"/>
      <c r="L164" s="98"/>
      <c r="M164" s="98"/>
      <c r="N164" s="98"/>
      <c r="O164" s="103"/>
      <c r="P164" s="103"/>
      <c r="Q164" s="103"/>
      <c r="R164" s="103"/>
      <c r="S164" s="98"/>
      <c r="T164" s="98"/>
      <c r="U164" s="98"/>
      <c r="V164" s="98"/>
      <c r="W164" s="98"/>
      <c r="X164" s="98"/>
      <c r="Y164" s="98"/>
      <c r="Z164" s="98"/>
      <c r="AA164" s="98"/>
      <c r="AB164" s="98"/>
    </row>
    <row r="165" spans="1:28" ht="15.75" customHeight="1">
      <c r="A165" s="98"/>
      <c r="B165" s="98"/>
      <c r="C165" s="98"/>
      <c r="D165" s="98"/>
      <c r="E165" s="98"/>
      <c r="F165" s="98"/>
      <c r="G165" s="98"/>
      <c r="H165" s="98"/>
      <c r="I165" s="98"/>
      <c r="J165" s="98"/>
      <c r="K165" s="98"/>
      <c r="L165" s="98"/>
      <c r="M165" s="98"/>
      <c r="N165" s="98"/>
      <c r="O165" s="103"/>
      <c r="P165" s="103"/>
      <c r="Q165" s="103"/>
      <c r="R165" s="103"/>
      <c r="S165" s="98"/>
      <c r="T165" s="98"/>
      <c r="U165" s="98"/>
      <c r="V165" s="98"/>
      <c r="W165" s="98"/>
      <c r="X165" s="98"/>
      <c r="Y165" s="98"/>
      <c r="Z165" s="98"/>
      <c r="AA165" s="98"/>
      <c r="AB165" s="98"/>
    </row>
    <row r="166" spans="1:28" ht="15.75" customHeight="1">
      <c r="A166" s="98"/>
      <c r="B166" s="98"/>
      <c r="C166" s="98"/>
      <c r="D166" s="98"/>
      <c r="E166" s="98"/>
      <c r="F166" s="98"/>
      <c r="G166" s="98"/>
      <c r="H166" s="98"/>
      <c r="I166" s="98"/>
      <c r="J166" s="98"/>
      <c r="K166" s="98"/>
      <c r="L166" s="98"/>
      <c r="M166" s="98"/>
      <c r="N166" s="98"/>
      <c r="O166" s="103"/>
      <c r="P166" s="103"/>
      <c r="Q166" s="103"/>
      <c r="R166" s="103"/>
      <c r="S166" s="98"/>
      <c r="T166" s="98"/>
      <c r="U166" s="98"/>
      <c r="V166" s="98"/>
      <c r="W166" s="98"/>
      <c r="X166" s="98"/>
      <c r="Y166" s="98"/>
      <c r="Z166" s="98"/>
      <c r="AA166" s="98"/>
      <c r="AB166" s="98"/>
    </row>
    <row r="167" spans="1:28" ht="15.75" customHeight="1">
      <c r="A167" s="98"/>
      <c r="B167" s="98"/>
      <c r="C167" s="98"/>
      <c r="D167" s="98"/>
      <c r="E167" s="98"/>
      <c r="F167" s="98"/>
      <c r="G167" s="98"/>
      <c r="H167" s="98"/>
      <c r="I167" s="98"/>
      <c r="J167" s="98"/>
      <c r="K167" s="98"/>
      <c r="L167" s="98"/>
      <c r="M167" s="98"/>
      <c r="N167" s="98"/>
      <c r="O167" s="103"/>
      <c r="P167" s="103"/>
      <c r="Q167" s="103"/>
      <c r="R167" s="103"/>
      <c r="S167" s="98"/>
      <c r="T167" s="98"/>
      <c r="U167" s="98"/>
      <c r="V167" s="98"/>
      <c r="W167" s="98"/>
      <c r="X167" s="98"/>
      <c r="Y167" s="98"/>
      <c r="Z167" s="98"/>
      <c r="AA167" s="98"/>
      <c r="AB167" s="98"/>
    </row>
    <row r="168" spans="1:28" ht="15.75" customHeight="1">
      <c r="A168" s="98"/>
      <c r="B168" s="98"/>
      <c r="C168" s="98"/>
      <c r="D168" s="98"/>
      <c r="E168" s="98"/>
      <c r="F168" s="98"/>
      <c r="G168" s="98"/>
      <c r="H168" s="98"/>
      <c r="I168" s="98"/>
      <c r="J168" s="98"/>
      <c r="K168" s="98"/>
      <c r="L168" s="98"/>
      <c r="M168" s="98"/>
      <c r="N168" s="98"/>
      <c r="O168" s="103"/>
      <c r="P168" s="103"/>
      <c r="Q168" s="103"/>
      <c r="R168" s="103"/>
      <c r="S168" s="98"/>
      <c r="T168" s="98"/>
      <c r="U168" s="98"/>
      <c r="V168" s="98"/>
      <c r="W168" s="98"/>
      <c r="X168" s="98"/>
      <c r="Y168" s="98"/>
      <c r="Z168" s="98"/>
      <c r="AA168" s="98"/>
      <c r="AB168" s="98"/>
    </row>
    <row r="169" spans="1:28" ht="15.75" customHeight="1">
      <c r="A169" s="98"/>
      <c r="B169" s="98"/>
      <c r="C169" s="98"/>
      <c r="D169" s="98"/>
      <c r="E169" s="98"/>
      <c r="F169" s="98"/>
      <c r="G169" s="98"/>
      <c r="H169" s="98"/>
      <c r="I169" s="98"/>
      <c r="J169" s="98"/>
      <c r="K169" s="98"/>
      <c r="L169" s="98"/>
      <c r="M169" s="98"/>
      <c r="N169" s="98"/>
      <c r="O169" s="103"/>
      <c r="P169" s="103"/>
      <c r="Q169" s="103"/>
      <c r="R169" s="103"/>
      <c r="S169" s="98"/>
      <c r="T169" s="98"/>
      <c r="U169" s="98"/>
      <c r="V169" s="98"/>
      <c r="W169" s="98"/>
      <c r="X169" s="98"/>
      <c r="Y169" s="98"/>
      <c r="Z169" s="98"/>
      <c r="AA169" s="98"/>
      <c r="AB169" s="98"/>
    </row>
    <row r="170" spans="1:28" ht="15.75" customHeight="1">
      <c r="A170" s="98"/>
      <c r="B170" s="98"/>
      <c r="C170" s="98"/>
      <c r="D170" s="98"/>
      <c r="E170" s="98"/>
      <c r="F170" s="98"/>
      <c r="G170" s="98"/>
      <c r="H170" s="98"/>
      <c r="I170" s="98"/>
      <c r="J170" s="98"/>
      <c r="K170" s="98"/>
      <c r="L170" s="98"/>
      <c r="M170" s="98"/>
      <c r="N170" s="98"/>
      <c r="O170" s="103"/>
      <c r="P170" s="103"/>
      <c r="Q170" s="103"/>
      <c r="R170" s="103"/>
      <c r="S170" s="98"/>
      <c r="T170" s="98"/>
      <c r="U170" s="98"/>
      <c r="V170" s="98"/>
      <c r="W170" s="98"/>
      <c r="X170" s="98"/>
      <c r="Y170" s="98"/>
      <c r="Z170" s="98"/>
      <c r="AA170" s="98"/>
      <c r="AB170" s="98"/>
    </row>
    <row r="171" spans="1:28" ht="15.75" customHeight="1">
      <c r="A171" s="98"/>
      <c r="B171" s="98"/>
      <c r="C171" s="98"/>
      <c r="D171" s="98"/>
      <c r="E171" s="98"/>
      <c r="F171" s="98"/>
      <c r="G171" s="98"/>
      <c r="H171" s="98"/>
      <c r="I171" s="98"/>
      <c r="J171" s="98"/>
      <c r="K171" s="98"/>
      <c r="L171" s="98"/>
      <c r="M171" s="98"/>
      <c r="N171" s="98"/>
      <c r="O171" s="103"/>
      <c r="P171" s="103"/>
      <c r="Q171" s="103"/>
      <c r="R171" s="103"/>
      <c r="S171" s="98"/>
      <c r="T171" s="98"/>
      <c r="U171" s="98"/>
      <c r="V171" s="98"/>
      <c r="W171" s="98"/>
      <c r="X171" s="98"/>
      <c r="Y171" s="98"/>
      <c r="Z171" s="98"/>
      <c r="AA171" s="98"/>
      <c r="AB171" s="98"/>
    </row>
    <row r="172" spans="1:28" ht="15.75" customHeight="1">
      <c r="A172" s="98"/>
      <c r="B172" s="98"/>
      <c r="C172" s="98"/>
      <c r="D172" s="98"/>
      <c r="E172" s="98"/>
      <c r="F172" s="98"/>
      <c r="G172" s="98"/>
      <c r="H172" s="98"/>
      <c r="I172" s="98"/>
      <c r="J172" s="98"/>
      <c r="K172" s="98"/>
      <c r="L172" s="98"/>
      <c r="M172" s="98"/>
      <c r="N172" s="98"/>
      <c r="O172" s="103"/>
      <c r="P172" s="103"/>
      <c r="Q172" s="103"/>
      <c r="R172" s="103"/>
      <c r="S172" s="98"/>
      <c r="T172" s="98"/>
      <c r="U172" s="98"/>
      <c r="V172" s="98"/>
      <c r="W172" s="98"/>
      <c r="X172" s="98"/>
      <c r="Y172" s="98"/>
      <c r="Z172" s="98"/>
      <c r="AA172" s="98"/>
      <c r="AB172" s="98"/>
    </row>
    <row r="173" spans="1:28" ht="15.75" customHeight="1">
      <c r="A173" s="98"/>
      <c r="B173" s="98"/>
      <c r="C173" s="98"/>
      <c r="D173" s="98"/>
      <c r="E173" s="98"/>
      <c r="F173" s="98"/>
      <c r="G173" s="98"/>
      <c r="H173" s="98"/>
      <c r="I173" s="98"/>
      <c r="J173" s="98"/>
      <c r="K173" s="98"/>
      <c r="L173" s="98"/>
      <c r="M173" s="98"/>
      <c r="N173" s="98"/>
      <c r="O173" s="103"/>
      <c r="P173" s="103"/>
      <c r="Q173" s="103"/>
      <c r="R173" s="103"/>
      <c r="S173" s="98"/>
      <c r="T173" s="98"/>
      <c r="U173" s="98"/>
      <c r="V173" s="98"/>
      <c r="W173" s="98"/>
      <c r="X173" s="98"/>
      <c r="Y173" s="98"/>
      <c r="Z173" s="98"/>
      <c r="AA173" s="98"/>
      <c r="AB173" s="98"/>
    </row>
    <row r="174" spans="1:28" ht="15.75" customHeight="1">
      <c r="A174" s="98"/>
      <c r="B174" s="98"/>
      <c r="C174" s="98"/>
      <c r="D174" s="98"/>
      <c r="E174" s="98"/>
      <c r="F174" s="98"/>
      <c r="G174" s="98"/>
      <c r="H174" s="98"/>
      <c r="I174" s="98"/>
      <c r="J174" s="98"/>
      <c r="K174" s="98"/>
      <c r="L174" s="98"/>
      <c r="M174" s="98"/>
      <c r="N174" s="98"/>
      <c r="O174" s="103"/>
      <c r="P174" s="103"/>
      <c r="Q174" s="103"/>
      <c r="R174" s="103"/>
      <c r="S174" s="98"/>
      <c r="T174" s="98"/>
      <c r="U174" s="98"/>
      <c r="V174" s="98"/>
      <c r="W174" s="98"/>
      <c r="X174" s="98"/>
      <c r="Y174" s="98"/>
      <c r="Z174" s="98"/>
      <c r="AA174" s="98"/>
      <c r="AB174" s="98"/>
    </row>
    <row r="175" spans="1:28" ht="15.75" customHeight="1">
      <c r="A175" s="98"/>
      <c r="B175" s="98"/>
      <c r="C175" s="98"/>
      <c r="D175" s="98"/>
      <c r="E175" s="98"/>
      <c r="F175" s="98"/>
      <c r="G175" s="98"/>
      <c r="H175" s="98"/>
      <c r="I175" s="98"/>
      <c r="J175" s="98"/>
      <c r="K175" s="98"/>
      <c r="L175" s="98"/>
      <c r="M175" s="98"/>
      <c r="N175" s="98"/>
      <c r="O175" s="103"/>
      <c r="P175" s="103"/>
      <c r="Q175" s="103"/>
      <c r="R175" s="103"/>
      <c r="S175" s="98"/>
      <c r="T175" s="98"/>
      <c r="U175" s="98"/>
      <c r="V175" s="98"/>
      <c r="W175" s="98"/>
      <c r="X175" s="98"/>
      <c r="Y175" s="98"/>
      <c r="Z175" s="98"/>
      <c r="AA175" s="98"/>
      <c r="AB175" s="98"/>
    </row>
    <row r="176" spans="1:28" ht="15.75" customHeight="1">
      <c r="A176" s="98"/>
      <c r="B176" s="98"/>
      <c r="C176" s="98"/>
      <c r="D176" s="98"/>
      <c r="E176" s="98"/>
      <c r="F176" s="98"/>
      <c r="G176" s="98"/>
      <c r="H176" s="98"/>
      <c r="I176" s="98"/>
      <c r="J176" s="98"/>
      <c r="K176" s="98"/>
      <c r="L176" s="98"/>
      <c r="M176" s="98"/>
      <c r="N176" s="98"/>
      <c r="O176" s="103"/>
      <c r="P176" s="103"/>
      <c r="Q176" s="103"/>
      <c r="R176" s="103"/>
      <c r="S176" s="98"/>
      <c r="T176" s="98"/>
      <c r="U176" s="98"/>
      <c r="V176" s="98"/>
      <c r="W176" s="98"/>
      <c r="X176" s="98"/>
      <c r="Y176" s="98"/>
      <c r="Z176" s="98"/>
      <c r="AA176" s="98"/>
      <c r="AB176" s="98"/>
    </row>
    <row r="177" spans="1:28" ht="15.75" customHeight="1">
      <c r="A177" s="98"/>
      <c r="B177" s="98"/>
      <c r="C177" s="98"/>
      <c r="D177" s="98"/>
      <c r="E177" s="98"/>
      <c r="F177" s="98"/>
      <c r="G177" s="98"/>
      <c r="H177" s="98"/>
      <c r="I177" s="98"/>
      <c r="J177" s="98"/>
      <c r="K177" s="98"/>
      <c r="L177" s="98"/>
      <c r="M177" s="98"/>
      <c r="N177" s="98"/>
      <c r="O177" s="103"/>
      <c r="P177" s="103"/>
      <c r="Q177" s="103"/>
      <c r="R177" s="103"/>
      <c r="S177" s="98"/>
      <c r="T177" s="98"/>
      <c r="U177" s="98"/>
      <c r="V177" s="98"/>
      <c r="W177" s="98"/>
      <c r="X177" s="98"/>
      <c r="Y177" s="98"/>
      <c r="Z177" s="98"/>
      <c r="AA177" s="98"/>
      <c r="AB177" s="98"/>
    </row>
    <row r="178" spans="1:28" ht="15.75" customHeight="1">
      <c r="A178" s="98"/>
      <c r="B178" s="98"/>
      <c r="C178" s="98"/>
      <c r="D178" s="98"/>
      <c r="E178" s="98"/>
      <c r="F178" s="98"/>
      <c r="G178" s="98"/>
      <c r="H178" s="98"/>
      <c r="I178" s="98"/>
      <c r="J178" s="98"/>
      <c r="K178" s="98"/>
      <c r="L178" s="98"/>
      <c r="M178" s="98"/>
      <c r="N178" s="98"/>
      <c r="O178" s="103"/>
      <c r="P178" s="103"/>
      <c r="Q178" s="103"/>
      <c r="R178" s="103"/>
      <c r="S178" s="98"/>
      <c r="T178" s="98"/>
      <c r="U178" s="98"/>
      <c r="V178" s="98"/>
      <c r="W178" s="98"/>
      <c r="X178" s="98"/>
      <c r="Y178" s="98"/>
      <c r="Z178" s="98"/>
      <c r="AA178" s="98"/>
      <c r="AB178" s="98"/>
    </row>
    <row r="179" spans="1:28" ht="15.75" customHeight="1">
      <c r="A179" s="98"/>
      <c r="B179" s="98"/>
      <c r="C179" s="98"/>
      <c r="D179" s="98"/>
      <c r="E179" s="98"/>
      <c r="F179" s="98"/>
      <c r="G179" s="98"/>
      <c r="H179" s="98"/>
      <c r="I179" s="98"/>
      <c r="J179" s="98"/>
      <c r="K179" s="98"/>
      <c r="L179" s="98"/>
      <c r="M179" s="98"/>
      <c r="N179" s="98"/>
      <c r="O179" s="103"/>
      <c r="P179" s="103"/>
      <c r="Q179" s="103"/>
      <c r="R179" s="103"/>
      <c r="S179" s="98"/>
      <c r="T179" s="98"/>
      <c r="U179" s="98"/>
      <c r="V179" s="98"/>
      <c r="W179" s="98"/>
      <c r="X179" s="98"/>
      <c r="Y179" s="98"/>
      <c r="Z179" s="98"/>
      <c r="AA179" s="98"/>
      <c r="AB179" s="98"/>
    </row>
    <row r="180" spans="1:28" ht="15.75" customHeight="1">
      <c r="A180" s="98"/>
      <c r="B180" s="98"/>
      <c r="C180" s="98"/>
      <c r="D180" s="98"/>
      <c r="E180" s="98"/>
      <c r="F180" s="98"/>
      <c r="G180" s="98"/>
      <c r="H180" s="98"/>
      <c r="I180" s="98"/>
      <c r="J180" s="98"/>
      <c r="K180" s="98"/>
      <c r="L180" s="98"/>
      <c r="M180" s="98"/>
      <c r="N180" s="98"/>
      <c r="O180" s="103"/>
      <c r="P180" s="103"/>
      <c r="Q180" s="103"/>
      <c r="R180" s="103"/>
      <c r="S180" s="98"/>
      <c r="T180" s="98"/>
      <c r="U180" s="98"/>
      <c r="V180" s="98"/>
      <c r="W180" s="98"/>
      <c r="X180" s="98"/>
      <c r="Y180" s="98"/>
      <c r="Z180" s="98"/>
      <c r="AA180" s="98"/>
      <c r="AB180" s="98"/>
    </row>
    <row r="181" spans="1:28" ht="15.75" customHeight="1">
      <c r="A181" s="98"/>
      <c r="B181" s="98"/>
      <c r="C181" s="98"/>
      <c r="D181" s="98"/>
      <c r="E181" s="98"/>
      <c r="F181" s="98"/>
      <c r="G181" s="98"/>
      <c r="H181" s="98"/>
      <c r="I181" s="98"/>
      <c r="J181" s="98"/>
      <c r="K181" s="98"/>
      <c r="L181" s="98"/>
      <c r="M181" s="98"/>
      <c r="N181" s="98"/>
      <c r="O181" s="103"/>
      <c r="P181" s="103"/>
      <c r="Q181" s="103"/>
      <c r="R181" s="103"/>
      <c r="S181" s="98"/>
      <c r="T181" s="98"/>
      <c r="U181" s="98"/>
      <c r="V181" s="98"/>
      <c r="W181" s="98"/>
      <c r="X181" s="98"/>
      <c r="Y181" s="98"/>
      <c r="Z181" s="98"/>
      <c r="AA181" s="98"/>
      <c r="AB181" s="98"/>
    </row>
    <row r="182" spans="1:28" ht="15.75" customHeight="1">
      <c r="A182" s="98"/>
      <c r="B182" s="98"/>
      <c r="C182" s="98"/>
      <c r="D182" s="98"/>
      <c r="E182" s="98"/>
      <c r="F182" s="98"/>
      <c r="G182" s="98"/>
      <c r="H182" s="98"/>
      <c r="I182" s="98"/>
      <c r="J182" s="98"/>
      <c r="K182" s="98"/>
      <c r="L182" s="98"/>
      <c r="M182" s="98"/>
      <c r="N182" s="98"/>
      <c r="O182" s="103"/>
      <c r="P182" s="103"/>
      <c r="Q182" s="103"/>
      <c r="R182" s="103"/>
      <c r="S182" s="98"/>
      <c r="T182" s="98"/>
      <c r="U182" s="98"/>
      <c r="V182" s="98"/>
      <c r="W182" s="98"/>
      <c r="X182" s="98"/>
      <c r="Y182" s="98"/>
      <c r="Z182" s="98"/>
      <c r="AA182" s="98"/>
      <c r="AB182" s="98"/>
    </row>
    <row r="183" spans="1:28" ht="15.75" customHeight="1">
      <c r="A183" s="98"/>
      <c r="B183" s="98"/>
      <c r="C183" s="98"/>
      <c r="D183" s="98"/>
      <c r="E183" s="98"/>
      <c r="F183" s="98"/>
      <c r="G183" s="98"/>
      <c r="H183" s="98"/>
      <c r="I183" s="98"/>
      <c r="J183" s="98"/>
      <c r="K183" s="98"/>
      <c r="L183" s="98"/>
      <c r="M183" s="98"/>
      <c r="N183" s="98"/>
      <c r="O183" s="103"/>
      <c r="P183" s="103"/>
      <c r="Q183" s="103"/>
      <c r="R183" s="103"/>
      <c r="S183" s="98"/>
      <c r="T183" s="98"/>
      <c r="U183" s="98"/>
      <c r="V183" s="98"/>
      <c r="W183" s="98"/>
      <c r="X183" s="98"/>
      <c r="Y183" s="98"/>
      <c r="Z183" s="98"/>
      <c r="AA183" s="98"/>
      <c r="AB183" s="98"/>
    </row>
    <row r="184" spans="1:28" ht="15.75" customHeight="1">
      <c r="A184" s="98"/>
      <c r="B184" s="98"/>
      <c r="C184" s="98"/>
      <c r="D184" s="98"/>
      <c r="E184" s="98"/>
      <c r="F184" s="98"/>
      <c r="G184" s="98"/>
      <c r="H184" s="98"/>
      <c r="I184" s="98"/>
      <c r="J184" s="98"/>
      <c r="K184" s="98"/>
      <c r="L184" s="98"/>
      <c r="M184" s="98"/>
      <c r="N184" s="98"/>
      <c r="O184" s="103"/>
      <c r="P184" s="103"/>
      <c r="Q184" s="103"/>
      <c r="R184" s="103"/>
      <c r="S184" s="98"/>
      <c r="T184" s="98"/>
      <c r="U184" s="98"/>
      <c r="V184" s="98"/>
      <c r="W184" s="98"/>
      <c r="X184" s="98"/>
      <c r="Y184" s="98"/>
      <c r="Z184" s="98"/>
      <c r="AA184" s="98"/>
      <c r="AB184" s="98"/>
    </row>
    <row r="185" spans="1:28" ht="15.75" customHeight="1">
      <c r="A185" s="98"/>
      <c r="B185" s="98"/>
      <c r="C185" s="98"/>
      <c r="D185" s="98"/>
      <c r="E185" s="98"/>
      <c r="F185" s="98"/>
      <c r="G185" s="98"/>
      <c r="H185" s="98"/>
      <c r="I185" s="98"/>
      <c r="J185" s="98"/>
      <c r="K185" s="98"/>
      <c r="L185" s="98"/>
      <c r="M185" s="98"/>
      <c r="N185" s="98"/>
      <c r="O185" s="103"/>
      <c r="P185" s="103"/>
      <c r="Q185" s="103"/>
      <c r="R185" s="103"/>
      <c r="S185" s="98"/>
      <c r="T185" s="98"/>
      <c r="U185" s="98"/>
      <c r="V185" s="98"/>
      <c r="W185" s="98"/>
      <c r="X185" s="98"/>
      <c r="Y185" s="98"/>
      <c r="Z185" s="98"/>
      <c r="AA185" s="98"/>
      <c r="AB185" s="98"/>
    </row>
    <row r="186" spans="1:28" ht="15.75" customHeight="1">
      <c r="A186" s="98"/>
      <c r="B186" s="98"/>
      <c r="C186" s="98"/>
      <c r="D186" s="98"/>
      <c r="E186" s="98"/>
      <c r="F186" s="98"/>
      <c r="G186" s="98"/>
      <c r="H186" s="98"/>
      <c r="I186" s="98"/>
      <c r="J186" s="98"/>
      <c r="K186" s="98"/>
      <c r="L186" s="98"/>
      <c r="M186" s="98"/>
      <c r="N186" s="98"/>
      <c r="O186" s="103"/>
      <c r="P186" s="103"/>
      <c r="Q186" s="103"/>
      <c r="R186" s="103"/>
      <c r="S186" s="98"/>
      <c r="T186" s="98"/>
      <c r="U186" s="98"/>
      <c r="V186" s="98"/>
      <c r="W186" s="98"/>
      <c r="X186" s="98"/>
      <c r="Y186" s="98"/>
      <c r="Z186" s="98"/>
      <c r="AA186" s="98"/>
      <c r="AB186" s="98"/>
    </row>
    <row r="187" spans="1:28" ht="15.75" customHeight="1">
      <c r="A187" s="98"/>
      <c r="B187" s="98"/>
      <c r="C187" s="98"/>
      <c r="D187" s="98"/>
      <c r="E187" s="98"/>
      <c r="F187" s="98"/>
      <c r="G187" s="98"/>
      <c r="H187" s="98"/>
      <c r="I187" s="98"/>
      <c r="J187" s="98"/>
      <c r="K187" s="98"/>
      <c r="L187" s="98"/>
      <c r="M187" s="98"/>
      <c r="N187" s="98"/>
      <c r="O187" s="103"/>
      <c r="P187" s="103"/>
      <c r="Q187" s="103"/>
      <c r="R187" s="103"/>
      <c r="S187" s="98"/>
      <c r="T187" s="98"/>
      <c r="U187" s="98"/>
      <c r="V187" s="98"/>
      <c r="W187" s="98"/>
      <c r="X187" s="98"/>
      <c r="Y187" s="98"/>
      <c r="Z187" s="98"/>
      <c r="AA187" s="98"/>
      <c r="AB187" s="98"/>
    </row>
    <row r="188" spans="1:28" ht="15.75" customHeight="1">
      <c r="A188" s="98"/>
      <c r="B188" s="98"/>
      <c r="C188" s="98"/>
      <c r="D188" s="98"/>
      <c r="E188" s="98"/>
      <c r="F188" s="98"/>
      <c r="G188" s="98"/>
      <c r="H188" s="98"/>
      <c r="I188" s="98"/>
      <c r="J188" s="98"/>
      <c r="K188" s="98"/>
      <c r="L188" s="98"/>
      <c r="M188" s="98"/>
      <c r="N188" s="98"/>
      <c r="O188" s="103"/>
      <c r="P188" s="103"/>
      <c r="Q188" s="103"/>
      <c r="R188" s="103"/>
      <c r="S188" s="98"/>
      <c r="T188" s="98"/>
      <c r="U188" s="98"/>
      <c r="V188" s="98"/>
      <c r="W188" s="98"/>
      <c r="X188" s="98"/>
      <c r="Y188" s="98"/>
      <c r="Z188" s="98"/>
      <c r="AA188" s="98"/>
      <c r="AB188" s="98"/>
    </row>
    <row r="189" spans="1:28" ht="15.75" customHeight="1">
      <c r="A189" s="98"/>
      <c r="B189" s="98"/>
      <c r="C189" s="98"/>
      <c r="D189" s="98"/>
      <c r="E189" s="98"/>
      <c r="F189" s="98"/>
      <c r="G189" s="98"/>
      <c r="H189" s="98"/>
      <c r="I189" s="98"/>
      <c r="J189" s="98"/>
      <c r="K189" s="98"/>
      <c r="L189" s="98"/>
      <c r="M189" s="98"/>
      <c r="N189" s="98"/>
      <c r="O189" s="103"/>
      <c r="P189" s="103"/>
      <c r="Q189" s="103"/>
      <c r="R189" s="103"/>
      <c r="S189" s="98"/>
      <c r="T189" s="98"/>
      <c r="U189" s="98"/>
      <c r="V189" s="98"/>
      <c r="W189" s="98"/>
      <c r="X189" s="98"/>
      <c r="Y189" s="98"/>
      <c r="Z189" s="98"/>
      <c r="AA189" s="98"/>
      <c r="AB189" s="98"/>
    </row>
    <row r="190" spans="1:28" ht="15.75" customHeight="1">
      <c r="A190" s="98"/>
      <c r="B190" s="98"/>
      <c r="C190" s="98"/>
      <c r="D190" s="98"/>
      <c r="E190" s="98"/>
      <c r="F190" s="98"/>
      <c r="G190" s="98"/>
      <c r="H190" s="98"/>
      <c r="I190" s="98"/>
      <c r="J190" s="98"/>
      <c r="K190" s="98"/>
      <c r="L190" s="98"/>
      <c r="M190" s="98"/>
      <c r="N190" s="98"/>
      <c r="O190" s="103"/>
      <c r="P190" s="103"/>
      <c r="Q190" s="103"/>
      <c r="R190" s="103"/>
      <c r="S190" s="98"/>
      <c r="T190" s="98"/>
      <c r="U190" s="98"/>
      <c r="V190" s="98"/>
      <c r="W190" s="98"/>
      <c r="X190" s="98"/>
      <c r="Y190" s="98"/>
      <c r="Z190" s="98"/>
      <c r="AA190" s="98"/>
      <c r="AB190" s="98"/>
    </row>
    <row r="191" spans="1:28" ht="15.75" customHeight="1">
      <c r="A191" s="98"/>
      <c r="B191" s="98"/>
      <c r="C191" s="98"/>
      <c r="D191" s="98"/>
      <c r="E191" s="98"/>
      <c r="F191" s="98"/>
      <c r="G191" s="98"/>
      <c r="H191" s="98"/>
      <c r="I191" s="98"/>
      <c r="J191" s="98"/>
      <c r="K191" s="98"/>
      <c r="L191" s="98"/>
      <c r="M191" s="98"/>
      <c r="N191" s="98"/>
      <c r="O191" s="103"/>
      <c r="P191" s="103"/>
      <c r="Q191" s="103"/>
      <c r="R191" s="103"/>
      <c r="S191" s="98"/>
      <c r="T191" s="98"/>
      <c r="U191" s="98"/>
      <c r="V191" s="98"/>
      <c r="W191" s="98"/>
      <c r="X191" s="98"/>
      <c r="Y191" s="98"/>
      <c r="Z191" s="98"/>
      <c r="AA191" s="98"/>
      <c r="AB191" s="98"/>
    </row>
    <row r="192" spans="1:28" ht="15.75" customHeight="1">
      <c r="A192" s="98"/>
      <c r="B192" s="98"/>
      <c r="C192" s="98"/>
      <c r="D192" s="98"/>
      <c r="E192" s="98"/>
      <c r="F192" s="98"/>
      <c r="G192" s="98"/>
      <c r="H192" s="98"/>
      <c r="I192" s="98"/>
      <c r="J192" s="98"/>
      <c r="K192" s="98"/>
      <c r="L192" s="98"/>
      <c r="M192" s="98"/>
      <c r="N192" s="98"/>
      <c r="O192" s="103"/>
      <c r="P192" s="103"/>
      <c r="Q192" s="103"/>
      <c r="R192" s="103"/>
      <c r="S192" s="98"/>
      <c r="T192" s="98"/>
      <c r="U192" s="98"/>
      <c r="V192" s="98"/>
      <c r="W192" s="98"/>
      <c r="X192" s="98"/>
      <c r="Y192" s="98"/>
      <c r="Z192" s="98"/>
      <c r="AA192" s="98"/>
      <c r="AB192" s="98"/>
    </row>
    <row r="193" spans="1:28" ht="15.75" customHeight="1">
      <c r="A193" s="98"/>
      <c r="B193" s="98"/>
      <c r="C193" s="98"/>
      <c r="D193" s="98"/>
      <c r="E193" s="98"/>
      <c r="F193" s="98"/>
      <c r="G193" s="98"/>
      <c r="H193" s="98"/>
      <c r="I193" s="98"/>
      <c r="J193" s="98"/>
      <c r="K193" s="98"/>
      <c r="L193" s="98"/>
      <c r="M193" s="98"/>
      <c r="N193" s="98"/>
      <c r="O193" s="103"/>
      <c r="P193" s="103"/>
      <c r="Q193" s="103"/>
      <c r="R193" s="103"/>
      <c r="S193" s="98"/>
      <c r="T193" s="98"/>
      <c r="U193" s="98"/>
      <c r="V193" s="98"/>
      <c r="W193" s="98"/>
      <c r="X193" s="98"/>
      <c r="Y193" s="98"/>
      <c r="Z193" s="98"/>
      <c r="AA193" s="98"/>
      <c r="AB193" s="98"/>
    </row>
    <row r="194" spans="1:28" ht="15.75" customHeight="1">
      <c r="A194" s="98"/>
      <c r="B194" s="98"/>
      <c r="C194" s="98"/>
      <c r="D194" s="98"/>
      <c r="E194" s="98"/>
      <c r="F194" s="98"/>
      <c r="G194" s="98"/>
      <c r="H194" s="98"/>
      <c r="I194" s="98"/>
      <c r="J194" s="98"/>
      <c r="K194" s="98"/>
      <c r="L194" s="98"/>
      <c r="M194" s="98"/>
      <c r="N194" s="98"/>
      <c r="O194" s="103"/>
      <c r="P194" s="103"/>
      <c r="Q194" s="103"/>
      <c r="R194" s="103"/>
      <c r="S194" s="98"/>
      <c r="T194" s="98"/>
      <c r="U194" s="98"/>
      <c r="V194" s="98"/>
      <c r="W194" s="98"/>
      <c r="X194" s="98"/>
      <c r="Y194" s="98"/>
      <c r="Z194" s="98"/>
      <c r="AA194" s="98"/>
      <c r="AB194" s="98"/>
    </row>
    <row r="195" spans="1:28" ht="15.75" customHeight="1">
      <c r="A195" s="98"/>
      <c r="B195" s="98"/>
      <c r="C195" s="98"/>
      <c r="D195" s="98"/>
      <c r="E195" s="98"/>
      <c r="F195" s="98"/>
      <c r="G195" s="98"/>
      <c r="H195" s="98"/>
      <c r="I195" s="98"/>
      <c r="J195" s="98"/>
      <c r="K195" s="98"/>
      <c r="L195" s="98"/>
      <c r="M195" s="98"/>
      <c r="N195" s="98"/>
      <c r="O195" s="103"/>
      <c r="P195" s="103"/>
      <c r="Q195" s="103"/>
      <c r="R195" s="103"/>
      <c r="S195" s="98"/>
      <c r="T195" s="98"/>
      <c r="U195" s="98"/>
      <c r="V195" s="98"/>
      <c r="W195" s="98"/>
      <c r="X195" s="98"/>
      <c r="Y195" s="98"/>
      <c r="Z195" s="98"/>
      <c r="AA195" s="98"/>
      <c r="AB195" s="98"/>
    </row>
    <row r="196" spans="1:28" ht="15.75" customHeight="1">
      <c r="A196" s="98"/>
      <c r="B196" s="98"/>
      <c r="C196" s="98"/>
      <c r="D196" s="98"/>
      <c r="E196" s="98"/>
      <c r="F196" s="98"/>
      <c r="G196" s="98"/>
      <c r="H196" s="98"/>
      <c r="I196" s="98"/>
      <c r="J196" s="98"/>
      <c r="K196" s="98"/>
      <c r="L196" s="98"/>
      <c r="M196" s="98"/>
      <c r="N196" s="98"/>
      <c r="O196" s="103"/>
      <c r="P196" s="103"/>
      <c r="Q196" s="103"/>
      <c r="R196" s="103"/>
      <c r="S196" s="98"/>
      <c r="T196" s="98"/>
      <c r="U196" s="98"/>
      <c r="V196" s="98"/>
      <c r="W196" s="98"/>
      <c r="X196" s="98"/>
      <c r="Y196" s="98"/>
      <c r="Z196" s="98"/>
      <c r="AA196" s="98"/>
      <c r="AB196" s="98"/>
    </row>
    <row r="197" spans="1:28" ht="15.75" customHeight="1">
      <c r="A197" s="98"/>
      <c r="B197" s="98"/>
      <c r="C197" s="98"/>
      <c r="D197" s="98"/>
      <c r="E197" s="98"/>
      <c r="F197" s="98"/>
      <c r="G197" s="98"/>
      <c r="H197" s="98"/>
      <c r="I197" s="98"/>
      <c r="J197" s="98"/>
      <c r="K197" s="98"/>
      <c r="L197" s="98"/>
      <c r="M197" s="98"/>
      <c r="N197" s="98"/>
      <c r="O197" s="103"/>
      <c r="P197" s="103"/>
      <c r="Q197" s="103"/>
      <c r="R197" s="103"/>
      <c r="S197" s="98"/>
      <c r="T197" s="98"/>
      <c r="U197" s="98"/>
      <c r="V197" s="98"/>
      <c r="W197" s="98"/>
      <c r="X197" s="98"/>
      <c r="Y197" s="98"/>
      <c r="Z197" s="98"/>
      <c r="AA197" s="98"/>
      <c r="AB197" s="98"/>
    </row>
    <row r="198" spans="1:28" ht="15.75" customHeight="1">
      <c r="A198" s="98"/>
      <c r="B198" s="98"/>
      <c r="C198" s="98"/>
      <c r="D198" s="98"/>
      <c r="E198" s="98"/>
      <c r="F198" s="98"/>
      <c r="G198" s="98"/>
      <c r="H198" s="98"/>
      <c r="I198" s="98"/>
      <c r="J198" s="98"/>
      <c r="K198" s="98"/>
      <c r="L198" s="98"/>
      <c r="M198" s="98"/>
      <c r="N198" s="98"/>
      <c r="O198" s="103"/>
      <c r="P198" s="103"/>
      <c r="Q198" s="103"/>
      <c r="R198" s="103"/>
      <c r="S198" s="98"/>
      <c r="T198" s="98"/>
      <c r="U198" s="98"/>
      <c r="V198" s="98"/>
      <c r="W198" s="98"/>
      <c r="X198" s="98"/>
      <c r="Y198" s="98"/>
      <c r="Z198" s="98"/>
      <c r="AA198" s="98"/>
      <c r="AB198" s="98"/>
    </row>
    <row r="199" spans="1:28" ht="15.75" customHeight="1">
      <c r="A199" s="98"/>
      <c r="B199" s="98"/>
      <c r="C199" s="98"/>
      <c r="D199" s="98"/>
      <c r="E199" s="98"/>
      <c r="F199" s="98"/>
      <c r="G199" s="98"/>
      <c r="H199" s="98"/>
      <c r="I199" s="98"/>
      <c r="J199" s="98"/>
      <c r="K199" s="98"/>
      <c r="L199" s="98"/>
      <c r="M199" s="98"/>
      <c r="N199" s="98"/>
      <c r="O199" s="103"/>
      <c r="P199" s="103"/>
      <c r="Q199" s="103"/>
      <c r="R199" s="103"/>
      <c r="S199" s="98"/>
      <c r="T199" s="98"/>
      <c r="U199" s="98"/>
      <c r="V199" s="98"/>
      <c r="W199" s="98"/>
      <c r="X199" s="98"/>
      <c r="Y199" s="98"/>
      <c r="Z199" s="98"/>
      <c r="AA199" s="98"/>
      <c r="AB199" s="98"/>
    </row>
    <row r="200" spans="1:28" ht="15.75" customHeight="1">
      <c r="A200" s="98"/>
      <c r="B200" s="98"/>
      <c r="C200" s="98"/>
      <c r="D200" s="98"/>
      <c r="E200" s="98"/>
      <c r="F200" s="98"/>
      <c r="G200" s="98"/>
      <c r="H200" s="98"/>
      <c r="I200" s="98"/>
      <c r="J200" s="98"/>
      <c r="K200" s="98"/>
      <c r="L200" s="98"/>
      <c r="M200" s="98"/>
      <c r="N200" s="98"/>
      <c r="O200" s="103"/>
      <c r="P200" s="103"/>
      <c r="Q200" s="103"/>
      <c r="R200" s="103"/>
      <c r="S200" s="98"/>
      <c r="T200" s="98"/>
      <c r="U200" s="98"/>
      <c r="V200" s="98"/>
      <c r="W200" s="98"/>
      <c r="X200" s="98"/>
      <c r="Y200" s="98"/>
      <c r="Z200" s="98"/>
      <c r="AA200" s="98"/>
      <c r="AB200" s="98"/>
    </row>
    <row r="201" spans="1:28" ht="15.75" customHeight="1">
      <c r="A201" s="98"/>
      <c r="B201" s="98"/>
      <c r="C201" s="98"/>
      <c r="D201" s="98"/>
      <c r="E201" s="98"/>
      <c r="F201" s="98"/>
      <c r="G201" s="98"/>
      <c r="H201" s="98"/>
      <c r="I201" s="98"/>
      <c r="J201" s="98"/>
      <c r="K201" s="98"/>
      <c r="L201" s="98"/>
      <c r="M201" s="98"/>
      <c r="N201" s="98"/>
      <c r="O201" s="103"/>
      <c r="P201" s="103"/>
      <c r="Q201" s="103"/>
      <c r="R201" s="103"/>
      <c r="S201" s="98"/>
      <c r="T201" s="98"/>
      <c r="U201" s="98"/>
      <c r="V201" s="98"/>
      <c r="W201" s="98"/>
      <c r="X201" s="98"/>
      <c r="Y201" s="98"/>
      <c r="Z201" s="98"/>
      <c r="AA201" s="98"/>
      <c r="AB201" s="98"/>
    </row>
    <row r="202" spans="1:28" ht="15.75" customHeight="1">
      <c r="A202" s="98"/>
      <c r="B202" s="98"/>
      <c r="C202" s="98"/>
      <c r="D202" s="98"/>
      <c r="E202" s="98"/>
      <c r="F202" s="98"/>
      <c r="G202" s="98"/>
      <c r="H202" s="98"/>
      <c r="I202" s="98"/>
      <c r="J202" s="98"/>
      <c r="K202" s="98"/>
      <c r="L202" s="98"/>
      <c r="M202" s="98"/>
      <c r="N202" s="98"/>
      <c r="O202" s="103"/>
      <c r="P202" s="103"/>
      <c r="Q202" s="103"/>
      <c r="R202" s="103"/>
      <c r="S202" s="98"/>
      <c r="T202" s="98"/>
      <c r="U202" s="98"/>
      <c r="V202" s="98"/>
      <c r="W202" s="98"/>
      <c r="X202" s="98"/>
      <c r="Y202" s="98"/>
      <c r="Z202" s="98"/>
      <c r="AA202" s="98"/>
      <c r="AB202" s="98"/>
    </row>
    <row r="203" spans="1:28" ht="15.75" customHeight="1">
      <c r="A203" s="98"/>
      <c r="B203" s="98"/>
      <c r="C203" s="98"/>
      <c r="D203" s="98"/>
      <c r="E203" s="98"/>
      <c r="F203" s="98"/>
      <c r="G203" s="98"/>
      <c r="H203" s="98"/>
      <c r="I203" s="98"/>
      <c r="J203" s="98"/>
      <c r="K203" s="98"/>
      <c r="L203" s="98"/>
      <c r="M203" s="98"/>
      <c r="N203" s="98"/>
      <c r="O203" s="103"/>
      <c r="P203" s="103"/>
      <c r="Q203" s="103"/>
      <c r="R203" s="103"/>
      <c r="S203" s="98"/>
      <c r="T203" s="98"/>
      <c r="U203" s="98"/>
      <c r="V203" s="98"/>
      <c r="W203" s="98"/>
      <c r="X203" s="98"/>
      <c r="Y203" s="98"/>
      <c r="Z203" s="98"/>
      <c r="AA203" s="98"/>
      <c r="AB203" s="98"/>
    </row>
    <row r="204" spans="1:28" ht="15.75" customHeight="1">
      <c r="A204" s="98"/>
      <c r="B204" s="98"/>
      <c r="C204" s="98"/>
      <c r="D204" s="98"/>
      <c r="E204" s="98"/>
      <c r="F204" s="98"/>
      <c r="G204" s="98"/>
      <c r="H204" s="98"/>
      <c r="I204" s="98"/>
      <c r="J204" s="98"/>
      <c r="K204" s="98"/>
      <c r="L204" s="98"/>
      <c r="M204" s="98"/>
      <c r="N204" s="98"/>
      <c r="O204" s="103"/>
      <c r="P204" s="103"/>
      <c r="Q204" s="103"/>
      <c r="R204" s="103"/>
      <c r="S204" s="98"/>
      <c r="T204" s="98"/>
      <c r="U204" s="98"/>
      <c r="V204" s="98"/>
      <c r="W204" s="98"/>
      <c r="X204" s="98"/>
      <c r="Y204" s="98"/>
      <c r="Z204" s="98"/>
      <c r="AA204" s="98"/>
      <c r="AB204" s="98"/>
    </row>
    <row r="205" spans="1:28" ht="15.75" customHeight="1">
      <c r="A205" s="98"/>
      <c r="B205" s="98"/>
      <c r="C205" s="98"/>
      <c r="D205" s="98"/>
      <c r="E205" s="98"/>
      <c r="F205" s="98"/>
      <c r="G205" s="98"/>
      <c r="H205" s="98"/>
      <c r="I205" s="98"/>
      <c r="J205" s="98"/>
      <c r="K205" s="98"/>
      <c r="L205" s="98"/>
      <c r="M205" s="98"/>
      <c r="N205" s="98"/>
      <c r="O205" s="103"/>
      <c r="P205" s="103"/>
      <c r="Q205" s="103"/>
      <c r="R205" s="103"/>
      <c r="S205" s="98"/>
      <c r="T205" s="98"/>
      <c r="U205" s="98"/>
      <c r="V205" s="98"/>
      <c r="W205" s="98"/>
      <c r="X205" s="98"/>
      <c r="Y205" s="98"/>
      <c r="Z205" s="98"/>
      <c r="AA205" s="98"/>
      <c r="AB205" s="98"/>
    </row>
    <row r="206" spans="1:28" ht="15.75" customHeight="1">
      <c r="A206" s="98"/>
      <c r="B206" s="98"/>
      <c r="C206" s="98"/>
      <c r="D206" s="98"/>
      <c r="E206" s="98"/>
      <c r="F206" s="98"/>
      <c r="G206" s="98"/>
      <c r="H206" s="98"/>
      <c r="I206" s="98"/>
      <c r="J206" s="98"/>
      <c r="K206" s="98"/>
      <c r="L206" s="98"/>
      <c r="M206" s="98"/>
      <c r="N206" s="98"/>
      <c r="O206" s="103"/>
      <c r="P206" s="103"/>
      <c r="Q206" s="103"/>
      <c r="R206" s="103"/>
      <c r="S206" s="98"/>
      <c r="T206" s="98"/>
      <c r="U206" s="98"/>
      <c r="V206" s="98"/>
      <c r="W206" s="98"/>
      <c r="X206" s="98"/>
      <c r="Y206" s="98"/>
      <c r="Z206" s="98"/>
      <c r="AA206" s="98"/>
      <c r="AB206" s="98"/>
    </row>
    <row r="207" spans="1:28" ht="15.75" customHeight="1">
      <c r="A207" s="98"/>
      <c r="B207" s="98"/>
      <c r="C207" s="98"/>
      <c r="D207" s="98"/>
      <c r="E207" s="98"/>
      <c r="F207" s="98"/>
      <c r="G207" s="98"/>
      <c r="H207" s="98"/>
      <c r="I207" s="98"/>
      <c r="J207" s="98"/>
      <c r="K207" s="98"/>
      <c r="L207" s="98"/>
      <c r="M207" s="98"/>
      <c r="N207" s="98"/>
      <c r="O207" s="103"/>
      <c r="P207" s="103"/>
      <c r="Q207" s="103"/>
      <c r="R207" s="103"/>
      <c r="S207" s="98"/>
      <c r="T207" s="98"/>
      <c r="U207" s="98"/>
      <c r="V207" s="98"/>
      <c r="W207" s="98"/>
      <c r="X207" s="98"/>
      <c r="Y207" s="98"/>
      <c r="Z207" s="98"/>
      <c r="AA207" s="98"/>
      <c r="AB207" s="98"/>
    </row>
    <row r="208" spans="1:28" ht="15.75" customHeight="1">
      <c r="A208" s="98"/>
      <c r="B208" s="98"/>
      <c r="C208" s="98"/>
      <c r="D208" s="98"/>
      <c r="E208" s="98"/>
      <c r="F208" s="98"/>
      <c r="G208" s="98"/>
      <c r="H208" s="98"/>
      <c r="I208" s="98"/>
      <c r="J208" s="98"/>
      <c r="K208" s="98"/>
      <c r="L208" s="98"/>
      <c r="M208" s="98"/>
      <c r="N208" s="98"/>
      <c r="O208" s="103"/>
      <c r="P208" s="103"/>
      <c r="Q208" s="103"/>
      <c r="R208" s="103"/>
      <c r="S208" s="98"/>
      <c r="T208" s="98"/>
      <c r="U208" s="98"/>
      <c r="V208" s="98"/>
      <c r="W208" s="98"/>
      <c r="X208" s="98"/>
      <c r="Y208" s="98"/>
      <c r="Z208" s="98"/>
      <c r="AA208" s="98"/>
      <c r="AB208" s="98"/>
    </row>
    <row r="209" spans="1:28" ht="15.75" customHeight="1">
      <c r="A209" s="98"/>
      <c r="B209" s="98"/>
      <c r="C209" s="98"/>
      <c r="D209" s="98"/>
      <c r="E209" s="98"/>
      <c r="F209" s="98"/>
      <c r="G209" s="98"/>
      <c r="H209" s="98"/>
      <c r="I209" s="98"/>
      <c r="J209" s="98"/>
      <c r="K209" s="98"/>
      <c r="L209" s="98"/>
      <c r="M209" s="98"/>
      <c r="N209" s="98"/>
      <c r="O209" s="103"/>
      <c r="P209" s="103"/>
      <c r="Q209" s="103"/>
      <c r="R209" s="103"/>
      <c r="S209" s="98"/>
      <c r="T209" s="98"/>
      <c r="U209" s="98"/>
      <c r="V209" s="98"/>
      <c r="W209" s="98"/>
      <c r="X209" s="98"/>
      <c r="Y209" s="98"/>
      <c r="Z209" s="98"/>
      <c r="AA209" s="98"/>
      <c r="AB209" s="98"/>
    </row>
    <row r="210" spans="1:28" ht="15.75" customHeight="1">
      <c r="A210" s="98"/>
      <c r="B210" s="98"/>
      <c r="C210" s="98"/>
      <c r="D210" s="98"/>
      <c r="E210" s="98"/>
      <c r="F210" s="98"/>
      <c r="G210" s="98"/>
      <c r="H210" s="98"/>
      <c r="I210" s="98"/>
      <c r="J210" s="98"/>
      <c r="K210" s="98"/>
      <c r="L210" s="98"/>
      <c r="M210" s="98"/>
      <c r="N210" s="98"/>
      <c r="O210" s="103"/>
      <c r="P210" s="103"/>
      <c r="Q210" s="103"/>
      <c r="R210" s="103"/>
      <c r="S210" s="98"/>
      <c r="T210" s="98"/>
      <c r="U210" s="98"/>
      <c r="V210" s="98"/>
      <c r="W210" s="98"/>
      <c r="X210" s="98"/>
      <c r="Y210" s="98"/>
      <c r="Z210" s="98"/>
      <c r="AA210" s="98"/>
      <c r="AB210" s="98"/>
    </row>
    <row r="211" spans="1:28" ht="15.75" customHeight="1">
      <c r="A211" s="98"/>
      <c r="B211" s="98"/>
      <c r="C211" s="98"/>
      <c r="D211" s="98"/>
      <c r="E211" s="98"/>
      <c r="F211" s="98"/>
      <c r="G211" s="98"/>
      <c r="H211" s="98"/>
      <c r="I211" s="98"/>
      <c r="J211" s="98"/>
      <c r="K211" s="98"/>
      <c r="L211" s="98"/>
      <c r="M211" s="98"/>
      <c r="N211" s="98"/>
      <c r="O211" s="103"/>
      <c r="P211" s="103"/>
      <c r="Q211" s="103"/>
      <c r="R211" s="103"/>
      <c r="S211" s="98"/>
      <c r="T211" s="98"/>
      <c r="U211" s="98"/>
      <c r="V211" s="98"/>
      <c r="W211" s="98"/>
      <c r="X211" s="98"/>
      <c r="Y211" s="98"/>
      <c r="Z211" s="98"/>
      <c r="AA211" s="98"/>
      <c r="AB211" s="98"/>
    </row>
    <row r="212" spans="1:28" ht="15.75" customHeight="1">
      <c r="A212" s="98"/>
      <c r="B212" s="98"/>
      <c r="C212" s="98"/>
      <c r="D212" s="98"/>
      <c r="E212" s="98"/>
      <c r="F212" s="98"/>
      <c r="G212" s="98"/>
      <c r="H212" s="98"/>
      <c r="I212" s="98"/>
      <c r="J212" s="98"/>
      <c r="K212" s="98"/>
      <c r="L212" s="98"/>
      <c r="M212" s="98"/>
      <c r="N212" s="98"/>
      <c r="O212" s="103"/>
      <c r="P212" s="103"/>
      <c r="Q212" s="103"/>
      <c r="R212" s="103"/>
      <c r="S212" s="98"/>
      <c r="T212" s="98"/>
      <c r="U212" s="98"/>
      <c r="V212" s="98"/>
      <c r="W212" s="98"/>
      <c r="X212" s="98"/>
      <c r="Y212" s="98"/>
      <c r="Z212" s="98"/>
      <c r="AA212" s="98"/>
      <c r="AB212" s="98"/>
    </row>
    <row r="213" spans="1:28" ht="15.75" customHeight="1">
      <c r="A213" s="98"/>
      <c r="B213" s="98"/>
      <c r="C213" s="98"/>
      <c r="D213" s="98"/>
      <c r="E213" s="98"/>
      <c r="F213" s="98"/>
      <c r="G213" s="98"/>
      <c r="H213" s="98"/>
      <c r="I213" s="98"/>
      <c r="J213" s="98"/>
      <c r="K213" s="98"/>
      <c r="L213" s="98"/>
      <c r="M213" s="98"/>
      <c r="N213" s="98"/>
      <c r="O213" s="103"/>
      <c r="P213" s="103"/>
      <c r="Q213" s="103"/>
      <c r="R213" s="103"/>
      <c r="S213" s="98"/>
      <c r="T213" s="98"/>
      <c r="U213" s="98"/>
      <c r="V213" s="98"/>
      <c r="W213" s="98"/>
      <c r="X213" s="98"/>
      <c r="Y213" s="98"/>
      <c r="Z213" s="98"/>
      <c r="AA213" s="98"/>
      <c r="AB213" s="98"/>
    </row>
    <row r="214" spans="1:28" ht="15.75" customHeight="1">
      <c r="A214" s="98"/>
      <c r="B214" s="98"/>
      <c r="C214" s="98"/>
      <c r="D214" s="98"/>
      <c r="E214" s="98"/>
      <c r="F214" s="98"/>
      <c r="G214" s="98"/>
      <c r="H214" s="98"/>
      <c r="I214" s="98"/>
      <c r="J214" s="98"/>
      <c r="K214" s="98"/>
      <c r="L214" s="98"/>
      <c r="M214" s="98"/>
      <c r="N214" s="98"/>
      <c r="O214" s="103"/>
      <c r="P214" s="103"/>
      <c r="Q214" s="103"/>
      <c r="R214" s="103"/>
      <c r="S214" s="98"/>
      <c r="T214" s="98"/>
      <c r="U214" s="98"/>
      <c r="V214" s="98"/>
      <c r="W214" s="98"/>
      <c r="X214" s="98"/>
      <c r="Y214" s="98"/>
      <c r="Z214" s="98"/>
      <c r="AA214" s="98"/>
      <c r="AB214" s="98"/>
    </row>
    <row r="215" spans="1:28" ht="15.75" customHeight="1">
      <c r="A215" s="98"/>
      <c r="B215" s="98"/>
      <c r="C215" s="98"/>
      <c r="D215" s="98"/>
      <c r="E215" s="98"/>
      <c r="F215" s="98"/>
      <c r="G215" s="98"/>
      <c r="H215" s="98"/>
      <c r="I215" s="98"/>
      <c r="J215" s="98"/>
      <c r="K215" s="98"/>
      <c r="L215" s="98"/>
      <c r="M215" s="98"/>
      <c r="N215" s="98"/>
      <c r="O215" s="103"/>
      <c r="P215" s="103"/>
      <c r="Q215" s="103"/>
      <c r="R215" s="103"/>
      <c r="S215" s="98"/>
      <c r="T215" s="98"/>
      <c r="U215" s="98"/>
      <c r="V215" s="98"/>
      <c r="W215" s="98"/>
      <c r="X215" s="98"/>
      <c r="Y215" s="98"/>
      <c r="Z215" s="98"/>
      <c r="AA215" s="98"/>
      <c r="AB215" s="98"/>
    </row>
    <row r="216" spans="1:28" ht="15.75" customHeight="1">
      <c r="A216" s="98"/>
      <c r="B216" s="98"/>
      <c r="C216" s="98"/>
      <c r="D216" s="98"/>
      <c r="E216" s="98"/>
      <c r="F216" s="98"/>
      <c r="G216" s="98"/>
      <c r="H216" s="98"/>
      <c r="I216" s="98"/>
      <c r="J216" s="98"/>
      <c r="K216" s="98"/>
      <c r="L216" s="98"/>
      <c r="M216" s="98"/>
      <c r="N216" s="98"/>
      <c r="O216" s="103"/>
      <c r="P216" s="103"/>
      <c r="Q216" s="103"/>
      <c r="R216" s="103"/>
      <c r="S216" s="98"/>
      <c r="T216" s="98"/>
      <c r="U216" s="98"/>
      <c r="V216" s="98"/>
      <c r="W216" s="98"/>
      <c r="X216" s="98"/>
      <c r="Y216" s="98"/>
      <c r="Z216" s="98"/>
      <c r="AA216" s="98"/>
      <c r="AB216" s="98"/>
    </row>
    <row r="217" spans="1:28" ht="15.75" customHeight="1">
      <c r="A217" s="98"/>
      <c r="B217" s="98"/>
      <c r="C217" s="98"/>
      <c r="D217" s="98"/>
      <c r="E217" s="98"/>
      <c r="F217" s="98"/>
      <c r="G217" s="98"/>
      <c r="H217" s="98"/>
      <c r="I217" s="98"/>
      <c r="J217" s="98"/>
      <c r="K217" s="98"/>
      <c r="L217" s="98"/>
      <c r="M217" s="98"/>
      <c r="N217" s="98"/>
      <c r="O217" s="103"/>
      <c r="P217" s="103"/>
      <c r="Q217" s="103"/>
      <c r="R217" s="103"/>
      <c r="S217" s="98"/>
      <c r="T217" s="98"/>
      <c r="U217" s="98"/>
      <c r="V217" s="98"/>
      <c r="W217" s="98"/>
      <c r="X217" s="98"/>
      <c r="Y217" s="98"/>
      <c r="Z217" s="98"/>
      <c r="AA217" s="98"/>
      <c r="AB217" s="98"/>
    </row>
    <row r="218" spans="1:28" ht="15.75" customHeight="1">
      <c r="A218" s="98"/>
      <c r="B218" s="98"/>
      <c r="C218" s="98"/>
      <c r="D218" s="98"/>
      <c r="E218" s="98"/>
      <c r="F218" s="98"/>
      <c r="G218" s="98"/>
      <c r="H218" s="98"/>
      <c r="I218" s="98"/>
      <c r="J218" s="98"/>
      <c r="K218" s="98"/>
      <c r="L218" s="98"/>
      <c r="M218" s="98"/>
      <c r="N218" s="98"/>
      <c r="O218" s="103"/>
      <c r="P218" s="103"/>
      <c r="Q218" s="103"/>
      <c r="R218" s="103"/>
      <c r="S218" s="98"/>
      <c r="T218" s="98"/>
      <c r="U218" s="98"/>
      <c r="V218" s="98"/>
      <c r="W218" s="98"/>
      <c r="X218" s="98"/>
      <c r="Y218" s="98"/>
      <c r="Z218" s="98"/>
      <c r="AA218" s="98"/>
      <c r="AB218" s="98"/>
    </row>
    <row r="219" spans="1:28" ht="15.75" customHeight="1">
      <c r="A219" s="98"/>
      <c r="B219" s="98"/>
      <c r="C219" s="98"/>
      <c r="D219" s="98"/>
      <c r="E219" s="98"/>
      <c r="F219" s="98"/>
      <c r="G219" s="98"/>
      <c r="H219" s="98"/>
      <c r="I219" s="98"/>
      <c r="J219" s="98"/>
      <c r="K219" s="98"/>
      <c r="L219" s="98"/>
      <c r="M219" s="98"/>
      <c r="N219" s="98"/>
      <c r="O219" s="103"/>
      <c r="P219" s="103"/>
      <c r="Q219" s="103"/>
      <c r="R219" s="103"/>
      <c r="S219" s="98"/>
      <c r="T219" s="98"/>
      <c r="U219" s="98"/>
      <c r="V219" s="98"/>
      <c r="W219" s="98"/>
      <c r="X219" s="98"/>
      <c r="Y219" s="98"/>
      <c r="Z219" s="98"/>
      <c r="AA219" s="98"/>
      <c r="AB219" s="98"/>
    </row>
    <row r="220" spans="1:28" ht="15.75" customHeight="1">
      <c r="A220" s="98"/>
      <c r="B220" s="98"/>
      <c r="C220" s="98"/>
      <c r="D220" s="98"/>
      <c r="E220" s="98"/>
      <c r="F220" s="98"/>
      <c r="G220" s="98"/>
      <c r="H220" s="98"/>
      <c r="I220" s="98"/>
      <c r="J220" s="98"/>
      <c r="K220" s="98"/>
      <c r="L220" s="98"/>
      <c r="M220" s="98"/>
      <c r="N220" s="98"/>
      <c r="O220" s="103"/>
      <c r="P220" s="103"/>
      <c r="Q220" s="103"/>
      <c r="R220" s="103"/>
      <c r="S220" s="98"/>
      <c r="T220" s="98"/>
      <c r="U220" s="98"/>
      <c r="V220" s="98"/>
      <c r="W220" s="98"/>
      <c r="X220" s="98"/>
      <c r="Y220" s="98"/>
      <c r="Z220" s="98"/>
      <c r="AA220" s="98"/>
      <c r="AB220" s="98"/>
    </row>
    <row r="221" spans="1:28" ht="15.75" customHeight="1">
      <c r="A221" s="98"/>
      <c r="B221" s="98"/>
      <c r="C221" s="98"/>
      <c r="D221" s="98"/>
      <c r="E221" s="98"/>
      <c r="F221" s="98"/>
      <c r="G221" s="98"/>
      <c r="H221" s="98"/>
      <c r="I221" s="98"/>
      <c r="J221" s="98"/>
      <c r="K221" s="98"/>
      <c r="L221" s="98"/>
      <c r="M221" s="98"/>
      <c r="N221" s="98"/>
      <c r="O221" s="103"/>
      <c r="P221" s="103"/>
      <c r="Q221" s="103"/>
      <c r="R221" s="103"/>
      <c r="S221" s="98"/>
      <c r="T221" s="98"/>
      <c r="U221" s="98"/>
      <c r="V221" s="98"/>
      <c r="W221" s="98"/>
      <c r="X221" s="98"/>
      <c r="Y221" s="98"/>
      <c r="Z221" s="98"/>
      <c r="AA221" s="98"/>
      <c r="AB221" s="98"/>
    </row>
    <row r="222" spans="1:28" ht="15.75" customHeight="1">
      <c r="A222" s="98"/>
      <c r="B222" s="98"/>
      <c r="C222" s="98"/>
      <c r="D222" s="98"/>
      <c r="E222" s="98"/>
      <c r="F222" s="98"/>
      <c r="G222" s="98"/>
      <c r="H222" s="98"/>
      <c r="I222" s="98"/>
      <c r="J222" s="98"/>
      <c r="K222" s="98"/>
      <c r="L222" s="98"/>
      <c r="M222" s="98"/>
      <c r="N222" s="98"/>
      <c r="O222" s="103"/>
      <c r="P222" s="103"/>
      <c r="Q222" s="103"/>
      <c r="R222" s="103"/>
      <c r="S222" s="98"/>
      <c r="T222" s="98"/>
      <c r="U222" s="98"/>
      <c r="V222" s="98"/>
      <c r="W222" s="98"/>
      <c r="X222" s="98"/>
      <c r="Y222" s="98"/>
      <c r="Z222" s="98"/>
      <c r="AA222" s="98"/>
      <c r="AB222" s="98"/>
    </row>
    <row r="223" spans="1:28" ht="15.75" customHeight="1">
      <c r="A223" s="98"/>
      <c r="B223" s="98"/>
      <c r="C223" s="98"/>
      <c r="D223" s="98"/>
      <c r="E223" s="98"/>
      <c r="F223" s="98"/>
      <c r="G223" s="98"/>
      <c r="H223" s="98"/>
      <c r="I223" s="98"/>
      <c r="J223" s="98"/>
      <c r="K223" s="98"/>
      <c r="L223" s="98"/>
      <c r="M223" s="98"/>
      <c r="N223" s="98"/>
      <c r="O223" s="103"/>
      <c r="P223" s="103"/>
      <c r="Q223" s="103"/>
      <c r="R223" s="103"/>
      <c r="S223" s="98"/>
      <c r="T223" s="98"/>
      <c r="U223" s="98"/>
      <c r="V223" s="98"/>
      <c r="W223" s="98"/>
      <c r="X223" s="98"/>
      <c r="Y223" s="98"/>
      <c r="Z223" s="98"/>
      <c r="AA223" s="98"/>
      <c r="AB223" s="98"/>
    </row>
    <row r="224" spans="1:28" ht="15.75" customHeight="1">
      <c r="A224" s="98"/>
      <c r="B224" s="98"/>
      <c r="C224" s="98"/>
      <c r="D224" s="98"/>
      <c r="E224" s="98"/>
      <c r="F224" s="98"/>
      <c r="G224" s="98"/>
      <c r="H224" s="98"/>
      <c r="I224" s="98"/>
      <c r="J224" s="98"/>
      <c r="K224" s="98"/>
      <c r="L224" s="98"/>
      <c r="M224" s="98"/>
      <c r="N224" s="98"/>
      <c r="O224" s="103"/>
      <c r="P224" s="103"/>
      <c r="Q224" s="103"/>
      <c r="R224" s="103"/>
      <c r="S224" s="98"/>
      <c r="T224" s="98"/>
      <c r="U224" s="98"/>
      <c r="V224" s="98"/>
      <c r="W224" s="98"/>
      <c r="X224" s="98"/>
      <c r="Y224" s="98"/>
      <c r="Z224" s="98"/>
      <c r="AA224" s="98"/>
      <c r="AB224" s="98"/>
    </row>
    <row r="225" spans="1:28" ht="15.75" customHeight="1">
      <c r="A225" s="98"/>
      <c r="B225" s="98"/>
      <c r="C225" s="98"/>
      <c r="D225" s="98"/>
      <c r="E225" s="98"/>
      <c r="F225" s="98"/>
      <c r="G225" s="98"/>
      <c r="H225" s="98"/>
      <c r="I225" s="98"/>
      <c r="J225" s="98"/>
      <c r="K225" s="98"/>
      <c r="L225" s="98"/>
      <c r="M225" s="98"/>
      <c r="N225" s="98"/>
      <c r="O225" s="103"/>
      <c r="P225" s="103"/>
      <c r="Q225" s="103"/>
      <c r="R225" s="103"/>
      <c r="S225" s="98"/>
      <c r="T225" s="98"/>
      <c r="U225" s="98"/>
      <c r="V225" s="98"/>
      <c r="W225" s="98"/>
      <c r="X225" s="98"/>
      <c r="Y225" s="98"/>
      <c r="Z225" s="98"/>
      <c r="AA225" s="98"/>
      <c r="AB225" s="98"/>
    </row>
    <row r="226" spans="1:28" ht="15.75" customHeight="1">
      <c r="A226" s="98"/>
      <c r="B226" s="98"/>
      <c r="C226" s="98"/>
      <c r="D226" s="98"/>
      <c r="E226" s="98"/>
      <c r="F226" s="98"/>
      <c r="G226" s="98"/>
      <c r="H226" s="98"/>
      <c r="I226" s="98"/>
      <c r="J226" s="98"/>
      <c r="K226" s="98"/>
      <c r="L226" s="98"/>
      <c r="M226" s="98"/>
      <c r="N226" s="98"/>
      <c r="O226" s="103"/>
      <c r="P226" s="103"/>
      <c r="Q226" s="103"/>
      <c r="R226" s="103"/>
      <c r="S226" s="98"/>
      <c r="T226" s="98"/>
      <c r="U226" s="98"/>
      <c r="V226" s="98"/>
      <c r="W226" s="98"/>
      <c r="X226" s="98"/>
      <c r="Y226" s="98"/>
      <c r="Z226" s="98"/>
      <c r="AA226" s="98"/>
      <c r="AB226" s="98"/>
    </row>
    <row r="227" spans="1:28" ht="15.75" customHeight="1">
      <c r="A227" s="98"/>
      <c r="B227" s="98"/>
      <c r="C227" s="98"/>
      <c r="D227" s="98"/>
      <c r="E227" s="98"/>
      <c r="F227" s="98"/>
      <c r="G227" s="98"/>
      <c r="H227" s="98"/>
      <c r="I227" s="98"/>
      <c r="J227" s="98"/>
      <c r="K227" s="98"/>
      <c r="L227" s="98"/>
      <c r="M227" s="98"/>
      <c r="N227" s="98"/>
      <c r="O227" s="103"/>
      <c r="P227" s="103"/>
      <c r="Q227" s="103"/>
      <c r="R227" s="103"/>
      <c r="S227" s="98"/>
      <c r="T227" s="98"/>
      <c r="U227" s="98"/>
      <c r="V227" s="98"/>
      <c r="W227" s="98"/>
      <c r="X227" s="98"/>
      <c r="Y227" s="98"/>
      <c r="Z227" s="98"/>
      <c r="AA227" s="98"/>
      <c r="AB227" s="98"/>
    </row>
    <row r="228" spans="1:28" ht="15.75" customHeight="1">
      <c r="A228" s="98"/>
      <c r="B228" s="98"/>
      <c r="C228" s="98"/>
      <c r="D228" s="98"/>
      <c r="E228" s="98"/>
      <c r="F228" s="98"/>
      <c r="G228" s="98"/>
      <c r="H228" s="98"/>
      <c r="I228" s="98"/>
      <c r="J228" s="98"/>
      <c r="K228" s="98"/>
      <c r="L228" s="98"/>
      <c r="M228" s="98"/>
      <c r="N228" s="98"/>
      <c r="O228" s="103"/>
      <c r="P228" s="103"/>
      <c r="Q228" s="103"/>
      <c r="R228" s="103"/>
      <c r="S228" s="98"/>
      <c r="T228" s="98"/>
      <c r="U228" s="98"/>
      <c r="V228" s="98"/>
      <c r="W228" s="98"/>
      <c r="X228" s="98"/>
      <c r="Y228" s="98"/>
      <c r="Z228" s="98"/>
      <c r="AA228" s="98"/>
      <c r="AB228" s="98"/>
    </row>
    <row r="229" spans="1:28" ht="15.75" customHeight="1">
      <c r="A229" s="98"/>
      <c r="B229" s="98"/>
      <c r="C229" s="98"/>
      <c r="D229" s="98"/>
      <c r="E229" s="98"/>
      <c r="F229" s="98"/>
      <c r="G229" s="98"/>
      <c r="H229" s="98"/>
      <c r="I229" s="98"/>
      <c r="J229" s="98"/>
      <c r="K229" s="98"/>
      <c r="L229" s="98"/>
      <c r="M229" s="98"/>
      <c r="N229" s="98"/>
      <c r="O229" s="103"/>
      <c r="P229" s="103"/>
      <c r="Q229" s="103"/>
      <c r="R229" s="103"/>
      <c r="S229" s="98"/>
      <c r="T229" s="98"/>
      <c r="U229" s="98"/>
      <c r="V229" s="98"/>
      <c r="W229" s="98"/>
      <c r="X229" s="98"/>
      <c r="Y229" s="98"/>
      <c r="Z229" s="98"/>
      <c r="AA229" s="98"/>
      <c r="AB229" s="98"/>
    </row>
    <row r="230" spans="1:28" ht="15.75" customHeight="1">
      <c r="A230" s="98"/>
      <c r="B230" s="98"/>
      <c r="C230" s="98"/>
      <c r="D230" s="98"/>
      <c r="E230" s="98"/>
      <c r="F230" s="98"/>
      <c r="G230" s="98"/>
      <c r="H230" s="98"/>
      <c r="I230" s="98"/>
      <c r="J230" s="98"/>
      <c r="K230" s="98"/>
      <c r="L230" s="98"/>
      <c r="M230" s="98"/>
      <c r="N230" s="98"/>
      <c r="O230" s="103"/>
      <c r="P230" s="103"/>
      <c r="Q230" s="103"/>
      <c r="R230" s="103"/>
      <c r="S230" s="98"/>
      <c r="T230" s="98"/>
      <c r="U230" s="98"/>
      <c r="V230" s="98"/>
      <c r="W230" s="98"/>
      <c r="X230" s="98"/>
      <c r="Y230" s="98"/>
      <c r="Z230" s="98"/>
      <c r="AA230" s="98"/>
      <c r="AB230" s="98"/>
    </row>
    <row r="231" spans="1:28" ht="15.75" customHeight="1">
      <c r="A231" s="98"/>
      <c r="B231" s="98"/>
      <c r="C231" s="98"/>
      <c r="D231" s="98"/>
      <c r="E231" s="98"/>
      <c r="F231" s="98"/>
      <c r="G231" s="98"/>
      <c r="H231" s="98"/>
      <c r="I231" s="98"/>
      <c r="J231" s="98"/>
      <c r="K231" s="98"/>
      <c r="L231" s="98"/>
      <c r="M231" s="98"/>
      <c r="N231" s="98"/>
      <c r="O231" s="103"/>
      <c r="P231" s="103"/>
      <c r="Q231" s="103"/>
      <c r="R231" s="103"/>
      <c r="S231" s="98"/>
      <c r="T231" s="98"/>
      <c r="U231" s="98"/>
      <c r="V231" s="98"/>
      <c r="W231" s="98"/>
      <c r="X231" s="98"/>
      <c r="Y231" s="98"/>
      <c r="Z231" s="98"/>
      <c r="AA231" s="98"/>
      <c r="AB231" s="98"/>
    </row>
    <row r="232" spans="1:28" ht="15.75" customHeight="1">
      <c r="A232" s="98"/>
      <c r="B232" s="98"/>
      <c r="C232" s="98"/>
      <c r="D232" s="98"/>
      <c r="E232" s="98"/>
      <c r="F232" s="98"/>
      <c r="G232" s="98"/>
      <c r="H232" s="98"/>
      <c r="I232" s="98"/>
      <c r="J232" s="98"/>
      <c r="K232" s="98"/>
      <c r="L232" s="98"/>
      <c r="M232" s="98"/>
      <c r="N232" s="98"/>
      <c r="O232" s="103"/>
      <c r="P232" s="103"/>
      <c r="Q232" s="103"/>
      <c r="R232" s="103"/>
      <c r="S232" s="98"/>
      <c r="T232" s="98"/>
      <c r="U232" s="98"/>
      <c r="V232" s="98"/>
      <c r="W232" s="98"/>
      <c r="X232" s="98"/>
      <c r="Y232" s="98"/>
      <c r="Z232" s="98"/>
      <c r="AA232" s="98"/>
      <c r="AB232" s="98"/>
    </row>
    <row r="233" spans="1:28" ht="15.75" customHeight="1">
      <c r="A233" s="98"/>
      <c r="B233" s="98"/>
      <c r="C233" s="98"/>
      <c r="D233" s="98"/>
      <c r="E233" s="98"/>
      <c r="F233" s="98"/>
      <c r="G233" s="98"/>
      <c r="H233" s="98"/>
      <c r="I233" s="98"/>
      <c r="J233" s="98"/>
      <c r="K233" s="98"/>
      <c r="L233" s="98"/>
      <c r="M233" s="98"/>
      <c r="N233" s="98"/>
      <c r="O233" s="103"/>
      <c r="P233" s="103"/>
      <c r="Q233" s="103"/>
      <c r="R233" s="103"/>
      <c r="S233" s="98"/>
      <c r="T233" s="98"/>
      <c r="U233" s="98"/>
      <c r="V233" s="98"/>
      <c r="W233" s="98"/>
      <c r="X233" s="98"/>
      <c r="Y233" s="98"/>
      <c r="Z233" s="98"/>
      <c r="AA233" s="98"/>
      <c r="AB233" s="98"/>
    </row>
    <row r="234" spans="1:28" ht="15.75" customHeight="1">
      <c r="A234" s="98"/>
      <c r="B234" s="98"/>
      <c r="C234" s="98"/>
      <c r="D234" s="98"/>
      <c r="E234" s="98"/>
      <c r="F234" s="98"/>
      <c r="G234" s="98"/>
      <c r="H234" s="98"/>
      <c r="I234" s="98"/>
      <c r="J234" s="98"/>
      <c r="K234" s="98"/>
      <c r="L234" s="98"/>
      <c r="M234" s="98"/>
      <c r="N234" s="98"/>
      <c r="O234" s="103"/>
      <c r="P234" s="103"/>
      <c r="Q234" s="103"/>
      <c r="R234" s="103"/>
      <c r="S234" s="98"/>
      <c r="T234" s="98"/>
      <c r="U234" s="98"/>
      <c r="V234" s="98"/>
      <c r="W234" s="98"/>
      <c r="X234" s="98"/>
      <c r="Y234" s="98"/>
      <c r="Z234" s="98"/>
      <c r="AA234" s="98"/>
      <c r="AB234" s="98"/>
    </row>
    <row r="235" spans="1:28" ht="15.75" customHeight="1">
      <c r="A235" s="98"/>
      <c r="B235" s="98"/>
      <c r="C235" s="98"/>
      <c r="D235" s="98"/>
      <c r="E235" s="98"/>
      <c r="F235" s="98"/>
      <c r="G235" s="98"/>
      <c r="H235" s="98"/>
      <c r="I235" s="98"/>
      <c r="J235" s="98"/>
      <c r="K235" s="98"/>
      <c r="L235" s="98"/>
      <c r="M235" s="98"/>
      <c r="N235" s="98"/>
      <c r="O235" s="103"/>
      <c r="P235" s="103"/>
      <c r="Q235" s="103"/>
      <c r="R235" s="103"/>
      <c r="S235" s="98"/>
      <c r="T235" s="98"/>
      <c r="U235" s="98"/>
      <c r="V235" s="98"/>
      <c r="W235" s="98"/>
      <c r="X235" s="98"/>
      <c r="Y235" s="98"/>
      <c r="Z235" s="98"/>
      <c r="AA235" s="98"/>
      <c r="AB235" s="98"/>
    </row>
    <row r="236" spans="1:28" ht="15.75" customHeight="1">
      <c r="A236" s="98"/>
      <c r="B236" s="98"/>
      <c r="C236" s="98"/>
      <c r="D236" s="98"/>
      <c r="E236" s="98"/>
      <c r="F236" s="98"/>
      <c r="G236" s="98"/>
      <c r="H236" s="98"/>
      <c r="I236" s="98"/>
      <c r="J236" s="98"/>
      <c r="K236" s="98"/>
      <c r="L236" s="98"/>
      <c r="M236" s="98"/>
      <c r="N236" s="98"/>
      <c r="O236" s="103"/>
      <c r="P236" s="103"/>
      <c r="Q236" s="103"/>
      <c r="R236" s="103"/>
      <c r="S236" s="98"/>
      <c r="T236" s="98"/>
      <c r="U236" s="98"/>
      <c r="V236" s="98"/>
      <c r="W236" s="98"/>
      <c r="X236" s="98"/>
      <c r="Y236" s="98"/>
      <c r="Z236" s="98"/>
      <c r="AA236" s="98"/>
      <c r="AB236" s="98"/>
    </row>
    <row r="237" spans="1:28" ht="15.75" customHeight="1">
      <c r="A237" s="98"/>
      <c r="B237" s="98"/>
      <c r="C237" s="98"/>
      <c r="D237" s="98"/>
      <c r="E237" s="98"/>
      <c r="F237" s="98"/>
      <c r="G237" s="98"/>
      <c r="H237" s="98"/>
      <c r="I237" s="98"/>
      <c r="J237" s="98"/>
      <c r="K237" s="98"/>
      <c r="L237" s="98"/>
      <c r="M237" s="98"/>
      <c r="N237" s="98"/>
      <c r="O237" s="103"/>
      <c r="P237" s="103"/>
      <c r="Q237" s="103"/>
      <c r="R237" s="103"/>
      <c r="S237" s="98"/>
      <c r="T237" s="98"/>
      <c r="U237" s="98"/>
      <c r="V237" s="98"/>
      <c r="W237" s="98"/>
      <c r="X237" s="98"/>
      <c r="Y237" s="98"/>
      <c r="Z237" s="98"/>
      <c r="AA237" s="98"/>
      <c r="AB237" s="98"/>
    </row>
    <row r="238" spans="1:28" ht="15.75" customHeight="1">
      <c r="A238" s="98"/>
      <c r="B238" s="98"/>
      <c r="C238" s="98"/>
      <c r="D238" s="98"/>
      <c r="E238" s="98"/>
      <c r="F238" s="98"/>
      <c r="G238" s="98"/>
      <c r="H238" s="98"/>
      <c r="I238" s="98"/>
      <c r="J238" s="98"/>
      <c r="K238" s="98"/>
      <c r="L238" s="98"/>
      <c r="M238" s="98"/>
      <c r="N238" s="98"/>
      <c r="O238" s="103"/>
      <c r="P238" s="103"/>
      <c r="Q238" s="103"/>
      <c r="R238" s="103"/>
      <c r="S238" s="98"/>
      <c r="T238" s="98"/>
      <c r="U238" s="98"/>
      <c r="V238" s="98"/>
      <c r="W238" s="98"/>
      <c r="X238" s="98"/>
      <c r="Y238" s="98"/>
      <c r="Z238" s="98"/>
      <c r="AA238" s="98"/>
      <c r="AB238" s="98"/>
    </row>
    <row r="239" spans="1:28" ht="15.75" customHeight="1">
      <c r="A239" s="98"/>
      <c r="B239" s="98"/>
      <c r="C239" s="98"/>
      <c r="D239" s="98"/>
      <c r="E239" s="98"/>
      <c r="F239" s="98"/>
      <c r="G239" s="98"/>
      <c r="H239" s="98"/>
      <c r="I239" s="98"/>
      <c r="J239" s="98"/>
      <c r="K239" s="98"/>
      <c r="L239" s="98"/>
      <c r="M239" s="98"/>
      <c r="N239" s="98"/>
      <c r="O239" s="103"/>
      <c r="P239" s="103"/>
      <c r="Q239" s="103"/>
      <c r="R239" s="103"/>
      <c r="S239" s="98"/>
      <c r="T239" s="98"/>
      <c r="U239" s="98"/>
      <c r="V239" s="98"/>
      <c r="W239" s="98"/>
      <c r="X239" s="98"/>
      <c r="Y239" s="98"/>
      <c r="Z239" s="98"/>
      <c r="AA239" s="98"/>
      <c r="AB239" s="98"/>
    </row>
    <row r="240" spans="1:28" ht="15.75" customHeight="1">
      <c r="A240" s="98"/>
      <c r="B240" s="98"/>
      <c r="C240" s="98"/>
      <c r="D240" s="98"/>
      <c r="E240" s="98"/>
      <c r="F240" s="98"/>
      <c r="G240" s="98"/>
      <c r="H240" s="98"/>
      <c r="I240" s="98"/>
      <c r="J240" s="98"/>
      <c r="K240" s="98"/>
      <c r="L240" s="98"/>
      <c r="M240" s="98"/>
      <c r="N240" s="98"/>
      <c r="O240" s="103"/>
      <c r="P240" s="103"/>
      <c r="Q240" s="103"/>
      <c r="R240" s="103"/>
      <c r="S240" s="98"/>
      <c r="T240" s="98"/>
      <c r="U240" s="98"/>
      <c r="V240" s="98"/>
      <c r="W240" s="98"/>
      <c r="X240" s="98"/>
      <c r="Y240" s="98"/>
      <c r="Z240" s="98"/>
      <c r="AA240" s="98"/>
      <c r="AB240" s="98"/>
    </row>
    <row r="241" spans="1:28" ht="15.75" customHeight="1">
      <c r="A241" s="98"/>
      <c r="B241" s="98"/>
      <c r="C241" s="98"/>
      <c r="D241" s="98"/>
      <c r="E241" s="98"/>
      <c r="F241" s="98"/>
      <c r="G241" s="98"/>
      <c r="H241" s="98"/>
      <c r="I241" s="98"/>
      <c r="J241" s="98"/>
      <c r="K241" s="98"/>
      <c r="L241" s="98"/>
      <c r="M241" s="98"/>
      <c r="N241" s="98"/>
      <c r="O241" s="103"/>
      <c r="P241" s="103"/>
      <c r="Q241" s="103"/>
      <c r="R241" s="103"/>
      <c r="S241" s="98"/>
      <c r="T241" s="98"/>
      <c r="U241" s="98"/>
      <c r="V241" s="98"/>
      <c r="W241" s="98"/>
      <c r="X241" s="98"/>
      <c r="Y241" s="98"/>
      <c r="Z241" s="98"/>
      <c r="AA241" s="98"/>
      <c r="AB241" s="98"/>
    </row>
    <row r="242" spans="1:28" ht="15.75" customHeight="1">
      <c r="A242" s="98"/>
      <c r="B242" s="98"/>
      <c r="C242" s="98"/>
      <c r="D242" s="98"/>
      <c r="E242" s="98"/>
      <c r="F242" s="98"/>
      <c r="G242" s="98"/>
      <c r="H242" s="98"/>
      <c r="I242" s="98"/>
      <c r="J242" s="98"/>
      <c r="K242" s="98"/>
      <c r="L242" s="98"/>
      <c r="M242" s="98"/>
      <c r="N242" s="98"/>
      <c r="O242" s="103"/>
      <c r="P242" s="103"/>
      <c r="Q242" s="103"/>
      <c r="R242" s="103"/>
      <c r="S242" s="98"/>
      <c r="T242" s="98"/>
      <c r="U242" s="98"/>
      <c r="V242" s="98"/>
      <c r="W242" s="98"/>
      <c r="X242" s="98"/>
      <c r="Y242" s="98"/>
      <c r="Z242" s="98"/>
      <c r="AA242" s="98"/>
      <c r="AB242" s="98"/>
    </row>
    <row r="243" spans="1:28" ht="15.75" customHeight="1">
      <c r="A243" s="98"/>
      <c r="B243" s="98"/>
      <c r="C243" s="98"/>
      <c r="D243" s="98"/>
      <c r="E243" s="98"/>
      <c r="F243" s="98"/>
      <c r="G243" s="98"/>
      <c r="H243" s="98"/>
      <c r="I243" s="98"/>
      <c r="J243" s="98"/>
      <c r="K243" s="98"/>
      <c r="L243" s="98"/>
      <c r="M243" s="98"/>
      <c r="N243" s="98"/>
      <c r="O243" s="103"/>
      <c r="P243" s="103"/>
      <c r="Q243" s="103"/>
      <c r="R243" s="103"/>
      <c r="S243" s="98"/>
      <c r="T243" s="98"/>
      <c r="U243" s="98"/>
      <c r="V243" s="98"/>
      <c r="W243" s="98"/>
      <c r="X243" s="98"/>
      <c r="Y243" s="98"/>
      <c r="Z243" s="98"/>
      <c r="AA243" s="98"/>
      <c r="AB243" s="98"/>
    </row>
    <row r="244" spans="1:28" ht="15.75" customHeight="1">
      <c r="A244" s="98"/>
      <c r="B244" s="98"/>
      <c r="C244" s="98"/>
      <c r="D244" s="98"/>
      <c r="E244" s="98"/>
      <c r="F244" s="98"/>
      <c r="G244" s="98"/>
      <c r="H244" s="98"/>
      <c r="I244" s="98"/>
      <c r="J244" s="98"/>
      <c r="K244" s="98"/>
      <c r="L244" s="98"/>
      <c r="M244" s="98"/>
      <c r="N244" s="98"/>
      <c r="O244" s="103"/>
      <c r="P244" s="103"/>
      <c r="Q244" s="103"/>
      <c r="R244" s="103"/>
      <c r="S244" s="98"/>
      <c r="T244" s="98"/>
      <c r="U244" s="98"/>
      <c r="V244" s="98"/>
      <c r="W244" s="98"/>
      <c r="X244" s="98"/>
      <c r="Y244" s="98"/>
      <c r="Z244" s="98"/>
      <c r="AA244" s="98"/>
      <c r="AB244" s="98"/>
    </row>
    <row r="245" spans="1:28" ht="15.75" customHeight="1">
      <c r="A245" s="98"/>
      <c r="B245" s="98"/>
      <c r="C245" s="98"/>
      <c r="D245" s="98"/>
      <c r="E245" s="98"/>
      <c r="F245" s="98"/>
      <c r="G245" s="98"/>
      <c r="H245" s="98"/>
      <c r="I245" s="98"/>
      <c r="J245" s="98"/>
      <c r="K245" s="98"/>
      <c r="L245" s="98"/>
      <c r="M245" s="98"/>
      <c r="N245" s="98"/>
      <c r="O245" s="103"/>
      <c r="P245" s="103"/>
      <c r="Q245" s="103"/>
      <c r="R245" s="103"/>
      <c r="S245" s="98"/>
      <c r="T245" s="98"/>
      <c r="U245" s="98"/>
      <c r="V245" s="98"/>
      <c r="W245" s="98"/>
      <c r="X245" s="98"/>
      <c r="Y245" s="98"/>
      <c r="Z245" s="98"/>
      <c r="AA245" s="98"/>
      <c r="AB245" s="98"/>
    </row>
    <row r="246" spans="1:28" ht="15.75" customHeight="1">
      <c r="A246" s="98"/>
      <c r="B246" s="98"/>
      <c r="C246" s="98"/>
      <c r="D246" s="98"/>
      <c r="E246" s="98"/>
      <c r="F246" s="98"/>
      <c r="G246" s="98"/>
      <c r="H246" s="98"/>
      <c r="I246" s="98"/>
      <c r="J246" s="98"/>
      <c r="K246" s="98"/>
      <c r="L246" s="98"/>
      <c r="M246" s="98"/>
      <c r="N246" s="98"/>
      <c r="O246" s="103"/>
      <c r="P246" s="103"/>
      <c r="Q246" s="103"/>
      <c r="R246" s="103"/>
      <c r="S246" s="98"/>
      <c r="T246" s="98"/>
      <c r="U246" s="98"/>
      <c r="V246" s="98"/>
      <c r="W246" s="98"/>
      <c r="X246" s="98"/>
      <c r="Y246" s="98"/>
      <c r="Z246" s="98"/>
      <c r="AA246" s="98"/>
      <c r="AB246" s="98"/>
    </row>
    <row r="247" spans="1:28" ht="15.75" customHeight="1">
      <c r="A247" s="98"/>
      <c r="B247" s="98"/>
      <c r="C247" s="98"/>
      <c r="D247" s="98"/>
      <c r="E247" s="98"/>
      <c r="F247" s="98"/>
      <c r="G247" s="98"/>
      <c r="H247" s="98"/>
      <c r="I247" s="98"/>
      <c r="J247" s="98"/>
      <c r="K247" s="98"/>
      <c r="L247" s="98"/>
      <c r="M247" s="98"/>
      <c r="N247" s="98"/>
      <c r="O247" s="103"/>
      <c r="P247" s="103"/>
      <c r="Q247" s="103"/>
      <c r="R247" s="103"/>
      <c r="S247" s="98"/>
      <c r="T247" s="98"/>
      <c r="U247" s="98"/>
      <c r="V247" s="98"/>
      <c r="W247" s="98"/>
      <c r="X247" s="98"/>
      <c r="Y247" s="98"/>
      <c r="Z247" s="98"/>
      <c r="AA247" s="98"/>
      <c r="AB247" s="98"/>
    </row>
    <row r="248" spans="1:28" ht="15.75" customHeight="1">
      <c r="A248" s="98"/>
      <c r="B248" s="98"/>
      <c r="C248" s="98"/>
      <c r="D248" s="98"/>
      <c r="E248" s="98"/>
      <c r="F248" s="98"/>
      <c r="G248" s="98"/>
      <c r="H248" s="98"/>
      <c r="I248" s="98"/>
      <c r="J248" s="98"/>
      <c r="K248" s="98"/>
      <c r="L248" s="98"/>
      <c r="M248" s="98"/>
      <c r="N248" s="98"/>
      <c r="O248" s="103"/>
      <c r="P248" s="103"/>
      <c r="Q248" s="103"/>
      <c r="R248" s="103"/>
      <c r="S248" s="98"/>
      <c r="T248" s="98"/>
      <c r="U248" s="98"/>
      <c r="V248" s="98"/>
      <c r="W248" s="98"/>
      <c r="X248" s="98"/>
      <c r="Y248" s="98"/>
      <c r="Z248" s="98"/>
      <c r="AA248" s="98"/>
      <c r="AB248" s="98"/>
    </row>
    <row r="249" spans="1:28" ht="15.75" customHeight="1">
      <c r="A249" s="98"/>
      <c r="B249" s="98"/>
      <c r="C249" s="98"/>
      <c r="D249" s="98"/>
      <c r="E249" s="98"/>
      <c r="F249" s="98"/>
      <c r="G249" s="98"/>
      <c r="H249" s="98"/>
      <c r="I249" s="98"/>
      <c r="J249" s="98"/>
      <c r="K249" s="98"/>
      <c r="L249" s="98"/>
      <c r="M249" s="98"/>
      <c r="N249" s="98"/>
      <c r="O249" s="103"/>
      <c r="P249" s="103"/>
      <c r="Q249" s="103"/>
      <c r="R249" s="103"/>
      <c r="S249" s="98"/>
      <c r="T249" s="98"/>
      <c r="U249" s="98"/>
      <c r="V249" s="98"/>
      <c r="W249" s="98"/>
      <c r="X249" s="98"/>
      <c r="Y249" s="98"/>
      <c r="Z249" s="98"/>
      <c r="AA249" s="98"/>
      <c r="AB249" s="98"/>
    </row>
    <row r="250" spans="1:28" ht="15.75" customHeight="1">
      <c r="A250" s="98"/>
      <c r="B250" s="98"/>
      <c r="C250" s="98"/>
      <c r="D250" s="98"/>
      <c r="E250" s="98"/>
      <c r="F250" s="98"/>
      <c r="G250" s="98"/>
      <c r="H250" s="98"/>
      <c r="I250" s="98"/>
      <c r="J250" s="98"/>
      <c r="K250" s="98"/>
      <c r="L250" s="98"/>
      <c r="M250" s="98"/>
      <c r="N250" s="98"/>
      <c r="O250" s="103"/>
      <c r="P250" s="103"/>
      <c r="Q250" s="103"/>
      <c r="R250" s="103"/>
      <c r="S250" s="98"/>
      <c r="T250" s="98"/>
      <c r="U250" s="98"/>
      <c r="V250" s="98"/>
      <c r="W250" s="98"/>
      <c r="X250" s="98"/>
      <c r="Y250" s="98"/>
      <c r="Z250" s="98"/>
      <c r="AA250" s="98"/>
      <c r="AB250" s="98"/>
    </row>
    <row r="251" spans="1:28" ht="15.75" customHeight="1">
      <c r="A251" s="98"/>
      <c r="B251" s="98"/>
      <c r="C251" s="98"/>
      <c r="D251" s="98"/>
      <c r="E251" s="98"/>
      <c r="F251" s="98"/>
      <c r="G251" s="98"/>
      <c r="H251" s="98"/>
      <c r="I251" s="98"/>
      <c r="J251" s="98"/>
      <c r="K251" s="98"/>
      <c r="L251" s="98"/>
      <c r="M251" s="98"/>
      <c r="N251" s="98"/>
      <c r="O251" s="103"/>
      <c r="P251" s="103"/>
      <c r="Q251" s="103"/>
      <c r="R251" s="103"/>
      <c r="S251" s="98"/>
      <c r="T251" s="98"/>
      <c r="U251" s="98"/>
      <c r="V251" s="98"/>
      <c r="W251" s="98"/>
      <c r="X251" s="98"/>
      <c r="Y251" s="98"/>
      <c r="Z251" s="98"/>
      <c r="AA251" s="98"/>
      <c r="AB251" s="98"/>
    </row>
    <row r="252" spans="1:28" ht="15.75" customHeight="1">
      <c r="A252" s="98"/>
      <c r="B252" s="98"/>
      <c r="C252" s="98"/>
      <c r="D252" s="98"/>
      <c r="E252" s="98"/>
      <c r="F252" s="98"/>
      <c r="G252" s="98"/>
      <c r="H252" s="98"/>
      <c r="I252" s="98"/>
      <c r="J252" s="98"/>
      <c r="K252" s="98"/>
      <c r="L252" s="98"/>
      <c r="M252" s="98"/>
      <c r="N252" s="98"/>
      <c r="O252" s="103"/>
      <c r="P252" s="103"/>
      <c r="Q252" s="103"/>
      <c r="R252" s="103"/>
      <c r="S252" s="98"/>
      <c r="T252" s="98"/>
      <c r="U252" s="98"/>
      <c r="V252" s="98"/>
      <c r="W252" s="98"/>
      <c r="X252" s="98"/>
      <c r="Y252" s="98"/>
      <c r="Z252" s="98"/>
      <c r="AA252" s="98"/>
      <c r="AB252" s="98"/>
    </row>
    <row r="253" spans="1:28" ht="15.75" customHeight="1">
      <c r="A253" s="98"/>
      <c r="B253" s="98"/>
      <c r="C253" s="98"/>
      <c r="D253" s="98"/>
      <c r="E253" s="98"/>
      <c r="F253" s="98"/>
      <c r="G253" s="98"/>
      <c r="H253" s="98"/>
      <c r="I253" s="98"/>
      <c r="J253" s="98"/>
      <c r="K253" s="98"/>
      <c r="L253" s="98"/>
      <c r="M253" s="98"/>
      <c r="N253" s="98"/>
      <c r="O253" s="103"/>
      <c r="P253" s="103"/>
      <c r="Q253" s="103"/>
      <c r="R253" s="103"/>
      <c r="S253" s="98"/>
      <c r="T253" s="98"/>
      <c r="U253" s="98"/>
      <c r="V253" s="98"/>
      <c r="W253" s="98"/>
      <c r="X253" s="98"/>
      <c r="Y253" s="98"/>
      <c r="Z253" s="98"/>
      <c r="AA253" s="98"/>
      <c r="AB253" s="98"/>
    </row>
    <row r="254" spans="1:28" ht="15.75" customHeight="1">
      <c r="A254" s="98"/>
      <c r="B254" s="98"/>
      <c r="C254" s="98"/>
      <c r="D254" s="98"/>
      <c r="E254" s="98"/>
      <c r="F254" s="98"/>
      <c r="G254" s="98"/>
      <c r="H254" s="98"/>
      <c r="I254" s="98"/>
      <c r="J254" s="98"/>
      <c r="K254" s="98"/>
      <c r="L254" s="98"/>
      <c r="M254" s="98"/>
      <c r="N254" s="98"/>
      <c r="O254" s="103"/>
      <c r="P254" s="103"/>
      <c r="Q254" s="103"/>
      <c r="R254" s="103"/>
      <c r="S254" s="98"/>
      <c r="T254" s="98"/>
      <c r="U254" s="98"/>
      <c r="V254" s="98"/>
      <c r="W254" s="98"/>
      <c r="X254" s="98"/>
      <c r="Y254" s="98"/>
      <c r="Z254" s="98"/>
      <c r="AA254" s="98"/>
      <c r="AB254" s="98"/>
    </row>
    <row r="255" spans="1:28" ht="15.75" customHeight="1">
      <c r="A255" s="98"/>
      <c r="B255" s="98"/>
      <c r="C255" s="98"/>
      <c r="D255" s="98"/>
      <c r="E255" s="98"/>
      <c r="F255" s="98"/>
      <c r="G255" s="98"/>
      <c r="H255" s="98"/>
      <c r="I255" s="98"/>
      <c r="J255" s="98"/>
      <c r="K255" s="98"/>
      <c r="L255" s="98"/>
      <c r="M255" s="98"/>
      <c r="N255" s="98"/>
      <c r="O255" s="103"/>
      <c r="P255" s="103"/>
      <c r="Q255" s="103"/>
      <c r="R255" s="103"/>
      <c r="S255" s="98"/>
      <c r="T255" s="98"/>
      <c r="U255" s="98"/>
      <c r="V255" s="98"/>
      <c r="W255" s="98"/>
      <c r="X255" s="98"/>
      <c r="Y255" s="98"/>
      <c r="Z255" s="98"/>
      <c r="AA255" s="98"/>
      <c r="AB255" s="98"/>
    </row>
    <row r="256" spans="1:28" ht="15.75" customHeight="1">
      <c r="A256" s="98"/>
      <c r="B256" s="98"/>
      <c r="C256" s="98"/>
      <c r="D256" s="98"/>
      <c r="E256" s="98"/>
      <c r="F256" s="98"/>
      <c r="G256" s="98"/>
      <c r="H256" s="98"/>
      <c r="I256" s="98"/>
      <c r="J256" s="98"/>
      <c r="K256" s="98"/>
      <c r="L256" s="98"/>
      <c r="M256" s="98"/>
      <c r="N256" s="98"/>
      <c r="O256" s="103"/>
      <c r="P256" s="103"/>
      <c r="Q256" s="103"/>
      <c r="R256" s="103"/>
      <c r="S256" s="98"/>
      <c r="T256" s="98"/>
      <c r="U256" s="98"/>
      <c r="V256" s="98"/>
      <c r="W256" s="98"/>
      <c r="X256" s="98"/>
      <c r="Y256" s="98"/>
      <c r="Z256" s="98"/>
      <c r="AA256" s="98"/>
      <c r="AB256" s="98"/>
    </row>
    <row r="257" spans="1:28" ht="15.75" customHeight="1">
      <c r="A257" s="98"/>
      <c r="B257" s="98"/>
      <c r="C257" s="98"/>
      <c r="D257" s="98"/>
      <c r="E257" s="98"/>
      <c r="F257" s="98"/>
      <c r="G257" s="98"/>
      <c r="H257" s="98"/>
      <c r="I257" s="98"/>
      <c r="J257" s="98"/>
      <c r="K257" s="98"/>
      <c r="L257" s="98"/>
      <c r="M257" s="98"/>
      <c r="N257" s="98"/>
      <c r="O257" s="103"/>
      <c r="P257" s="103"/>
      <c r="Q257" s="103"/>
      <c r="R257" s="103"/>
      <c r="S257" s="98"/>
      <c r="T257" s="98"/>
      <c r="U257" s="98"/>
      <c r="V257" s="98"/>
      <c r="W257" s="98"/>
      <c r="X257" s="98"/>
      <c r="Y257" s="98"/>
      <c r="Z257" s="98"/>
      <c r="AA257" s="98"/>
      <c r="AB257" s="98"/>
    </row>
    <row r="258" spans="1:28" ht="15.75" customHeight="1">
      <c r="A258" s="98"/>
      <c r="B258" s="98"/>
      <c r="C258" s="98"/>
      <c r="D258" s="98"/>
      <c r="E258" s="98"/>
      <c r="F258" s="98"/>
      <c r="G258" s="98"/>
      <c r="H258" s="98"/>
      <c r="I258" s="98"/>
      <c r="J258" s="98"/>
      <c r="K258" s="98"/>
      <c r="L258" s="98"/>
      <c r="M258" s="98"/>
      <c r="N258" s="98"/>
      <c r="O258" s="103"/>
      <c r="P258" s="103"/>
      <c r="Q258" s="103"/>
      <c r="R258" s="103"/>
      <c r="S258" s="98"/>
      <c r="T258" s="98"/>
      <c r="U258" s="98"/>
      <c r="V258" s="98"/>
      <c r="W258" s="98"/>
      <c r="X258" s="98"/>
      <c r="Y258" s="98"/>
      <c r="Z258" s="98"/>
      <c r="AA258" s="98"/>
      <c r="AB258" s="98"/>
    </row>
    <row r="259" spans="1:28" ht="15.75" customHeight="1">
      <c r="A259" s="98"/>
      <c r="B259" s="98"/>
      <c r="C259" s="98"/>
      <c r="D259" s="98"/>
      <c r="E259" s="98"/>
      <c r="F259" s="98"/>
      <c r="G259" s="98"/>
      <c r="H259" s="98"/>
      <c r="I259" s="98"/>
      <c r="J259" s="98"/>
      <c r="K259" s="98"/>
      <c r="L259" s="98"/>
      <c r="M259" s="98"/>
      <c r="N259" s="98"/>
      <c r="O259" s="103"/>
      <c r="P259" s="103"/>
      <c r="Q259" s="103"/>
      <c r="R259" s="103"/>
      <c r="S259" s="98"/>
      <c r="T259" s="98"/>
      <c r="U259" s="98"/>
      <c r="V259" s="98"/>
      <c r="W259" s="98"/>
      <c r="X259" s="98"/>
      <c r="Y259" s="98"/>
      <c r="Z259" s="98"/>
      <c r="AA259" s="98"/>
      <c r="AB259" s="98"/>
    </row>
    <row r="260" spans="1:28" ht="15.75" customHeight="1">
      <c r="A260" s="98"/>
      <c r="B260" s="98"/>
      <c r="C260" s="98"/>
      <c r="D260" s="98"/>
      <c r="E260" s="98"/>
      <c r="F260" s="98"/>
      <c r="G260" s="98"/>
      <c r="H260" s="98"/>
      <c r="I260" s="98"/>
      <c r="J260" s="98"/>
      <c r="K260" s="98"/>
      <c r="L260" s="98"/>
      <c r="M260" s="98"/>
      <c r="N260" s="98"/>
      <c r="O260" s="103"/>
      <c r="P260" s="103"/>
      <c r="Q260" s="103"/>
      <c r="R260" s="103"/>
      <c r="S260" s="98"/>
      <c r="T260" s="98"/>
      <c r="U260" s="98"/>
      <c r="V260" s="98"/>
      <c r="W260" s="98"/>
      <c r="X260" s="98"/>
      <c r="Y260" s="98"/>
      <c r="Z260" s="98"/>
      <c r="AA260" s="98"/>
      <c r="AB260" s="98"/>
    </row>
    <row r="261" spans="1:28" ht="15.75" customHeight="1">
      <c r="A261" s="98"/>
      <c r="B261" s="98"/>
      <c r="C261" s="98"/>
      <c r="D261" s="98"/>
      <c r="E261" s="98"/>
      <c r="F261" s="98"/>
      <c r="G261" s="98"/>
      <c r="H261" s="98"/>
      <c r="I261" s="98"/>
      <c r="J261" s="98"/>
      <c r="K261" s="98"/>
      <c r="L261" s="98"/>
      <c r="M261" s="98"/>
      <c r="N261" s="98"/>
      <c r="O261" s="103"/>
      <c r="P261" s="103"/>
      <c r="Q261" s="103"/>
      <c r="R261" s="103"/>
      <c r="S261" s="98"/>
      <c r="T261" s="98"/>
      <c r="U261" s="98"/>
      <c r="V261" s="98"/>
      <c r="W261" s="98"/>
      <c r="X261" s="98"/>
      <c r="Y261" s="98"/>
      <c r="Z261" s="98"/>
      <c r="AA261" s="98"/>
      <c r="AB261" s="98"/>
    </row>
    <row r="262" spans="1:28" ht="15.75" customHeight="1">
      <c r="A262" s="98"/>
      <c r="B262" s="98"/>
      <c r="C262" s="98"/>
      <c r="D262" s="98"/>
      <c r="E262" s="98"/>
      <c r="F262" s="98"/>
      <c r="G262" s="98"/>
      <c r="H262" s="98"/>
      <c r="I262" s="98"/>
      <c r="J262" s="98"/>
      <c r="K262" s="98"/>
      <c r="L262" s="98"/>
      <c r="M262" s="98"/>
      <c r="N262" s="98"/>
      <c r="O262" s="103"/>
      <c r="P262" s="103"/>
      <c r="Q262" s="103"/>
      <c r="R262" s="103"/>
      <c r="S262" s="98"/>
      <c r="T262" s="98"/>
      <c r="U262" s="98"/>
      <c r="V262" s="98"/>
      <c r="W262" s="98"/>
      <c r="X262" s="98"/>
      <c r="Y262" s="98"/>
      <c r="Z262" s="98"/>
      <c r="AA262" s="98"/>
      <c r="AB262" s="98"/>
    </row>
    <row r="263" spans="1:28" ht="15.75" customHeight="1">
      <c r="A263" s="98"/>
      <c r="B263" s="98"/>
      <c r="C263" s="98"/>
      <c r="D263" s="98"/>
      <c r="E263" s="98"/>
      <c r="F263" s="98"/>
      <c r="G263" s="98"/>
      <c r="H263" s="98"/>
      <c r="I263" s="98"/>
      <c r="J263" s="98"/>
      <c r="K263" s="98"/>
      <c r="L263" s="98"/>
      <c r="M263" s="98"/>
      <c r="N263" s="98"/>
      <c r="O263" s="103"/>
      <c r="P263" s="103"/>
      <c r="Q263" s="103"/>
      <c r="R263" s="103"/>
      <c r="S263" s="98"/>
      <c r="T263" s="98"/>
      <c r="U263" s="98"/>
      <c r="V263" s="98"/>
      <c r="W263" s="98"/>
      <c r="X263" s="98"/>
      <c r="Y263" s="98"/>
      <c r="Z263" s="98"/>
      <c r="AA263" s="98"/>
      <c r="AB263" s="98"/>
    </row>
    <row r="264" spans="1:28" ht="15.75" customHeight="1">
      <c r="A264" s="98"/>
      <c r="B264" s="98"/>
      <c r="C264" s="98"/>
      <c r="D264" s="98"/>
      <c r="E264" s="98"/>
      <c r="F264" s="98"/>
      <c r="G264" s="98"/>
      <c r="H264" s="98"/>
      <c r="I264" s="98"/>
      <c r="J264" s="98"/>
      <c r="K264" s="98"/>
      <c r="L264" s="98"/>
      <c r="M264" s="98"/>
      <c r="N264" s="98"/>
      <c r="O264" s="103"/>
      <c r="P264" s="103"/>
      <c r="Q264" s="103"/>
      <c r="R264" s="103"/>
      <c r="S264" s="98"/>
      <c r="T264" s="98"/>
      <c r="U264" s="98"/>
      <c r="V264" s="98"/>
      <c r="W264" s="98"/>
      <c r="X264" s="98"/>
      <c r="Y264" s="98"/>
      <c r="Z264" s="98"/>
      <c r="AA264" s="98"/>
      <c r="AB264" s="98"/>
    </row>
    <row r="265" spans="1:28" ht="15.75" customHeight="1">
      <c r="A265" s="98"/>
      <c r="B265" s="98"/>
      <c r="C265" s="98"/>
      <c r="D265" s="98"/>
      <c r="E265" s="98"/>
      <c r="F265" s="98"/>
      <c r="G265" s="98"/>
      <c r="H265" s="98"/>
      <c r="I265" s="98"/>
      <c r="J265" s="98"/>
      <c r="K265" s="98"/>
      <c r="L265" s="98"/>
      <c r="M265" s="98"/>
      <c r="N265" s="98"/>
      <c r="O265" s="103"/>
      <c r="P265" s="103"/>
      <c r="Q265" s="103"/>
      <c r="R265" s="103"/>
      <c r="S265" s="98"/>
      <c r="T265" s="98"/>
      <c r="U265" s="98"/>
      <c r="V265" s="98"/>
      <c r="W265" s="98"/>
      <c r="X265" s="98"/>
      <c r="Y265" s="98"/>
      <c r="Z265" s="98"/>
      <c r="AA265" s="98"/>
      <c r="AB265" s="98"/>
    </row>
    <row r="266" spans="1:28" ht="15.75" customHeight="1">
      <c r="A266" s="98"/>
      <c r="B266" s="98"/>
      <c r="C266" s="98"/>
      <c r="D266" s="98"/>
      <c r="E266" s="98"/>
      <c r="F266" s="98"/>
      <c r="G266" s="98"/>
      <c r="H266" s="98"/>
      <c r="I266" s="98"/>
      <c r="J266" s="98"/>
      <c r="K266" s="98"/>
      <c r="L266" s="98"/>
      <c r="M266" s="98"/>
      <c r="N266" s="98"/>
      <c r="O266" s="103"/>
      <c r="P266" s="103"/>
      <c r="Q266" s="103"/>
      <c r="R266" s="103"/>
      <c r="S266" s="98"/>
      <c r="T266" s="98"/>
      <c r="U266" s="98"/>
      <c r="V266" s="98"/>
      <c r="W266" s="98"/>
      <c r="X266" s="98"/>
      <c r="Y266" s="98"/>
      <c r="Z266" s="98"/>
      <c r="AA266" s="98"/>
      <c r="AB266" s="98"/>
    </row>
    <row r="267" spans="1:28" ht="15.75" customHeight="1">
      <c r="A267" s="98"/>
      <c r="B267" s="98"/>
      <c r="C267" s="98"/>
      <c r="D267" s="98"/>
      <c r="E267" s="98"/>
      <c r="F267" s="98"/>
      <c r="G267" s="98"/>
      <c r="H267" s="98"/>
      <c r="I267" s="98"/>
      <c r="J267" s="98"/>
      <c r="K267" s="98"/>
      <c r="L267" s="98"/>
      <c r="M267" s="98"/>
      <c r="N267" s="98"/>
      <c r="O267" s="103"/>
      <c r="P267" s="103"/>
      <c r="Q267" s="103"/>
      <c r="R267" s="103"/>
      <c r="S267" s="98"/>
      <c r="T267" s="98"/>
      <c r="U267" s="98"/>
      <c r="V267" s="98"/>
      <c r="W267" s="98"/>
      <c r="X267" s="98"/>
      <c r="Y267" s="98"/>
      <c r="Z267" s="98"/>
      <c r="AA267" s="98"/>
      <c r="AB267" s="98"/>
    </row>
    <row r="268" spans="1:28" ht="15.75" customHeight="1">
      <c r="A268" s="98"/>
      <c r="B268" s="98"/>
      <c r="C268" s="98"/>
      <c r="D268" s="98"/>
      <c r="E268" s="98"/>
      <c r="F268" s="98"/>
      <c r="G268" s="98"/>
      <c r="H268" s="98"/>
      <c r="I268" s="98"/>
      <c r="J268" s="98"/>
      <c r="K268" s="98"/>
      <c r="L268" s="98"/>
      <c r="M268" s="98"/>
      <c r="N268" s="98"/>
      <c r="O268" s="103"/>
      <c r="P268" s="103"/>
      <c r="Q268" s="103"/>
      <c r="R268" s="103"/>
      <c r="S268" s="98"/>
      <c r="T268" s="98"/>
      <c r="U268" s="98"/>
      <c r="V268" s="98"/>
      <c r="W268" s="98"/>
      <c r="X268" s="98"/>
      <c r="Y268" s="98"/>
      <c r="Z268" s="98"/>
      <c r="AA268" s="98"/>
      <c r="AB268" s="98"/>
    </row>
    <row r="269" spans="1:28" ht="15.75" customHeight="1">
      <c r="A269" s="98"/>
      <c r="B269" s="98"/>
      <c r="C269" s="98"/>
      <c r="D269" s="98"/>
      <c r="E269" s="98"/>
      <c r="F269" s="98"/>
      <c r="G269" s="98"/>
      <c r="H269" s="98"/>
      <c r="I269" s="98"/>
      <c r="J269" s="98"/>
      <c r="K269" s="98"/>
      <c r="L269" s="98"/>
      <c r="M269" s="98"/>
      <c r="N269" s="98"/>
      <c r="O269" s="103"/>
      <c r="P269" s="103"/>
      <c r="Q269" s="103"/>
      <c r="R269" s="103"/>
      <c r="S269" s="98"/>
      <c r="T269" s="98"/>
      <c r="U269" s="98"/>
      <c r="V269" s="98"/>
      <c r="W269" s="98"/>
      <c r="X269" s="98"/>
      <c r="Y269" s="98"/>
      <c r="Z269" s="98"/>
      <c r="AA269" s="98"/>
      <c r="AB269" s="98"/>
    </row>
    <row r="270" spans="1:28" ht="15.75" customHeight="1">
      <c r="A270" s="98"/>
      <c r="B270" s="98"/>
      <c r="C270" s="98"/>
      <c r="D270" s="98"/>
      <c r="E270" s="98"/>
      <c r="F270" s="98"/>
      <c r="G270" s="98"/>
      <c r="H270" s="98"/>
      <c r="I270" s="98"/>
      <c r="J270" s="98"/>
      <c r="K270" s="98"/>
      <c r="L270" s="98"/>
      <c r="M270" s="98"/>
      <c r="N270" s="98"/>
      <c r="O270" s="103"/>
      <c r="P270" s="103"/>
      <c r="Q270" s="103"/>
      <c r="R270" s="103"/>
      <c r="S270" s="98"/>
      <c r="T270" s="98"/>
      <c r="U270" s="98"/>
      <c r="V270" s="98"/>
      <c r="W270" s="98"/>
      <c r="X270" s="98"/>
      <c r="Y270" s="98"/>
      <c r="Z270" s="98"/>
      <c r="AA270" s="98"/>
      <c r="AB270" s="98"/>
    </row>
    <row r="271" spans="1:28" ht="15.75" customHeight="1">
      <c r="A271" s="98"/>
      <c r="B271" s="98"/>
      <c r="C271" s="98"/>
      <c r="D271" s="98"/>
      <c r="E271" s="98"/>
      <c r="F271" s="98"/>
      <c r="G271" s="98"/>
      <c r="H271" s="98"/>
      <c r="I271" s="98"/>
      <c r="J271" s="98"/>
      <c r="K271" s="98"/>
      <c r="L271" s="98"/>
      <c r="M271" s="98"/>
      <c r="N271" s="98"/>
      <c r="O271" s="103"/>
      <c r="P271" s="103"/>
      <c r="Q271" s="103"/>
      <c r="R271" s="103"/>
      <c r="S271" s="98"/>
      <c r="T271" s="98"/>
      <c r="U271" s="98"/>
      <c r="V271" s="98"/>
      <c r="W271" s="98"/>
      <c r="X271" s="98"/>
      <c r="Y271" s="98"/>
      <c r="Z271" s="98"/>
      <c r="AA271" s="98"/>
      <c r="AB271" s="98"/>
    </row>
    <row r="272" spans="1:28" ht="15.75" customHeight="1">
      <c r="A272" s="98"/>
      <c r="B272" s="98"/>
      <c r="C272" s="98"/>
      <c r="D272" s="98"/>
      <c r="E272" s="98"/>
      <c r="F272" s="98"/>
      <c r="G272" s="98"/>
      <c r="H272" s="98"/>
      <c r="I272" s="98"/>
      <c r="J272" s="98"/>
      <c r="K272" s="98"/>
      <c r="L272" s="98"/>
      <c r="M272" s="98"/>
      <c r="N272" s="98"/>
      <c r="O272" s="103"/>
      <c r="P272" s="103"/>
      <c r="Q272" s="103"/>
      <c r="R272" s="103"/>
      <c r="S272" s="98"/>
      <c r="T272" s="98"/>
      <c r="U272" s="98"/>
      <c r="V272" s="98"/>
      <c r="W272" s="98"/>
      <c r="X272" s="98"/>
      <c r="Y272" s="98"/>
      <c r="Z272" s="98"/>
      <c r="AA272" s="98"/>
      <c r="AB272" s="98"/>
    </row>
    <row r="273" spans="1:28" ht="15.75" customHeight="1">
      <c r="A273" s="98"/>
      <c r="B273" s="98"/>
      <c r="C273" s="98"/>
      <c r="D273" s="98"/>
      <c r="E273" s="98"/>
      <c r="F273" s="98"/>
      <c r="G273" s="98"/>
      <c r="H273" s="98"/>
      <c r="I273" s="98"/>
      <c r="J273" s="98"/>
      <c r="K273" s="98"/>
      <c r="L273" s="98"/>
      <c r="M273" s="98"/>
      <c r="N273" s="98"/>
      <c r="O273" s="103"/>
      <c r="P273" s="103"/>
      <c r="Q273" s="103"/>
      <c r="R273" s="103"/>
      <c r="S273" s="98"/>
      <c r="T273" s="98"/>
      <c r="U273" s="98"/>
      <c r="V273" s="98"/>
      <c r="W273" s="98"/>
      <c r="X273" s="98"/>
      <c r="Y273" s="98"/>
      <c r="Z273" s="98"/>
      <c r="AA273" s="98"/>
      <c r="AB273" s="98"/>
    </row>
    <row r="274" spans="1:28" ht="15.75" customHeight="1">
      <c r="A274" s="98"/>
      <c r="B274" s="98"/>
      <c r="C274" s="98"/>
      <c r="D274" s="98"/>
      <c r="E274" s="98"/>
      <c r="F274" s="98"/>
      <c r="G274" s="98"/>
      <c r="H274" s="98"/>
      <c r="I274" s="98"/>
      <c r="J274" s="98"/>
      <c r="K274" s="98"/>
      <c r="L274" s="98"/>
      <c r="M274" s="98"/>
      <c r="N274" s="98"/>
      <c r="O274" s="103"/>
      <c r="P274" s="103"/>
      <c r="Q274" s="103"/>
      <c r="R274" s="103"/>
      <c r="S274" s="98"/>
      <c r="T274" s="98"/>
      <c r="U274" s="98"/>
      <c r="V274" s="98"/>
      <c r="W274" s="98"/>
      <c r="X274" s="98"/>
      <c r="Y274" s="98"/>
      <c r="Z274" s="98"/>
      <c r="AA274" s="98"/>
      <c r="AB274" s="98"/>
    </row>
    <row r="275" spans="1:28" ht="15.75" customHeight="1">
      <c r="A275" s="98"/>
      <c r="B275" s="98"/>
      <c r="C275" s="98"/>
      <c r="D275" s="98"/>
      <c r="E275" s="98"/>
      <c r="F275" s="98"/>
      <c r="G275" s="98"/>
      <c r="H275" s="98"/>
      <c r="I275" s="98"/>
      <c r="J275" s="98"/>
      <c r="K275" s="98"/>
      <c r="L275" s="98"/>
      <c r="M275" s="98"/>
      <c r="N275" s="98"/>
      <c r="O275" s="103"/>
      <c r="P275" s="103"/>
      <c r="Q275" s="103"/>
      <c r="R275" s="103"/>
      <c r="S275" s="98"/>
      <c r="T275" s="98"/>
      <c r="U275" s="98"/>
      <c r="V275" s="98"/>
      <c r="W275" s="98"/>
      <c r="X275" s="98"/>
      <c r="Y275" s="98"/>
      <c r="Z275" s="98"/>
      <c r="AA275" s="98"/>
      <c r="AB275" s="98"/>
    </row>
    <row r="276" spans="1:28" ht="15.75" customHeight="1">
      <c r="A276" s="98"/>
      <c r="B276" s="98"/>
      <c r="C276" s="98"/>
      <c r="D276" s="98"/>
      <c r="E276" s="98"/>
      <c r="F276" s="98"/>
      <c r="G276" s="98"/>
      <c r="H276" s="98"/>
      <c r="I276" s="98"/>
      <c r="J276" s="98"/>
      <c r="K276" s="98"/>
      <c r="L276" s="98"/>
      <c r="M276" s="98"/>
      <c r="N276" s="98"/>
      <c r="O276" s="103"/>
      <c r="P276" s="103"/>
      <c r="Q276" s="103"/>
      <c r="R276" s="103"/>
      <c r="S276" s="98"/>
      <c r="T276" s="98"/>
      <c r="U276" s="98"/>
      <c r="V276" s="98"/>
      <c r="W276" s="98"/>
      <c r="X276" s="98"/>
      <c r="Y276" s="98"/>
      <c r="Z276" s="98"/>
      <c r="AA276" s="98"/>
      <c r="AB276" s="98"/>
    </row>
    <row r="277" spans="1:28" ht="15.75" customHeight="1">
      <c r="A277" s="98"/>
      <c r="B277" s="98"/>
      <c r="C277" s="98"/>
      <c r="D277" s="98"/>
      <c r="E277" s="98"/>
      <c r="F277" s="98"/>
      <c r="G277" s="98"/>
      <c r="H277" s="98"/>
      <c r="I277" s="98"/>
      <c r="J277" s="98"/>
      <c r="K277" s="98"/>
      <c r="L277" s="98"/>
      <c r="M277" s="98"/>
      <c r="N277" s="98"/>
      <c r="O277" s="103"/>
      <c r="P277" s="103"/>
      <c r="Q277" s="103"/>
      <c r="R277" s="103"/>
      <c r="S277" s="98"/>
      <c r="T277" s="98"/>
      <c r="U277" s="98"/>
      <c r="V277" s="98"/>
      <c r="W277" s="98"/>
      <c r="X277" s="98"/>
      <c r="Y277" s="98"/>
      <c r="Z277" s="98"/>
      <c r="AA277" s="98"/>
      <c r="AB277" s="98"/>
    </row>
    <row r="278" spans="1:28" ht="15.75" customHeight="1">
      <c r="A278" s="98"/>
      <c r="B278" s="98"/>
      <c r="C278" s="98"/>
      <c r="D278" s="98"/>
      <c r="E278" s="98"/>
      <c r="F278" s="98"/>
      <c r="G278" s="98"/>
      <c r="H278" s="98"/>
      <c r="I278" s="98"/>
      <c r="J278" s="98"/>
      <c r="K278" s="98"/>
      <c r="L278" s="98"/>
      <c r="M278" s="98"/>
      <c r="N278" s="98"/>
      <c r="O278" s="103"/>
      <c r="P278" s="103"/>
      <c r="Q278" s="103"/>
      <c r="R278" s="103"/>
      <c r="S278" s="98"/>
      <c r="T278" s="98"/>
      <c r="U278" s="98"/>
      <c r="V278" s="98"/>
      <c r="W278" s="98"/>
      <c r="X278" s="98"/>
      <c r="Y278" s="98"/>
      <c r="Z278" s="98"/>
      <c r="AA278" s="98"/>
      <c r="AB278" s="98"/>
    </row>
    <row r="279" spans="1:28" ht="15.75" customHeight="1">
      <c r="A279" s="98"/>
      <c r="B279" s="98"/>
      <c r="C279" s="98"/>
      <c r="D279" s="98"/>
      <c r="E279" s="98"/>
      <c r="F279" s="98"/>
      <c r="G279" s="98"/>
      <c r="H279" s="98"/>
      <c r="I279" s="98"/>
      <c r="J279" s="98"/>
      <c r="K279" s="98"/>
      <c r="L279" s="98"/>
      <c r="M279" s="98"/>
      <c r="N279" s="98"/>
      <c r="O279" s="103"/>
      <c r="P279" s="103"/>
      <c r="Q279" s="103"/>
      <c r="R279" s="103"/>
      <c r="S279" s="98"/>
      <c r="T279" s="98"/>
      <c r="U279" s="98"/>
      <c r="V279" s="98"/>
      <c r="W279" s="98"/>
      <c r="X279" s="98"/>
      <c r="Y279" s="98"/>
      <c r="Z279" s="98"/>
      <c r="AA279" s="98"/>
      <c r="AB279" s="98"/>
    </row>
    <row r="280" spans="1:28" ht="15.75" customHeight="1">
      <c r="A280" s="98"/>
      <c r="B280" s="98"/>
      <c r="C280" s="98"/>
      <c r="D280" s="98"/>
      <c r="E280" s="98"/>
      <c r="F280" s="98"/>
      <c r="G280" s="98"/>
      <c r="H280" s="98"/>
      <c r="I280" s="98"/>
      <c r="J280" s="98"/>
      <c r="K280" s="98"/>
      <c r="L280" s="98"/>
      <c r="M280" s="98"/>
      <c r="N280" s="98"/>
      <c r="O280" s="103"/>
      <c r="P280" s="103"/>
      <c r="Q280" s="103"/>
      <c r="R280" s="103"/>
      <c r="S280" s="98"/>
      <c r="T280" s="98"/>
      <c r="U280" s="98"/>
      <c r="V280" s="98"/>
      <c r="W280" s="98"/>
      <c r="X280" s="98"/>
      <c r="Y280" s="98"/>
      <c r="Z280" s="98"/>
      <c r="AA280" s="98"/>
      <c r="AB280" s="98"/>
    </row>
    <row r="281" spans="1:28" ht="15.75" customHeight="1">
      <c r="A281" s="98"/>
      <c r="B281" s="98"/>
      <c r="C281" s="98"/>
      <c r="D281" s="98"/>
      <c r="E281" s="98"/>
      <c r="F281" s="98"/>
      <c r="G281" s="98"/>
      <c r="H281" s="98"/>
      <c r="I281" s="98"/>
      <c r="J281" s="98"/>
      <c r="K281" s="98"/>
      <c r="L281" s="98"/>
      <c r="M281" s="98"/>
      <c r="N281" s="98"/>
      <c r="O281" s="103"/>
      <c r="P281" s="103"/>
      <c r="Q281" s="103"/>
      <c r="R281" s="103"/>
      <c r="S281" s="98"/>
      <c r="T281" s="98"/>
      <c r="U281" s="98"/>
      <c r="V281" s="98"/>
      <c r="W281" s="98"/>
      <c r="X281" s="98"/>
      <c r="Y281" s="98"/>
      <c r="Z281" s="98"/>
      <c r="AA281" s="98"/>
      <c r="AB281" s="98"/>
    </row>
    <row r="282" spans="1:28" ht="15.75" customHeight="1">
      <c r="A282" s="98"/>
      <c r="B282" s="98"/>
      <c r="C282" s="98"/>
      <c r="D282" s="98"/>
      <c r="E282" s="98"/>
      <c r="F282" s="98"/>
      <c r="G282" s="98"/>
      <c r="H282" s="98"/>
      <c r="I282" s="98"/>
      <c r="J282" s="98"/>
      <c r="K282" s="98"/>
      <c r="L282" s="98"/>
      <c r="M282" s="98"/>
      <c r="N282" s="98"/>
      <c r="O282" s="103"/>
      <c r="P282" s="103"/>
      <c r="Q282" s="103"/>
      <c r="R282" s="103"/>
      <c r="S282" s="98"/>
      <c r="T282" s="98"/>
      <c r="U282" s="98"/>
      <c r="V282" s="98"/>
      <c r="W282" s="98"/>
      <c r="X282" s="98"/>
      <c r="Y282" s="98"/>
      <c r="Z282" s="98"/>
      <c r="AA282" s="98"/>
      <c r="AB282" s="98"/>
    </row>
    <row r="283" spans="1:28" ht="15.75" customHeight="1">
      <c r="A283" s="98"/>
      <c r="B283" s="98"/>
      <c r="C283" s="98"/>
      <c r="D283" s="98"/>
      <c r="E283" s="98"/>
      <c r="F283" s="98"/>
      <c r="G283" s="98"/>
      <c r="H283" s="98"/>
      <c r="I283" s="98"/>
      <c r="J283" s="98"/>
      <c r="K283" s="98"/>
      <c r="L283" s="98"/>
      <c r="M283" s="98"/>
      <c r="N283" s="98"/>
      <c r="O283" s="103"/>
      <c r="P283" s="103"/>
      <c r="Q283" s="103"/>
      <c r="R283" s="103"/>
      <c r="S283" s="98"/>
      <c r="T283" s="98"/>
      <c r="U283" s="98"/>
      <c r="V283" s="98"/>
      <c r="W283" s="98"/>
      <c r="X283" s="98"/>
      <c r="Y283" s="98"/>
      <c r="Z283" s="98"/>
      <c r="AA283" s="98"/>
      <c r="AB283" s="98"/>
    </row>
    <row r="284" spans="1:28" ht="15.75" customHeight="1">
      <c r="A284" s="98"/>
      <c r="B284" s="98"/>
      <c r="C284" s="98"/>
      <c r="D284" s="98"/>
      <c r="E284" s="98"/>
      <c r="F284" s="98"/>
      <c r="G284" s="98"/>
      <c r="H284" s="98"/>
      <c r="I284" s="98"/>
      <c r="J284" s="98"/>
      <c r="K284" s="98"/>
      <c r="L284" s="98"/>
      <c r="M284" s="98"/>
      <c r="N284" s="98"/>
      <c r="O284" s="103"/>
      <c r="P284" s="103"/>
      <c r="Q284" s="103"/>
      <c r="R284" s="103"/>
      <c r="S284" s="98"/>
      <c r="T284" s="98"/>
      <c r="U284" s="98"/>
      <c r="V284" s="98"/>
      <c r="W284" s="98"/>
      <c r="X284" s="98"/>
      <c r="Y284" s="98"/>
      <c r="Z284" s="98"/>
      <c r="AA284" s="98"/>
      <c r="AB284" s="98"/>
    </row>
    <row r="285" spans="1:28" ht="15.75" customHeight="1">
      <c r="A285" s="98"/>
      <c r="B285" s="98"/>
      <c r="C285" s="98"/>
      <c r="D285" s="98"/>
      <c r="E285" s="98"/>
      <c r="F285" s="98"/>
      <c r="G285" s="98"/>
      <c r="H285" s="98"/>
      <c r="I285" s="98"/>
      <c r="J285" s="98"/>
      <c r="K285" s="98"/>
      <c r="L285" s="98"/>
      <c r="M285" s="98"/>
      <c r="N285" s="98"/>
      <c r="O285" s="103"/>
      <c r="P285" s="103"/>
      <c r="Q285" s="103"/>
      <c r="R285" s="103"/>
      <c r="S285" s="98"/>
      <c r="T285" s="98"/>
      <c r="U285" s="98"/>
      <c r="V285" s="98"/>
      <c r="W285" s="98"/>
      <c r="X285" s="98"/>
      <c r="Y285" s="98"/>
      <c r="Z285" s="98"/>
      <c r="AA285" s="98"/>
      <c r="AB285" s="98"/>
    </row>
    <row r="286" spans="1:28" ht="15.75" customHeight="1">
      <c r="A286" s="98"/>
      <c r="B286" s="98"/>
      <c r="C286" s="98"/>
      <c r="D286" s="98"/>
      <c r="E286" s="98"/>
      <c r="F286" s="98"/>
      <c r="G286" s="98"/>
      <c r="H286" s="98"/>
      <c r="I286" s="98"/>
      <c r="J286" s="98"/>
      <c r="K286" s="98"/>
      <c r="L286" s="98"/>
      <c r="M286" s="98"/>
      <c r="N286" s="98"/>
      <c r="O286" s="103"/>
      <c r="P286" s="103"/>
      <c r="Q286" s="103"/>
      <c r="R286" s="103"/>
      <c r="S286" s="98"/>
      <c r="T286" s="98"/>
      <c r="U286" s="98"/>
      <c r="V286" s="98"/>
      <c r="W286" s="98"/>
      <c r="X286" s="98"/>
      <c r="Y286" s="98"/>
      <c r="Z286" s="98"/>
      <c r="AA286" s="98"/>
      <c r="AB286" s="98"/>
    </row>
    <row r="287" spans="1:28" ht="15.75" customHeight="1">
      <c r="A287" s="98"/>
      <c r="B287" s="98"/>
      <c r="C287" s="98"/>
      <c r="D287" s="98"/>
      <c r="E287" s="98"/>
      <c r="F287" s="98"/>
      <c r="G287" s="98"/>
      <c r="H287" s="98"/>
      <c r="I287" s="98"/>
      <c r="J287" s="98"/>
      <c r="K287" s="98"/>
      <c r="L287" s="98"/>
      <c r="M287" s="98"/>
      <c r="N287" s="98"/>
      <c r="O287" s="103"/>
      <c r="P287" s="103"/>
      <c r="Q287" s="103"/>
      <c r="R287" s="103"/>
      <c r="S287" s="98"/>
      <c r="T287" s="98"/>
      <c r="U287" s="98"/>
      <c r="V287" s="98"/>
      <c r="W287" s="98"/>
      <c r="X287" s="98"/>
      <c r="Y287" s="98"/>
      <c r="Z287" s="98"/>
      <c r="AA287" s="98"/>
      <c r="AB287" s="98"/>
    </row>
    <row r="288" spans="1:28" ht="15.75" customHeight="1">
      <c r="A288" s="98"/>
      <c r="B288" s="98"/>
      <c r="C288" s="98"/>
      <c r="D288" s="98"/>
      <c r="E288" s="98"/>
      <c r="F288" s="98"/>
      <c r="G288" s="98"/>
      <c r="H288" s="98"/>
      <c r="I288" s="98"/>
      <c r="J288" s="98"/>
      <c r="K288" s="98"/>
      <c r="L288" s="98"/>
      <c r="M288" s="98"/>
      <c r="N288" s="98"/>
      <c r="O288" s="103"/>
      <c r="P288" s="103"/>
      <c r="Q288" s="103"/>
      <c r="R288" s="103"/>
      <c r="S288" s="98"/>
      <c r="T288" s="98"/>
      <c r="U288" s="98"/>
      <c r="V288" s="98"/>
      <c r="W288" s="98"/>
      <c r="X288" s="98"/>
      <c r="Y288" s="98"/>
      <c r="Z288" s="98"/>
      <c r="AA288" s="98"/>
      <c r="AB288" s="98"/>
    </row>
    <row r="289" spans="1:28" ht="15.75" customHeight="1">
      <c r="A289" s="98"/>
      <c r="B289" s="98"/>
      <c r="C289" s="98"/>
      <c r="D289" s="98"/>
      <c r="E289" s="98"/>
      <c r="F289" s="98"/>
      <c r="G289" s="98"/>
      <c r="H289" s="98"/>
      <c r="I289" s="98"/>
      <c r="J289" s="98"/>
      <c r="K289" s="98"/>
      <c r="L289" s="98"/>
      <c r="M289" s="98"/>
      <c r="N289" s="98"/>
      <c r="O289" s="103"/>
      <c r="P289" s="103"/>
      <c r="Q289" s="103"/>
      <c r="R289" s="103"/>
      <c r="S289" s="98"/>
      <c r="T289" s="98"/>
      <c r="U289" s="98"/>
      <c r="V289" s="98"/>
      <c r="W289" s="98"/>
      <c r="X289" s="98"/>
      <c r="Y289" s="98"/>
      <c r="Z289" s="98"/>
      <c r="AA289" s="98"/>
      <c r="AB289" s="98"/>
    </row>
    <row r="290" spans="1:28" ht="15.75" customHeight="1">
      <c r="A290" s="98"/>
      <c r="B290" s="98"/>
      <c r="C290" s="98"/>
      <c r="D290" s="98"/>
      <c r="E290" s="98"/>
      <c r="F290" s="98"/>
      <c r="G290" s="98"/>
      <c r="H290" s="98"/>
      <c r="I290" s="98"/>
      <c r="J290" s="98"/>
      <c r="K290" s="98"/>
      <c r="L290" s="98"/>
      <c r="M290" s="98"/>
      <c r="N290" s="98"/>
      <c r="O290" s="103"/>
      <c r="P290" s="103"/>
      <c r="Q290" s="103"/>
      <c r="R290" s="103"/>
      <c r="S290" s="98"/>
      <c r="T290" s="98"/>
      <c r="U290" s="98"/>
      <c r="V290" s="98"/>
      <c r="W290" s="98"/>
      <c r="X290" s="98"/>
      <c r="Y290" s="98"/>
      <c r="Z290" s="98"/>
      <c r="AA290" s="98"/>
      <c r="AB290" s="98"/>
    </row>
    <row r="291" spans="1:28" ht="15.75" customHeight="1">
      <c r="A291" s="98"/>
      <c r="B291" s="98"/>
      <c r="C291" s="98"/>
      <c r="D291" s="98"/>
      <c r="E291" s="98"/>
      <c r="F291" s="98"/>
      <c r="G291" s="98"/>
      <c r="H291" s="98"/>
      <c r="I291" s="98"/>
      <c r="J291" s="98"/>
      <c r="K291" s="98"/>
      <c r="L291" s="98"/>
      <c r="M291" s="98"/>
      <c r="N291" s="98"/>
      <c r="O291" s="103"/>
      <c r="P291" s="103"/>
      <c r="Q291" s="103"/>
      <c r="R291" s="103"/>
      <c r="S291" s="98"/>
      <c r="T291" s="98"/>
      <c r="U291" s="98"/>
      <c r="V291" s="98"/>
      <c r="W291" s="98"/>
      <c r="X291" s="98"/>
      <c r="Y291" s="98"/>
      <c r="Z291" s="98"/>
      <c r="AA291" s="98"/>
      <c r="AB291" s="98"/>
    </row>
    <row r="292" spans="1:28" ht="15.75" customHeight="1">
      <c r="A292" s="98"/>
      <c r="B292" s="98"/>
      <c r="C292" s="98"/>
      <c r="D292" s="98"/>
      <c r="E292" s="98"/>
      <c r="F292" s="98"/>
      <c r="G292" s="98"/>
      <c r="H292" s="98"/>
      <c r="I292" s="98"/>
      <c r="J292" s="98"/>
      <c r="K292" s="98"/>
      <c r="L292" s="98"/>
      <c r="M292" s="98"/>
      <c r="N292" s="98"/>
      <c r="O292" s="103"/>
      <c r="P292" s="103"/>
      <c r="Q292" s="103"/>
      <c r="R292" s="103"/>
      <c r="S292" s="98"/>
      <c r="T292" s="98"/>
      <c r="U292" s="98"/>
      <c r="V292" s="98"/>
      <c r="W292" s="98"/>
      <c r="X292" s="98"/>
      <c r="Y292" s="98"/>
      <c r="Z292" s="98"/>
      <c r="AA292" s="98"/>
      <c r="AB292" s="98"/>
    </row>
    <row r="293" spans="1:28" ht="15.75" customHeight="1">
      <c r="A293" s="98"/>
      <c r="B293" s="98"/>
      <c r="C293" s="98"/>
      <c r="D293" s="98"/>
      <c r="E293" s="98"/>
      <c r="F293" s="98"/>
      <c r="G293" s="98"/>
      <c r="H293" s="98"/>
      <c r="I293" s="98"/>
      <c r="J293" s="98"/>
      <c r="K293" s="98"/>
      <c r="L293" s="98"/>
      <c r="M293" s="98"/>
      <c r="N293" s="98"/>
      <c r="O293" s="103"/>
      <c r="P293" s="103"/>
      <c r="Q293" s="103"/>
      <c r="R293" s="103"/>
      <c r="S293" s="98"/>
      <c r="T293" s="98"/>
      <c r="U293" s="98"/>
      <c r="V293" s="98"/>
      <c r="W293" s="98"/>
      <c r="X293" s="98"/>
      <c r="Y293" s="98"/>
      <c r="Z293" s="98"/>
      <c r="AA293" s="98"/>
      <c r="AB293" s="98"/>
    </row>
    <row r="294" spans="1:28" ht="15.75" customHeight="1">
      <c r="A294" s="98"/>
      <c r="B294" s="98"/>
      <c r="C294" s="98"/>
      <c r="D294" s="98"/>
      <c r="E294" s="98"/>
      <c r="F294" s="98"/>
      <c r="G294" s="98"/>
      <c r="H294" s="98"/>
      <c r="I294" s="98"/>
      <c r="J294" s="98"/>
      <c r="K294" s="98"/>
      <c r="L294" s="98"/>
      <c r="M294" s="98"/>
      <c r="N294" s="98"/>
      <c r="O294" s="103"/>
      <c r="P294" s="103"/>
      <c r="Q294" s="103"/>
      <c r="R294" s="103"/>
      <c r="S294" s="98"/>
      <c r="T294" s="98"/>
      <c r="U294" s="98"/>
      <c r="V294" s="98"/>
      <c r="W294" s="98"/>
      <c r="X294" s="98"/>
      <c r="Y294" s="98"/>
      <c r="Z294" s="98"/>
      <c r="AA294" s="98"/>
      <c r="AB294" s="98"/>
    </row>
    <row r="295" spans="1:28" ht="15.75" customHeight="1">
      <c r="A295" s="98"/>
      <c r="B295" s="98"/>
      <c r="C295" s="98"/>
      <c r="D295" s="98"/>
      <c r="E295" s="98"/>
      <c r="F295" s="98"/>
      <c r="G295" s="98"/>
      <c r="H295" s="98"/>
      <c r="I295" s="98"/>
      <c r="J295" s="98"/>
      <c r="K295" s="98"/>
      <c r="L295" s="98"/>
      <c r="M295" s="98"/>
      <c r="N295" s="98"/>
      <c r="O295" s="103"/>
      <c r="P295" s="103"/>
      <c r="Q295" s="103"/>
      <c r="R295" s="103"/>
      <c r="S295" s="98"/>
      <c r="T295" s="98"/>
      <c r="U295" s="98"/>
      <c r="V295" s="98"/>
      <c r="W295" s="98"/>
      <c r="X295" s="98"/>
      <c r="Y295" s="98"/>
      <c r="Z295" s="98"/>
      <c r="AA295" s="98"/>
      <c r="AB295" s="98"/>
    </row>
    <row r="296" spans="1:28" ht="15.75" customHeight="1">
      <c r="A296" s="98"/>
      <c r="B296" s="98"/>
      <c r="C296" s="98"/>
      <c r="D296" s="98"/>
      <c r="E296" s="98"/>
      <c r="F296" s="98"/>
      <c r="G296" s="98"/>
      <c r="H296" s="98"/>
      <c r="I296" s="98"/>
      <c r="J296" s="98"/>
      <c r="K296" s="98"/>
      <c r="L296" s="98"/>
      <c r="M296" s="98"/>
      <c r="N296" s="98"/>
      <c r="O296" s="103"/>
      <c r="P296" s="103"/>
      <c r="Q296" s="103"/>
      <c r="R296" s="103"/>
      <c r="S296" s="98"/>
      <c r="T296" s="98"/>
      <c r="U296" s="98"/>
      <c r="V296" s="98"/>
      <c r="W296" s="98"/>
      <c r="X296" s="98"/>
      <c r="Y296" s="98"/>
      <c r="Z296" s="98"/>
      <c r="AA296" s="98"/>
      <c r="AB296" s="98"/>
    </row>
    <row r="297" spans="1:28" ht="15.75" customHeight="1">
      <c r="A297" s="98"/>
      <c r="B297" s="98"/>
      <c r="C297" s="98"/>
      <c r="D297" s="98"/>
      <c r="E297" s="98"/>
      <c r="F297" s="98"/>
      <c r="G297" s="98"/>
      <c r="H297" s="98"/>
      <c r="I297" s="98"/>
      <c r="J297" s="98"/>
      <c r="K297" s="98"/>
      <c r="L297" s="98"/>
      <c r="M297" s="98"/>
      <c r="N297" s="98"/>
      <c r="O297" s="103"/>
      <c r="P297" s="103"/>
      <c r="Q297" s="103"/>
      <c r="R297" s="103"/>
      <c r="S297" s="98"/>
      <c r="T297" s="98"/>
      <c r="U297" s="98"/>
      <c r="V297" s="98"/>
      <c r="W297" s="98"/>
      <c r="X297" s="98"/>
      <c r="Y297" s="98"/>
      <c r="Z297" s="98"/>
      <c r="AA297" s="98"/>
      <c r="AB297" s="98"/>
    </row>
    <row r="298" spans="1:28" ht="15.75" customHeight="1">
      <c r="A298" s="98"/>
      <c r="B298" s="98"/>
      <c r="C298" s="98"/>
      <c r="D298" s="98"/>
      <c r="E298" s="98"/>
      <c r="F298" s="98"/>
      <c r="G298" s="98"/>
      <c r="H298" s="98"/>
      <c r="I298" s="98"/>
      <c r="J298" s="98"/>
      <c r="K298" s="98"/>
      <c r="L298" s="98"/>
      <c r="M298" s="98"/>
      <c r="N298" s="98"/>
      <c r="O298" s="103"/>
      <c r="P298" s="103"/>
      <c r="Q298" s="103"/>
      <c r="R298" s="103"/>
      <c r="S298" s="98"/>
      <c r="T298" s="98"/>
      <c r="U298" s="98"/>
      <c r="V298" s="98"/>
      <c r="W298" s="98"/>
      <c r="X298" s="98"/>
      <c r="Y298" s="98"/>
      <c r="Z298" s="98"/>
      <c r="AA298" s="98"/>
      <c r="AB298" s="98"/>
    </row>
    <row r="299" spans="1:28" ht="15.75" customHeight="1">
      <c r="A299" s="98"/>
      <c r="B299" s="98"/>
      <c r="C299" s="98"/>
      <c r="D299" s="98"/>
      <c r="E299" s="98"/>
      <c r="F299" s="98"/>
      <c r="G299" s="98"/>
      <c r="H299" s="98"/>
      <c r="I299" s="98"/>
      <c r="J299" s="98"/>
      <c r="K299" s="98"/>
      <c r="L299" s="98"/>
      <c r="M299" s="98"/>
      <c r="N299" s="98"/>
      <c r="O299" s="103"/>
      <c r="P299" s="103"/>
      <c r="Q299" s="103"/>
      <c r="R299" s="103"/>
      <c r="S299" s="98"/>
      <c r="T299" s="98"/>
      <c r="U299" s="98"/>
      <c r="V299" s="98"/>
      <c r="W299" s="98"/>
      <c r="X299" s="98"/>
      <c r="Y299" s="98"/>
      <c r="Z299" s="98"/>
      <c r="AA299" s="98"/>
      <c r="AB299" s="98"/>
    </row>
    <row r="300" spans="1:28" ht="15.75" customHeight="1">
      <c r="A300" s="98"/>
      <c r="B300" s="98"/>
      <c r="C300" s="98"/>
      <c r="D300" s="98"/>
      <c r="E300" s="98"/>
      <c r="F300" s="98"/>
      <c r="G300" s="98"/>
      <c r="H300" s="98"/>
      <c r="I300" s="98"/>
      <c r="J300" s="98"/>
      <c r="K300" s="98"/>
      <c r="L300" s="98"/>
      <c r="M300" s="98"/>
      <c r="N300" s="98"/>
      <c r="O300" s="103"/>
      <c r="P300" s="103"/>
      <c r="Q300" s="103"/>
      <c r="R300" s="103"/>
      <c r="S300" s="98"/>
      <c r="T300" s="98"/>
      <c r="U300" s="98"/>
      <c r="V300" s="98"/>
      <c r="W300" s="98"/>
      <c r="X300" s="98"/>
      <c r="Y300" s="98"/>
      <c r="Z300" s="98"/>
      <c r="AA300" s="98"/>
      <c r="AB300" s="98"/>
    </row>
    <row r="301" spans="1:28" ht="15.75" customHeight="1">
      <c r="A301" s="98"/>
      <c r="B301" s="98"/>
      <c r="C301" s="98"/>
      <c r="D301" s="98"/>
      <c r="E301" s="98"/>
      <c r="F301" s="98"/>
      <c r="G301" s="98"/>
      <c r="H301" s="98"/>
      <c r="I301" s="98"/>
      <c r="J301" s="98"/>
      <c r="K301" s="98"/>
      <c r="L301" s="98"/>
      <c r="M301" s="98"/>
      <c r="N301" s="98"/>
      <c r="O301" s="103"/>
      <c r="P301" s="103"/>
      <c r="Q301" s="103"/>
      <c r="R301" s="103"/>
      <c r="S301" s="98"/>
      <c r="T301" s="98"/>
      <c r="U301" s="98"/>
      <c r="V301" s="98"/>
      <c r="W301" s="98"/>
      <c r="X301" s="98"/>
      <c r="Y301" s="98"/>
      <c r="Z301" s="98"/>
      <c r="AA301" s="98"/>
      <c r="AB301" s="98"/>
    </row>
    <row r="302" spans="1:28" ht="15.75" customHeight="1">
      <c r="A302" s="98"/>
      <c r="B302" s="98"/>
      <c r="C302" s="98"/>
      <c r="D302" s="98"/>
      <c r="E302" s="98"/>
      <c r="F302" s="98"/>
      <c r="G302" s="98"/>
      <c r="H302" s="98"/>
      <c r="I302" s="98"/>
      <c r="J302" s="98"/>
      <c r="K302" s="98"/>
      <c r="L302" s="98"/>
      <c r="M302" s="98"/>
      <c r="N302" s="98"/>
      <c r="O302" s="103"/>
      <c r="P302" s="103"/>
      <c r="Q302" s="103"/>
      <c r="R302" s="103"/>
      <c r="S302" s="98"/>
      <c r="T302" s="98"/>
      <c r="U302" s="98"/>
      <c r="V302" s="98"/>
      <c r="W302" s="98"/>
      <c r="X302" s="98"/>
      <c r="Y302" s="98"/>
      <c r="Z302" s="98"/>
      <c r="AA302" s="98"/>
      <c r="AB302" s="98"/>
    </row>
    <row r="303" spans="1:28" ht="15.75" customHeight="1">
      <c r="A303" s="98"/>
      <c r="B303" s="98"/>
      <c r="C303" s="98"/>
      <c r="D303" s="98"/>
      <c r="E303" s="98"/>
      <c r="F303" s="98"/>
      <c r="G303" s="98"/>
      <c r="H303" s="98"/>
      <c r="I303" s="98"/>
      <c r="J303" s="98"/>
      <c r="K303" s="98"/>
      <c r="L303" s="98"/>
      <c r="M303" s="98"/>
      <c r="N303" s="98"/>
      <c r="O303" s="103"/>
      <c r="P303" s="103"/>
      <c r="Q303" s="103"/>
      <c r="R303" s="103"/>
      <c r="S303" s="98"/>
      <c r="T303" s="98"/>
      <c r="U303" s="98"/>
      <c r="V303" s="98"/>
      <c r="W303" s="98"/>
      <c r="X303" s="98"/>
      <c r="Y303" s="98"/>
      <c r="Z303" s="98"/>
      <c r="AA303" s="98"/>
      <c r="AB303" s="98"/>
    </row>
    <row r="304" spans="1:28" ht="15.75" customHeight="1">
      <c r="A304" s="98"/>
      <c r="B304" s="98"/>
      <c r="C304" s="98"/>
      <c r="D304" s="98"/>
      <c r="E304" s="98"/>
      <c r="F304" s="98"/>
      <c r="G304" s="98"/>
      <c r="H304" s="98"/>
      <c r="I304" s="98"/>
      <c r="J304" s="98"/>
      <c r="K304" s="98"/>
      <c r="L304" s="98"/>
      <c r="M304" s="98"/>
      <c r="N304" s="98"/>
      <c r="O304" s="103"/>
      <c r="P304" s="103"/>
      <c r="Q304" s="103"/>
      <c r="R304" s="103"/>
      <c r="S304" s="98"/>
      <c r="T304" s="98"/>
      <c r="U304" s="98"/>
      <c r="V304" s="98"/>
      <c r="W304" s="98"/>
      <c r="X304" s="98"/>
      <c r="Y304" s="98"/>
      <c r="Z304" s="98"/>
      <c r="AA304" s="98"/>
      <c r="AB304" s="98"/>
    </row>
    <row r="305" spans="1:28" ht="15.75" customHeight="1">
      <c r="A305" s="98"/>
      <c r="B305" s="98"/>
      <c r="C305" s="98"/>
      <c r="D305" s="98"/>
      <c r="E305" s="98"/>
      <c r="F305" s="98"/>
      <c r="G305" s="98"/>
      <c r="H305" s="98"/>
      <c r="I305" s="98"/>
      <c r="J305" s="98"/>
      <c r="K305" s="98"/>
      <c r="L305" s="98"/>
      <c r="M305" s="98"/>
      <c r="N305" s="98"/>
      <c r="O305" s="103"/>
      <c r="P305" s="103"/>
      <c r="Q305" s="103"/>
      <c r="R305" s="103"/>
      <c r="S305" s="98"/>
      <c r="T305" s="98"/>
      <c r="U305" s="98"/>
      <c r="V305" s="98"/>
      <c r="W305" s="98"/>
      <c r="X305" s="98"/>
      <c r="Y305" s="98"/>
      <c r="Z305" s="98"/>
      <c r="AA305" s="98"/>
      <c r="AB305" s="98"/>
    </row>
    <row r="306" spans="1:28" ht="15.75" customHeight="1">
      <c r="A306" s="98"/>
      <c r="B306" s="98"/>
      <c r="C306" s="98"/>
      <c r="D306" s="98"/>
      <c r="E306" s="98"/>
      <c r="F306" s="98"/>
      <c r="G306" s="98"/>
      <c r="H306" s="98"/>
      <c r="I306" s="98"/>
      <c r="J306" s="98"/>
      <c r="K306" s="98"/>
      <c r="L306" s="98"/>
      <c r="M306" s="98"/>
      <c r="N306" s="98"/>
      <c r="O306" s="103"/>
      <c r="P306" s="103"/>
      <c r="Q306" s="103"/>
      <c r="R306" s="103"/>
      <c r="S306" s="98"/>
      <c r="T306" s="98"/>
      <c r="U306" s="98"/>
      <c r="V306" s="98"/>
      <c r="W306" s="98"/>
      <c r="X306" s="98"/>
      <c r="Y306" s="98"/>
      <c r="Z306" s="98"/>
      <c r="AA306" s="98"/>
      <c r="AB306" s="98"/>
    </row>
    <row r="307" spans="1:28" ht="15.75" customHeight="1">
      <c r="A307" s="98"/>
      <c r="B307" s="98"/>
      <c r="C307" s="98"/>
      <c r="D307" s="98"/>
      <c r="E307" s="98"/>
      <c r="F307" s="98"/>
      <c r="G307" s="98"/>
      <c r="H307" s="98"/>
      <c r="I307" s="98"/>
      <c r="J307" s="98"/>
      <c r="K307" s="98"/>
      <c r="L307" s="98"/>
      <c r="M307" s="98"/>
      <c r="N307" s="98"/>
      <c r="O307" s="103"/>
      <c r="P307" s="103"/>
      <c r="Q307" s="103"/>
      <c r="R307" s="103"/>
      <c r="S307" s="98"/>
      <c r="T307" s="98"/>
      <c r="U307" s="98"/>
      <c r="V307" s="98"/>
      <c r="W307" s="98"/>
      <c r="X307" s="98"/>
      <c r="Y307" s="98"/>
      <c r="Z307" s="98"/>
      <c r="AA307" s="98"/>
      <c r="AB307" s="98"/>
    </row>
    <row r="308" spans="1:28" ht="15.75" customHeight="1">
      <c r="A308" s="98"/>
      <c r="B308" s="98"/>
      <c r="C308" s="98"/>
      <c r="D308" s="98"/>
      <c r="E308" s="98"/>
      <c r="F308" s="98"/>
      <c r="G308" s="98"/>
      <c r="H308" s="98"/>
      <c r="I308" s="98"/>
      <c r="J308" s="98"/>
      <c r="K308" s="98"/>
      <c r="L308" s="98"/>
      <c r="M308" s="98"/>
      <c r="N308" s="98"/>
      <c r="O308" s="103"/>
      <c r="P308" s="103"/>
      <c r="Q308" s="103"/>
      <c r="R308" s="103"/>
      <c r="S308" s="98"/>
      <c r="T308" s="98"/>
      <c r="U308" s="98"/>
      <c r="V308" s="98"/>
      <c r="W308" s="98"/>
      <c r="X308" s="98"/>
      <c r="Y308" s="98"/>
      <c r="Z308" s="98"/>
      <c r="AA308" s="98"/>
      <c r="AB308" s="98"/>
    </row>
    <row r="309" spans="1:28" ht="15.75" customHeight="1">
      <c r="A309" s="98"/>
      <c r="B309" s="98"/>
      <c r="C309" s="98"/>
      <c r="D309" s="98"/>
      <c r="E309" s="98"/>
      <c r="F309" s="98"/>
      <c r="G309" s="98"/>
      <c r="H309" s="98"/>
      <c r="I309" s="98"/>
      <c r="J309" s="98"/>
      <c r="K309" s="98"/>
      <c r="L309" s="98"/>
      <c r="M309" s="98"/>
      <c r="N309" s="98"/>
      <c r="O309" s="103"/>
      <c r="P309" s="103"/>
      <c r="Q309" s="103"/>
      <c r="R309" s="103"/>
      <c r="S309" s="98"/>
      <c r="T309" s="98"/>
      <c r="U309" s="98"/>
      <c r="V309" s="98"/>
      <c r="W309" s="98"/>
      <c r="X309" s="98"/>
      <c r="Y309" s="98"/>
      <c r="Z309" s="98"/>
      <c r="AA309" s="98"/>
      <c r="AB309" s="98"/>
    </row>
    <row r="310" spans="1:28" ht="15.75" customHeight="1">
      <c r="A310" s="98"/>
      <c r="B310" s="98"/>
      <c r="C310" s="98"/>
      <c r="D310" s="98"/>
      <c r="E310" s="98"/>
      <c r="F310" s="98"/>
      <c r="G310" s="98"/>
      <c r="H310" s="98"/>
      <c r="I310" s="98"/>
      <c r="J310" s="98"/>
      <c r="K310" s="98"/>
      <c r="L310" s="98"/>
      <c r="M310" s="98"/>
      <c r="N310" s="98"/>
      <c r="O310" s="103"/>
      <c r="P310" s="103"/>
      <c r="Q310" s="103"/>
      <c r="R310" s="103"/>
      <c r="S310" s="98"/>
      <c r="T310" s="98"/>
      <c r="U310" s="98"/>
      <c r="V310" s="98"/>
      <c r="W310" s="98"/>
      <c r="X310" s="98"/>
      <c r="Y310" s="98"/>
      <c r="Z310" s="98"/>
      <c r="AA310" s="98"/>
      <c r="AB310" s="98"/>
    </row>
    <row r="311" spans="1:28" ht="15.75" customHeight="1">
      <c r="A311" s="98"/>
      <c r="B311" s="98"/>
      <c r="C311" s="98"/>
      <c r="D311" s="98"/>
      <c r="E311" s="98"/>
      <c r="F311" s="98"/>
      <c r="G311" s="98"/>
      <c r="H311" s="98"/>
      <c r="I311" s="98"/>
      <c r="J311" s="98"/>
      <c r="K311" s="98"/>
      <c r="L311" s="98"/>
      <c r="M311" s="98"/>
      <c r="N311" s="98"/>
      <c r="O311" s="103"/>
      <c r="P311" s="103"/>
      <c r="Q311" s="103"/>
      <c r="R311" s="103"/>
      <c r="S311" s="98"/>
      <c r="T311" s="98"/>
      <c r="U311" s="98"/>
      <c r="V311" s="98"/>
      <c r="W311" s="98"/>
      <c r="X311" s="98"/>
      <c r="Y311" s="98"/>
      <c r="Z311" s="98"/>
      <c r="AA311" s="98"/>
      <c r="AB311" s="98"/>
    </row>
    <row r="312" spans="1:28" ht="15.75" customHeight="1">
      <c r="A312" s="98"/>
      <c r="B312" s="98"/>
      <c r="C312" s="98"/>
      <c r="D312" s="98"/>
      <c r="E312" s="98"/>
      <c r="F312" s="98"/>
      <c r="G312" s="98"/>
      <c r="H312" s="98"/>
      <c r="I312" s="98"/>
      <c r="J312" s="98"/>
      <c r="K312" s="98"/>
      <c r="L312" s="98"/>
      <c r="M312" s="98"/>
      <c r="N312" s="98"/>
      <c r="O312" s="103"/>
      <c r="P312" s="103"/>
      <c r="Q312" s="103"/>
      <c r="R312" s="103"/>
      <c r="S312" s="98"/>
      <c r="T312" s="98"/>
      <c r="U312" s="98"/>
      <c r="V312" s="98"/>
      <c r="W312" s="98"/>
      <c r="X312" s="98"/>
      <c r="Y312" s="98"/>
      <c r="Z312" s="98"/>
      <c r="AA312" s="98"/>
      <c r="AB312" s="98"/>
    </row>
    <row r="313" spans="1:28" ht="15.75" customHeight="1">
      <c r="A313" s="98"/>
      <c r="B313" s="98"/>
      <c r="C313" s="98"/>
      <c r="D313" s="98"/>
      <c r="E313" s="98"/>
      <c r="F313" s="98"/>
      <c r="G313" s="98"/>
      <c r="H313" s="98"/>
      <c r="I313" s="98"/>
      <c r="J313" s="98"/>
      <c r="K313" s="98"/>
      <c r="L313" s="98"/>
      <c r="M313" s="98"/>
      <c r="N313" s="98"/>
      <c r="O313" s="103"/>
      <c r="P313" s="103"/>
      <c r="Q313" s="103"/>
      <c r="R313" s="103"/>
      <c r="S313" s="98"/>
      <c r="T313" s="98"/>
      <c r="U313" s="98"/>
      <c r="V313" s="98"/>
      <c r="W313" s="98"/>
      <c r="X313" s="98"/>
      <c r="Y313" s="98"/>
      <c r="Z313" s="98"/>
      <c r="AA313" s="98"/>
      <c r="AB313" s="98"/>
    </row>
    <row r="314" spans="1:28" ht="15.75" customHeight="1">
      <c r="A314" s="98"/>
      <c r="B314" s="98"/>
      <c r="C314" s="98"/>
      <c r="D314" s="98"/>
      <c r="E314" s="98"/>
      <c r="F314" s="98"/>
      <c r="G314" s="98"/>
      <c r="H314" s="98"/>
      <c r="I314" s="98"/>
      <c r="J314" s="98"/>
      <c r="K314" s="98"/>
      <c r="L314" s="98"/>
      <c r="M314" s="98"/>
      <c r="N314" s="98"/>
      <c r="O314" s="103"/>
      <c r="P314" s="103"/>
      <c r="Q314" s="103"/>
      <c r="R314" s="103"/>
      <c r="S314" s="98"/>
      <c r="T314" s="98"/>
      <c r="U314" s="98"/>
      <c r="V314" s="98"/>
      <c r="W314" s="98"/>
      <c r="X314" s="98"/>
      <c r="Y314" s="98"/>
      <c r="Z314" s="98"/>
      <c r="AA314" s="98"/>
      <c r="AB314" s="98"/>
    </row>
    <row r="315" spans="1:28" ht="15.75" customHeight="1">
      <c r="A315" s="98"/>
      <c r="B315" s="98"/>
      <c r="C315" s="98"/>
      <c r="D315" s="98"/>
      <c r="E315" s="98"/>
      <c r="F315" s="98"/>
      <c r="G315" s="98"/>
      <c r="H315" s="98"/>
      <c r="I315" s="98"/>
      <c r="J315" s="98"/>
      <c r="K315" s="98"/>
      <c r="L315" s="98"/>
      <c r="M315" s="98"/>
      <c r="N315" s="98"/>
      <c r="O315" s="103"/>
      <c r="P315" s="103"/>
      <c r="Q315" s="103"/>
      <c r="R315" s="103"/>
      <c r="S315" s="98"/>
      <c r="T315" s="98"/>
      <c r="U315" s="98"/>
      <c r="V315" s="98"/>
      <c r="W315" s="98"/>
      <c r="X315" s="98"/>
      <c r="Y315" s="98"/>
      <c r="Z315" s="98"/>
      <c r="AA315" s="98"/>
      <c r="AB315" s="98"/>
    </row>
    <row r="316" spans="1:28" ht="15.75" customHeight="1">
      <c r="A316" s="98"/>
      <c r="B316" s="98"/>
      <c r="C316" s="98"/>
      <c r="D316" s="98"/>
      <c r="E316" s="98"/>
      <c r="F316" s="98"/>
      <c r="G316" s="98"/>
      <c r="H316" s="98"/>
      <c r="I316" s="98"/>
      <c r="J316" s="98"/>
      <c r="K316" s="98"/>
      <c r="L316" s="98"/>
      <c r="M316" s="98"/>
      <c r="N316" s="98"/>
      <c r="O316" s="103"/>
      <c r="P316" s="103"/>
      <c r="Q316" s="103"/>
      <c r="R316" s="103"/>
      <c r="S316" s="98"/>
      <c r="T316" s="98"/>
      <c r="U316" s="98"/>
      <c r="V316" s="98"/>
      <c r="W316" s="98"/>
      <c r="X316" s="98"/>
      <c r="Y316" s="98"/>
      <c r="Z316" s="98"/>
      <c r="AA316" s="98"/>
      <c r="AB316" s="98"/>
    </row>
    <row r="317" spans="1:28" ht="15.75" customHeight="1">
      <c r="A317" s="98"/>
      <c r="B317" s="98"/>
      <c r="C317" s="98"/>
      <c r="D317" s="98"/>
      <c r="E317" s="98"/>
      <c r="F317" s="98"/>
      <c r="G317" s="98"/>
      <c r="H317" s="98"/>
      <c r="I317" s="98"/>
      <c r="J317" s="98"/>
      <c r="K317" s="98"/>
      <c r="L317" s="98"/>
      <c r="M317" s="98"/>
      <c r="N317" s="98"/>
      <c r="O317" s="103"/>
      <c r="P317" s="103"/>
      <c r="Q317" s="103"/>
      <c r="R317" s="103"/>
      <c r="S317" s="98"/>
      <c r="T317" s="98"/>
      <c r="U317" s="98"/>
      <c r="V317" s="98"/>
      <c r="W317" s="98"/>
      <c r="X317" s="98"/>
      <c r="Y317" s="98"/>
      <c r="Z317" s="98"/>
      <c r="AA317" s="98"/>
      <c r="AB317" s="98"/>
    </row>
    <row r="318" spans="1:28" ht="15.75" customHeight="1">
      <c r="A318" s="98"/>
      <c r="B318" s="98"/>
      <c r="C318" s="98"/>
      <c r="D318" s="98"/>
      <c r="E318" s="98"/>
      <c r="F318" s="98"/>
      <c r="G318" s="98"/>
      <c r="H318" s="98"/>
      <c r="I318" s="98"/>
      <c r="J318" s="98"/>
      <c r="K318" s="98"/>
      <c r="L318" s="98"/>
      <c r="M318" s="98"/>
      <c r="N318" s="98"/>
      <c r="O318" s="103"/>
      <c r="P318" s="103"/>
      <c r="Q318" s="103"/>
      <c r="R318" s="103"/>
      <c r="S318" s="98"/>
      <c r="T318" s="98"/>
      <c r="U318" s="98"/>
      <c r="V318" s="98"/>
      <c r="W318" s="98"/>
      <c r="X318" s="98"/>
      <c r="Y318" s="98"/>
      <c r="Z318" s="98"/>
      <c r="AA318" s="98"/>
      <c r="AB318" s="98"/>
    </row>
    <row r="319" spans="1:28" ht="15.75" customHeight="1">
      <c r="A319" s="98"/>
      <c r="B319" s="98"/>
      <c r="C319" s="98"/>
      <c r="D319" s="98"/>
      <c r="E319" s="98"/>
      <c r="F319" s="98"/>
      <c r="G319" s="98"/>
      <c r="H319" s="98"/>
      <c r="I319" s="98"/>
      <c r="J319" s="98"/>
      <c r="K319" s="98"/>
      <c r="L319" s="98"/>
      <c r="M319" s="98"/>
      <c r="N319" s="98"/>
      <c r="O319" s="103"/>
      <c r="P319" s="103"/>
      <c r="Q319" s="103"/>
      <c r="R319" s="103"/>
      <c r="S319" s="98"/>
      <c r="T319" s="98"/>
      <c r="U319" s="98"/>
      <c r="V319" s="98"/>
      <c r="W319" s="98"/>
      <c r="X319" s="98"/>
      <c r="Y319" s="98"/>
      <c r="Z319" s="98"/>
      <c r="AA319" s="98"/>
      <c r="AB319" s="98"/>
    </row>
    <row r="320" spans="1:28" ht="15.75" customHeight="1">
      <c r="A320" s="98"/>
      <c r="B320" s="98"/>
      <c r="C320" s="98"/>
      <c r="D320" s="98"/>
      <c r="E320" s="98"/>
      <c r="F320" s="98"/>
      <c r="G320" s="98"/>
      <c r="H320" s="98"/>
      <c r="I320" s="98"/>
      <c r="J320" s="98"/>
      <c r="K320" s="98"/>
      <c r="L320" s="98"/>
      <c r="M320" s="98"/>
      <c r="N320" s="98"/>
      <c r="O320" s="103"/>
      <c r="P320" s="103"/>
      <c r="Q320" s="103"/>
      <c r="R320" s="103"/>
      <c r="S320" s="98"/>
      <c r="T320" s="98"/>
      <c r="U320" s="98"/>
      <c r="V320" s="98"/>
      <c r="W320" s="98"/>
      <c r="X320" s="98"/>
      <c r="Y320" s="98"/>
      <c r="Z320" s="98"/>
      <c r="AA320" s="98"/>
      <c r="AB320" s="98"/>
    </row>
    <row r="321" spans="1:28" ht="15.75" customHeight="1">
      <c r="A321" s="98"/>
      <c r="B321" s="98"/>
      <c r="C321" s="98"/>
      <c r="D321" s="98"/>
      <c r="E321" s="98"/>
      <c r="F321" s="98"/>
      <c r="G321" s="98"/>
      <c r="H321" s="98"/>
      <c r="I321" s="98"/>
      <c r="J321" s="98"/>
      <c r="K321" s="98"/>
      <c r="L321" s="98"/>
      <c r="M321" s="98"/>
      <c r="N321" s="98"/>
      <c r="O321" s="103"/>
      <c r="P321" s="103"/>
      <c r="Q321" s="103"/>
      <c r="R321" s="103"/>
      <c r="S321" s="98"/>
      <c r="T321" s="98"/>
      <c r="U321" s="98"/>
      <c r="V321" s="98"/>
      <c r="W321" s="98"/>
      <c r="X321" s="98"/>
      <c r="Y321" s="98"/>
      <c r="Z321" s="98"/>
      <c r="AA321" s="98"/>
      <c r="AB321" s="98"/>
    </row>
    <row r="322" spans="1:28" ht="15.75" customHeight="1">
      <c r="A322" s="98"/>
      <c r="B322" s="98"/>
      <c r="C322" s="98"/>
      <c r="D322" s="98"/>
      <c r="E322" s="98"/>
      <c r="F322" s="98"/>
      <c r="G322" s="98"/>
      <c r="H322" s="98"/>
      <c r="I322" s="98"/>
      <c r="J322" s="98"/>
      <c r="K322" s="98"/>
      <c r="L322" s="98"/>
      <c r="M322" s="98"/>
      <c r="N322" s="98"/>
      <c r="O322" s="103"/>
      <c r="P322" s="103"/>
      <c r="Q322" s="103"/>
      <c r="R322" s="103"/>
      <c r="S322" s="98"/>
      <c r="T322" s="98"/>
      <c r="U322" s="98"/>
      <c r="V322" s="98"/>
      <c r="W322" s="98"/>
      <c r="X322" s="98"/>
      <c r="Y322" s="98"/>
      <c r="Z322" s="98"/>
      <c r="AA322" s="98"/>
      <c r="AB322" s="98"/>
    </row>
    <row r="323" spans="1:28" ht="15.75" customHeight="1">
      <c r="A323" s="98"/>
      <c r="B323" s="98"/>
      <c r="C323" s="98"/>
      <c r="D323" s="98"/>
      <c r="E323" s="98"/>
      <c r="F323" s="98"/>
      <c r="G323" s="98"/>
      <c r="H323" s="98"/>
      <c r="I323" s="98"/>
      <c r="J323" s="98"/>
      <c r="K323" s="98"/>
      <c r="L323" s="98"/>
      <c r="M323" s="98"/>
      <c r="N323" s="98"/>
      <c r="O323" s="103"/>
      <c r="P323" s="103"/>
      <c r="Q323" s="103"/>
      <c r="R323" s="103"/>
      <c r="S323" s="98"/>
      <c r="T323" s="98"/>
      <c r="U323" s="98"/>
      <c r="V323" s="98"/>
      <c r="W323" s="98"/>
      <c r="X323" s="98"/>
      <c r="Y323" s="98"/>
      <c r="Z323" s="98"/>
      <c r="AA323" s="98"/>
      <c r="AB323" s="98"/>
    </row>
    <row r="324" spans="1:28" ht="15.75" customHeight="1">
      <c r="A324" s="98"/>
      <c r="B324" s="98"/>
      <c r="C324" s="98"/>
      <c r="D324" s="98"/>
      <c r="E324" s="98"/>
      <c r="F324" s="98"/>
      <c r="G324" s="98"/>
      <c r="H324" s="98"/>
      <c r="I324" s="98"/>
      <c r="J324" s="98"/>
      <c r="K324" s="98"/>
      <c r="L324" s="98"/>
      <c r="M324" s="98"/>
      <c r="N324" s="98"/>
      <c r="O324" s="103"/>
      <c r="P324" s="103"/>
      <c r="Q324" s="103"/>
      <c r="R324" s="103"/>
      <c r="S324" s="98"/>
      <c r="T324" s="98"/>
      <c r="U324" s="98"/>
      <c r="V324" s="98"/>
      <c r="W324" s="98"/>
      <c r="X324" s="98"/>
      <c r="Y324" s="98"/>
      <c r="Z324" s="98"/>
      <c r="AA324" s="98"/>
      <c r="AB324" s="98"/>
    </row>
    <row r="325" spans="1:28" ht="15.75" customHeight="1">
      <c r="A325" s="98"/>
      <c r="B325" s="98"/>
      <c r="C325" s="98"/>
      <c r="D325" s="98"/>
      <c r="E325" s="98"/>
      <c r="F325" s="98"/>
      <c r="G325" s="98"/>
      <c r="H325" s="98"/>
      <c r="I325" s="98"/>
      <c r="J325" s="98"/>
      <c r="K325" s="98"/>
      <c r="L325" s="98"/>
      <c r="M325" s="98"/>
      <c r="N325" s="98"/>
      <c r="O325" s="103"/>
      <c r="P325" s="103"/>
      <c r="Q325" s="103"/>
      <c r="R325" s="103"/>
      <c r="S325" s="98"/>
      <c r="T325" s="98"/>
      <c r="U325" s="98"/>
      <c r="V325" s="98"/>
      <c r="W325" s="98"/>
      <c r="X325" s="98"/>
      <c r="Y325" s="98"/>
      <c r="Z325" s="98"/>
      <c r="AA325" s="98"/>
      <c r="AB325" s="98"/>
    </row>
    <row r="326" spans="1:28" ht="15.75" customHeight="1">
      <c r="A326" s="98"/>
      <c r="B326" s="98"/>
      <c r="C326" s="98"/>
      <c r="D326" s="98"/>
      <c r="E326" s="98"/>
      <c r="F326" s="98"/>
      <c r="G326" s="98"/>
      <c r="H326" s="98"/>
      <c r="I326" s="98"/>
      <c r="J326" s="98"/>
      <c r="K326" s="98"/>
      <c r="L326" s="98"/>
      <c r="M326" s="98"/>
      <c r="N326" s="98"/>
      <c r="O326" s="103"/>
      <c r="P326" s="103"/>
      <c r="Q326" s="103"/>
      <c r="R326" s="103"/>
      <c r="S326" s="98"/>
      <c r="T326" s="98"/>
      <c r="U326" s="98"/>
      <c r="V326" s="98"/>
      <c r="W326" s="98"/>
      <c r="X326" s="98"/>
      <c r="Y326" s="98"/>
      <c r="Z326" s="98"/>
      <c r="AA326" s="98"/>
      <c r="AB326" s="98"/>
    </row>
    <row r="327" spans="1:28" ht="15.75" customHeight="1">
      <c r="A327" s="98"/>
      <c r="B327" s="98"/>
      <c r="C327" s="98"/>
      <c r="D327" s="98"/>
      <c r="E327" s="98"/>
      <c r="F327" s="98"/>
      <c r="G327" s="98"/>
      <c r="H327" s="98"/>
      <c r="I327" s="98"/>
      <c r="J327" s="98"/>
      <c r="K327" s="98"/>
      <c r="L327" s="98"/>
      <c r="M327" s="98"/>
      <c r="N327" s="98"/>
      <c r="O327" s="103"/>
      <c r="P327" s="103"/>
      <c r="Q327" s="103"/>
      <c r="R327" s="103"/>
      <c r="S327" s="98"/>
      <c r="T327" s="98"/>
      <c r="U327" s="98"/>
      <c r="V327" s="98"/>
      <c r="W327" s="98"/>
      <c r="X327" s="98"/>
      <c r="Y327" s="98"/>
      <c r="Z327" s="98"/>
      <c r="AA327" s="98"/>
      <c r="AB327" s="98"/>
    </row>
    <row r="328" spans="1:28" ht="15.75" customHeight="1">
      <c r="A328" s="98"/>
      <c r="B328" s="98"/>
      <c r="C328" s="98"/>
      <c r="D328" s="98"/>
      <c r="E328" s="98"/>
      <c r="F328" s="98"/>
      <c r="G328" s="98"/>
      <c r="H328" s="98"/>
      <c r="I328" s="98"/>
      <c r="J328" s="98"/>
      <c r="K328" s="98"/>
      <c r="L328" s="98"/>
      <c r="M328" s="98"/>
      <c r="N328" s="98"/>
      <c r="O328" s="103"/>
      <c r="P328" s="103"/>
      <c r="Q328" s="103"/>
      <c r="R328" s="103"/>
      <c r="S328" s="98"/>
      <c r="T328" s="98"/>
      <c r="U328" s="98"/>
      <c r="V328" s="98"/>
      <c r="W328" s="98"/>
      <c r="X328" s="98"/>
      <c r="Y328" s="98"/>
      <c r="Z328" s="98"/>
      <c r="AA328" s="98"/>
      <c r="AB328" s="98"/>
    </row>
    <row r="329" spans="1:28" ht="15.75" customHeight="1">
      <c r="A329" s="98"/>
      <c r="B329" s="98"/>
      <c r="C329" s="98"/>
      <c r="D329" s="98"/>
      <c r="E329" s="98"/>
      <c r="F329" s="98"/>
      <c r="G329" s="98"/>
      <c r="H329" s="98"/>
      <c r="I329" s="98"/>
      <c r="J329" s="98"/>
      <c r="K329" s="98"/>
      <c r="L329" s="98"/>
      <c r="M329" s="98"/>
      <c r="N329" s="98"/>
      <c r="O329" s="103"/>
      <c r="P329" s="103"/>
      <c r="Q329" s="103"/>
      <c r="R329" s="103"/>
      <c r="S329" s="98"/>
      <c r="T329" s="98"/>
      <c r="U329" s="98"/>
      <c r="V329" s="98"/>
      <c r="W329" s="98"/>
      <c r="X329" s="98"/>
      <c r="Y329" s="98"/>
      <c r="Z329" s="98"/>
      <c r="AA329" s="98"/>
      <c r="AB329" s="98"/>
    </row>
    <row r="330" spans="1:28" ht="15.75" customHeight="1">
      <c r="A330" s="98"/>
      <c r="B330" s="98"/>
      <c r="C330" s="98"/>
      <c r="D330" s="98"/>
      <c r="E330" s="98"/>
      <c r="F330" s="98"/>
      <c r="G330" s="98"/>
      <c r="H330" s="98"/>
      <c r="I330" s="98"/>
      <c r="J330" s="98"/>
      <c r="K330" s="98"/>
      <c r="L330" s="98"/>
      <c r="M330" s="98"/>
      <c r="N330" s="98"/>
      <c r="O330" s="103"/>
      <c r="P330" s="103"/>
      <c r="Q330" s="103"/>
      <c r="R330" s="103"/>
      <c r="S330" s="98"/>
      <c r="T330" s="98"/>
      <c r="U330" s="98"/>
      <c r="V330" s="98"/>
      <c r="W330" s="98"/>
      <c r="X330" s="98"/>
      <c r="Y330" s="98"/>
      <c r="Z330" s="98"/>
      <c r="AA330" s="98"/>
      <c r="AB330" s="98"/>
    </row>
    <row r="331" spans="1:28" ht="15.75" customHeight="1">
      <c r="A331" s="98"/>
      <c r="B331" s="98"/>
      <c r="C331" s="98"/>
      <c r="D331" s="98"/>
      <c r="E331" s="98"/>
      <c r="F331" s="98"/>
      <c r="G331" s="98"/>
      <c r="H331" s="98"/>
      <c r="I331" s="98"/>
      <c r="J331" s="98"/>
      <c r="K331" s="98"/>
      <c r="L331" s="98"/>
      <c r="M331" s="98"/>
      <c r="N331" s="98"/>
      <c r="O331" s="103"/>
      <c r="P331" s="103"/>
      <c r="Q331" s="103"/>
      <c r="R331" s="103"/>
      <c r="S331" s="98"/>
      <c r="T331" s="98"/>
      <c r="U331" s="98"/>
      <c r="V331" s="98"/>
      <c r="W331" s="98"/>
      <c r="X331" s="98"/>
      <c r="Y331" s="98"/>
      <c r="Z331" s="98"/>
      <c r="AA331" s="98"/>
      <c r="AB331" s="98"/>
    </row>
    <row r="332" spans="1:28" ht="15.75" customHeight="1">
      <c r="A332" s="98"/>
      <c r="B332" s="98"/>
      <c r="C332" s="98"/>
      <c r="D332" s="98"/>
      <c r="E332" s="98"/>
      <c r="F332" s="98"/>
      <c r="G332" s="98"/>
      <c r="H332" s="98"/>
      <c r="I332" s="98"/>
      <c r="J332" s="98"/>
      <c r="K332" s="98"/>
      <c r="L332" s="98"/>
      <c r="M332" s="98"/>
      <c r="N332" s="98"/>
      <c r="O332" s="103"/>
      <c r="P332" s="103"/>
      <c r="Q332" s="103"/>
      <c r="R332" s="103"/>
      <c r="S332" s="98"/>
      <c r="T332" s="98"/>
      <c r="U332" s="98"/>
      <c r="V332" s="98"/>
      <c r="W332" s="98"/>
      <c r="X332" s="98"/>
      <c r="Y332" s="98"/>
      <c r="Z332" s="98"/>
      <c r="AA332" s="98"/>
      <c r="AB332" s="98"/>
    </row>
    <row r="333" spans="1:28" ht="15.75" customHeight="1">
      <c r="A333" s="98"/>
      <c r="B333" s="98"/>
      <c r="C333" s="98"/>
      <c r="D333" s="98"/>
      <c r="E333" s="98"/>
      <c r="F333" s="98"/>
      <c r="G333" s="98"/>
      <c r="H333" s="98"/>
      <c r="I333" s="98"/>
      <c r="J333" s="98"/>
      <c r="K333" s="98"/>
      <c r="L333" s="98"/>
      <c r="M333" s="98"/>
      <c r="N333" s="98"/>
      <c r="O333" s="103"/>
      <c r="P333" s="103"/>
      <c r="Q333" s="103"/>
      <c r="R333" s="103"/>
      <c r="S333" s="98"/>
      <c r="T333" s="98"/>
      <c r="U333" s="98"/>
      <c r="V333" s="98"/>
      <c r="W333" s="98"/>
      <c r="X333" s="98"/>
      <c r="Y333" s="98"/>
      <c r="Z333" s="98"/>
      <c r="AA333" s="98"/>
      <c r="AB333" s="98"/>
    </row>
    <row r="334" spans="1:28" ht="15.75" customHeight="1">
      <c r="A334" s="98"/>
      <c r="B334" s="98"/>
      <c r="C334" s="98"/>
      <c r="D334" s="98"/>
      <c r="E334" s="98"/>
      <c r="F334" s="98"/>
      <c r="G334" s="98"/>
      <c r="H334" s="98"/>
      <c r="I334" s="98"/>
      <c r="J334" s="98"/>
      <c r="K334" s="98"/>
      <c r="L334" s="98"/>
      <c r="M334" s="98"/>
      <c r="N334" s="98"/>
      <c r="O334" s="103"/>
      <c r="P334" s="103"/>
      <c r="Q334" s="103"/>
      <c r="R334" s="103"/>
      <c r="S334" s="98"/>
      <c r="T334" s="98"/>
      <c r="U334" s="98"/>
      <c r="V334" s="98"/>
      <c r="W334" s="98"/>
      <c r="X334" s="98"/>
      <c r="Y334" s="98"/>
      <c r="Z334" s="98"/>
      <c r="AA334" s="98"/>
      <c r="AB334" s="98"/>
    </row>
    <row r="335" spans="1:28" ht="15.75" customHeight="1">
      <c r="A335" s="98"/>
      <c r="B335" s="98"/>
      <c r="C335" s="98"/>
      <c r="D335" s="98"/>
      <c r="E335" s="98"/>
      <c r="F335" s="98"/>
      <c r="G335" s="98"/>
      <c r="H335" s="98"/>
      <c r="I335" s="98"/>
      <c r="J335" s="98"/>
      <c r="K335" s="98"/>
      <c r="L335" s="98"/>
      <c r="M335" s="98"/>
      <c r="N335" s="98"/>
      <c r="O335" s="103"/>
      <c r="P335" s="103"/>
      <c r="Q335" s="103"/>
      <c r="R335" s="103"/>
      <c r="S335" s="98"/>
      <c r="T335" s="98"/>
      <c r="U335" s="98"/>
      <c r="V335" s="98"/>
      <c r="W335" s="98"/>
      <c r="X335" s="98"/>
      <c r="Y335" s="98"/>
      <c r="Z335" s="98"/>
      <c r="AA335" s="98"/>
      <c r="AB335" s="98"/>
    </row>
    <row r="336" spans="1:28" ht="15.75" customHeight="1">
      <c r="A336" s="98"/>
      <c r="B336" s="98"/>
      <c r="C336" s="98"/>
      <c r="D336" s="98"/>
      <c r="E336" s="98"/>
      <c r="F336" s="98"/>
      <c r="G336" s="98"/>
      <c r="H336" s="98"/>
      <c r="I336" s="98"/>
      <c r="J336" s="98"/>
      <c r="K336" s="98"/>
      <c r="L336" s="98"/>
      <c r="M336" s="98"/>
      <c r="N336" s="98"/>
      <c r="O336" s="103"/>
      <c r="P336" s="103"/>
      <c r="Q336" s="103"/>
      <c r="R336" s="103"/>
      <c r="S336" s="98"/>
      <c r="T336" s="98"/>
      <c r="U336" s="98"/>
      <c r="V336" s="98"/>
      <c r="W336" s="98"/>
      <c r="X336" s="98"/>
      <c r="Y336" s="98"/>
      <c r="Z336" s="98"/>
      <c r="AA336" s="98"/>
      <c r="AB336" s="98"/>
    </row>
    <row r="337" spans="1:28" ht="15.75" customHeight="1">
      <c r="A337" s="98"/>
      <c r="B337" s="98"/>
      <c r="C337" s="98"/>
      <c r="D337" s="98"/>
      <c r="E337" s="98"/>
      <c r="F337" s="98"/>
      <c r="G337" s="98"/>
      <c r="H337" s="98"/>
      <c r="I337" s="98"/>
      <c r="J337" s="98"/>
      <c r="K337" s="98"/>
      <c r="L337" s="98"/>
      <c r="M337" s="98"/>
      <c r="N337" s="98"/>
      <c r="O337" s="103"/>
      <c r="P337" s="103"/>
      <c r="Q337" s="103"/>
      <c r="R337" s="103"/>
      <c r="S337" s="98"/>
      <c r="T337" s="98"/>
      <c r="U337" s="98"/>
      <c r="V337" s="98"/>
      <c r="W337" s="98"/>
      <c r="X337" s="98"/>
      <c r="Y337" s="98"/>
      <c r="Z337" s="98"/>
      <c r="AA337" s="98"/>
      <c r="AB337" s="98"/>
    </row>
    <row r="338" spans="1:28" ht="15.75" customHeight="1">
      <c r="A338" s="98"/>
      <c r="B338" s="98"/>
      <c r="C338" s="98"/>
      <c r="D338" s="98"/>
      <c r="E338" s="98"/>
      <c r="F338" s="98"/>
      <c r="G338" s="98"/>
      <c r="H338" s="98"/>
      <c r="I338" s="98"/>
      <c r="J338" s="98"/>
      <c r="K338" s="98"/>
      <c r="L338" s="98"/>
      <c r="M338" s="98"/>
      <c r="N338" s="98"/>
      <c r="O338" s="103"/>
      <c r="P338" s="103"/>
      <c r="Q338" s="103"/>
      <c r="R338" s="103"/>
      <c r="S338" s="98"/>
      <c r="T338" s="98"/>
      <c r="U338" s="98"/>
      <c r="V338" s="98"/>
      <c r="W338" s="98"/>
      <c r="X338" s="98"/>
      <c r="Y338" s="98"/>
      <c r="Z338" s="98"/>
      <c r="AA338" s="98"/>
      <c r="AB338" s="98"/>
    </row>
    <row r="339" spans="1:28" ht="15.75" customHeight="1">
      <c r="A339" s="98"/>
      <c r="B339" s="98"/>
      <c r="C339" s="98"/>
      <c r="D339" s="98"/>
      <c r="E339" s="98"/>
      <c r="F339" s="98"/>
      <c r="G339" s="98"/>
      <c r="H339" s="98"/>
      <c r="I339" s="98"/>
      <c r="J339" s="98"/>
      <c r="K339" s="98"/>
      <c r="L339" s="98"/>
      <c r="M339" s="98"/>
      <c r="N339" s="98"/>
      <c r="O339" s="103"/>
      <c r="P339" s="103"/>
      <c r="Q339" s="103"/>
      <c r="R339" s="103"/>
      <c r="S339" s="98"/>
      <c r="T339" s="98"/>
      <c r="U339" s="98"/>
      <c r="V339" s="98"/>
      <c r="W339" s="98"/>
      <c r="X339" s="98"/>
      <c r="Y339" s="98"/>
      <c r="Z339" s="98"/>
      <c r="AA339" s="98"/>
      <c r="AB339" s="98"/>
    </row>
    <row r="340" spans="1:28" ht="15.75" customHeight="1">
      <c r="A340" s="98"/>
      <c r="B340" s="98"/>
      <c r="C340" s="98"/>
      <c r="D340" s="98"/>
      <c r="E340" s="98"/>
      <c r="F340" s="98"/>
      <c r="G340" s="98"/>
      <c r="H340" s="98"/>
      <c r="I340" s="98"/>
      <c r="J340" s="98"/>
      <c r="K340" s="98"/>
      <c r="L340" s="98"/>
      <c r="M340" s="98"/>
      <c r="N340" s="98"/>
      <c r="O340" s="103"/>
      <c r="P340" s="103"/>
      <c r="Q340" s="103"/>
      <c r="R340" s="103"/>
      <c r="S340" s="98"/>
      <c r="T340" s="98"/>
      <c r="U340" s="98"/>
      <c r="V340" s="98"/>
      <c r="W340" s="98"/>
      <c r="X340" s="98"/>
      <c r="Y340" s="98"/>
      <c r="Z340" s="98"/>
      <c r="AA340" s="98"/>
      <c r="AB340" s="98"/>
    </row>
    <row r="341" spans="1:28" ht="15.75" customHeight="1">
      <c r="A341" s="98"/>
      <c r="B341" s="98"/>
      <c r="C341" s="98"/>
      <c r="D341" s="98"/>
      <c r="E341" s="98"/>
      <c r="F341" s="98"/>
      <c r="G341" s="98"/>
      <c r="H341" s="98"/>
      <c r="I341" s="98"/>
      <c r="J341" s="98"/>
      <c r="K341" s="98"/>
      <c r="L341" s="98"/>
      <c r="M341" s="98"/>
      <c r="N341" s="98"/>
      <c r="O341" s="103"/>
      <c r="P341" s="103"/>
      <c r="Q341" s="103"/>
      <c r="R341" s="103"/>
      <c r="S341" s="98"/>
      <c r="T341" s="98"/>
      <c r="U341" s="98"/>
      <c r="V341" s="98"/>
      <c r="W341" s="98"/>
      <c r="X341" s="98"/>
      <c r="Y341" s="98"/>
      <c r="Z341" s="98"/>
      <c r="AA341" s="98"/>
      <c r="AB341" s="98"/>
    </row>
    <row r="342" spans="1:28" ht="15.75" customHeight="1">
      <c r="A342" s="98"/>
      <c r="B342" s="98"/>
      <c r="C342" s="98"/>
      <c r="D342" s="98"/>
      <c r="E342" s="98"/>
      <c r="F342" s="98"/>
      <c r="G342" s="98"/>
      <c r="H342" s="98"/>
      <c r="I342" s="98"/>
      <c r="J342" s="98"/>
      <c r="K342" s="98"/>
      <c r="L342" s="98"/>
      <c r="M342" s="98"/>
      <c r="N342" s="98"/>
      <c r="O342" s="103"/>
      <c r="P342" s="103"/>
      <c r="Q342" s="103"/>
      <c r="R342" s="103"/>
      <c r="S342" s="98"/>
      <c r="T342" s="98"/>
      <c r="U342" s="98"/>
      <c r="V342" s="98"/>
      <c r="W342" s="98"/>
      <c r="X342" s="98"/>
      <c r="Y342" s="98"/>
      <c r="Z342" s="98"/>
      <c r="AA342" s="98"/>
      <c r="AB342" s="98"/>
    </row>
    <row r="343" spans="1:28" ht="15.75" customHeight="1">
      <c r="A343" s="98"/>
      <c r="B343" s="98"/>
      <c r="C343" s="98"/>
      <c r="D343" s="98"/>
      <c r="E343" s="98"/>
      <c r="F343" s="98"/>
      <c r="G343" s="98"/>
      <c r="H343" s="98"/>
      <c r="I343" s="98"/>
      <c r="J343" s="98"/>
      <c r="K343" s="98"/>
      <c r="L343" s="98"/>
      <c r="M343" s="98"/>
      <c r="N343" s="98"/>
      <c r="O343" s="103"/>
      <c r="P343" s="103"/>
      <c r="Q343" s="103"/>
      <c r="R343" s="103"/>
      <c r="S343" s="98"/>
      <c r="T343" s="98"/>
      <c r="U343" s="98"/>
      <c r="V343" s="98"/>
      <c r="W343" s="98"/>
      <c r="X343" s="98"/>
      <c r="Y343" s="98"/>
      <c r="Z343" s="98"/>
      <c r="AA343" s="98"/>
      <c r="AB343" s="98"/>
    </row>
    <row r="344" spans="1:28" ht="15.75" customHeight="1">
      <c r="A344" s="98"/>
      <c r="B344" s="98"/>
      <c r="C344" s="98"/>
      <c r="D344" s="98"/>
      <c r="E344" s="98"/>
      <c r="F344" s="98"/>
      <c r="G344" s="98"/>
      <c r="H344" s="98"/>
      <c r="I344" s="98"/>
      <c r="J344" s="98"/>
      <c r="K344" s="98"/>
      <c r="L344" s="98"/>
      <c r="M344" s="98"/>
      <c r="N344" s="98"/>
      <c r="O344" s="103"/>
      <c r="P344" s="103"/>
      <c r="Q344" s="103"/>
      <c r="R344" s="103"/>
      <c r="S344" s="98"/>
      <c r="T344" s="98"/>
      <c r="U344" s="98"/>
      <c r="V344" s="98"/>
      <c r="W344" s="98"/>
      <c r="X344" s="98"/>
      <c r="Y344" s="98"/>
      <c r="Z344" s="98"/>
      <c r="AA344" s="98"/>
      <c r="AB344" s="98"/>
    </row>
    <row r="345" spans="1:28" ht="15.75" customHeight="1">
      <c r="A345" s="98"/>
      <c r="B345" s="98"/>
      <c r="C345" s="98"/>
      <c r="D345" s="98"/>
      <c r="E345" s="98"/>
      <c r="F345" s="98"/>
      <c r="G345" s="98"/>
      <c r="H345" s="98"/>
      <c r="I345" s="98"/>
      <c r="J345" s="98"/>
      <c r="K345" s="98"/>
      <c r="L345" s="98"/>
      <c r="M345" s="98"/>
      <c r="N345" s="98"/>
      <c r="O345" s="103"/>
      <c r="P345" s="103"/>
      <c r="Q345" s="103"/>
      <c r="R345" s="103"/>
      <c r="S345" s="98"/>
      <c r="T345" s="98"/>
      <c r="U345" s="98"/>
      <c r="V345" s="98"/>
      <c r="W345" s="98"/>
      <c r="X345" s="98"/>
      <c r="Y345" s="98"/>
      <c r="Z345" s="98"/>
      <c r="AA345" s="98"/>
      <c r="AB345" s="98"/>
    </row>
    <row r="346" spans="1:28" ht="15.75" customHeight="1">
      <c r="A346" s="98"/>
      <c r="B346" s="98"/>
      <c r="C346" s="98"/>
      <c r="D346" s="98"/>
      <c r="E346" s="98"/>
      <c r="F346" s="98"/>
      <c r="G346" s="98"/>
      <c r="H346" s="98"/>
      <c r="I346" s="98"/>
      <c r="J346" s="98"/>
      <c r="K346" s="98"/>
      <c r="L346" s="98"/>
      <c r="M346" s="98"/>
      <c r="N346" s="98"/>
      <c r="O346" s="103"/>
      <c r="P346" s="103"/>
      <c r="Q346" s="103"/>
      <c r="R346" s="103"/>
      <c r="S346" s="98"/>
      <c r="T346" s="98"/>
      <c r="U346" s="98"/>
      <c r="V346" s="98"/>
      <c r="W346" s="98"/>
      <c r="X346" s="98"/>
      <c r="Y346" s="98"/>
      <c r="Z346" s="98"/>
      <c r="AA346" s="98"/>
      <c r="AB346" s="98"/>
    </row>
    <row r="347" spans="1:28" ht="15.75" customHeight="1">
      <c r="A347" s="98"/>
      <c r="B347" s="98"/>
      <c r="C347" s="98"/>
      <c r="D347" s="98"/>
      <c r="E347" s="98"/>
      <c r="F347" s="98"/>
      <c r="G347" s="98"/>
      <c r="H347" s="98"/>
      <c r="I347" s="98"/>
      <c r="J347" s="98"/>
      <c r="K347" s="98"/>
      <c r="L347" s="98"/>
      <c r="M347" s="98"/>
      <c r="N347" s="98"/>
      <c r="O347" s="103"/>
      <c r="P347" s="103"/>
      <c r="Q347" s="103"/>
      <c r="R347" s="103"/>
      <c r="S347" s="98"/>
      <c r="T347" s="98"/>
      <c r="U347" s="98"/>
      <c r="V347" s="98"/>
      <c r="W347" s="98"/>
      <c r="X347" s="98"/>
      <c r="Y347" s="98"/>
      <c r="Z347" s="98"/>
      <c r="AA347" s="98"/>
      <c r="AB347" s="98"/>
    </row>
    <row r="348" spans="1:28" ht="15.75" customHeight="1">
      <c r="A348" s="98"/>
      <c r="B348" s="98"/>
      <c r="C348" s="98"/>
      <c r="D348" s="98"/>
      <c r="E348" s="98"/>
      <c r="F348" s="98"/>
      <c r="G348" s="98"/>
      <c r="H348" s="98"/>
      <c r="I348" s="98"/>
      <c r="J348" s="98"/>
      <c r="K348" s="98"/>
      <c r="L348" s="98"/>
      <c r="M348" s="98"/>
      <c r="N348" s="98"/>
      <c r="O348" s="103"/>
      <c r="P348" s="103"/>
      <c r="Q348" s="103"/>
      <c r="R348" s="103"/>
      <c r="S348" s="98"/>
      <c r="T348" s="98"/>
      <c r="U348" s="98"/>
      <c r="V348" s="98"/>
      <c r="W348" s="98"/>
      <c r="X348" s="98"/>
      <c r="Y348" s="98"/>
      <c r="Z348" s="98"/>
      <c r="AA348" s="98"/>
      <c r="AB348" s="98"/>
    </row>
    <row r="349" spans="1:28" ht="15.75" customHeight="1">
      <c r="A349" s="98"/>
      <c r="B349" s="98"/>
      <c r="C349" s="98"/>
      <c r="D349" s="98"/>
      <c r="E349" s="98"/>
      <c r="F349" s="98"/>
      <c r="G349" s="98"/>
      <c r="H349" s="98"/>
      <c r="I349" s="98"/>
      <c r="J349" s="98"/>
      <c r="K349" s="98"/>
      <c r="L349" s="98"/>
      <c r="M349" s="98"/>
      <c r="N349" s="98"/>
      <c r="O349" s="103"/>
      <c r="P349" s="103"/>
      <c r="Q349" s="103"/>
      <c r="R349" s="103"/>
      <c r="S349" s="98"/>
      <c r="T349" s="98"/>
      <c r="U349" s="98"/>
      <c r="V349" s="98"/>
      <c r="W349" s="98"/>
      <c r="X349" s="98"/>
      <c r="Y349" s="98"/>
      <c r="Z349" s="98"/>
      <c r="AA349" s="98"/>
      <c r="AB349" s="98"/>
    </row>
    <row r="350" spans="1:28" ht="15.75" customHeight="1">
      <c r="A350" s="98"/>
      <c r="B350" s="98"/>
      <c r="C350" s="98"/>
      <c r="D350" s="98"/>
      <c r="E350" s="98"/>
      <c r="F350" s="98"/>
      <c r="G350" s="98"/>
      <c r="H350" s="98"/>
      <c r="I350" s="98"/>
      <c r="J350" s="98"/>
      <c r="K350" s="98"/>
      <c r="L350" s="98"/>
      <c r="M350" s="98"/>
      <c r="N350" s="98"/>
      <c r="O350" s="103"/>
      <c r="P350" s="103"/>
      <c r="Q350" s="103"/>
      <c r="R350" s="103"/>
      <c r="S350" s="98"/>
      <c r="T350" s="98"/>
      <c r="U350" s="98"/>
      <c r="V350" s="98"/>
      <c r="W350" s="98"/>
      <c r="X350" s="98"/>
      <c r="Y350" s="98"/>
      <c r="Z350" s="98"/>
      <c r="AA350" s="98"/>
      <c r="AB350" s="98"/>
    </row>
    <row r="351" spans="1:28" ht="15.75" customHeight="1">
      <c r="A351" s="98"/>
      <c r="B351" s="98"/>
      <c r="C351" s="98"/>
      <c r="D351" s="98"/>
      <c r="E351" s="98"/>
      <c r="F351" s="98"/>
      <c r="G351" s="98"/>
      <c r="H351" s="98"/>
      <c r="I351" s="98"/>
      <c r="J351" s="98"/>
      <c r="K351" s="98"/>
      <c r="L351" s="98"/>
      <c r="M351" s="98"/>
      <c r="N351" s="98"/>
      <c r="O351" s="103"/>
      <c r="P351" s="103"/>
      <c r="Q351" s="103"/>
      <c r="R351" s="103"/>
      <c r="S351" s="98"/>
      <c r="T351" s="98"/>
      <c r="U351" s="98"/>
      <c r="V351" s="98"/>
      <c r="W351" s="98"/>
      <c r="X351" s="98"/>
      <c r="Y351" s="98"/>
      <c r="Z351" s="98"/>
      <c r="AA351" s="98"/>
      <c r="AB351" s="98"/>
    </row>
    <row r="352" spans="1:28" ht="15.75" customHeight="1">
      <c r="A352" s="98"/>
      <c r="B352" s="98"/>
      <c r="C352" s="98"/>
      <c r="D352" s="98"/>
      <c r="E352" s="98"/>
      <c r="F352" s="98"/>
      <c r="G352" s="98"/>
      <c r="H352" s="98"/>
      <c r="I352" s="98"/>
      <c r="J352" s="98"/>
      <c r="K352" s="98"/>
      <c r="L352" s="98"/>
      <c r="M352" s="98"/>
      <c r="N352" s="98"/>
      <c r="O352" s="103"/>
      <c r="P352" s="103"/>
      <c r="Q352" s="103"/>
      <c r="R352" s="103"/>
      <c r="S352" s="98"/>
      <c r="T352" s="98"/>
      <c r="U352" s="98"/>
      <c r="V352" s="98"/>
      <c r="W352" s="98"/>
      <c r="X352" s="98"/>
      <c r="Y352" s="98"/>
      <c r="Z352" s="98"/>
      <c r="AA352" s="98"/>
      <c r="AB352" s="98"/>
    </row>
    <row r="353" spans="1:28" ht="15.75" customHeight="1">
      <c r="A353" s="98"/>
      <c r="B353" s="98"/>
      <c r="C353" s="98"/>
      <c r="D353" s="98"/>
      <c r="E353" s="98"/>
      <c r="F353" s="98"/>
      <c r="G353" s="98"/>
      <c r="H353" s="98"/>
      <c r="I353" s="98"/>
      <c r="J353" s="98"/>
      <c r="K353" s="98"/>
      <c r="L353" s="98"/>
      <c r="M353" s="98"/>
      <c r="N353" s="98"/>
      <c r="O353" s="103"/>
      <c r="P353" s="103"/>
      <c r="Q353" s="103"/>
      <c r="R353" s="103"/>
      <c r="S353" s="98"/>
      <c r="T353" s="98"/>
      <c r="U353" s="98"/>
      <c r="V353" s="98"/>
      <c r="W353" s="98"/>
      <c r="X353" s="98"/>
      <c r="Y353" s="98"/>
      <c r="Z353" s="98"/>
      <c r="AA353" s="98"/>
      <c r="AB353" s="98"/>
    </row>
    <row r="354" spans="1:28" ht="15.75" customHeight="1">
      <c r="A354" s="98"/>
      <c r="B354" s="98"/>
      <c r="C354" s="98"/>
      <c r="D354" s="98"/>
      <c r="E354" s="98"/>
      <c r="F354" s="98"/>
      <c r="G354" s="98"/>
      <c r="H354" s="98"/>
      <c r="I354" s="98"/>
      <c r="J354" s="98"/>
      <c r="K354" s="98"/>
      <c r="L354" s="98"/>
      <c r="M354" s="98"/>
      <c r="N354" s="98"/>
      <c r="O354" s="103"/>
      <c r="P354" s="103"/>
      <c r="Q354" s="103"/>
      <c r="R354" s="103"/>
      <c r="S354" s="98"/>
      <c r="T354" s="98"/>
      <c r="U354" s="98"/>
      <c r="V354" s="98"/>
      <c r="W354" s="98"/>
      <c r="X354" s="98"/>
      <c r="Y354" s="98"/>
      <c r="Z354" s="98"/>
      <c r="AA354" s="98"/>
      <c r="AB354" s="98"/>
    </row>
    <row r="355" spans="1:28" ht="15.75" customHeight="1">
      <c r="A355" s="98"/>
      <c r="B355" s="98"/>
      <c r="C355" s="98"/>
      <c r="D355" s="98"/>
      <c r="E355" s="98"/>
      <c r="F355" s="98"/>
      <c r="G355" s="98"/>
      <c r="H355" s="98"/>
      <c r="I355" s="98"/>
      <c r="J355" s="98"/>
      <c r="K355" s="98"/>
      <c r="L355" s="98"/>
      <c r="M355" s="98"/>
      <c r="N355" s="98"/>
      <c r="O355" s="103"/>
      <c r="P355" s="103"/>
      <c r="Q355" s="103"/>
      <c r="R355" s="103"/>
      <c r="S355" s="98"/>
      <c r="T355" s="98"/>
      <c r="U355" s="98"/>
      <c r="V355" s="98"/>
      <c r="W355" s="98"/>
      <c r="X355" s="98"/>
      <c r="Y355" s="98"/>
      <c r="Z355" s="98"/>
      <c r="AA355" s="98"/>
      <c r="AB355" s="98"/>
    </row>
    <row r="356" spans="1:28" ht="15.75" customHeight="1">
      <c r="A356" s="98"/>
      <c r="B356" s="98"/>
      <c r="C356" s="98"/>
      <c r="D356" s="98"/>
      <c r="E356" s="98"/>
      <c r="F356" s="98"/>
      <c r="G356" s="98"/>
      <c r="H356" s="98"/>
      <c r="I356" s="98"/>
      <c r="J356" s="98"/>
      <c r="K356" s="98"/>
      <c r="L356" s="98"/>
      <c r="M356" s="98"/>
      <c r="N356" s="98"/>
      <c r="O356" s="103"/>
      <c r="P356" s="103"/>
      <c r="Q356" s="103"/>
      <c r="R356" s="103"/>
      <c r="S356" s="98"/>
      <c r="T356" s="98"/>
      <c r="U356" s="98"/>
      <c r="V356" s="98"/>
      <c r="W356" s="98"/>
      <c r="X356" s="98"/>
      <c r="Y356" s="98"/>
      <c r="Z356" s="98"/>
      <c r="AA356" s="98"/>
      <c r="AB356" s="98"/>
    </row>
    <row r="357" spans="1:28" ht="15.75" customHeight="1">
      <c r="A357" s="98"/>
      <c r="B357" s="98"/>
      <c r="C357" s="98"/>
      <c r="D357" s="98"/>
      <c r="E357" s="98"/>
      <c r="F357" s="98"/>
      <c r="G357" s="98"/>
      <c r="H357" s="98"/>
      <c r="I357" s="98"/>
      <c r="J357" s="98"/>
      <c r="K357" s="98"/>
      <c r="L357" s="98"/>
      <c r="M357" s="98"/>
      <c r="N357" s="98"/>
      <c r="O357" s="103"/>
      <c r="P357" s="103"/>
      <c r="Q357" s="103"/>
      <c r="R357" s="103"/>
      <c r="S357" s="98"/>
      <c r="T357" s="98"/>
      <c r="U357" s="98"/>
      <c r="V357" s="98"/>
      <c r="W357" s="98"/>
      <c r="X357" s="98"/>
      <c r="Y357" s="98"/>
      <c r="Z357" s="98"/>
      <c r="AA357" s="98"/>
      <c r="AB357" s="98"/>
    </row>
    <row r="358" spans="1:28" ht="15.75" customHeight="1">
      <c r="A358" s="98"/>
      <c r="B358" s="98"/>
      <c r="C358" s="98"/>
      <c r="D358" s="98"/>
      <c r="E358" s="98"/>
      <c r="F358" s="98"/>
      <c r="G358" s="98"/>
      <c r="H358" s="98"/>
      <c r="I358" s="98"/>
      <c r="J358" s="98"/>
      <c r="K358" s="98"/>
      <c r="L358" s="98"/>
      <c r="M358" s="98"/>
      <c r="N358" s="98"/>
      <c r="O358" s="103"/>
      <c r="P358" s="103"/>
      <c r="Q358" s="103"/>
      <c r="R358" s="103"/>
      <c r="S358" s="98"/>
      <c r="T358" s="98"/>
      <c r="U358" s="98"/>
      <c r="V358" s="98"/>
      <c r="W358" s="98"/>
      <c r="X358" s="98"/>
      <c r="Y358" s="98"/>
      <c r="Z358" s="98"/>
      <c r="AA358" s="98"/>
      <c r="AB358" s="98"/>
    </row>
    <row r="359" spans="1:28" ht="15.75" customHeight="1">
      <c r="A359" s="98"/>
      <c r="B359" s="98"/>
      <c r="C359" s="98"/>
      <c r="D359" s="98"/>
      <c r="E359" s="98"/>
      <c r="F359" s="98"/>
      <c r="G359" s="98"/>
      <c r="H359" s="98"/>
      <c r="I359" s="98"/>
      <c r="J359" s="98"/>
      <c r="K359" s="98"/>
      <c r="L359" s="98"/>
      <c r="M359" s="98"/>
      <c r="N359" s="98"/>
      <c r="O359" s="103"/>
      <c r="P359" s="103"/>
      <c r="Q359" s="103"/>
      <c r="R359" s="103"/>
      <c r="S359" s="98"/>
      <c r="T359" s="98"/>
      <c r="U359" s="98"/>
      <c r="V359" s="98"/>
      <c r="W359" s="98"/>
      <c r="X359" s="98"/>
      <c r="Y359" s="98"/>
      <c r="Z359" s="98"/>
      <c r="AA359" s="98"/>
      <c r="AB359" s="98"/>
    </row>
    <row r="360" spans="1:28" ht="15.75" customHeight="1">
      <c r="A360" s="98"/>
      <c r="B360" s="98"/>
      <c r="C360" s="98"/>
      <c r="D360" s="98"/>
      <c r="E360" s="98"/>
      <c r="F360" s="98"/>
      <c r="G360" s="98"/>
      <c r="H360" s="98"/>
      <c r="I360" s="98"/>
      <c r="J360" s="98"/>
      <c r="K360" s="98"/>
      <c r="L360" s="98"/>
      <c r="M360" s="98"/>
      <c r="N360" s="98"/>
      <c r="O360" s="103"/>
      <c r="P360" s="103"/>
      <c r="Q360" s="103"/>
      <c r="R360" s="103"/>
      <c r="S360" s="98"/>
      <c r="T360" s="98"/>
      <c r="U360" s="98"/>
      <c r="V360" s="98"/>
      <c r="W360" s="98"/>
      <c r="X360" s="98"/>
      <c r="Y360" s="98"/>
      <c r="Z360" s="98"/>
      <c r="AA360" s="98"/>
      <c r="AB360" s="98"/>
    </row>
    <row r="361" spans="1:28" ht="15.75" customHeight="1">
      <c r="A361" s="98"/>
      <c r="B361" s="98"/>
      <c r="C361" s="98"/>
      <c r="D361" s="98"/>
      <c r="E361" s="98"/>
      <c r="F361" s="98"/>
      <c r="G361" s="98"/>
      <c r="H361" s="98"/>
      <c r="I361" s="98"/>
      <c r="J361" s="98"/>
      <c r="K361" s="98"/>
      <c r="L361" s="98"/>
      <c r="M361" s="98"/>
      <c r="N361" s="98"/>
      <c r="O361" s="103"/>
      <c r="P361" s="103"/>
      <c r="Q361" s="103"/>
      <c r="R361" s="103"/>
      <c r="S361" s="98"/>
      <c r="T361" s="98"/>
      <c r="U361" s="98"/>
      <c r="V361" s="98"/>
      <c r="W361" s="98"/>
      <c r="X361" s="98"/>
      <c r="Y361" s="98"/>
      <c r="Z361" s="98"/>
      <c r="AA361" s="98"/>
      <c r="AB361" s="98"/>
    </row>
    <row r="362" spans="1:28" ht="15.75" customHeight="1">
      <c r="A362" s="98"/>
      <c r="B362" s="98"/>
      <c r="C362" s="98"/>
      <c r="D362" s="98"/>
      <c r="E362" s="98"/>
      <c r="F362" s="98"/>
      <c r="G362" s="98"/>
      <c r="H362" s="98"/>
      <c r="I362" s="98"/>
      <c r="J362" s="98"/>
      <c r="K362" s="98"/>
      <c r="L362" s="98"/>
      <c r="M362" s="98"/>
      <c r="N362" s="98"/>
      <c r="O362" s="103"/>
      <c r="P362" s="103"/>
      <c r="Q362" s="103"/>
      <c r="R362" s="103"/>
      <c r="S362" s="98"/>
      <c r="T362" s="98"/>
      <c r="U362" s="98"/>
      <c r="V362" s="98"/>
      <c r="W362" s="98"/>
      <c r="X362" s="98"/>
      <c r="Y362" s="98"/>
      <c r="Z362" s="98"/>
      <c r="AA362" s="98"/>
      <c r="AB362" s="98"/>
    </row>
    <row r="363" spans="1:28" ht="15.75" customHeight="1">
      <c r="A363" s="98"/>
      <c r="B363" s="98"/>
      <c r="C363" s="98"/>
      <c r="D363" s="98"/>
      <c r="E363" s="98"/>
      <c r="F363" s="98"/>
      <c r="G363" s="98"/>
      <c r="H363" s="98"/>
      <c r="I363" s="98"/>
      <c r="J363" s="98"/>
      <c r="K363" s="98"/>
      <c r="L363" s="98"/>
      <c r="M363" s="98"/>
      <c r="N363" s="98"/>
      <c r="O363" s="103"/>
      <c r="P363" s="103"/>
      <c r="Q363" s="103"/>
      <c r="R363" s="103"/>
      <c r="S363" s="98"/>
      <c r="T363" s="98"/>
      <c r="U363" s="98"/>
      <c r="V363" s="98"/>
      <c r="W363" s="98"/>
      <c r="X363" s="98"/>
      <c r="Y363" s="98"/>
      <c r="Z363" s="98"/>
      <c r="AA363" s="98"/>
      <c r="AB363" s="98"/>
    </row>
    <row r="364" spans="1:28" ht="15.75" customHeight="1">
      <c r="A364" s="98"/>
      <c r="B364" s="98"/>
      <c r="C364" s="98"/>
      <c r="D364" s="98"/>
      <c r="E364" s="98"/>
      <c r="F364" s="98"/>
      <c r="G364" s="98"/>
      <c r="H364" s="98"/>
      <c r="I364" s="98"/>
      <c r="J364" s="98"/>
      <c r="K364" s="98"/>
      <c r="L364" s="98"/>
      <c r="M364" s="98"/>
      <c r="N364" s="98"/>
      <c r="O364" s="103"/>
      <c r="P364" s="103"/>
      <c r="Q364" s="103"/>
      <c r="R364" s="103"/>
      <c r="S364" s="98"/>
      <c r="T364" s="98"/>
      <c r="U364" s="98"/>
      <c r="V364" s="98"/>
      <c r="W364" s="98"/>
      <c r="X364" s="98"/>
      <c r="Y364" s="98"/>
      <c r="Z364" s="98"/>
      <c r="AA364" s="98"/>
      <c r="AB364" s="98"/>
    </row>
    <row r="365" spans="1:28" ht="15.75" customHeight="1">
      <c r="A365" s="98"/>
      <c r="B365" s="98"/>
      <c r="C365" s="98"/>
      <c r="D365" s="98"/>
      <c r="E365" s="98"/>
      <c r="F365" s="98"/>
      <c r="G365" s="98"/>
      <c r="H365" s="98"/>
      <c r="I365" s="98"/>
      <c r="J365" s="98"/>
      <c r="K365" s="98"/>
      <c r="L365" s="98"/>
      <c r="M365" s="98"/>
      <c r="N365" s="98"/>
      <c r="O365" s="103"/>
      <c r="P365" s="103"/>
      <c r="Q365" s="103"/>
      <c r="R365" s="103"/>
      <c r="S365" s="98"/>
      <c r="T365" s="98"/>
      <c r="U365" s="98"/>
      <c r="V365" s="98"/>
      <c r="W365" s="98"/>
      <c r="X365" s="98"/>
      <c r="Y365" s="98"/>
      <c r="Z365" s="98"/>
      <c r="AA365" s="98"/>
      <c r="AB365" s="98"/>
    </row>
    <row r="366" spans="1:28" ht="15.75" customHeight="1">
      <c r="A366" s="98"/>
      <c r="B366" s="98"/>
      <c r="C366" s="98"/>
      <c r="D366" s="98"/>
      <c r="E366" s="98"/>
      <c r="F366" s="98"/>
      <c r="G366" s="98"/>
      <c r="H366" s="98"/>
      <c r="I366" s="98"/>
      <c r="J366" s="98"/>
      <c r="K366" s="98"/>
      <c r="L366" s="98"/>
      <c r="M366" s="98"/>
      <c r="N366" s="98"/>
      <c r="O366" s="103"/>
      <c r="P366" s="103"/>
      <c r="Q366" s="103"/>
      <c r="R366" s="103"/>
      <c r="S366" s="98"/>
      <c r="T366" s="98"/>
      <c r="U366" s="98"/>
      <c r="V366" s="98"/>
      <c r="W366" s="98"/>
      <c r="X366" s="98"/>
      <c r="Y366" s="98"/>
      <c r="Z366" s="98"/>
      <c r="AA366" s="98"/>
      <c r="AB366" s="98"/>
    </row>
    <row r="367" spans="1:28" ht="15.75" customHeight="1">
      <c r="A367" s="98"/>
      <c r="B367" s="98"/>
      <c r="C367" s="98"/>
      <c r="D367" s="98"/>
      <c r="E367" s="98"/>
      <c r="F367" s="98"/>
      <c r="G367" s="98"/>
      <c r="H367" s="98"/>
      <c r="I367" s="98"/>
      <c r="J367" s="98"/>
      <c r="K367" s="98"/>
      <c r="L367" s="98"/>
      <c r="M367" s="98"/>
      <c r="N367" s="98"/>
      <c r="O367" s="103"/>
      <c r="P367" s="103"/>
      <c r="Q367" s="103"/>
      <c r="R367" s="103"/>
      <c r="S367" s="98"/>
      <c r="T367" s="98"/>
      <c r="U367" s="98"/>
      <c r="V367" s="98"/>
      <c r="W367" s="98"/>
      <c r="X367" s="98"/>
      <c r="Y367" s="98"/>
      <c r="Z367" s="98"/>
      <c r="AA367" s="98"/>
      <c r="AB367" s="98"/>
    </row>
    <row r="368" spans="1:28" ht="15.75" customHeight="1">
      <c r="A368" s="98"/>
      <c r="B368" s="98"/>
      <c r="C368" s="98"/>
      <c r="D368" s="98"/>
      <c r="E368" s="98"/>
      <c r="F368" s="98"/>
      <c r="G368" s="98"/>
      <c r="H368" s="98"/>
      <c r="I368" s="98"/>
      <c r="J368" s="98"/>
      <c r="K368" s="98"/>
      <c r="L368" s="98"/>
      <c r="M368" s="98"/>
      <c r="N368" s="98"/>
      <c r="O368" s="103"/>
      <c r="P368" s="103"/>
      <c r="Q368" s="103"/>
      <c r="R368" s="103"/>
      <c r="S368" s="98"/>
      <c r="T368" s="98"/>
      <c r="U368" s="98"/>
      <c r="V368" s="98"/>
      <c r="W368" s="98"/>
      <c r="X368" s="98"/>
      <c r="Y368" s="98"/>
      <c r="Z368" s="98"/>
      <c r="AA368" s="98"/>
      <c r="AB368" s="98"/>
    </row>
    <row r="369" spans="1:28" ht="15.75" customHeight="1">
      <c r="A369" s="98"/>
      <c r="B369" s="98"/>
      <c r="C369" s="98"/>
      <c r="D369" s="98"/>
      <c r="E369" s="98"/>
      <c r="F369" s="98"/>
      <c r="G369" s="98"/>
      <c r="H369" s="98"/>
      <c r="I369" s="98"/>
      <c r="J369" s="98"/>
      <c r="K369" s="98"/>
      <c r="L369" s="98"/>
      <c r="M369" s="98"/>
      <c r="N369" s="98"/>
      <c r="O369" s="103"/>
      <c r="P369" s="103"/>
      <c r="Q369" s="103"/>
      <c r="R369" s="103"/>
      <c r="S369" s="98"/>
      <c r="T369" s="98"/>
      <c r="U369" s="98"/>
      <c r="V369" s="98"/>
      <c r="W369" s="98"/>
      <c r="X369" s="98"/>
      <c r="Y369" s="98"/>
      <c r="Z369" s="98"/>
      <c r="AA369" s="98"/>
      <c r="AB369" s="98"/>
    </row>
    <row r="370" spans="1:28" ht="15.75" customHeight="1">
      <c r="A370" s="98"/>
      <c r="B370" s="98"/>
      <c r="C370" s="98"/>
      <c r="D370" s="98"/>
      <c r="E370" s="98"/>
      <c r="F370" s="98"/>
      <c r="G370" s="98"/>
      <c r="H370" s="98"/>
      <c r="I370" s="98"/>
      <c r="J370" s="98"/>
      <c r="K370" s="98"/>
      <c r="L370" s="98"/>
      <c r="M370" s="98"/>
      <c r="N370" s="98"/>
      <c r="O370" s="103"/>
      <c r="P370" s="103"/>
      <c r="Q370" s="103"/>
      <c r="R370" s="103"/>
      <c r="S370" s="98"/>
      <c r="T370" s="98"/>
      <c r="U370" s="98"/>
      <c r="V370" s="98"/>
      <c r="W370" s="98"/>
      <c r="X370" s="98"/>
      <c r="Y370" s="98"/>
      <c r="Z370" s="98"/>
      <c r="AA370" s="98"/>
      <c r="AB370" s="98"/>
    </row>
    <row r="371" spans="1:28" ht="15.75" customHeight="1">
      <c r="A371" s="98"/>
      <c r="B371" s="98"/>
      <c r="C371" s="98"/>
      <c r="D371" s="98"/>
      <c r="E371" s="98"/>
      <c r="F371" s="98"/>
      <c r="G371" s="98"/>
      <c r="H371" s="98"/>
      <c r="I371" s="98"/>
      <c r="J371" s="98"/>
      <c r="K371" s="98"/>
      <c r="L371" s="98"/>
      <c r="M371" s="98"/>
      <c r="N371" s="98"/>
      <c r="O371" s="103"/>
      <c r="P371" s="103"/>
      <c r="Q371" s="103"/>
      <c r="R371" s="103"/>
      <c r="S371" s="98"/>
      <c r="T371" s="98"/>
      <c r="U371" s="98"/>
      <c r="V371" s="98"/>
      <c r="W371" s="98"/>
      <c r="X371" s="98"/>
      <c r="Y371" s="98"/>
      <c r="Z371" s="98"/>
      <c r="AA371" s="98"/>
      <c r="AB371" s="98"/>
    </row>
    <row r="372" spans="1:28" ht="15.75" customHeight="1">
      <c r="A372" s="98"/>
      <c r="B372" s="98"/>
      <c r="C372" s="98"/>
      <c r="D372" s="98"/>
      <c r="E372" s="98"/>
      <c r="F372" s="98"/>
      <c r="G372" s="98"/>
      <c r="H372" s="98"/>
      <c r="I372" s="98"/>
      <c r="J372" s="98"/>
      <c r="K372" s="98"/>
      <c r="L372" s="98"/>
      <c r="M372" s="98"/>
      <c r="N372" s="98"/>
      <c r="O372" s="103"/>
      <c r="P372" s="103"/>
      <c r="Q372" s="103"/>
      <c r="R372" s="103"/>
      <c r="S372" s="98"/>
      <c r="T372" s="98"/>
      <c r="U372" s="98"/>
      <c r="V372" s="98"/>
      <c r="W372" s="98"/>
      <c r="X372" s="98"/>
      <c r="Y372" s="98"/>
      <c r="Z372" s="98"/>
      <c r="AA372" s="98"/>
      <c r="AB372" s="98"/>
    </row>
    <row r="373" spans="1:28" ht="15.75" customHeight="1">
      <c r="A373" s="98"/>
      <c r="B373" s="98"/>
      <c r="C373" s="98"/>
      <c r="D373" s="98"/>
      <c r="E373" s="98"/>
      <c r="F373" s="98"/>
      <c r="G373" s="98"/>
      <c r="H373" s="98"/>
      <c r="I373" s="98"/>
      <c r="J373" s="98"/>
      <c r="K373" s="98"/>
      <c r="L373" s="98"/>
      <c r="M373" s="98"/>
      <c r="N373" s="98"/>
      <c r="O373" s="103"/>
      <c r="P373" s="103"/>
      <c r="Q373" s="103"/>
      <c r="R373" s="103"/>
      <c r="S373" s="98"/>
      <c r="T373" s="98"/>
      <c r="U373" s="98"/>
      <c r="V373" s="98"/>
      <c r="W373" s="98"/>
      <c r="X373" s="98"/>
      <c r="Y373" s="98"/>
      <c r="Z373" s="98"/>
      <c r="AA373" s="98"/>
      <c r="AB373" s="98"/>
    </row>
    <row r="374" spans="1:28" ht="15.75" customHeight="1">
      <c r="A374" s="98"/>
      <c r="B374" s="98"/>
      <c r="C374" s="98"/>
      <c r="D374" s="98"/>
      <c r="E374" s="98"/>
      <c r="F374" s="98"/>
      <c r="G374" s="98"/>
      <c r="H374" s="98"/>
      <c r="I374" s="98"/>
      <c r="J374" s="98"/>
      <c r="K374" s="98"/>
      <c r="L374" s="98"/>
      <c r="M374" s="98"/>
      <c r="N374" s="98"/>
      <c r="O374" s="103"/>
      <c r="P374" s="103"/>
      <c r="Q374" s="103"/>
      <c r="R374" s="103"/>
      <c r="S374" s="98"/>
      <c r="T374" s="98"/>
      <c r="U374" s="98"/>
      <c r="V374" s="98"/>
      <c r="W374" s="98"/>
      <c r="X374" s="98"/>
      <c r="Y374" s="98"/>
      <c r="Z374" s="98"/>
      <c r="AA374" s="98"/>
      <c r="AB374" s="98"/>
    </row>
    <row r="375" spans="1:28" ht="15.75" customHeight="1">
      <c r="A375" s="98"/>
      <c r="B375" s="98"/>
      <c r="C375" s="98"/>
      <c r="D375" s="98"/>
      <c r="E375" s="98"/>
      <c r="F375" s="98"/>
      <c r="G375" s="98"/>
      <c r="H375" s="98"/>
      <c r="I375" s="98"/>
      <c r="J375" s="98"/>
      <c r="K375" s="98"/>
      <c r="L375" s="98"/>
      <c r="M375" s="98"/>
      <c r="N375" s="98"/>
      <c r="O375" s="103"/>
      <c r="P375" s="103"/>
      <c r="Q375" s="103"/>
      <c r="R375" s="103"/>
      <c r="S375" s="98"/>
      <c r="T375" s="98"/>
      <c r="U375" s="98"/>
      <c r="V375" s="98"/>
      <c r="W375" s="98"/>
      <c r="X375" s="98"/>
      <c r="Y375" s="98"/>
      <c r="Z375" s="98"/>
      <c r="AA375" s="98"/>
      <c r="AB375" s="98"/>
    </row>
    <row r="376" spans="1:28" ht="15.75" customHeight="1">
      <c r="A376" s="98"/>
      <c r="B376" s="98"/>
      <c r="C376" s="98"/>
      <c r="D376" s="98"/>
      <c r="E376" s="98"/>
      <c r="F376" s="98"/>
      <c r="G376" s="98"/>
      <c r="H376" s="98"/>
      <c r="I376" s="98"/>
      <c r="J376" s="98"/>
      <c r="K376" s="98"/>
      <c r="L376" s="98"/>
      <c r="M376" s="98"/>
      <c r="N376" s="98"/>
      <c r="O376" s="103"/>
      <c r="P376" s="103"/>
      <c r="Q376" s="103"/>
      <c r="R376" s="103"/>
      <c r="S376" s="98"/>
      <c r="T376" s="98"/>
      <c r="U376" s="98"/>
      <c r="V376" s="98"/>
      <c r="W376" s="98"/>
      <c r="X376" s="98"/>
      <c r="Y376" s="98"/>
      <c r="Z376" s="98"/>
      <c r="AA376" s="98"/>
      <c r="AB376" s="98"/>
    </row>
    <row r="377" spans="1:28" ht="15.75" customHeight="1">
      <c r="A377" s="98"/>
      <c r="B377" s="98"/>
      <c r="C377" s="98"/>
      <c r="D377" s="98"/>
      <c r="E377" s="98"/>
      <c r="F377" s="98"/>
      <c r="G377" s="98"/>
      <c r="H377" s="98"/>
      <c r="I377" s="98"/>
      <c r="J377" s="98"/>
      <c r="K377" s="98"/>
      <c r="L377" s="98"/>
      <c r="M377" s="98"/>
      <c r="N377" s="98"/>
      <c r="O377" s="103"/>
      <c r="P377" s="103"/>
      <c r="Q377" s="103"/>
      <c r="R377" s="103"/>
      <c r="S377" s="98"/>
      <c r="T377" s="98"/>
      <c r="U377" s="98"/>
      <c r="V377" s="98"/>
      <c r="W377" s="98"/>
      <c r="X377" s="98"/>
      <c r="Y377" s="98"/>
      <c r="Z377" s="98"/>
      <c r="AA377" s="98"/>
      <c r="AB377" s="98"/>
    </row>
    <row r="378" spans="1:28" ht="15.75" customHeight="1">
      <c r="A378" s="98"/>
      <c r="B378" s="98"/>
      <c r="C378" s="98"/>
      <c r="D378" s="98"/>
      <c r="E378" s="98"/>
      <c r="F378" s="98"/>
      <c r="G378" s="98"/>
      <c r="H378" s="98"/>
      <c r="I378" s="98"/>
      <c r="J378" s="98"/>
      <c r="K378" s="98"/>
      <c r="L378" s="98"/>
      <c r="M378" s="98"/>
      <c r="N378" s="98"/>
      <c r="O378" s="103"/>
      <c r="P378" s="103"/>
      <c r="Q378" s="103"/>
      <c r="R378" s="103"/>
      <c r="S378" s="98"/>
      <c r="T378" s="98"/>
      <c r="U378" s="98"/>
      <c r="V378" s="98"/>
      <c r="W378" s="98"/>
      <c r="X378" s="98"/>
      <c r="Y378" s="98"/>
      <c r="Z378" s="98"/>
      <c r="AA378" s="98"/>
      <c r="AB378" s="98"/>
    </row>
    <row r="379" spans="1:28" ht="15.75" customHeight="1">
      <c r="A379" s="98"/>
      <c r="B379" s="98"/>
      <c r="C379" s="98"/>
      <c r="D379" s="98"/>
      <c r="E379" s="98"/>
      <c r="F379" s="98"/>
      <c r="G379" s="98"/>
      <c r="H379" s="98"/>
      <c r="I379" s="98"/>
      <c r="J379" s="98"/>
      <c r="K379" s="98"/>
      <c r="L379" s="98"/>
      <c r="M379" s="98"/>
      <c r="N379" s="98"/>
      <c r="O379" s="103"/>
      <c r="P379" s="103"/>
      <c r="Q379" s="103"/>
      <c r="R379" s="103"/>
      <c r="S379" s="98"/>
      <c r="T379" s="98"/>
      <c r="U379" s="98"/>
      <c r="V379" s="98"/>
      <c r="W379" s="98"/>
      <c r="X379" s="98"/>
      <c r="Y379" s="98"/>
      <c r="Z379" s="98"/>
      <c r="AA379" s="98"/>
      <c r="AB379" s="98"/>
    </row>
    <row r="380" spans="1:28" ht="15.75" customHeight="1">
      <c r="A380" s="98"/>
      <c r="B380" s="98"/>
      <c r="C380" s="98"/>
      <c r="D380" s="98"/>
      <c r="E380" s="98"/>
      <c r="F380" s="98"/>
      <c r="G380" s="98"/>
      <c r="H380" s="98"/>
      <c r="I380" s="98"/>
      <c r="J380" s="98"/>
      <c r="K380" s="98"/>
      <c r="L380" s="98"/>
      <c r="M380" s="98"/>
      <c r="N380" s="98"/>
      <c r="O380" s="103"/>
      <c r="P380" s="103"/>
      <c r="Q380" s="103"/>
      <c r="R380" s="103"/>
      <c r="S380" s="98"/>
      <c r="T380" s="98"/>
      <c r="U380" s="98"/>
      <c r="V380" s="98"/>
      <c r="W380" s="98"/>
      <c r="X380" s="98"/>
      <c r="Y380" s="98"/>
      <c r="Z380" s="98"/>
      <c r="AA380" s="98"/>
      <c r="AB380" s="98"/>
    </row>
    <row r="381" spans="1:28" ht="15.75" customHeight="1">
      <c r="A381" s="98"/>
      <c r="B381" s="98"/>
      <c r="C381" s="98"/>
      <c r="D381" s="98"/>
      <c r="E381" s="98"/>
      <c r="F381" s="98"/>
      <c r="G381" s="98"/>
      <c r="H381" s="98"/>
      <c r="I381" s="98"/>
      <c r="J381" s="98"/>
      <c r="K381" s="98"/>
      <c r="L381" s="98"/>
      <c r="M381" s="98"/>
      <c r="N381" s="98"/>
      <c r="O381" s="103"/>
      <c r="P381" s="103"/>
      <c r="Q381" s="103"/>
      <c r="R381" s="103"/>
      <c r="S381" s="98"/>
      <c r="T381" s="98"/>
      <c r="U381" s="98"/>
      <c r="V381" s="98"/>
      <c r="W381" s="98"/>
      <c r="X381" s="98"/>
      <c r="Y381" s="98"/>
      <c r="Z381" s="98"/>
      <c r="AA381" s="98"/>
      <c r="AB381" s="98"/>
    </row>
    <row r="382" spans="1:28" ht="15.75" customHeight="1">
      <c r="A382" s="98"/>
      <c r="B382" s="98"/>
      <c r="C382" s="98"/>
      <c r="D382" s="98"/>
      <c r="E382" s="98"/>
      <c r="F382" s="98"/>
      <c r="G382" s="98"/>
      <c r="H382" s="98"/>
      <c r="I382" s="98"/>
      <c r="J382" s="98"/>
      <c r="K382" s="98"/>
      <c r="L382" s="98"/>
      <c r="M382" s="98"/>
      <c r="N382" s="98"/>
      <c r="O382" s="103"/>
      <c r="P382" s="103"/>
      <c r="Q382" s="103"/>
      <c r="R382" s="103"/>
      <c r="S382" s="98"/>
      <c r="T382" s="98"/>
      <c r="U382" s="98"/>
      <c r="V382" s="98"/>
      <c r="W382" s="98"/>
      <c r="X382" s="98"/>
      <c r="Y382" s="98"/>
      <c r="Z382" s="98"/>
      <c r="AA382" s="98"/>
      <c r="AB382" s="98"/>
    </row>
    <row r="383" spans="1:28" ht="15.75" customHeight="1">
      <c r="A383" s="98"/>
      <c r="B383" s="98"/>
      <c r="C383" s="98"/>
      <c r="D383" s="98"/>
      <c r="E383" s="98"/>
      <c r="F383" s="98"/>
      <c r="G383" s="98"/>
      <c r="H383" s="98"/>
      <c r="I383" s="98"/>
      <c r="J383" s="98"/>
      <c r="K383" s="98"/>
      <c r="L383" s="98"/>
      <c r="M383" s="98"/>
      <c r="N383" s="98"/>
      <c r="O383" s="103"/>
      <c r="P383" s="103"/>
      <c r="Q383" s="103"/>
      <c r="R383" s="103"/>
      <c r="S383" s="98"/>
      <c r="T383" s="98"/>
      <c r="U383" s="98"/>
      <c r="V383" s="98"/>
      <c r="W383" s="98"/>
      <c r="X383" s="98"/>
      <c r="Y383" s="98"/>
      <c r="Z383" s="98"/>
      <c r="AA383" s="98"/>
      <c r="AB383" s="98"/>
    </row>
    <row r="384" spans="1:28" ht="15.75" customHeight="1">
      <c r="A384" s="98"/>
      <c r="B384" s="98"/>
      <c r="C384" s="98"/>
      <c r="D384" s="98"/>
      <c r="E384" s="98"/>
      <c r="F384" s="98"/>
      <c r="G384" s="98"/>
      <c r="H384" s="98"/>
      <c r="I384" s="98"/>
      <c r="J384" s="98"/>
      <c r="K384" s="98"/>
      <c r="L384" s="98"/>
      <c r="M384" s="98"/>
      <c r="N384" s="98"/>
      <c r="O384" s="103"/>
      <c r="P384" s="103"/>
      <c r="Q384" s="103"/>
      <c r="R384" s="103"/>
      <c r="S384" s="98"/>
      <c r="T384" s="98"/>
      <c r="U384" s="98"/>
      <c r="V384" s="98"/>
      <c r="W384" s="98"/>
      <c r="X384" s="98"/>
      <c r="Y384" s="98"/>
      <c r="Z384" s="98"/>
      <c r="AA384" s="98"/>
      <c r="AB384" s="98"/>
    </row>
    <row r="385" spans="1:28" ht="15.75" customHeight="1">
      <c r="A385" s="98"/>
      <c r="B385" s="98"/>
      <c r="C385" s="98"/>
      <c r="D385" s="98"/>
      <c r="E385" s="98"/>
      <c r="F385" s="98"/>
      <c r="G385" s="98"/>
      <c r="H385" s="98"/>
      <c r="I385" s="98"/>
      <c r="J385" s="98"/>
      <c r="K385" s="98"/>
      <c r="L385" s="98"/>
      <c r="M385" s="98"/>
      <c r="N385" s="98"/>
      <c r="O385" s="103"/>
      <c r="P385" s="103"/>
      <c r="Q385" s="103"/>
      <c r="R385" s="103"/>
      <c r="S385" s="98"/>
      <c r="T385" s="98"/>
      <c r="U385" s="98"/>
      <c r="V385" s="98"/>
      <c r="W385" s="98"/>
      <c r="X385" s="98"/>
      <c r="Y385" s="98"/>
      <c r="Z385" s="98"/>
      <c r="AA385" s="98"/>
      <c r="AB385" s="98"/>
    </row>
    <row r="386" spans="1:28" ht="15.75" customHeight="1">
      <c r="A386" s="98"/>
      <c r="B386" s="98"/>
      <c r="C386" s="98"/>
      <c r="D386" s="98"/>
      <c r="E386" s="98"/>
      <c r="F386" s="98"/>
      <c r="G386" s="98"/>
      <c r="H386" s="98"/>
      <c r="I386" s="98"/>
      <c r="J386" s="98"/>
      <c r="K386" s="98"/>
      <c r="L386" s="98"/>
      <c r="M386" s="98"/>
      <c r="N386" s="98"/>
      <c r="O386" s="103"/>
      <c r="P386" s="103"/>
      <c r="Q386" s="103"/>
      <c r="R386" s="103"/>
      <c r="S386" s="98"/>
      <c r="T386" s="98"/>
      <c r="U386" s="98"/>
      <c r="V386" s="98"/>
      <c r="W386" s="98"/>
      <c r="X386" s="98"/>
      <c r="Y386" s="98"/>
      <c r="Z386" s="98"/>
      <c r="AA386" s="98"/>
      <c r="AB386" s="98"/>
    </row>
    <row r="387" spans="1:28" ht="15.75" customHeight="1">
      <c r="A387" s="98"/>
      <c r="B387" s="98"/>
      <c r="C387" s="98"/>
      <c r="D387" s="98"/>
      <c r="E387" s="98"/>
      <c r="F387" s="98"/>
      <c r="G387" s="98"/>
      <c r="H387" s="98"/>
      <c r="I387" s="98"/>
      <c r="J387" s="98"/>
      <c r="K387" s="98"/>
      <c r="L387" s="98"/>
      <c r="M387" s="98"/>
      <c r="N387" s="98"/>
      <c r="O387" s="103"/>
      <c r="P387" s="103"/>
      <c r="Q387" s="103"/>
      <c r="R387" s="103"/>
      <c r="S387" s="98"/>
      <c r="T387" s="98"/>
      <c r="U387" s="98"/>
      <c r="V387" s="98"/>
      <c r="W387" s="98"/>
      <c r="X387" s="98"/>
      <c r="Y387" s="98"/>
      <c r="Z387" s="98"/>
      <c r="AA387" s="98"/>
      <c r="AB387" s="98"/>
    </row>
    <row r="388" spans="1:28" ht="15.75" customHeight="1">
      <c r="A388" s="98"/>
      <c r="B388" s="98"/>
      <c r="C388" s="98"/>
      <c r="D388" s="98"/>
      <c r="E388" s="98"/>
      <c r="F388" s="98"/>
      <c r="G388" s="98"/>
      <c r="H388" s="98"/>
      <c r="I388" s="98"/>
      <c r="J388" s="98"/>
      <c r="K388" s="98"/>
      <c r="L388" s="98"/>
      <c r="M388" s="98"/>
      <c r="N388" s="98"/>
      <c r="O388" s="103"/>
      <c r="P388" s="103"/>
      <c r="Q388" s="103"/>
      <c r="R388" s="103"/>
      <c r="S388" s="98"/>
      <c r="T388" s="98"/>
      <c r="U388" s="98"/>
      <c r="V388" s="98"/>
      <c r="W388" s="98"/>
      <c r="X388" s="98"/>
      <c r="Y388" s="98"/>
      <c r="Z388" s="98"/>
      <c r="AA388" s="98"/>
      <c r="AB388" s="98"/>
    </row>
    <row r="389" spans="1:28" ht="15.75" customHeight="1">
      <c r="A389" s="98"/>
      <c r="B389" s="98"/>
      <c r="C389" s="98"/>
      <c r="D389" s="98"/>
      <c r="E389" s="98"/>
      <c r="F389" s="98"/>
      <c r="G389" s="98"/>
      <c r="H389" s="98"/>
      <c r="I389" s="98"/>
      <c r="J389" s="98"/>
      <c r="K389" s="98"/>
      <c r="L389" s="98"/>
      <c r="M389" s="98"/>
      <c r="N389" s="98"/>
      <c r="O389" s="103"/>
      <c r="P389" s="103"/>
      <c r="Q389" s="103"/>
      <c r="R389" s="103"/>
      <c r="S389" s="98"/>
      <c r="T389" s="98"/>
      <c r="U389" s="98"/>
      <c r="V389" s="98"/>
      <c r="W389" s="98"/>
      <c r="X389" s="98"/>
      <c r="Y389" s="98"/>
      <c r="Z389" s="98"/>
      <c r="AA389" s="98"/>
      <c r="AB389" s="98"/>
    </row>
    <row r="390" spans="1:28" ht="15.75" customHeight="1">
      <c r="A390" s="98"/>
      <c r="B390" s="98"/>
      <c r="C390" s="98"/>
      <c r="D390" s="98"/>
      <c r="E390" s="98"/>
      <c r="F390" s="98"/>
      <c r="G390" s="98"/>
      <c r="H390" s="98"/>
      <c r="I390" s="98"/>
      <c r="J390" s="98"/>
      <c r="K390" s="98"/>
      <c r="L390" s="98"/>
      <c r="M390" s="98"/>
      <c r="N390" s="98"/>
      <c r="O390" s="103"/>
      <c r="P390" s="103"/>
      <c r="Q390" s="103"/>
      <c r="R390" s="103"/>
      <c r="S390" s="98"/>
      <c r="T390" s="98"/>
      <c r="U390" s="98"/>
      <c r="V390" s="98"/>
      <c r="W390" s="98"/>
      <c r="X390" s="98"/>
      <c r="Y390" s="98"/>
      <c r="Z390" s="98"/>
      <c r="AA390" s="98"/>
      <c r="AB390" s="98"/>
    </row>
    <row r="391" spans="1:28" ht="15.75" customHeight="1">
      <c r="A391" s="98"/>
      <c r="B391" s="98"/>
      <c r="C391" s="98"/>
      <c r="D391" s="98"/>
      <c r="E391" s="98"/>
      <c r="F391" s="98"/>
      <c r="G391" s="98"/>
      <c r="H391" s="98"/>
      <c r="I391" s="98"/>
      <c r="J391" s="98"/>
      <c r="K391" s="98"/>
      <c r="L391" s="98"/>
      <c r="M391" s="98"/>
      <c r="N391" s="98"/>
      <c r="O391" s="103"/>
      <c r="P391" s="103"/>
      <c r="Q391" s="103"/>
      <c r="R391" s="103"/>
      <c r="S391" s="98"/>
      <c r="T391" s="98"/>
      <c r="U391" s="98"/>
      <c r="V391" s="98"/>
      <c r="W391" s="98"/>
      <c r="X391" s="98"/>
      <c r="Y391" s="98"/>
      <c r="Z391" s="98"/>
      <c r="AA391" s="98"/>
      <c r="AB391" s="98"/>
    </row>
    <row r="392" spans="1:28" ht="15.75" customHeight="1">
      <c r="A392" s="98"/>
      <c r="B392" s="98"/>
      <c r="C392" s="98"/>
      <c r="D392" s="98"/>
      <c r="E392" s="98"/>
      <c r="F392" s="98"/>
      <c r="G392" s="98"/>
      <c r="H392" s="98"/>
      <c r="I392" s="98"/>
      <c r="J392" s="98"/>
      <c r="K392" s="98"/>
      <c r="L392" s="98"/>
      <c r="M392" s="98"/>
      <c r="N392" s="98"/>
      <c r="O392" s="103"/>
      <c r="P392" s="103"/>
      <c r="Q392" s="103"/>
      <c r="R392" s="103"/>
      <c r="S392" s="98"/>
      <c r="T392" s="98"/>
      <c r="U392" s="98"/>
      <c r="V392" s="98"/>
      <c r="W392" s="98"/>
      <c r="X392" s="98"/>
      <c r="Y392" s="98"/>
      <c r="Z392" s="98"/>
      <c r="AA392" s="98"/>
      <c r="AB392" s="98"/>
    </row>
    <row r="393" spans="1:28" ht="15.75" customHeight="1">
      <c r="A393" s="98"/>
      <c r="B393" s="98"/>
      <c r="C393" s="98"/>
      <c r="D393" s="98"/>
      <c r="E393" s="98"/>
      <c r="F393" s="98"/>
      <c r="G393" s="98"/>
      <c r="H393" s="98"/>
      <c r="I393" s="98"/>
      <c r="J393" s="98"/>
      <c r="K393" s="98"/>
      <c r="L393" s="98"/>
      <c r="M393" s="98"/>
      <c r="N393" s="98"/>
      <c r="O393" s="103"/>
      <c r="P393" s="103"/>
      <c r="Q393" s="103"/>
      <c r="R393" s="103"/>
      <c r="S393" s="98"/>
      <c r="T393" s="98"/>
      <c r="U393" s="98"/>
      <c r="V393" s="98"/>
      <c r="W393" s="98"/>
      <c r="X393" s="98"/>
      <c r="Y393" s="98"/>
      <c r="Z393" s="98"/>
      <c r="AA393" s="98"/>
      <c r="AB393" s="98"/>
    </row>
    <row r="394" spans="1:28" ht="15.75" customHeight="1">
      <c r="A394" s="98"/>
      <c r="B394" s="98"/>
      <c r="C394" s="98"/>
      <c r="D394" s="98"/>
      <c r="E394" s="98"/>
      <c r="F394" s="98"/>
      <c r="G394" s="98"/>
      <c r="H394" s="98"/>
      <c r="I394" s="98"/>
      <c r="J394" s="98"/>
      <c r="K394" s="98"/>
      <c r="L394" s="98"/>
      <c r="M394" s="98"/>
      <c r="N394" s="98"/>
      <c r="O394" s="103"/>
      <c r="P394" s="103"/>
      <c r="Q394" s="103"/>
      <c r="R394" s="103"/>
      <c r="S394" s="98"/>
      <c r="T394" s="98"/>
      <c r="U394" s="98"/>
      <c r="V394" s="98"/>
      <c r="W394" s="98"/>
      <c r="X394" s="98"/>
      <c r="Y394" s="98"/>
      <c r="Z394" s="98"/>
      <c r="AA394" s="98"/>
      <c r="AB394" s="98"/>
    </row>
    <row r="395" spans="1:28" ht="15.75" customHeight="1">
      <c r="A395" s="98"/>
      <c r="B395" s="98"/>
      <c r="C395" s="98"/>
      <c r="D395" s="98"/>
      <c r="E395" s="98"/>
      <c r="F395" s="98"/>
      <c r="G395" s="98"/>
      <c r="H395" s="98"/>
      <c r="I395" s="98"/>
      <c r="J395" s="98"/>
      <c r="K395" s="98"/>
      <c r="L395" s="98"/>
      <c r="M395" s="98"/>
      <c r="N395" s="98"/>
      <c r="O395" s="103"/>
      <c r="P395" s="103"/>
      <c r="Q395" s="103"/>
      <c r="R395" s="103"/>
      <c r="S395" s="98"/>
      <c r="T395" s="98"/>
      <c r="U395" s="98"/>
      <c r="V395" s="98"/>
      <c r="W395" s="98"/>
      <c r="X395" s="98"/>
      <c r="Y395" s="98"/>
      <c r="Z395" s="98"/>
      <c r="AA395" s="98"/>
      <c r="AB395" s="98"/>
    </row>
    <row r="396" spans="1:28" ht="15.75" customHeight="1">
      <c r="A396" s="98"/>
      <c r="B396" s="98"/>
      <c r="C396" s="98"/>
      <c r="D396" s="98"/>
      <c r="E396" s="98"/>
      <c r="F396" s="98"/>
      <c r="G396" s="98"/>
      <c r="H396" s="98"/>
      <c r="I396" s="98"/>
      <c r="J396" s="98"/>
      <c r="K396" s="98"/>
      <c r="L396" s="98"/>
      <c r="M396" s="98"/>
      <c r="N396" s="98"/>
      <c r="O396" s="103"/>
      <c r="P396" s="103"/>
      <c r="Q396" s="103"/>
      <c r="R396" s="103"/>
      <c r="S396" s="98"/>
      <c r="T396" s="98"/>
      <c r="U396" s="98"/>
      <c r="V396" s="98"/>
      <c r="W396" s="98"/>
      <c r="X396" s="98"/>
      <c r="Y396" s="98"/>
      <c r="Z396" s="98"/>
      <c r="AA396" s="98"/>
      <c r="AB396" s="98"/>
    </row>
    <row r="397" spans="1:28" ht="15.75" customHeight="1">
      <c r="A397" s="98"/>
      <c r="B397" s="98"/>
      <c r="C397" s="98"/>
      <c r="D397" s="98"/>
      <c r="E397" s="98"/>
      <c r="F397" s="98"/>
      <c r="G397" s="98"/>
      <c r="H397" s="98"/>
      <c r="I397" s="98"/>
      <c r="J397" s="98"/>
      <c r="K397" s="98"/>
      <c r="L397" s="98"/>
      <c r="M397" s="98"/>
      <c r="N397" s="98"/>
      <c r="O397" s="103"/>
      <c r="P397" s="103"/>
      <c r="Q397" s="103"/>
      <c r="R397" s="103"/>
      <c r="S397" s="98"/>
      <c r="T397" s="98"/>
      <c r="U397" s="98"/>
      <c r="V397" s="98"/>
      <c r="W397" s="98"/>
      <c r="X397" s="98"/>
      <c r="Y397" s="98"/>
      <c r="Z397" s="98"/>
      <c r="AA397" s="98"/>
      <c r="AB397" s="98"/>
    </row>
    <row r="398" spans="1:28" ht="15.75" customHeight="1">
      <c r="A398" s="98"/>
      <c r="B398" s="98"/>
      <c r="C398" s="98"/>
      <c r="D398" s="98"/>
      <c r="E398" s="98"/>
      <c r="F398" s="98"/>
      <c r="G398" s="98"/>
      <c r="H398" s="98"/>
      <c r="I398" s="98"/>
      <c r="J398" s="98"/>
      <c r="K398" s="98"/>
      <c r="L398" s="98"/>
      <c r="M398" s="98"/>
      <c r="N398" s="98"/>
      <c r="O398" s="103"/>
      <c r="P398" s="103"/>
      <c r="Q398" s="103"/>
      <c r="R398" s="103"/>
      <c r="S398" s="98"/>
      <c r="T398" s="98"/>
      <c r="U398" s="98"/>
      <c r="V398" s="98"/>
      <c r="W398" s="98"/>
      <c r="X398" s="98"/>
      <c r="Y398" s="98"/>
      <c r="Z398" s="98"/>
      <c r="AA398" s="98"/>
      <c r="AB398" s="98"/>
    </row>
    <row r="399" spans="1:28" ht="15.75" customHeight="1">
      <c r="A399" s="98"/>
      <c r="B399" s="98"/>
      <c r="C399" s="98"/>
      <c r="D399" s="98"/>
      <c r="E399" s="98"/>
      <c r="F399" s="98"/>
      <c r="G399" s="98"/>
      <c r="H399" s="98"/>
      <c r="I399" s="98"/>
      <c r="J399" s="98"/>
      <c r="K399" s="98"/>
      <c r="L399" s="98"/>
      <c r="M399" s="98"/>
      <c r="N399" s="98"/>
      <c r="O399" s="103"/>
      <c r="P399" s="103"/>
      <c r="Q399" s="103"/>
      <c r="R399" s="103"/>
      <c r="S399" s="98"/>
      <c r="T399" s="98"/>
      <c r="U399" s="98"/>
      <c r="V399" s="98"/>
      <c r="W399" s="98"/>
      <c r="X399" s="98"/>
      <c r="Y399" s="98"/>
      <c r="Z399" s="98"/>
      <c r="AA399" s="98"/>
      <c r="AB399" s="98"/>
    </row>
    <row r="400" spans="1:28" ht="15.75" customHeight="1">
      <c r="A400" s="98"/>
      <c r="B400" s="98"/>
      <c r="C400" s="98"/>
      <c r="D400" s="98"/>
      <c r="E400" s="98"/>
      <c r="F400" s="98"/>
      <c r="G400" s="98"/>
      <c r="H400" s="98"/>
      <c r="I400" s="98"/>
      <c r="J400" s="98"/>
      <c r="K400" s="98"/>
      <c r="L400" s="98"/>
      <c r="M400" s="98"/>
      <c r="N400" s="98"/>
      <c r="O400" s="103"/>
      <c r="P400" s="103"/>
      <c r="Q400" s="103"/>
      <c r="R400" s="103"/>
      <c r="S400" s="98"/>
      <c r="T400" s="98"/>
      <c r="U400" s="98"/>
      <c r="V400" s="98"/>
      <c r="W400" s="98"/>
      <c r="X400" s="98"/>
      <c r="Y400" s="98"/>
      <c r="Z400" s="98"/>
      <c r="AA400" s="98"/>
      <c r="AB400" s="98"/>
    </row>
    <row r="401" spans="1:28" ht="15.75" customHeight="1">
      <c r="A401" s="98"/>
      <c r="B401" s="98"/>
      <c r="C401" s="98"/>
      <c r="D401" s="98"/>
      <c r="E401" s="98"/>
      <c r="F401" s="98"/>
      <c r="G401" s="98"/>
      <c r="H401" s="98"/>
      <c r="I401" s="98"/>
      <c r="J401" s="98"/>
      <c r="K401" s="98"/>
      <c r="L401" s="98"/>
      <c r="M401" s="98"/>
      <c r="N401" s="98"/>
      <c r="O401" s="103"/>
      <c r="P401" s="103"/>
      <c r="Q401" s="103"/>
      <c r="R401" s="103"/>
      <c r="S401" s="98"/>
      <c r="T401" s="98"/>
      <c r="U401" s="98"/>
      <c r="V401" s="98"/>
      <c r="W401" s="98"/>
      <c r="X401" s="98"/>
      <c r="Y401" s="98"/>
      <c r="Z401" s="98"/>
      <c r="AA401" s="98"/>
      <c r="AB401" s="98"/>
    </row>
    <row r="402" spans="1:28" ht="15.75" customHeight="1">
      <c r="A402" s="98"/>
      <c r="B402" s="98"/>
      <c r="C402" s="98"/>
      <c r="D402" s="98"/>
      <c r="E402" s="98"/>
      <c r="F402" s="98"/>
      <c r="G402" s="98"/>
      <c r="H402" s="98"/>
      <c r="I402" s="98"/>
      <c r="J402" s="98"/>
      <c r="K402" s="98"/>
      <c r="L402" s="98"/>
      <c r="M402" s="98"/>
      <c r="N402" s="98"/>
      <c r="O402" s="103"/>
      <c r="P402" s="103"/>
      <c r="Q402" s="103"/>
      <c r="R402" s="103"/>
      <c r="S402" s="98"/>
      <c r="T402" s="98"/>
      <c r="U402" s="98"/>
      <c r="V402" s="98"/>
      <c r="W402" s="98"/>
      <c r="X402" s="98"/>
      <c r="Y402" s="98"/>
      <c r="Z402" s="98"/>
      <c r="AA402" s="98"/>
      <c r="AB402" s="98"/>
    </row>
    <row r="403" spans="1:28" ht="15.75" customHeight="1">
      <c r="A403" s="98"/>
      <c r="B403" s="98"/>
      <c r="C403" s="98"/>
      <c r="D403" s="98"/>
      <c r="E403" s="98"/>
      <c r="F403" s="98"/>
      <c r="G403" s="98"/>
      <c r="H403" s="98"/>
      <c r="I403" s="98"/>
      <c r="J403" s="98"/>
      <c r="K403" s="98"/>
      <c r="L403" s="98"/>
      <c r="M403" s="98"/>
      <c r="N403" s="98"/>
      <c r="O403" s="103"/>
      <c r="P403" s="103"/>
      <c r="Q403" s="103"/>
      <c r="R403" s="103"/>
      <c r="S403" s="98"/>
      <c r="T403" s="98"/>
      <c r="U403" s="98"/>
      <c r="V403" s="98"/>
      <c r="W403" s="98"/>
      <c r="X403" s="98"/>
      <c r="Y403" s="98"/>
      <c r="Z403" s="98"/>
      <c r="AA403" s="98"/>
      <c r="AB403" s="98"/>
    </row>
    <row r="404" spans="1:28" ht="15.75" customHeight="1">
      <c r="A404" s="98"/>
      <c r="B404" s="98"/>
      <c r="C404" s="98"/>
      <c r="D404" s="98"/>
      <c r="E404" s="98"/>
      <c r="F404" s="98"/>
      <c r="G404" s="98"/>
      <c r="H404" s="98"/>
      <c r="I404" s="98"/>
      <c r="J404" s="98"/>
      <c r="K404" s="98"/>
      <c r="L404" s="98"/>
      <c r="M404" s="98"/>
      <c r="N404" s="98"/>
      <c r="O404" s="103"/>
      <c r="P404" s="103"/>
      <c r="Q404" s="103"/>
      <c r="R404" s="103"/>
      <c r="S404" s="98"/>
      <c r="T404" s="98"/>
      <c r="U404" s="98"/>
      <c r="V404" s="98"/>
      <c r="W404" s="98"/>
      <c r="X404" s="98"/>
      <c r="Y404" s="98"/>
      <c r="Z404" s="98"/>
      <c r="AA404" s="98"/>
      <c r="AB404" s="98"/>
    </row>
    <row r="405" spans="1:28" ht="15.75" customHeight="1">
      <c r="A405" s="98"/>
      <c r="B405" s="98"/>
      <c r="C405" s="98"/>
      <c r="D405" s="98"/>
      <c r="E405" s="98"/>
      <c r="F405" s="98"/>
      <c r="G405" s="98"/>
      <c r="H405" s="98"/>
      <c r="I405" s="98"/>
      <c r="J405" s="98"/>
      <c r="K405" s="98"/>
      <c r="L405" s="98"/>
      <c r="M405" s="98"/>
      <c r="N405" s="98"/>
      <c r="O405" s="103"/>
      <c r="P405" s="103"/>
      <c r="Q405" s="103"/>
      <c r="R405" s="103"/>
      <c r="S405" s="98"/>
      <c r="T405" s="98"/>
      <c r="U405" s="98"/>
      <c r="V405" s="98"/>
      <c r="W405" s="98"/>
      <c r="X405" s="98"/>
      <c r="Y405" s="98"/>
      <c r="Z405" s="98"/>
      <c r="AA405" s="98"/>
      <c r="AB405" s="98"/>
    </row>
    <row r="406" spans="1:28" ht="15.75" customHeight="1">
      <c r="A406" s="98"/>
      <c r="B406" s="98"/>
      <c r="C406" s="98"/>
      <c r="D406" s="98"/>
      <c r="E406" s="98"/>
      <c r="F406" s="98"/>
      <c r="G406" s="98"/>
      <c r="H406" s="98"/>
      <c r="I406" s="98"/>
      <c r="J406" s="98"/>
      <c r="K406" s="98"/>
      <c r="L406" s="98"/>
      <c r="M406" s="98"/>
      <c r="N406" s="98"/>
      <c r="O406" s="103"/>
      <c r="P406" s="103"/>
      <c r="Q406" s="103"/>
      <c r="R406" s="103"/>
      <c r="S406" s="98"/>
      <c r="T406" s="98"/>
      <c r="U406" s="98"/>
      <c r="V406" s="98"/>
      <c r="W406" s="98"/>
      <c r="X406" s="98"/>
      <c r="Y406" s="98"/>
      <c r="Z406" s="98"/>
      <c r="AA406" s="98"/>
      <c r="AB406" s="98"/>
    </row>
    <row r="407" spans="1:28" ht="15.75" customHeight="1">
      <c r="A407" s="98"/>
      <c r="B407" s="98"/>
      <c r="C407" s="98"/>
      <c r="D407" s="98"/>
      <c r="E407" s="98"/>
      <c r="F407" s="98"/>
      <c r="G407" s="98"/>
      <c r="H407" s="98"/>
      <c r="I407" s="98"/>
      <c r="J407" s="98"/>
      <c r="K407" s="98"/>
      <c r="L407" s="98"/>
      <c r="M407" s="98"/>
      <c r="N407" s="98"/>
      <c r="O407" s="103"/>
      <c r="P407" s="103"/>
      <c r="Q407" s="103"/>
      <c r="R407" s="103"/>
      <c r="S407" s="98"/>
      <c r="T407" s="98"/>
      <c r="U407" s="98"/>
      <c r="V407" s="98"/>
      <c r="W407" s="98"/>
      <c r="X407" s="98"/>
      <c r="Y407" s="98"/>
      <c r="Z407" s="98"/>
      <c r="AA407" s="98"/>
      <c r="AB407" s="98"/>
    </row>
    <row r="408" spans="1:28" ht="15.75" customHeight="1">
      <c r="A408" s="98"/>
      <c r="B408" s="98"/>
      <c r="C408" s="98"/>
      <c r="D408" s="98"/>
      <c r="E408" s="98"/>
      <c r="F408" s="98"/>
      <c r="G408" s="98"/>
      <c r="H408" s="98"/>
      <c r="I408" s="98"/>
      <c r="J408" s="98"/>
      <c r="K408" s="98"/>
      <c r="L408" s="98"/>
      <c r="M408" s="98"/>
      <c r="N408" s="98"/>
      <c r="O408" s="103"/>
      <c r="P408" s="103"/>
      <c r="Q408" s="103"/>
      <c r="R408" s="103"/>
      <c r="S408" s="98"/>
      <c r="T408" s="98"/>
      <c r="U408" s="98"/>
      <c r="V408" s="98"/>
      <c r="W408" s="98"/>
      <c r="X408" s="98"/>
      <c r="Y408" s="98"/>
      <c r="Z408" s="98"/>
      <c r="AA408" s="98"/>
      <c r="AB408" s="98"/>
    </row>
    <row r="409" spans="1:28" ht="15.75" customHeight="1">
      <c r="A409" s="98"/>
      <c r="B409" s="98"/>
      <c r="C409" s="98"/>
      <c r="D409" s="98"/>
      <c r="E409" s="98"/>
      <c r="F409" s="98"/>
      <c r="G409" s="98"/>
      <c r="H409" s="98"/>
      <c r="I409" s="98"/>
      <c r="J409" s="98"/>
      <c r="K409" s="98"/>
      <c r="L409" s="98"/>
      <c r="M409" s="98"/>
      <c r="N409" s="98"/>
      <c r="O409" s="103"/>
      <c r="P409" s="103"/>
      <c r="Q409" s="103"/>
      <c r="R409" s="103"/>
      <c r="S409" s="98"/>
      <c r="T409" s="98"/>
      <c r="U409" s="98"/>
      <c r="V409" s="98"/>
      <c r="W409" s="98"/>
      <c r="X409" s="98"/>
      <c r="Y409" s="98"/>
      <c r="Z409" s="98"/>
      <c r="AA409" s="98"/>
      <c r="AB409" s="98"/>
    </row>
    <row r="410" spans="1:28" ht="15.75" customHeight="1">
      <c r="A410" s="98"/>
      <c r="B410" s="98"/>
      <c r="C410" s="98"/>
      <c r="D410" s="98"/>
      <c r="E410" s="98"/>
      <c r="F410" s="98"/>
      <c r="G410" s="98"/>
      <c r="H410" s="98"/>
      <c r="I410" s="98"/>
      <c r="J410" s="98"/>
      <c r="K410" s="98"/>
      <c r="L410" s="98"/>
      <c r="M410" s="98"/>
      <c r="N410" s="98"/>
      <c r="O410" s="103"/>
      <c r="P410" s="103"/>
      <c r="Q410" s="103"/>
      <c r="R410" s="103"/>
      <c r="S410" s="98"/>
      <c r="T410" s="98"/>
      <c r="U410" s="98"/>
      <c r="V410" s="98"/>
      <c r="W410" s="98"/>
      <c r="X410" s="98"/>
      <c r="Y410" s="98"/>
      <c r="Z410" s="98"/>
      <c r="AA410" s="98"/>
      <c r="AB410" s="98"/>
    </row>
    <row r="411" spans="1:28" ht="15.75" customHeight="1">
      <c r="A411" s="98"/>
      <c r="B411" s="98"/>
      <c r="C411" s="98"/>
      <c r="D411" s="98"/>
      <c r="E411" s="98"/>
      <c r="F411" s="98"/>
      <c r="G411" s="98"/>
      <c r="H411" s="98"/>
      <c r="I411" s="98"/>
      <c r="J411" s="98"/>
      <c r="K411" s="98"/>
      <c r="L411" s="98"/>
      <c r="M411" s="98"/>
      <c r="N411" s="98"/>
      <c r="O411" s="103"/>
      <c r="P411" s="103"/>
      <c r="Q411" s="103"/>
      <c r="R411" s="103"/>
      <c r="S411" s="98"/>
      <c r="T411" s="98"/>
      <c r="U411" s="98"/>
      <c r="V411" s="98"/>
      <c r="W411" s="98"/>
      <c r="X411" s="98"/>
      <c r="Y411" s="98"/>
      <c r="Z411" s="98"/>
      <c r="AA411" s="98"/>
      <c r="AB411" s="98"/>
    </row>
    <row r="412" spans="1:28" ht="15.75" customHeight="1">
      <c r="A412" s="98"/>
      <c r="B412" s="98"/>
      <c r="C412" s="98"/>
      <c r="D412" s="98"/>
      <c r="E412" s="98"/>
      <c r="F412" s="98"/>
      <c r="G412" s="98"/>
      <c r="H412" s="98"/>
      <c r="I412" s="98"/>
      <c r="J412" s="98"/>
      <c r="K412" s="98"/>
      <c r="L412" s="98"/>
      <c r="M412" s="98"/>
      <c r="N412" s="98"/>
      <c r="O412" s="103"/>
      <c r="P412" s="103"/>
      <c r="Q412" s="103"/>
      <c r="R412" s="103"/>
      <c r="S412" s="98"/>
      <c r="T412" s="98"/>
      <c r="U412" s="98"/>
      <c r="V412" s="98"/>
      <c r="W412" s="98"/>
      <c r="X412" s="98"/>
      <c r="Y412" s="98"/>
      <c r="Z412" s="98"/>
      <c r="AA412" s="98"/>
      <c r="AB412" s="98"/>
    </row>
    <row r="413" spans="1:28" ht="15.75" customHeight="1">
      <c r="A413" s="98"/>
      <c r="B413" s="98"/>
      <c r="C413" s="98"/>
      <c r="D413" s="98"/>
      <c r="E413" s="98"/>
      <c r="F413" s="98"/>
      <c r="G413" s="98"/>
      <c r="H413" s="98"/>
      <c r="I413" s="98"/>
      <c r="J413" s="98"/>
      <c r="K413" s="98"/>
      <c r="L413" s="98"/>
      <c r="M413" s="98"/>
      <c r="N413" s="98"/>
      <c r="O413" s="103"/>
      <c r="P413" s="103"/>
      <c r="Q413" s="103"/>
      <c r="R413" s="103"/>
      <c r="S413" s="98"/>
      <c r="T413" s="98"/>
      <c r="U413" s="98"/>
      <c r="V413" s="98"/>
      <c r="W413" s="98"/>
      <c r="X413" s="98"/>
      <c r="Y413" s="98"/>
      <c r="Z413" s="98"/>
      <c r="AA413" s="98"/>
      <c r="AB413" s="98"/>
    </row>
    <row r="414" spans="1:28" ht="15.75" customHeight="1">
      <c r="A414" s="98"/>
      <c r="B414" s="98"/>
      <c r="C414" s="98"/>
      <c r="D414" s="98"/>
      <c r="E414" s="98"/>
      <c r="F414" s="98"/>
      <c r="G414" s="98"/>
      <c r="H414" s="98"/>
      <c r="I414" s="98"/>
      <c r="J414" s="98"/>
      <c r="K414" s="98"/>
      <c r="L414" s="98"/>
      <c r="M414" s="98"/>
      <c r="N414" s="98"/>
      <c r="O414" s="103"/>
      <c r="P414" s="103"/>
      <c r="Q414" s="103"/>
      <c r="R414" s="103"/>
      <c r="S414" s="98"/>
      <c r="T414" s="98"/>
      <c r="U414" s="98"/>
      <c r="V414" s="98"/>
      <c r="W414" s="98"/>
      <c r="X414" s="98"/>
      <c r="Y414" s="98"/>
      <c r="Z414" s="98"/>
      <c r="AA414" s="98"/>
      <c r="AB414" s="98"/>
    </row>
    <row r="415" spans="1:28" ht="15.75" customHeight="1">
      <c r="A415" s="98"/>
      <c r="B415" s="98"/>
      <c r="C415" s="98"/>
      <c r="D415" s="98"/>
      <c r="E415" s="98"/>
      <c r="F415" s="98"/>
      <c r="G415" s="98"/>
      <c r="H415" s="98"/>
      <c r="I415" s="98"/>
      <c r="J415" s="98"/>
      <c r="K415" s="98"/>
      <c r="L415" s="98"/>
      <c r="M415" s="98"/>
      <c r="N415" s="98"/>
      <c r="O415" s="103"/>
      <c r="P415" s="103"/>
      <c r="Q415" s="103"/>
      <c r="R415" s="103"/>
      <c r="S415" s="98"/>
      <c r="T415" s="98"/>
      <c r="U415" s="98"/>
      <c r="V415" s="98"/>
      <c r="W415" s="98"/>
      <c r="X415" s="98"/>
      <c r="Y415" s="98"/>
      <c r="Z415" s="98"/>
      <c r="AA415" s="98"/>
      <c r="AB415" s="98"/>
    </row>
    <row r="416" spans="1:28" ht="15.75" customHeight="1">
      <c r="A416" s="98"/>
      <c r="B416" s="98"/>
      <c r="C416" s="98"/>
      <c r="D416" s="98"/>
      <c r="E416" s="98"/>
      <c r="F416" s="98"/>
      <c r="G416" s="98"/>
      <c r="H416" s="98"/>
      <c r="I416" s="98"/>
      <c r="J416" s="98"/>
      <c r="K416" s="98"/>
      <c r="L416" s="98"/>
      <c r="M416" s="98"/>
      <c r="N416" s="98"/>
      <c r="O416" s="103"/>
      <c r="P416" s="103"/>
      <c r="Q416" s="103"/>
      <c r="R416" s="103"/>
      <c r="S416" s="98"/>
      <c r="T416" s="98"/>
      <c r="U416" s="98"/>
      <c r="V416" s="98"/>
      <c r="W416" s="98"/>
      <c r="X416" s="98"/>
      <c r="Y416" s="98"/>
      <c r="Z416" s="98"/>
      <c r="AA416" s="98"/>
      <c r="AB416" s="98"/>
    </row>
    <row r="417" spans="1:28" ht="15.75" customHeight="1">
      <c r="A417" s="98"/>
      <c r="B417" s="98"/>
      <c r="C417" s="98"/>
      <c r="D417" s="98"/>
      <c r="E417" s="98"/>
      <c r="F417" s="98"/>
      <c r="G417" s="98"/>
      <c r="H417" s="98"/>
      <c r="I417" s="98"/>
      <c r="J417" s="98"/>
      <c r="K417" s="98"/>
      <c r="L417" s="98"/>
      <c r="M417" s="98"/>
      <c r="N417" s="98"/>
      <c r="O417" s="103"/>
      <c r="P417" s="103"/>
      <c r="Q417" s="103"/>
      <c r="R417" s="103"/>
      <c r="S417" s="98"/>
      <c r="T417" s="98"/>
      <c r="U417" s="98"/>
      <c r="V417" s="98"/>
      <c r="W417" s="98"/>
      <c r="X417" s="98"/>
      <c r="Y417" s="98"/>
      <c r="Z417" s="98"/>
      <c r="AA417" s="98"/>
      <c r="AB417" s="98"/>
    </row>
    <row r="418" spans="1:28" ht="15.75" customHeight="1">
      <c r="A418" s="98"/>
      <c r="B418" s="98"/>
      <c r="C418" s="98"/>
      <c r="D418" s="98"/>
      <c r="E418" s="98"/>
      <c r="F418" s="98"/>
      <c r="G418" s="98"/>
      <c r="H418" s="98"/>
      <c r="I418" s="98"/>
      <c r="J418" s="98"/>
      <c r="K418" s="98"/>
      <c r="L418" s="98"/>
      <c r="M418" s="98"/>
      <c r="N418" s="98"/>
      <c r="O418" s="103"/>
      <c r="P418" s="103"/>
      <c r="Q418" s="103"/>
      <c r="R418" s="103"/>
      <c r="S418" s="98"/>
      <c r="T418" s="98"/>
      <c r="U418" s="98"/>
      <c r="V418" s="98"/>
      <c r="W418" s="98"/>
      <c r="X418" s="98"/>
      <c r="Y418" s="98"/>
      <c r="Z418" s="98"/>
      <c r="AA418" s="98"/>
      <c r="AB418" s="98"/>
    </row>
    <row r="419" spans="1:28" ht="15.75" customHeight="1">
      <c r="A419" s="98"/>
      <c r="B419" s="98"/>
      <c r="C419" s="98"/>
      <c r="D419" s="98"/>
      <c r="E419" s="98"/>
      <c r="F419" s="98"/>
      <c r="G419" s="98"/>
      <c r="H419" s="98"/>
      <c r="I419" s="98"/>
      <c r="J419" s="98"/>
      <c r="K419" s="98"/>
      <c r="L419" s="98"/>
      <c r="M419" s="98"/>
      <c r="N419" s="98"/>
      <c r="O419" s="103"/>
      <c r="P419" s="103"/>
      <c r="Q419" s="103"/>
      <c r="R419" s="103"/>
      <c r="S419" s="98"/>
      <c r="T419" s="98"/>
      <c r="U419" s="98"/>
      <c r="V419" s="98"/>
      <c r="W419" s="98"/>
      <c r="X419" s="98"/>
      <c r="Y419" s="98"/>
      <c r="Z419" s="98"/>
      <c r="AA419" s="98"/>
      <c r="AB419" s="98"/>
    </row>
    <row r="420" spans="1:28" ht="15.75" customHeight="1">
      <c r="A420" s="98"/>
      <c r="B420" s="98"/>
      <c r="C420" s="98"/>
      <c r="D420" s="98"/>
      <c r="E420" s="98"/>
      <c r="F420" s="98"/>
      <c r="G420" s="98"/>
      <c r="H420" s="98"/>
      <c r="I420" s="98"/>
      <c r="J420" s="98"/>
      <c r="K420" s="98"/>
      <c r="L420" s="98"/>
      <c r="M420" s="98"/>
      <c r="N420" s="98"/>
      <c r="O420" s="103"/>
      <c r="P420" s="103"/>
      <c r="Q420" s="103"/>
      <c r="R420" s="103"/>
      <c r="S420" s="98"/>
      <c r="T420" s="98"/>
      <c r="U420" s="98"/>
      <c r="V420" s="98"/>
      <c r="W420" s="98"/>
      <c r="X420" s="98"/>
      <c r="Y420" s="98"/>
      <c r="Z420" s="98"/>
      <c r="AA420" s="98"/>
      <c r="AB420" s="98"/>
    </row>
    <row r="421" spans="1:28" ht="15.75" customHeight="1">
      <c r="A421" s="98"/>
      <c r="B421" s="98"/>
      <c r="C421" s="98"/>
      <c r="D421" s="98"/>
      <c r="E421" s="98"/>
      <c r="F421" s="98"/>
      <c r="G421" s="98"/>
      <c r="H421" s="98"/>
      <c r="I421" s="98"/>
      <c r="J421" s="98"/>
      <c r="K421" s="98"/>
      <c r="L421" s="98"/>
      <c r="M421" s="98"/>
      <c r="N421" s="98"/>
      <c r="O421" s="103"/>
      <c r="P421" s="103"/>
      <c r="Q421" s="103"/>
      <c r="R421" s="103"/>
      <c r="S421" s="98"/>
      <c r="T421" s="98"/>
      <c r="U421" s="98"/>
      <c r="V421" s="98"/>
      <c r="W421" s="98"/>
      <c r="X421" s="98"/>
      <c r="Y421" s="98"/>
      <c r="Z421" s="98"/>
      <c r="AA421" s="98"/>
      <c r="AB421" s="98"/>
    </row>
    <row r="422" spans="1:28" ht="15.75" customHeight="1">
      <c r="A422" s="98"/>
      <c r="B422" s="98"/>
      <c r="C422" s="98"/>
      <c r="D422" s="98"/>
      <c r="E422" s="98"/>
      <c r="F422" s="98"/>
      <c r="G422" s="98"/>
      <c r="H422" s="98"/>
      <c r="I422" s="98"/>
      <c r="J422" s="98"/>
      <c r="K422" s="98"/>
      <c r="L422" s="98"/>
      <c r="M422" s="98"/>
      <c r="N422" s="98"/>
      <c r="O422" s="103"/>
      <c r="P422" s="103"/>
      <c r="Q422" s="103"/>
      <c r="R422" s="103"/>
      <c r="S422" s="98"/>
      <c r="T422" s="98"/>
      <c r="U422" s="98"/>
      <c r="V422" s="98"/>
      <c r="W422" s="98"/>
      <c r="X422" s="98"/>
      <c r="Y422" s="98"/>
      <c r="Z422" s="98"/>
      <c r="AA422" s="98"/>
      <c r="AB422" s="98"/>
    </row>
    <row r="423" spans="1:28" ht="15.75" customHeight="1">
      <c r="A423" s="98"/>
      <c r="B423" s="98"/>
      <c r="C423" s="98"/>
      <c r="D423" s="98"/>
      <c r="E423" s="98"/>
      <c r="F423" s="98"/>
      <c r="G423" s="98"/>
      <c r="H423" s="98"/>
      <c r="I423" s="98"/>
      <c r="J423" s="98"/>
      <c r="K423" s="98"/>
      <c r="L423" s="98"/>
      <c r="M423" s="98"/>
      <c r="N423" s="98"/>
      <c r="O423" s="103"/>
      <c r="P423" s="103"/>
      <c r="Q423" s="103"/>
      <c r="R423" s="103"/>
      <c r="S423" s="98"/>
      <c r="T423" s="98"/>
      <c r="U423" s="98"/>
      <c r="V423" s="98"/>
      <c r="W423" s="98"/>
      <c r="X423" s="98"/>
      <c r="Y423" s="98"/>
      <c r="Z423" s="98"/>
      <c r="AA423" s="98"/>
      <c r="AB423" s="98"/>
    </row>
    <row r="424" spans="1:28" ht="15.75" customHeight="1">
      <c r="A424" s="98"/>
      <c r="B424" s="98"/>
      <c r="C424" s="98"/>
      <c r="D424" s="98"/>
      <c r="E424" s="98"/>
      <c r="F424" s="98"/>
      <c r="G424" s="98"/>
      <c r="H424" s="98"/>
      <c r="I424" s="98"/>
      <c r="J424" s="98"/>
      <c r="K424" s="98"/>
      <c r="L424" s="98"/>
      <c r="M424" s="98"/>
      <c r="N424" s="98"/>
      <c r="O424" s="103"/>
      <c r="P424" s="103"/>
      <c r="Q424" s="103"/>
      <c r="R424" s="103"/>
      <c r="S424" s="98"/>
      <c r="T424" s="98"/>
      <c r="U424" s="98"/>
      <c r="V424" s="98"/>
      <c r="W424" s="98"/>
      <c r="X424" s="98"/>
      <c r="Y424" s="98"/>
      <c r="Z424" s="98"/>
      <c r="AA424" s="98"/>
      <c r="AB424" s="98"/>
    </row>
    <row r="425" spans="1:28" ht="15.75" customHeight="1">
      <c r="A425" s="98"/>
      <c r="B425" s="98"/>
      <c r="C425" s="98"/>
      <c r="D425" s="98"/>
      <c r="E425" s="98"/>
      <c r="F425" s="98"/>
      <c r="G425" s="98"/>
      <c r="H425" s="98"/>
      <c r="I425" s="98"/>
      <c r="J425" s="98"/>
      <c r="K425" s="98"/>
      <c r="L425" s="98"/>
      <c r="M425" s="98"/>
      <c r="N425" s="98"/>
      <c r="O425" s="103"/>
      <c r="P425" s="103"/>
      <c r="Q425" s="103"/>
      <c r="R425" s="103"/>
      <c r="S425" s="98"/>
      <c r="T425" s="98"/>
      <c r="U425" s="98"/>
      <c r="V425" s="98"/>
      <c r="W425" s="98"/>
      <c r="X425" s="98"/>
      <c r="Y425" s="98"/>
      <c r="Z425" s="98"/>
      <c r="AA425" s="98"/>
      <c r="AB425" s="98"/>
    </row>
    <row r="426" spans="1:28" ht="15.75" customHeight="1">
      <c r="A426" s="98"/>
      <c r="B426" s="98"/>
      <c r="C426" s="98"/>
      <c r="D426" s="98"/>
      <c r="E426" s="98"/>
      <c r="F426" s="98"/>
      <c r="G426" s="98"/>
      <c r="H426" s="98"/>
      <c r="I426" s="98"/>
      <c r="J426" s="98"/>
      <c r="K426" s="98"/>
      <c r="L426" s="98"/>
      <c r="M426" s="98"/>
      <c r="N426" s="98"/>
      <c r="O426" s="103"/>
      <c r="P426" s="103"/>
      <c r="Q426" s="103"/>
      <c r="R426" s="103"/>
      <c r="S426" s="98"/>
      <c r="T426" s="98"/>
      <c r="U426" s="98"/>
      <c r="V426" s="98"/>
      <c r="W426" s="98"/>
      <c r="X426" s="98"/>
      <c r="Y426" s="98"/>
      <c r="Z426" s="98"/>
      <c r="AA426" s="98"/>
      <c r="AB426" s="98"/>
    </row>
    <row r="427" spans="1:28" ht="15.75" customHeight="1">
      <c r="A427" s="98"/>
      <c r="B427" s="98"/>
      <c r="C427" s="98"/>
      <c r="D427" s="98"/>
      <c r="E427" s="98"/>
      <c r="F427" s="98"/>
      <c r="G427" s="98"/>
      <c r="H427" s="98"/>
      <c r="I427" s="98"/>
      <c r="J427" s="98"/>
      <c r="K427" s="98"/>
      <c r="L427" s="98"/>
      <c r="M427" s="98"/>
      <c r="N427" s="98"/>
      <c r="O427" s="103"/>
      <c r="P427" s="103"/>
      <c r="Q427" s="103"/>
      <c r="R427" s="103"/>
      <c r="S427" s="98"/>
      <c r="T427" s="98"/>
      <c r="U427" s="98"/>
      <c r="V427" s="98"/>
      <c r="W427" s="98"/>
      <c r="X427" s="98"/>
      <c r="Y427" s="98"/>
      <c r="Z427" s="98"/>
      <c r="AA427" s="98"/>
      <c r="AB427" s="98"/>
    </row>
    <row r="428" spans="1:28" ht="15.75" customHeight="1">
      <c r="A428" s="98"/>
      <c r="B428" s="98"/>
      <c r="C428" s="98"/>
      <c r="D428" s="98"/>
      <c r="E428" s="98"/>
      <c r="F428" s="98"/>
      <c r="G428" s="98"/>
      <c r="H428" s="98"/>
      <c r="I428" s="98"/>
      <c r="J428" s="98"/>
      <c r="K428" s="98"/>
      <c r="L428" s="98"/>
      <c r="M428" s="98"/>
      <c r="N428" s="98"/>
      <c r="O428" s="103"/>
      <c r="P428" s="103"/>
      <c r="Q428" s="103"/>
      <c r="R428" s="103"/>
      <c r="S428" s="98"/>
      <c r="T428" s="98"/>
      <c r="U428" s="98"/>
      <c r="V428" s="98"/>
      <c r="W428" s="98"/>
      <c r="X428" s="98"/>
      <c r="Y428" s="98"/>
      <c r="Z428" s="98"/>
      <c r="AA428" s="98"/>
      <c r="AB428" s="98"/>
    </row>
    <row r="429" spans="1:28" ht="15.75" customHeight="1">
      <c r="A429" s="98"/>
      <c r="B429" s="98"/>
      <c r="C429" s="98"/>
      <c r="D429" s="98"/>
      <c r="E429" s="98"/>
      <c r="F429" s="98"/>
      <c r="G429" s="98"/>
      <c r="H429" s="98"/>
      <c r="I429" s="98"/>
      <c r="J429" s="98"/>
      <c r="K429" s="98"/>
      <c r="L429" s="98"/>
      <c r="M429" s="98"/>
      <c r="N429" s="98"/>
      <c r="O429" s="103"/>
      <c r="P429" s="103"/>
      <c r="Q429" s="103"/>
      <c r="R429" s="103"/>
      <c r="S429" s="98"/>
      <c r="T429" s="98"/>
      <c r="U429" s="98"/>
      <c r="V429" s="98"/>
      <c r="W429" s="98"/>
      <c r="X429" s="98"/>
      <c r="Y429" s="98"/>
      <c r="Z429" s="98"/>
      <c r="AA429" s="98"/>
      <c r="AB429" s="98"/>
    </row>
    <row r="430" spans="1:28" ht="15.75" customHeight="1">
      <c r="A430" s="98"/>
      <c r="B430" s="98"/>
      <c r="C430" s="98"/>
      <c r="D430" s="98"/>
      <c r="E430" s="98"/>
      <c r="F430" s="98"/>
      <c r="G430" s="98"/>
      <c r="H430" s="98"/>
      <c r="I430" s="98"/>
      <c r="J430" s="98"/>
      <c r="K430" s="98"/>
      <c r="L430" s="98"/>
      <c r="M430" s="98"/>
      <c r="N430" s="98"/>
      <c r="O430" s="103"/>
      <c r="P430" s="103"/>
      <c r="Q430" s="103"/>
      <c r="R430" s="103"/>
      <c r="S430" s="98"/>
      <c r="T430" s="98"/>
      <c r="U430" s="98"/>
      <c r="V430" s="98"/>
      <c r="W430" s="98"/>
      <c r="X430" s="98"/>
      <c r="Y430" s="98"/>
      <c r="Z430" s="98"/>
      <c r="AA430" s="98"/>
      <c r="AB430" s="98"/>
    </row>
    <row r="431" spans="1:28" ht="15.75" customHeight="1">
      <c r="A431" s="98"/>
      <c r="B431" s="98"/>
      <c r="C431" s="98"/>
      <c r="D431" s="98"/>
      <c r="E431" s="98"/>
      <c r="F431" s="98"/>
      <c r="G431" s="98"/>
      <c r="H431" s="98"/>
      <c r="I431" s="98"/>
      <c r="J431" s="98"/>
      <c r="K431" s="98"/>
      <c r="L431" s="98"/>
      <c r="M431" s="98"/>
      <c r="N431" s="98"/>
      <c r="O431" s="103"/>
      <c r="P431" s="103"/>
      <c r="Q431" s="103"/>
      <c r="R431" s="103"/>
      <c r="S431" s="98"/>
      <c r="T431" s="98"/>
      <c r="U431" s="98"/>
      <c r="V431" s="98"/>
      <c r="W431" s="98"/>
      <c r="X431" s="98"/>
      <c r="Y431" s="98"/>
      <c r="Z431" s="98"/>
      <c r="AA431" s="98"/>
      <c r="AB431" s="98"/>
    </row>
    <row r="432" spans="1:28" ht="15.75" customHeight="1">
      <c r="A432" s="98"/>
      <c r="B432" s="98"/>
      <c r="C432" s="98"/>
      <c r="D432" s="98"/>
      <c r="E432" s="98"/>
      <c r="F432" s="98"/>
      <c r="G432" s="98"/>
      <c r="H432" s="98"/>
      <c r="I432" s="98"/>
      <c r="J432" s="98"/>
      <c r="K432" s="98"/>
      <c r="L432" s="98"/>
      <c r="M432" s="98"/>
      <c r="N432" s="98"/>
      <c r="O432" s="103"/>
      <c r="P432" s="103"/>
      <c r="Q432" s="103"/>
      <c r="R432" s="103"/>
      <c r="S432" s="98"/>
      <c r="T432" s="98"/>
      <c r="U432" s="98"/>
      <c r="V432" s="98"/>
      <c r="W432" s="98"/>
      <c r="X432" s="98"/>
      <c r="Y432" s="98"/>
      <c r="Z432" s="98"/>
      <c r="AA432" s="98"/>
      <c r="AB432" s="98"/>
    </row>
    <row r="433" spans="1:28" ht="15.75" customHeight="1">
      <c r="A433" s="98"/>
      <c r="B433" s="98"/>
      <c r="C433" s="98"/>
      <c r="D433" s="98"/>
      <c r="E433" s="98"/>
      <c r="F433" s="98"/>
      <c r="G433" s="98"/>
      <c r="H433" s="98"/>
      <c r="I433" s="98"/>
      <c r="J433" s="98"/>
      <c r="K433" s="98"/>
      <c r="L433" s="98"/>
      <c r="M433" s="98"/>
      <c r="N433" s="98"/>
      <c r="O433" s="103"/>
      <c r="P433" s="103"/>
      <c r="Q433" s="103"/>
      <c r="R433" s="103"/>
      <c r="S433" s="98"/>
      <c r="T433" s="98"/>
      <c r="U433" s="98"/>
      <c r="V433" s="98"/>
      <c r="W433" s="98"/>
      <c r="X433" s="98"/>
      <c r="Y433" s="98"/>
      <c r="Z433" s="98"/>
      <c r="AA433" s="98"/>
      <c r="AB433" s="98"/>
    </row>
    <row r="434" spans="1:28" ht="15.75" customHeight="1">
      <c r="A434" s="98"/>
      <c r="B434" s="98"/>
      <c r="C434" s="98"/>
      <c r="D434" s="98"/>
      <c r="E434" s="98"/>
      <c r="F434" s="98"/>
      <c r="G434" s="98"/>
      <c r="H434" s="98"/>
      <c r="I434" s="98"/>
      <c r="J434" s="98"/>
      <c r="K434" s="98"/>
      <c r="L434" s="98"/>
      <c r="M434" s="98"/>
      <c r="N434" s="98"/>
      <c r="O434" s="103"/>
      <c r="P434" s="103"/>
      <c r="Q434" s="103"/>
      <c r="R434" s="103"/>
      <c r="S434" s="98"/>
      <c r="T434" s="98"/>
      <c r="U434" s="98"/>
      <c r="V434" s="98"/>
      <c r="W434" s="98"/>
      <c r="X434" s="98"/>
      <c r="Y434" s="98"/>
      <c r="Z434" s="98"/>
      <c r="AA434" s="98"/>
      <c r="AB434" s="98"/>
    </row>
    <row r="435" spans="1:28" ht="15.75" customHeight="1">
      <c r="A435" s="98"/>
      <c r="B435" s="98"/>
      <c r="C435" s="98"/>
      <c r="D435" s="98"/>
      <c r="E435" s="98"/>
      <c r="F435" s="98"/>
      <c r="G435" s="98"/>
      <c r="H435" s="98"/>
      <c r="I435" s="98"/>
      <c r="J435" s="98"/>
      <c r="K435" s="98"/>
      <c r="L435" s="98"/>
      <c r="M435" s="98"/>
      <c r="N435" s="98"/>
      <c r="O435" s="103"/>
      <c r="P435" s="103"/>
      <c r="Q435" s="103"/>
      <c r="R435" s="103"/>
      <c r="S435" s="98"/>
      <c r="T435" s="98"/>
      <c r="U435" s="98"/>
      <c r="V435" s="98"/>
      <c r="W435" s="98"/>
      <c r="X435" s="98"/>
      <c r="Y435" s="98"/>
      <c r="Z435" s="98"/>
      <c r="AA435" s="98"/>
      <c r="AB435" s="98"/>
    </row>
    <row r="436" spans="1:28" ht="15.75" customHeight="1">
      <c r="A436" s="98"/>
      <c r="B436" s="98"/>
      <c r="C436" s="98"/>
      <c r="D436" s="98"/>
      <c r="E436" s="98"/>
      <c r="F436" s="98"/>
      <c r="G436" s="98"/>
      <c r="H436" s="98"/>
      <c r="I436" s="98"/>
      <c r="J436" s="98"/>
      <c r="K436" s="98"/>
      <c r="L436" s="98"/>
      <c r="M436" s="98"/>
      <c r="N436" s="98"/>
      <c r="O436" s="103"/>
      <c r="P436" s="103"/>
      <c r="Q436" s="103"/>
      <c r="R436" s="103"/>
      <c r="S436" s="98"/>
      <c r="T436" s="98"/>
      <c r="U436" s="98"/>
      <c r="V436" s="98"/>
      <c r="W436" s="98"/>
      <c r="X436" s="98"/>
      <c r="Y436" s="98"/>
      <c r="Z436" s="98"/>
      <c r="AA436" s="98"/>
      <c r="AB436" s="98"/>
    </row>
    <row r="437" spans="1:28" ht="15.75" customHeight="1">
      <c r="A437" s="98"/>
      <c r="B437" s="98"/>
      <c r="C437" s="98"/>
      <c r="D437" s="98"/>
      <c r="E437" s="98"/>
      <c r="F437" s="98"/>
      <c r="G437" s="98"/>
      <c r="H437" s="98"/>
      <c r="I437" s="98"/>
      <c r="J437" s="98"/>
      <c r="K437" s="98"/>
      <c r="L437" s="98"/>
      <c r="M437" s="98"/>
      <c r="N437" s="98"/>
      <c r="O437" s="103"/>
      <c r="P437" s="103"/>
      <c r="Q437" s="103"/>
      <c r="R437" s="103"/>
      <c r="S437" s="98"/>
      <c r="T437" s="98"/>
      <c r="U437" s="98"/>
      <c r="V437" s="98"/>
      <c r="W437" s="98"/>
      <c r="X437" s="98"/>
      <c r="Y437" s="98"/>
      <c r="Z437" s="98"/>
      <c r="AA437" s="98"/>
      <c r="AB437" s="98"/>
    </row>
    <row r="438" spans="1:28" ht="15.75" customHeight="1">
      <c r="A438" s="98"/>
      <c r="B438" s="98"/>
      <c r="C438" s="98"/>
      <c r="D438" s="98"/>
      <c r="E438" s="98"/>
      <c r="F438" s="98"/>
      <c r="G438" s="98"/>
      <c r="H438" s="98"/>
      <c r="I438" s="98"/>
      <c r="J438" s="98"/>
      <c r="K438" s="98"/>
      <c r="L438" s="98"/>
      <c r="M438" s="98"/>
      <c r="N438" s="98"/>
      <c r="O438" s="103"/>
      <c r="P438" s="103"/>
      <c r="Q438" s="103"/>
      <c r="R438" s="103"/>
      <c r="S438" s="98"/>
      <c r="T438" s="98"/>
      <c r="U438" s="98"/>
      <c r="V438" s="98"/>
      <c r="W438" s="98"/>
      <c r="X438" s="98"/>
      <c r="Y438" s="98"/>
      <c r="Z438" s="98"/>
      <c r="AA438" s="98"/>
      <c r="AB438" s="98"/>
    </row>
    <row r="439" spans="1:28" ht="15.75" customHeight="1">
      <c r="A439" s="98"/>
      <c r="B439" s="98"/>
      <c r="C439" s="98"/>
      <c r="D439" s="98"/>
      <c r="E439" s="98"/>
      <c r="F439" s="98"/>
      <c r="G439" s="98"/>
      <c r="H439" s="98"/>
      <c r="I439" s="98"/>
      <c r="J439" s="98"/>
      <c r="K439" s="98"/>
      <c r="L439" s="98"/>
      <c r="M439" s="98"/>
      <c r="N439" s="98"/>
      <c r="O439" s="103"/>
      <c r="P439" s="103"/>
      <c r="Q439" s="103"/>
      <c r="R439" s="103"/>
      <c r="S439" s="98"/>
      <c r="T439" s="98"/>
      <c r="U439" s="98"/>
      <c r="V439" s="98"/>
      <c r="W439" s="98"/>
      <c r="X439" s="98"/>
      <c r="Y439" s="98"/>
      <c r="Z439" s="98"/>
      <c r="AA439" s="98"/>
      <c r="AB439" s="98"/>
    </row>
    <row r="440" spans="1:28" ht="15.75" customHeight="1">
      <c r="A440" s="98"/>
      <c r="B440" s="98"/>
      <c r="C440" s="98"/>
      <c r="D440" s="98"/>
      <c r="E440" s="98"/>
      <c r="F440" s="98"/>
      <c r="G440" s="98"/>
      <c r="H440" s="98"/>
      <c r="I440" s="98"/>
      <c r="J440" s="98"/>
      <c r="K440" s="98"/>
      <c r="L440" s="98"/>
      <c r="M440" s="98"/>
      <c r="N440" s="98"/>
      <c r="O440" s="103"/>
      <c r="P440" s="103"/>
      <c r="Q440" s="103"/>
      <c r="R440" s="103"/>
      <c r="S440" s="98"/>
      <c r="T440" s="98"/>
      <c r="U440" s="98"/>
      <c r="V440" s="98"/>
      <c r="W440" s="98"/>
      <c r="X440" s="98"/>
      <c r="Y440" s="98"/>
      <c r="Z440" s="98"/>
      <c r="AA440" s="98"/>
      <c r="AB440" s="98"/>
    </row>
    <row r="441" spans="1:28" ht="15.75" customHeight="1">
      <c r="A441" s="98"/>
      <c r="B441" s="98"/>
      <c r="C441" s="98"/>
      <c r="D441" s="98"/>
      <c r="E441" s="98"/>
      <c r="F441" s="98"/>
      <c r="G441" s="98"/>
      <c r="H441" s="98"/>
      <c r="I441" s="98"/>
      <c r="J441" s="98"/>
      <c r="K441" s="98"/>
      <c r="L441" s="98"/>
      <c r="M441" s="98"/>
      <c r="N441" s="98"/>
      <c r="O441" s="103"/>
      <c r="P441" s="103"/>
      <c r="Q441" s="103"/>
      <c r="R441" s="103"/>
      <c r="S441" s="98"/>
      <c r="T441" s="98"/>
      <c r="U441" s="98"/>
      <c r="V441" s="98"/>
      <c r="W441" s="98"/>
      <c r="X441" s="98"/>
      <c r="Y441" s="98"/>
      <c r="Z441" s="98"/>
      <c r="AA441" s="98"/>
      <c r="AB441" s="98"/>
    </row>
    <row r="442" spans="1:28" ht="15.75" customHeight="1">
      <c r="A442" s="98"/>
      <c r="B442" s="98"/>
      <c r="C442" s="98"/>
      <c r="D442" s="98"/>
      <c r="E442" s="98"/>
      <c r="F442" s="98"/>
      <c r="G442" s="98"/>
      <c r="H442" s="98"/>
      <c r="I442" s="98"/>
      <c r="J442" s="98"/>
      <c r="K442" s="98"/>
      <c r="L442" s="98"/>
      <c r="M442" s="98"/>
      <c r="N442" s="98"/>
      <c r="O442" s="103"/>
      <c r="P442" s="103"/>
      <c r="Q442" s="103"/>
      <c r="R442" s="103"/>
      <c r="S442" s="98"/>
      <c r="T442" s="98"/>
      <c r="U442" s="98"/>
      <c r="V442" s="98"/>
      <c r="W442" s="98"/>
      <c r="X442" s="98"/>
      <c r="Y442" s="98"/>
      <c r="Z442" s="98"/>
      <c r="AA442" s="98"/>
      <c r="AB442" s="98"/>
    </row>
    <row r="443" spans="1:28" ht="15.75" customHeight="1">
      <c r="A443" s="98"/>
      <c r="B443" s="98"/>
      <c r="C443" s="98"/>
      <c r="D443" s="98"/>
      <c r="E443" s="98"/>
      <c r="F443" s="98"/>
      <c r="G443" s="98"/>
      <c r="H443" s="98"/>
      <c r="I443" s="98"/>
      <c r="J443" s="98"/>
      <c r="K443" s="98"/>
      <c r="L443" s="98"/>
      <c r="M443" s="98"/>
      <c r="N443" s="98"/>
      <c r="O443" s="103"/>
      <c r="P443" s="103"/>
      <c r="Q443" s="103"/>
      <c r="R443" s="103"/>
      <c r="S443" s="98"/>
      <c r="T443" s="98"/>
      <c r="U443" s="98"/>
      <c r="V443" s="98"/>
      <c r="W443" s="98"/>
      <c r="X443" s="98"/>
      <c r="Y443" s="98"/>
      <c r="Z443" s="98"/>
      <c r="AA443" s="98"/>
      <c r="AB443" s="98"/>
    </row>
    <row r="444" spans="1:28" ht="15.75" customHeight="1">
      <c r="A444" s="98"/>
      <c r="B444" s="98"/>
      <c r="C444" s="98"/>
      <c r="D444" s="98"/>
      <c r="E444" s="98"/>
      <c r="F444" s="98"/>
      <c r="G444" s="98"/>
      <c r="H444" s="98"/>
      <c r="I444" s="98"/>
      <c r="J444" s="98"/>
      <c r="K444" s="98"/>
      <c r="L444" s="98"/>
      <c r="M444" s="98"/>
      <c r="N444" s="98"/>
      <c r="O444" s="103"/>
      <c r="P444" s="103"/>
      <c r="Q444" s="103"/>
      <c r="R444" s="103"/>
      <c r="S444" s="98"/>
      <c r="T444" s="98"/>
      <c r="U444" s="98"/>
      <c r="V444" s="98"/>
      <c r="W444" s="98"/>
      <c r="X444" s="98"/>
      <c r="Y444" s="98"/>
      <c r="Z444" s="98"/>
      <c r="AA444" s="98"/>
      <c r="AB444" s="98"/>
    </row>
    <row r="445" spans="1:28" ht="15.75" customHeight="1">
      <c r="A445" s="98"/>
      <c r="B445" s="98"/>
      <c r="C445" s="98"/>
      <c r="D445" s="98"/>
      <c r="E445" s="98"/>
      <c r="F445" s="98"/>
      <c r="G445" s="98"/>
      <c r="H445" s="98"/>
      <c r="I445" s="98"/>
      <c r="J445" s="98"/>
      <c r="K445" s="98"/>
      <c r="L445" s="98"/>
      <c r="M445" s="98"/>
      <c r="N445" s="98"/>
      <c r="O445" s="103"/>
      <c r="P445" s="103"/>
      <c r="Q445" s="103"/>
      <c r="R445" s="103"/>
      <c r="S445" s="98"/>
      <c r="T445" s="98"/>
      <c r="U445" s="98"/>
      <c r="V445" s="98"/>
      <c r="W445" s="98"/>
      <c r="X445" s="98"/>
      <c r="Y445" s="98"/>
      <c r="Z445" s="98"/>
      <c r="AA445" s="98"/>
      <c r="AB445" s="98"/>
    </row>
    <row r="446" spans="1:28" ht="15.75" customHeight="1">
      <c r="A446" s="98"/>
      <c r="B446" s="98"/>
      <c r="C446" s="98"/>
      <c r="D446" s="98"/>
      <c r="E446" s="98"/>
      <c r="F446" s="98"/>
      <c r="G446" s="98"/>
      <c r="H446" s="98"/>
      <c r="I446" s="98"/>
      <c r="J446" s="98"/>
      <c r="K446" s="98"/>
      <c r="L446" s="98"/>
      <c r="M446" s="98"/>
      <c r="N446" s="98"/>
      <c r="O446" s="103"/>
      <c r="P446" s="103"/>
      <c r="Q446" s="103"/>
      <c r="R446" s="103"/>
      <c r="S446" s="98"/>
      <c r="T446" s="98"/>
      <c r="U446" s="98"/>
      <c r="V446" s="98"/>
      <c r="W446" s="98"/>
      <c r="X446" s="98"/>
      <c r="Y446" s="98"/>
      <c r="Z446" s="98"/>
      <c r="AA446" s="98"/>
      <c r="AB446" s="98"/>
    </row>
    <row r="447" spans="1:28" ht="15.75" customHeight="1">
      <c r="A447" s="98"/>
      <c r="B447" s="98"/>
      <c r="C447" s="98"/>
      <c r="D447" s="98"/>
      <c r="E447" s="98"/>
      <c r="F447" s="98"/>
      <c r="G447" s="98"/>
      <c r="H447" s="98"/>
      <c r="I447" s="98"/>
      <c r="J447" s="98"/>
      <c r="K447" s="98"/>
      <c r="L447" s="98"/>
      <c r="M447" s="98"/>
      <c r="N447" s="98"/>
      <c r="O447" s="103"/>
      <c r="P447" s="103"/>
      <c r="Q447" s="103"/>
      <c r="R447" s="103"/>
      <c r="S447" s="98"/>
      <c r="T447" s="98"/>
      <c r="U447" s="98"/>
      <c r="V447" s="98"/>
      <c r="W447" s="98"/>
      <c r="X447" s="98"/>
      <c r="Y447" s="98"/>
      <c r="Z447" s="98"/>
      <c r="AA447" s="98"/>
      <c r="AB447" s="98"/>
    </row>
    <row r="448" spans="1:28" ht="15.75" customHeight="1">
      <c r="A448" s="98"/>
      <c r="B448" s="98"/>
      <c r="C448" s="98"/>
      <c r="D448" s="98"/>
      <c r="E448" s="98"/>
      <c r="F448" s="98"/>
      <c r="G448" s="98"/>
      <c r="H448" s="98"/>
      <c r="I448" s="98"/>
      <c r="J448" s="98"/>
      <c r="K448" s="98"/>
      <c r="L448" s="98"/>
      <c r="M448" s="98"/>
      <c r="N448" s="98"/>
      <c r="O448" s="103"/>
      <c r="P448" s="103"/>
      <c r="Q448" s="103"/>
      <c r="R448" s="103"/>
      <c r="S448" s="98"/>
      <c r="T448" s="98"/>
      <c r="U448" s="98"/>
      <c r="V448" s="98"/>
      <c r="W448" s="98"/>
      <c r="X448" s="98"/>
      <c r="Y448" s="98"/>
      <c r="Z448" s="98"/>
      <c r="AA448" s="98"/>
      <c r="AB448" s="98"/>
    </row>
    <row r="449" spans="1:28" ht="15.75" customHeight="1">
      <c r="A449" s="98"/>
      <c r="B449" s="98"/>
      <c r="C449" s="98"/>
      <c r="D449" s="98"/>
      <c r="E449" s="98"/>
      <c r="F449" s="98"/>
      <c r="G449" s="98"/>
      <c r="H449" s="98"/>
      <c r="I449" s="98"/>
      <c r="J449" s="98"/>
      <c r="K449" s="98"/>
      <c r="L449" s="98"/>
      <c r="M449" s="98"/>
      <c r="N449" s="98"/>
      <c r="O449" s="103"/>
      <c r="P449" s="103"/>
      <c r="Q449" s="103"/>
      <c r="R449" s="103"/>
      <c r="S449" s="98"/>
      <c r="T449" s="98"/>
      <c r="U449" s="98"/>
      <c r="V449" s="98"/>
      <c r="W449" s="98"/>
      <c r="X449" s="98"/>
      <c r="Y449" s="98"/>
      <c r="Z449" s="98"/>
      <c r="AA449" s="98"/>
      <c r="AB449" s="98"/>
    </row>
    <row r="450" spans="1:28" ht="15.75" customHeight="1">
      <c r="A450" s="98"/>
      <c r="B450" s="98"/>
      <c r="C450" s="98"/>
      <c r="D450" s="98"/>
      <c r="E450" s="98"/>
      <c r="F450" s="98"/>
      <c r="G450" s="98"/>
      <c r="H450" s="98"/>
      <c r="I450" s="98"/>
      <c r="J450" s="98"/>
      <c r="K450" s="98"/>
      <c r="L450" s="98"/>
      <c r="M450" s="98"/>
      <c r="N450" s="98"/>
      <c r="O450" s="103"/>
      <c r="P450" s="103"/>
      <c r="Q450" s="103"/>
      <c r="R450" s="103"/>
      <c r="S450" s="98"/>
      <c r="T450" s="98"/>
      <c r="U450" s="98"/>
      <c r="V450" s="98"/>
      <c r="W450" s="98"/>
      <c r="X450" s="98"/>
      <c r="Y450" s="98"/>
      <c r="Z450" s="98"/>
      <c r="AA450" s="98"/>
      <c r="AB450" s="98"/>
    </row>
    <row r="451" spans="1:28" ht="15.75" customHeight="1">
      <c r="A451" s="98"/>
      <c r="B451" s="98"/>
      <c r="C451" s="98"/>
      <c r="D451" s="98"/>
      <c r="E451" s="98"/>
      <c r="F451" s="98"/>
      <c r="G451" s="98"/>
      <c r="H451" s="98"/>
      <c r="I451" s="98"/>
      <c r="J451" s="98"/>
      <c r="K451" s="98"/>
      <c r="L451" s="98"/>
      <c r="M451" s="98"/>
      <c r="N451" s="98"/>
      <c r="O451" s="103"/>
      <c r="P451" s="103"/>
      <c r="Q451" s="103"/>
      <c r="R451" s="103"/>
      <c r="S451" s="98"/>
      <c r="T451" s="98"/>
      <c r="U451" s="98"/>
      <c r="V451" s="98"/>
      <c r="W451" s="98"/>
      <c r="X451" s="98"/>
      <c r="Y451" s="98"/>
      <c r="Z451" s="98"/>
      <c r="AA451" s="98"/>
      <c r="AB451" s="98"/>
    </row>
    <row r="452" spans="1:28" ht="15.75" customHeight="1">
      <c r="A452" s="98"/>
      <c r="B452" s="98"/>
      <c r="C452" s="98"/>
      <c r="D452" s="98"/>
      <c r="E452" s="98"/>
      <c r="F452" s="98"/>
      <c r="G452" s="98"/>
      <c r="H452" s="98"/>
      <c r="I452" s="98"/>
      <c r="J452" s="98"/>
      <c r="K452" s="98"/>
      <c r="L452" s="98"/>
      <c r="M452" s="98"/>
      <c r="N452" s="98"/>
      <c r="O452" s="103"/>
      <c r="P452" s="103"/>
      <c r="Q452" s="103"/>
      <c r="R452" s="103"/>
      <c r="S452" s="98"/>
      <c r="T452" s="98"/>
      <c r="U452" s="98"/>
      <c r="V452" s="98"/>
      <c r="W452" s="98"/>
      <c r="X452" s="98"/>
      <c r="Y452" s="98"/>
      <c r="Z452" s="98"/>
      <c r="AA452" s="98"/>
      <c r="AB452" s="98"/>
    </row>
    <row r="453" spans="1:28" ht="15.75" customHeight="1">
      <c r="A453" s="98"/>
      <c r="B453" s="98"/>
      <c r="C453" s="98"/>
      <c r="D453" s="98"/>
      <c r="E453" s="98"/>
      <c r="F453" s="98"/>
      <c r="G453" s="98"/>
      <c r="H453" s="98"/>
      <c r="I453" s="98"/>
      <c r="J453" s="98"/>
      <c r="K453" s="98"/>
      <c r="L453" s="98"/>
      <c r="M453" s="98"/>
      <c r="N453" s="98"/>
      <c r="O453" s="103"/>
      <c r="P453" s="103"/>
      <c r="Q453" s="103"/>
      <c r="R453" s="103"/>
      <c r="S453" s="98"/>
      <c r="T453" s="98"/>
      <c r="U453" s="98"/>
      <c r="V453" s="98"/>
      <c r="W453" s="98"/>
      <c r="X453" s="98"/>
      <c r="Y453" s="98"/>
      <c r="Z453" s="98"/>
      <c r="AA453" s="98"/>
      <c r="AB453" s="98"/>
    </row>
    <row r="454" spans="1:28" ht="15.75" customHeight="1">
      <c r="A454" s="98"/>
      <c r="B454" s="98"/>
      <c r="C454" s="98"/>
      <c r="D454" s="98"/>
      <c r="E454" s="98"/>
      <c r="F454" s="98"/>
      <c r="G454" s="98"/>
      <c r="H454" s="98"/>
      <c r="I454" s="98"/>
      <c r="J454" s="98"/>
      <c r="K454" s="98"/>
      <c r="L454" s="98"/>
      <c r="M454" s="98"/>
      <c r="N454" s="98"/>
      <c r="O454" s="103"/>
      <c r="P454" s="103"/>
      <c r="Q454" s="103"/>
      <c r="R454" s="103"/>
      <c r="S454" s="98"/>
      <c r="T454" s="98"/>
      <c r="U454" s="98"/>
      <c r="V454" s="98"/>
      <c r="W454" s="98"/>
      <c r="X454" s="98"/>
      <c r="Y454" s="98"/>
      <c r="Z454" s="98"/>
      <c r="AA454" s="98"/>
      <c r="AB454" s="98"/>
    </row>
    <row r="455" spans="1:28" ht="15.75" customHeight="1">
      <c r="A455" s="98"/>
      <c r="B455" s="98"/>
      <c r="C455" s="98"/>
      <c r="D455" s="98"/>
      <c r="E455" s="98"/>
      <c r="F455" s="98"/>
      <c r="G455" s="98"/>
      <c r="H455" s="98"/>
      <c r="I455" s="98"/>
      <c r="J455" s="98"/>
      <c r="K455" s="98"/>
      <c r="L455" s="98"/>
      <c r="M455" s="98"/>
      <c r="N455" s="98"/>
      <c r="O455" s="103"/>
      <c r="P455" s="103"/>
      <c r="Q455" s="103"/>
      <c r="R455" s="103"/>
      <c r="S455" s="98"/>
      <c r="T455" s="98"/>
      <c r="U455" s="98"/>
      <c r="V455" s="98"/>
      <c r="W455" s="98"/>
      <c r="X455" s="98"/>
      <c r="Y455" s="98"/>
      <c r="Z455" s="98"/>
      <c r="AA455" s="98"/>
      <c r="AB455" s="98"/>
    </row>
    <row r="456" spans="1:28" ht="15.75" customHeight="1">
      <c r="A456" s="98"/>
      <c r="B456" s="98"/>
      <c r="C456" s="98"/>
      <c r="D456" s="98"/>
      <c r="E456" s="98"/>
      <c r="F456" s="98"/>
      <c r="G456" s="98"/>
      <c r="H456" s="98"/>
      <c r="I456" s="98"/>
      <c r="J456" s="98"/>
      <c r="K456" s="98"/>
      <c r="L456" s="98"/>
      <c r="M456" s="98"/>
      <c r="N456" s="98"/>
      <c r="O456" s="103"/>
      <c r="P456" s="103"/>
      <c r="Q456" s="103"/>
      <c r="R456" s="103"/>
      <c r="S456" s="98"/>
      <c r="T456" s="98"/>
      <c r="U456" s="98"/>
      <c r="V456" s="98"/>
      <c r="W456" s="98"/>
      <c r="X456" s="98"/>
      <c r="Y456" s="98"/>
      <c r="Z456" s="98"/>
      <c r="AA456" s="98"/>
      <c r="AB456" s="98"/>
    </row>
    <row r="457" spans="1:28" ht="15.75" customHeight="1">
      <c r="A457" s="98"/>
      <c r="B457" s="98"/>
      <c r="C457" s="98"/>
      <c r="D457" s="98"/>
      <c r="E457" s="98"/>
      <c r="F457" s="98"/>
      <c r="G457" s="98"/>
      <c r="H457" s="98"/>
      <c r="I457" s="98"/>
      <c r="J457" s="98"/>
      <c r="K457" s="98"/>
      <c r="L457" s="98"/>
      <c r="M457" s="98"/>
      <c r="N457" s="98"/>
      <c r="O457" s="103"/>
      <c r="P457" s="103"/>
      <c r="Q457" s="103"/>
      <c r="R457" s="103"/>
      <c r="S457" s="98"/>
      <c r="T457" s="98"/>
      <c r="U457" s="98"/>
      <c r="V457" s="98"/>
      <c r="W457" s="98"/>
      <c r="X457" s="98"/>
      <c r="Y457" s="98"/>
      <c r="Z457" s="98"/>
      <c r="AA457" s="98"/>
      <c r="AB457" s="98"/>
    </row>
    <row r="458" spans="1:28" ht="15.75" customHeight="1">
      <c r="A458" s="98"/>
      <c r="B458" s="98"/>
      <c r="C458" s="98"/>
      <c r="D458" s="98"/>
      <c r="E458" s="98"/>
      <c r="F458" s="98"/>
      <c r="G458" s="98"/>
      <c r="H458" s="98"/>
      <c r="I458" s="98"/>
      <c r="J458" s="98"/>
      <c r="K458" s="98"/>
      <c r="L458" s="98"/>
      <c r="M458" s="98"/>
      <c r="N458" s="98"/>
      <c r="O458" s="103"/>
      <c r="P458" s="103"/>
      <c r="Q458" s="103"/>
      <c r="R458" s="103"/>
      <c r="S458" s="98"/>
      <c r="T458" s="98"/>
      <c r="U458" s="98"/>
      <c r="V458" s="98"/>
      <c r="W458" s="98"/>
      <c r="X458" s="98"/>
      <c r="Y458" s="98"/>
      <c r="Z458" s="98"/>
      <c r="AA458" s="98"/>
      <c r="AB458" s="98"/>
    </row>
    <row r="459" spans="1:28" ht="15.75" customHeight="1">
      <c r="A459" s="98"/>
      <c r="B459" s="98"/>
      <c r="C459" s="98"/>
      <c r="D459" s="98"/>
      <c r="E459" s="98"/>
      <c r="F459" s="98"/>
      <c r="G459" s="98"/>
      <c r="H459" s="98"/>
      <c r="I459" s="98"/>
      <c r="J459" s="98"/>
      <c r="K459" s="98"/>
      <c r="L459" s="98"/>
      <c r="M459" s="98"/>
      <c r="N459" s="98"/>
      <c r="O459" s="103"/>
      <c r="P459" s="103"/>
      <c r="Q459" s="103"/>
      <c r="R459" s="103"/>
      <c r="S459" s="98"/>
      <c r="T459" s="98"/>
      <c r="U459" s="98"/>
      <c r="V459" s="98"/>
      <c r="W459" s="98"/>
      <c r="X459" s="98"/>
      <c r="Y459" s="98"/>
      <c r="Z459" s="98"/>
      <c r="AA459" s="98"/>
      <c r="AB459" s="98"/>
    </row>
    <row r="460" spans="1:28" ht="15.75" customHeight="1">
      <c r="A460" s="98"/>
      <c r="B460" s="98"/>
      <c r="C460" s="98"/>
      <c r="D460" s="98"/>
      <c r="E460" s="98"/>
      <c r="F460" s="98"/>
      <c r="G460" s="98"/>
      <c r="H460" s="98"/>
      <c r="I460" s="98"/>
      <c r="J460" s="98"/>
      <c r="K460" s="98"/>
      <c r="L460" s="98"/>
      <c r="M460" s="98"/>
      <c r="N460" s="98"/>
      <c r="O460" s="103"/>
      <c r="P460" s="103"/>
      <c r="Q460" s="103"/>
      <c r="R460" s="103"/>
      <c r="S460" s="98"/>
      <c r="T460" s="98"/>
      <c r="U460" s="98"/>
      <c r="V460" s="98"/>
      <c r="W460" s="98"/>
      <c r="X460" s="98"/>
      <c r="Y460" s="98"/>
      <c r="Z460" s="98"/>
      <c r="AA460" s="98"/>
      <c r="AB460" s="98"/>
    </row>
    <row r="461" spans="1:28" ht="15.75" customHeight="1">
      <c r="A461" s="98"/>
      <c r="B461" s="98"/>
      <c r="C461" s="98"/>
      <c r="D461" s="98"/>
      <c r="E461" s="98"/>
      <c r="F461" s="98"/>
      <c r="G461" s="98"/>
      <c r="H461" s="98"/>
      <c r="I461" s="98"/>
      <c r="J461" s="98"/>
      <c r="K461" s="98"/>
      <c r="L461" s="98"/>
      <c r="M461" s="98"/>
      <c r="N461" s="98"/>
      <c r="O461" s="103"/>
      <c r="P461" s="103"/>
      <c r="Q461" s="103"/>
      <c r="R461" s="103"/>
      <c r="S461" s="98"/>
      <c r="T461" s="98"/>
      <c r="U461" s="98"/>
      <c r="V461" s="98"/>
      <c r="W461" s="98"/>
      <c r="X461" s="98"/>
      <c r="Y461" s="98"/>
      <c r="Z461" s="98"/>
      <c r="AA461" s="98"/>
      <c r="AB461" s="98"/>
    </row>
    <row r="462" spans="1:28" ht="15.75" customHeight="1">
      <c r="A462" s="98"/>
      <c r="B462" s="98"/>
      <c r="C462" s="98"/>
      <c r="D462" s="98"/>
      <c r="E462" s="98"/>
      <c r="F462" s="98"/>
      <c r="G462" s="98"/>
      <c r="H462" s="98"/>
      <c r="I462" s="98"/>
      <c r="J462" s="98"/>
      <c r="K462" s="98"/>
      <c r="L462" s="98"/>
      <c r="M462" s="98"/>
      <c r="N462" s="98"/>
      <c r="O462" s="103"/>
      <c r="P462" s="103"/>
      <c r="Q462" s="103"/>
      <c r="R462" s="103"/>
      <c r="S462" s="98"/>
      <c r="T462" s="98"/>
      <c r="U462" s="98"/>
      <c r="V462" s="98"/>
      <c r="W462" s="98"/>
      <c r="X462" s="98"/>
      <c r="Y462" s="98"/>
      <c r="Z462" s="98"/>
      <c r="AA462" s="98"/>
      <c r="AB462" s="98"/>
    </row>
    <row r="463" spans="1:28" ht="15.75" customHeight="1">
      <c r="A463" s="98"/>
      <c r="B463" s="98"/>
      <c r="C463" s="98"/>
      <c r="D463" s="98"/>
      <c r="E463" s="98"/>
      <c r="F463" s="98"/>
      <c r="G463" s="98"/>
      <c r="H463" s="98"/>
      <c r="I463" s="98"/>
      <c r="J463" s="98"/>
      <c r="K463" s="98"/>
      <c r="L463" s="98"/>
      <c r="M463" s="98"/>
      <c r="N463" s="98"/>
      <c r="O463" s="103"/>
      <c r="P463" s="103"/>
      <c r="Q463" s="103"/>
      <c r="R463" s="103"/>
      <c r="S463" s="98"/>
      <c r="T463" s="98"/>
      <c r="U463" s="98"/>
      <c r="V463" s="98"/>
      <c r="W463" s="98"/>
      <c r="X463" s="98"/>
      <c r="Y463" s="98"/>
      <c r="Z463" s="98"/>
      <c r="AA463" s="98"/>
      <c r="AB463" s="98"/>
    </row>
    <row r="464" spans="1:28" ht="15.75" customHeight="1">
      <c r="A464" s="98"/>
      <c r="B464" s="98"/>
      <c r="C464" s="98"/>
      <c r="D464" s="98"/>
      <c r="E464" s="98"/>
      <c r="F464" s="98"/>
      <c r="G464" s="98"/>
      <c r="H464" s="98"/>
      <c r="I464" s="98"/>
      <c r="J464" s="98"/>
      <c r="K464" s="98"/>
      <c r="L464" s="98"/>
      <c r="M464" s="98"/>
      <c r="N464" s="98"/>
      <c r="O464" s="103"/>
      <c r="P464" s="103"/>
      <c r="Q464" s="103"/>
      <c r="R464" s="103"/>
      <c r="S464" s="98"/>
      <c r="T464" s="98"/>
      <c r="U464" s="98"/>
      <c r="V464" s="98"/>
      <c r="W464" s="98"/>
      <c r="X464" s="98"/>
      <c r="Y464" s="98"/>
      <c r="Z464" s="98"/>
      <c r="AA464" s="98"/>
      <c r="AB464" s="98"/>
    </row>
    <row r="465" spans="1:28" ht="15.75" customHeight="1">
      <c r="A465" s="98"/>
      <c r="B465" s="98"/>
      <c r="C465" s="98"/>
      <c r="D465" s="98"/>
      <c r="E465" s="98"/>
      <c r="F465" s="98"/>
      <c r="G465" s="98"/>
      <c r="H465" s="98"/>
      <c r="I465" s="98"/>
      <c r="J465" s="98"/>
      <c r="K465" s="98"/>
      <c r="L465" s="98"/>
      <c r="M465" s="98"/>
      <c r="N465" s="98"/>
      <c r="O465" s="103"/>
      <c r="P465" s="103"/>
      <c r="Q465" s="103"/>
      <c r="R465" s="103"/>
      <c r="S465" s="98"/>
      <c r="T465" s="98"/>
      <c r="U465" s="98"/>
      <c r="V465" s="98"/>
      <c r="W465" s="98"/>
      <c r="X465" s="98"/>
      <c r="Y465" s="98"/>
      <c r="Z465" s="98"/>
      <c r="AA465" s="98"/>
      <c r="AB465" s="98"/>
    </row>
    <row r="466" spans="1:28" ht="15.75" customHeight="1">
      <c r="A466" s="98"/>
      <c r="B466" s="98"/>
      <c r="C466" s="98"/>
      <c r="D466" s="98"/>
      <c r="E466" s="98"/>
      <c r="F466" s="98"/>
      <c r="G466" s="98"/>
      <c r="H466" s="98"/>
      <c r="I466" s="98"/>
      <c r="J466" s="98"/>
      <c r="K466" s="98"/>
      <c r="L466" s="98"/>
      <c r="M466" s="98"/>
      <c r="N466" s="98"/>
      <c r="O466" s="103"/>
      <c r="P466" s="103"/>
      <c r="Q466" s="103"/>
      <c r="R466" s="103"/>
      <c r="S466" s="98"/>
      <c r="T466" s="98"/>
      <c r="U466" s="98"/>
      <c r="V466" s="98"/>
      <c r="W466" s="98"/>
      <c r="X466" s="98"/>
      <c r="Y466" s="98"/>
      <c r="Z466" s="98"/>
      <c r="AA466" s="98"/>
      <c r="AB466" s="98"/>
    </row>
    <row r="467" spans="1:28" ht="15.75" customHeight="1">
      <c r="A467" s="98"/>
      <c r="B467" s="98"/>
      <c r="C467" s="98"/>
      <c r="D467" s="98"/>
      <c r="E467" s="98"/>
      <c r="F467" s="98"/>
      <c r="G467" s="98"/>
      <c r="H467" s="98"/>
      <c r="I467" s="98"/>
      <c r="J467" s="98"/>
      <c r="K467" s="98"/>
      <c r="L467" s="98"/>
      <c r="M467" s="98"/>
      <c r="N467" s="98"/>
      <c r="O467" s="103"/>
      <c r="P467" s="103"/>
      <c r="Q467" s="103"/>
      <c r="R467" s="103"/>
      <c r="S467" s="98"/>
      <c r="T467" s="98"/>
      <c r="U467" s="98"/>
      <c r="V467" s="98"/>
      <c r="W467" s="98"/>
      <c r="X467" s="98"/>
      <c r="Y467" s="98"/>
      <c r="Z467" s="98"/>
      <c r="AA467" s="98"/>
      <c r="AB467" s="98"/>
    </row>
    <row r="468" spans="1:28" ht="15.75" customHeight="1">
      <c r="A468" s="98"/>
      <c r="B468" s="98"/>
      <c r="C468" s="98"/>
      <c r="D468" s="98"/>
      <c r="E468" s="98"/>
      <c r="F468" s="98"/>
      <c r="G468" s="98"/>
      <c r="H468" s="98"/>
      <c r="I468" s="98"/>
      <c r="J468" s="98"/>
      <c r="K468" s="98"/>
      <c r="L468" s="98"/>
      <c r="M468" s="98"/>
      <c r="N468" s="98"/>
      <c r="O468" s="103"/>
      <c r="P468" s="103"/>
      <c r="Q468" s="103"/>
      <c r="R468" s="103"/>
      <c r="S468" s="98"/>
      <c r="T468" s="98"/>
      <c r="U468" s="98"/>
      <c r="V468" s="98"/>
      <c r="W468" s="98"/>
      <c r="X468" s="98"/>
      <c r="Y468" s="98"/>
      <c r="Z468" s="98"/>
      <c r="AA468" s="98"/>
      <c r="AB468" s="98"/>
    </row>
    <row r="469" spans="1:28" ht="15.75" customHeight="1">
      <c r="A469" s="98"/>
      <c r="B469" s="98"/>
      <c r="C469" s="98"/>
      <c r="D469" s="98"/>
      <c r="E469" s="98"/>
      <c r="F469" s="98"/>
      <c r="G469" s="98"/>
      <c r="H469" s="98"/>
      <c r="I469" s="98"/>
      <c r="J469" s="98"/>
      <c r="K469" s="98"/>
      <c r="L469" s="98"/>
      <c r="M469" s="98"/>
      <c r="N469" s="98"/>
      <c r="O469" s="103"/>
      <c r="P469" s="103"/>
      <c r="Q469" s="103"/>
      <c r="R469" s="103"/>
      <c r="S469" s="98"/>
      <c r="T469" s="98"/>
      <c r="U469" s="98"/>
      <c r="V469" s="98"/>
      <c r="W469" s="98"/>
      <c r="X469" s="98"/>
      <c r="Y469" s="98"/>
      <c r="Z469" s="98"/>
      <c r="AA469" s="98"/>
      <c r="AB469" s="98"/>
    </row>
    <row r="470" spans="1:28" ht="15.75" customHeight="1">
      <c r="A470" s="98"/>
      <c r="B470" s="98"/>
      <c r="C470" s="98"/>
      <c r="D470" s="98"/>
      <c r="E470" s="98"/>
      <c r="F470" s="98"/>
      <c r="G470" s="98"/>
      <c r="H470" s="98"/>
      <c r="I470" s="98"/>
      <c r="J470" s="98"/>
      <c r="K470" s="98"/>
      <c r="L470" s="98"/>
      <c r="M470" s="98"/>
      <c r="N470" s="98"/>
      <c r="O470" s="103"/>
      <c r="P470" s="103"/>
      <c r="Q470" s="103"/>
      <c r="R470" s="103"/>
      <c r="S470" s="98"/>
      <c r="T470" s="98"/>
      <c r="U470" s="98"/>
      <c r="V470" s="98"/>
      <c r="W470" s="98"/>
      <c r="X470" s="98"/>
      <c r="Y470" s="98"/>
      <c r="Z470" s="98"/>
      <c r="AA470" s="98"/>
      <c r="AB470" s="98"/>
    </row>
    <row r="471" spans="1:28" ht="15.75" customHeight="1">
      <c r="A471" s="98"/>
      <c r="B471" s="98"/>
      <c r="C471" s="98"/>
      <c r="D471" s="98"/>
      <c r="E471" s="98"/>
      <c r="F471" s="98"/>
      <c r="G471" s="98"/>
      <c r="H471" s="98"/>
      <c r="I471" s="98"/>
      <c r="J471" s="98"/>
      <c r="K471" s="98"/>
      <c r="L471" s="98"/>
      <c r="M471" s="98"/>
      <c r="N471" s="98"/>
      <c r="O471" s="103"/>
      <c r="P471" s="103"/>
      <c r="Q471" s="103"/>
      <c r="R471" s="103"/>
      <c r="S471" s="98"/>
      <c r="T471" s="98"/>
      <c r="U471" s="98"/>
      <c r="V471" s="98"/>
      <c r="W471" s="98"/>
      <c r="X471" s="98"/>
      <c r="Y471" s="98"/>
      <c r="Z471" s="98"/>
      <c r="AA471" s="98"/>
      <c r="AB471" s="98"/>
    </row>
    <row r="472" spans="1:28" ht="15.75" customHeight="1">
      <c r="A472" s="98"/>
      <c r="B472" s="98"/>
      <c r="C472" s="98"/>
      <c r="D472" s="98"/>
      <c r="E472" s="98"/>
      <c r="F472" s="98"/>
      <c r="G472" s="98"/>
      <c r="H472" s="98"/>
      <c r="I472" s="98"/>
      <c r="J472" s="98"/>
      <c r="K472" s="98"/>
      <c r="L472" s="98"/>
      <c r="M472" s="98"/>
      <c r="N472" s="98"/>
      <c r="O472" s="103"/>
      <c r="P472" s="103"/>
      <c r="Q472" s="103"/>
      <c r="R472" s="103"/>
      <c r="S472" s="98"/>
      <c r="T472" s="98"/>
      <c r="U472" s="98"/>
      <c r="V472" s="98"/>
      <c r="W472" s="98"/>
      <c r="X472" s="98"/>
      <c r="Y472" s="98"/>
      <c r="Z472" s="98"/>
      <c r="AA472" s="98"/>
      <c r="AB472" s="98"/>
    </row>
    <row r="473" spans="1:28" ht="15.75" customHeight="1">
      <c r="A473" s="98"/>
      <c r="B473" s="98"/>
      <c r="C473" s="98"/>
      <c r="D473" s="98"/>
      <c r="E473" s="98"/>
      <c r="F473" s="98"/>
      <c r="G473" s="98"/>
      <c r="H473" s="98"/>
      <c r="I473" s="98"/>
      <c r="J473" s="98"/>
      <c r="K473" s="98"/>
      <c r="L473" s="98"/>
      <c r="M473" s="98"/>
      <c r="N473" s="98"/>
      <c r="O473" s="103"/>
      <c r="P473" s="103"/>
      <c r="Q473" s="103"/>
      <c r="R473" s="103"/>
      <c r="S473" s="98"/>
      <c r="T473" s="98"/>
      <c r="U473" s="98"/>
      <c r="V473" s="98"/>
      <c r="W473" s="98"/>
      <c r="X473" s="98"/>
      <c r="Y473" s="98"/>
      <c r="Z473" s="98"/>
      <c r="AA473" s="98"/>
      <c r="AB473" s="98"/>
    </row>
    <row r="474" spans="1:28" ht="15.75" customHeight="1">
      <c r="A474" s="98"/>
      <c r="B474" s="98"/>
      <c r="C474" s="98"/>
      <c r="D474" s="98"/>
      <c r="E474" s="98"/>
      <c r="F474" s="98"/>
      <c r="G474" s="98"/>
      <c r="H474" s="98"/>
      <c r="I474" s="98"/>
      <c r="J474" s="98"/>
      <c r="K474" s="98"/>
      <c r="L474" s="98"/>
      <c r="M474" s="98"/>
      <c r="N474" s="98"/>
      <c r="O474" s="103"/>
      <c r="P474" s="103"/>
      <c r="Q474" s="103"/>
      <c r="R474" s="103"/>
      <c r="S474" s="98"/>
      <c r="T474" s="98"/>
      <c r="U474" s="98"/>
      <c r="V474" s="98"/>
      <c r="W474" s="98"/>
      <c r="X474" s="98"/>
      <c r="Y474" s="98"/>
      <c r="Z474" s="98"/>
      <c r="AA474" s="98"/>
      <c r="AB474" s="98"/>
    </row>
    <row r="475" spans="1:28" ht="15.75" customHeight="1">
      <c r="A475" s="98"/>
      <c r="B475" s="98"/>
      <c r="C475" s="98"/>
      <c r="D475" s="98"/>
      <c r="E475" s="98"/>
      <c r="F475" s="98"/>
      <c r="G475" s="98"/>
      <c r="H475" s="98"/>
      <c r="I475" s="98"/>
      <c r="J475" s="98"/>
      <c r="K475" s="98"/>
      <c r="L475" s="98"/>
      <c r="M475" s="98"/>
      <c r="N475" s="98"/>
      <c r="O475" s="103"/>
      <c r="P475" s="103"/>
      <c r="Q475" s="103"/>
      <c r="R475" s="103"/>
      <c r="S475" s="98"/>
      <c r="T475" s="98"/>
      <c r="U475" s="98"/>
      <c r="V475" s="98"/>
      <c r="W475" s="98"/>
      <c r="X475" s="98"/>
      <c r="Y475" s="98"/>
      <c r="Z475" s="98"/>
      <c r="AA475" s="98"/>
      <c r="AB475" s="98"/>
    </row>
    <row r="476" spans="1:28" ht="15.75" customHeight="1">
      <c r="A476" s="98"/>
      <c r="B476" s="98"/>
      <c r="C476" s="98"/>
      <c r="D476" s="98"/>
      <c r="E476" s="98"/>
      <c r="F476" s="98"/>
      <c r="G476" s="98"/>
      <c r="H476" s="98"/>
      <c r="I476" s="98"/>
      <c r="J476" s="98"/>
      <c r="K476" s="98"/>
      <c r="L476" s="98"/>
      <c r="M476" s="98"/>
      <c r="N476" s="98"/>
      <c r="O476" s="103"/>
      <c r="P476" s="103"/>
      <c r="Q476" s="103"/>
      <c r="R476" s="103"/>
      <c r="S476" s="98"/>
      <c r="T476" s="98"/>
      <c r="U476" s="98"/>
      <c r="V476" s="98"/>
      <c r="W476" s="98"/>
      <c r="X476" s="98"/>
      <c r="Y476" s="98"/>
      <c r="Z476" s="98"/>
      <c r="AA476" s="98"/>
      <c r="AB476" s="98"/>
    </row>
    <row r="477" spans="1:28" ht="15.75" customHeight="1">
      <c r="A477" s="98"/>
      <c r="B477" s="98"/>
      <c r="C477" s="98"/>
      <c r="D477" s="98"/>
      <c r="E477" s="98"/>
      <c r="F477" s="98"/>
      <c r="G477" s="98"/>
      <c r="H477" s="98"/>
      <c r="I477" s="98"/>
      <c r="J477" s="98"/>
      <c r="K477" s="98"/>
      <c r="L477" s="98"/>
      <c r="M477" s="98"/>
      <c r="N477" s="98"/>
      <c r="O477" s="103"/>
      <c r="P477" s="103"/>
      <c r="Q477" s="103"/>
      <c r="R477" s="103"/>
      <c r="S477" s="98"/>
      <c r="T477" s="98"/>
      <c r="U477" s="98"/>
      <c r="V477" s="98"/>
      <c r="W477" s="98"/>
      <c r="X477" s="98"/>
      <c r="Y477" s="98"/>
      <c r="Z477" s="98"/>
      <c r="AA477" s="98"/>
      <c r="AB477" s="98"/>
    </row>
    <row r="478" spans="1:28" ht="15.75" customHeight="1">
      <c r="A478" s="98"/>
      <c r="B478" s="98"/>
      <c r="C478" s="98"/>
      <c r="D478" s="98"/>
      <c r="E478" s="98"/>
      <c r="F478" s="98"/>
      <c r="G478" s="98"/>
      <c r="H478" s="98"/>
      <c r="I478" s="98"/>
      <c r="J478" s="98"/>
      <c r="K478" s="98"/>
      <c r="L478" s="98"/>
      <c r="M478" s="98"/>
      <c r="N478" s="98"/>
      <c r="O478" s="103"/>
      <c r="P478" s="103"/>
      <c r="Q478" s="103"/>
      <c r="R478" s="103"/>
      <c r="S478" s="98"/>
      <c r="T478" s="98"/>
      <c r="U478" s="98"/>
      <c r="V478" s="98"/>
      <c r="W478" s="98"/>
      <c r="X478" s="98"/>
      <c r="Y478" s="98"/>
      <c r="Z478" s="98"/>
      <c r="AA478" s="98"/>
      <c r="AB478" s="98"/>
    </row>
    <row r="479" spans="1:28" ht="15.75" customHeight="1">
      <c r="A479" s="98"/>
      <c r="B479" s="98"/>
      <c r="C479" s="98"/>
      <c r="D479" s="98"/>
      <c r="E479" s="98"/>
      <c r="F479" s="98"/>
      <c r="G479" s="98"/>
      <c r="H479" s="98"/>
      <c r="I479" s="98"/>
      <c r="J479" s="98"/>
      <c r="K479" s="98"/>
      <c r="L479" s="98"/>
      <c r="M479" s="98"/>
      <c r="N479" s="98"/>
      <c r="O479" s="103"/>
      <c r="P479" s="103"/>
      <c r="Q479" s="103"/>
      <c r="R479" s="103"/>
      <c r="S479" s="98"/>
      <c r="T479" s="98"/>
      <c r="U479" s="98"/>
      <c r="V479" s="98"/>
      <c r="W479" s="98"/>
      <c r="X479" s="98"/>
      <c r="Y479" s="98"/>
      <c r="Z479" s="98"/>
      <c r="AA479" s="98"/>
      <c r="AB479" s="98"/>
    </row>
    <row r="480" spans="1:28" ht="15.75" customHeight="1">
      <c r="A480" s="98"/>
      <c r="B480" s="98"/>
      <c r="C480" s="98"/>
      <c r="D480" s="98"/>
      <c r="E480" s="98"/>
      <c r="F480" s="98"/>
      <c r="G480" s="98"/>
      <c r="H480" s="98"/>
      <c r="I480" s="98"/>
      <c r="J480" s="98"/>
      <c r="K480" s="98"/>
      <c r="L480" s="98"/>
      <c r="M480" s="98"/>
      <c r="N480" s="98"/>
      <c r="O480" s="103"/>
      <c r="P480" s="103"/>
      <c r="Q480" s="103"/>
      <c r="R480" s="103"/>
      <c r="S480" s="98"/>
      <c r="T480" s="98"/>
      <c r="U480" s="98"/>
      <c r="V480" s="98"/>
      <c r="W480" s="98"/>
      <c r="X480" s="98"/>
      <c r="Y480" s="98"/>
      <c r="Z480" s="98"/>
      <c r="AA480" s="98"/>
      <c r="AB480" s="98"/>
    </row>
    <row r="481" spans="1:28" ht="15.75" customHeight="1">
      <c r="A481" s="98"/>
      <c r="B481" s="98"/>
      <c r="C481" s="98"/>
      <c r="D481" s="98"/>
      <c r="E481" s="98"/>
      <c r="F481" s="98"/>
      <c r="G481" s="98"/>
      <c r="H481" s="98"/>
      <c r="I481" s="98"/>
      <c r="J481" s="98"/>
      <c r="K481" s="98"/>
      <c r="L481" s="98"/>
      <c r="M481" s="98"/>
      <c r="N481" s="98"/>
      <c r="O481" s="103"/>
      <c r="P481" s="103"/>
      <c r="Q481" s="103"/>
      <c r="R481" s="103"/>
      <c r="S481" s="98"/>
      <c r="T481" s="98"/>
      <c r="U481" s="98"/>
      <c r="V481" s="98"/>
      <c r="W481" s="98"/>
      <c r="X481" s="98"/>
      <c r="Y481" s="98"/>
      <c r="Z481" s="98"/>
      <c r="AA481" s="98"/>
      <c r="AB481" s="98"/>
    </row>
    <row r="482" spans="1:28" ht="15.75" customHeight="1">
      <c r="A482" s="98"/>
      <c r="B482" s="98"/>
      <c r="C482" s="98"/>
      <c r="D482" s="98"/>
      <c r="E482" s="98"/>
      <c r="F482" s="98"/>
      <c r="G482" s="98"/>
      <c r="H482" s="98"/>
      <c r="I482" s="98"/>
      <c r="J482" s="98"/>
      <c r="K482" s="98"/>
      <c r="L482" s="98"/>
      <c r="M482" s="98"/>
      <c r="N482" s="98"/>
      <c r="O482" s="103"/>
      <c r="P482" s="103"/>
      <c r="Q482" s="103"/>
      <c r="R482" s="103"/>
      <c r="S482" s="98"/>
      <c r="T482" s="98"/>
      <c r="U482" s="98"/>
      <c r="V482" s="98"/>
      <c r="W482" s="98"/>
      <c r="X482" s="98"/>
      <c r="Y482" s="98"/>
      <c r="Z482" s="98"/>
      <c r="AA482" s="98"/>
      <c r="AB482" s="98"/>
    </row>
    <row r="483" spans="1:28" ht="15.75" customHeight="1">
      <c r="A483" s="98"/>
      <c r="B483" s="98"/>
      <c r="C483" s="98"/>
      <c r="D483" s="98"/>
      <c r="E483" s="98"/>
      <c r="F483" s="98"/>
      <c r="G483" s="98"/>
      <c r="H483" s="98"/>
      <c r="I483" s="98"/>
      <c r="J483" s="98"/>
      <c r="K483" s="98"/>
      <c r="L483" s="98"/>
      <c r="M483" s="98"/>
      <c r="N483" s="98"/>
      <c r="O483" s="103"/>
      <c r="P483" s="103"/>
      <c r="Q483" s="103"/>
      <c r="R483" s="103"/>
      <c r="S483" s="98"/>
      <c r="T483" s="98"/>
      <c r="U483" s="98"/>
      <c r="V483" s="98"/>
      <c r="W483" s="98"/>
      <c r="X483" s="98"/>
      <c r="Y483" s="98"/>
      <c r="Z483" s="98"/>
      <c r="AA483" s="98"/>
      <c r="AB483" s="98"/>
    </row>
    <row r="484" spans="1:28" ht="15.75" customHeight="1">
      <c r="A484" s="98"/>
      <c r="B484" s="98"/>
      <c r="C484" s="98"/>
      <c r="D484" s="98"/>
      <c r="E484" s="98"/>
      <c r="F484" s="98"/>
      <c r="G484" s="98"/>
      <c r="H484" s="98"/>
      <c r="I484" s="98"/>
      <c r="J484" s="98"/>
      <c r="K484" s="98"/>
      <c r="L484" s="98"/>
      <c r="M484" s="98"/>
      <c r="N484" s="98"/>
      <c r="O484" s="103"/>
      <c r="P484" s="103"/>
      <c r="Q484" s="103"/>
      <c r="R484" s="103"/>
      <c r="S484" s="98"/>
      <c r="T484" s="98"/>
      <c r="U484" s="98"/>
      <c r="V484" s="98"/>
      <c r="W484" s="98"/>
      <c r="X484" s="98"/>
      <c r="Y484" s="98"/>
      <c r="Z484" s="98"/>
      <c r="AA484" s="98"/>
      <c r="AB484" s="98"/>
    </row>
    <row r="485" spans="1:28" ht="15.75" customHeight="1">
      <c r="A485" s="98"/>
      <c r="B485" s="98"/>
      <c r="C485" s="98"/>
      <c r="D485" s="98"/>
      <c r="E485" s="98"/>
      <c r="F485" s="98"/>
      <c r="G485" s="98"/>
      <c r="H485" s="98"/>
      <c r="I485" s="98"/>
      <c r="J485" s="98"/>
      <c r="K485" s="98"/>
      <c r="L485" s="98"/>
      <c r="M485" s="98"/>
      <c r="N485" s="98"/>
      <c r="O485" s="103"/>
      <c r="P485" s="103"/>
      <c r="Q485" s="103"/>
      <c r="R485" s="103"/>
      <c r="S485" s="98"/>
      <c r="T485" s="98"/>
      <c r="U485" s="98"/>
      <c r="V485" s="98"/>
      <c r="W485" s="98"/>
      <c r="X485" s="98"/>
      <c r="Y485" s="98"/>
      <c r="Z485" s="98"/>
      <c r="AA485" s="98"/>
      <c r="AB485" s="98"/>
    </row>
    <row r="486" spans="1:28" ht="15.75" customHeight="1">
      <c r="A486" s="98"/>
      <c r="B486" s="98"/>
      <c r="C486" s="98"/>
      <c r="D486" s="98"/>
      <c r="E486" s="98"/>
      <c r="F486" s="98"/>
      <c r="G486" s="98"/>
      <c r="H486" s="98"/>
      <c r="I486" s="98"/>
      <c r="J486" s="98"/>
      <c r="K486" s="98"/>
      <c r="L486" s="98"/>
      <c r="M486" s="98"/>
      <c r="N486" s="98"/>
      <c r="O486" s="103"/>
      <c r="P486" s="103"/>
      <c r="Q486" s="103"/>
      <c r="R486" s="103"/>
      <c r="S486" s="98"/>
      <c r="T486" s="98"/>
      <c r="U486" s="98"/>
      <c r="V486" s="98"/>
      <c r="W486" s="98"/>
      <c r="X486" s="98"/>
      <c r="Y486" s="98"/>
      <c r="Z486" s="98"/>
      <c r="AA486" s="98"/>
      <c r="AB486" s="98"/>
    </row>
    <row r="487" spans="1:28" ht="15.75" customHeight="1">
      <c r="A487" s="98"/>
      <c r="B487" s="98"/>
      <c r="C487" s="98"/>
      <c r="D487" s="98"/>
      <c r="E487" s="98"/>
      <c r="F487" s="98"/>
      <c r="G487" s="98"/>
      <c r="H487" s="98"/>
      <c r="I487" s="98"/>
      <c r="J487" s="98"/>
      <c r="K487" s="98"/>
      <c r="L487" s="98"/>
      <c r="M487" s="98"/>
      <c r="N487" s="98"/>
      <c r="O487" s="103"/>
      <c r="P487" s="103"/>
      <c r="Q487" s="103"/>
      <c r="R487" s="103"/>
      <c r="S487" s="98"/>
      <c r="T487" s="98"/>
      <c r="U487" s="98"/>
      <c r="V487" s="98"/>
      <c r="W487" s="98"/>
      <c r="X487" s="98"/>
      <c r="Y487" s="98"/>
      <c r="Z487" s="98"/>
      <c r="AA487" s="98"/>
      <c r="AB487" s="98"/>
    </row>
    <row r="488" spans="1:28" ht="15.75" customHeight="1">
      <c r="A488" s="98"/>
      <c r="B488" s="98"/>
      <c r="C488" s="98"/>
      <c r="D488" s="98"/>
      <c r="E488" s="98"/>
      <c r="F488" s="98"/>
      <c r="G488" s="98"/>
      <c r="H488" s="98"/>
      <c r="I488" s="98"/>
      <c r="J488" s="98"/>
      <c r="K488" s="98"/>
      <c r="L488" s="98"/>
      <c r="M488" s="98"/>
      <c r="N488" s="98"/>
      <c r="O488" s="103"/>
      <c r="P488" s="103"/>
      <c r="Q488" s="103"/>
      <c r="R488" s="103"/>
      <c r="S488" s="98"/>
      <c r="T488" s="98"/>
      <c r="U488" s="98"/>
      <c r="V488" s="98"/>
      <c r="W488" s="98"/>
      <c r="X488" s="98"/>
      <c r="Y488" s="98"/>
      <c r="Z488" s="98"/>
      <c r="AA488" s="98"/>
      <c r="AB488" s="98"/>
    </row>
    <row r="489" spans="1:28" ht="15.75" customHeight="1">
      <c r="A489" s="98"/>
      <c r="B489" s="98"/>
      <c r="C489" s="98"/>
      <c r="D489" s="98"/>
      <c r="E489" s="98"/>
      <c r="F489" s="98"/>
      <c r="G489" s="98"/>
      <c r="H489" s="98"/>
      <c r="I489" s="98"/>
      <c r="J489" s="98"/>
      <c r="K489" s="98"/>
      <c r="L489" s="98"/>
      <c r="M489" s="98"/>
      <c r="N489" s="98"/>
      <c r="O489" s="103"/>
      <c r="P489" s="103"/>
      <c r="Q489" s="103"/>
      <c r="R489" s="103"/>
      <c r="S489" s="98"/>
      <c r="T489" s="98"/>
      <c r="U489" s="98"/>
      <c r="V489" s="98"/>
      <c r="W489" s="98"/>
      <c r="X489" s="98"/>
      <c r="Y489" s="98"/>
      <c r="Z489" s="98"/>
      <c r="AA489" s="98"/>
      <c r="AB489" s="98"/>
    </row>
    <row r="490" spans="1:28" ht="15.75" customHeight="1">
      <c r="A490" s="98"/>
      <c r="B490" s="98"/>
      <c r="C490" s="98"/>
      <c r="D490" s="98"/>
      <c r="E490" s="98"/>
      <c r="F490" s="98"/>
      <c r="G490" s="98"/>
      <c r="H490" s="98"/>
      <c r="I490" s="98"/>
      <c r="J490" s="98"/>
      <c r="K490" s="98"/>
      <c r="L490" s="98"/>
      <c r="M490" s="98"/>
      <c r="N490" s="98"/>
      <c r="O490" s="103"/>
      <c r="P490" s="103"/>
      <c r="Q490" s="103"/>
      <c r="R490" s="103"/>
      <c r="S490" s="98"/>
      <c r="T490" s="98"/>
      <c r="U490" s="98"/>
      <c r="V490" s="98"/>
      <c r="W490" s="98"/>
      <c r="X490" s="98"/>
      <c r="Y490" s="98"/>
      <c r="Z490" s="98"/>
      <c r="AA490" s="98"/>
      <c r="AB490" s="98"/>
    </row>
    <row r="491" spans="1:28" ht="15.75" customHeight="1">
      <c r="A491" s="98"/>
      <c r="B491" s="98"/>
      <c r="C491" s="98"/>
      <c r="D491" s="98"/>
      <c r="E491" s="98"/>
      <c r="F491" s="98"/>
      <c r="G491" s="98"/>
      <c r="H491" s="98"/>
      <c r="I491" s="98"/>
      <c r="J491" s="98"/>
      <c r="K491" s="98"/>
      <c r="L491" s="98"/>
      <c r="M491" s="98"/>
      <c r="N491" s="98"/>
      <c r="O491" s="103"/>
      <c r="P491" s="103"/>
      <c r="Q491" s="103"/>
      <c r="R491" s="103"/>
      <c r="S491" s="98"/>
      <c r="T491" s="98"/>
      <c r="U491" s="98"/>
      <c r="V491" s="98"/>
      <c r="W491" s="98"/>
      <c r="X491" s="98"/>
      <c r="Y491" s="98"/>
      <c r="Z491" s="98"/>
      <c r="AA491" s="98"/>
      <c r="AB491" s="98"/>
    </row>
    <row r="492" spans="1:28" ht="15.75" customHeight="1">
      <c r="A492" s="98"/>
      <c r="B492" s="98"/>
      <c r="C492" s="98"/>
      <c r="D492" s="98"/>
      <c r="E492" s="98"/>
      <c r="F492" s="98"/>
      <c r="G492" s="98"/>
      <c r="H492" s="98"/>
      <c r="I492" s="98"/>
      <c r="J492" s="98"/>
      <c r="K492" s="98"/>
      <c r="L492" s="98"/>
      <c r="M492" s="98"/>
      <c r="N492" s="98"/>
      <c r="O492" s="103"/>
      <c r="P492" s="103"/>
      <c r="Q492" s="103"/>
      <c r="R492" s="103"/>
      <c r="S492" s="98"/>
      <c r="T492" s="98"/>
      <c r="U492" s="98"/>
      <c r="V492" s="98"/>
      <c r="W492" s="98"/>
      <c r="X492" s="98"/>
      <c r="Y492" s="98"/>
      <c r="Z492" s="98"/>
      <c r="AA492" s="98"/>
      <c r="AB492" s="98"/>
    </row>
    <row r="493" spans="1:28" ht="15.75" customHeight="1">
      <c r="A493" s="98"/>
      <c r="B493" s="98"/>
      <c r="C493" s="98"/>
      <c r="D493" s="98"/>
      <c r="E493" s="98"/>
      <c r="F493" s="98"/>
      <c r="G493" s="98"/>
      <c r="H493" s="98"/>
      <c r="I493" s="98"/>
      <c r="J493" s="98"/>
      <c r="K493" s="98"/>
      <c r="L493" s="98"/>
      <c r="M493" s="98"/>
      <c r="N493" s="98"/>
      <c r="O493" s="103"/>
      <c r="P493" s="103"/>
      <c r="Q493" s="103"/>
      <c r="R493" s="103"/>
      <c r="S493" s="98"/>
      <c r="T493" s="98"/>
      <c r="U493" s="98"/>
      <c r="V493" s="98"/>
      <c r="W493" s="98"/>
      <c r="X493" s="98"/>
      <c r="Y493" s="98"/>
      <c r="Z493" s="98"/>
      <c r="AA493" s="98"/>
      <c r="AB493" s="98"/>
    </row>
    <row r="494" spans="1:28" ht="15.75" customHeight="1">
      <c r="A494" s="98"/>
      <c r="B494" s="98"/>
      <c r="C494" s="98"/>
      <c r="D494" s="98"/>
      <c r="E494" s="98"/>
      <c r="F494" s="98"/>
      <c r="G494" s="98"/>
      <c r="H494" s="98"/>
      <c r="I494" s="98"/>
      <c r="J494" s="98"/>
      <c r="K494" s="98"/>
      <c r="L494" s="98"/>
      <c r="M494" s="98"/>
      <c r="N494" s="98"/>
      <c r="O494" s="103"/>
      <c r="P494" s="103"/>
      <c r="Q494" s="103"/>
      <c r="R494" s="103"/>
      <c r="S494" s="98"/>
      <c r="T494" s="98"/>
      <c r="U494" s="98"/>
      <c r="V494" s="98"/>
      <c r="W494" s="98"/>
      <c r="X494" s="98"/>
      <c r="Y494" s="98"/>
      <c r="Z494" s="98"/>
      <c r="AA494" s="98"/>
      <c r="AB494" s="98"/>
    </row>
    <row r="495" spans="1:28" ht="15.75" customHeight="1">
      <c r="A495" s="98"/>
      <c r="B495" s="98"/>
      <c r="C495" s="98"/>
      <c r="D495" s="98"/>
      <c r="E495" s="98"/>
      <c r="F495" s="98"/>
      <c r="G495" s="98"/>
      <c r="H495" s="98"/>
      <c r="I495" s="98"/>
      <c r="J495" s="98"/>
      <c r="K495" s="98"/>
      <c r="L495" s="98"/>
      <c r="M495" s="98"/>
      <c r="N495" s="98"/>
      <c r="O495" s="103"/>
      <c r="P495" s="103"/>
      <c r="Q495" s="103"/>
      <c r="R495" s="103"/>
      <c r="S495" s="98"/>
      <c r="T495" s="98"/>
      <c r="U495" s="98"/>
      <c r="V495" s="98"/>
      <c r="W495" s="98"/>
      <c r="X495" s="98"/>
      <c r="Y495" s="98"/>
      <c r="Z495" s="98"/>
      <c r="AA495" s="98"/>
      <c r="AB495" s="98"/>
    </row>
    <row r="496" spans="1:28" ht="15.75" customHeight="1">
      <c r="A496" s="98"/>
      <c r="B496" s="98"/>
      <c r="C496" s="98"/>
      <c r="D496" s="98"/>
      <c r="E496" s="98"/>
      <c r="F496" s="98"/>
      <c r="G496" s="98"/>
      <c r="H496" s="98"/>
      <c r="I496" s="98"/>
      <c r="J496" s="98"/>
      <c r="K496" s="98"/>
      <c r="L496" s="98"/>
      <c r="M496" s="98"/>
      <c r="N496" s="98"/>
      <c r="O496" s="103"/>
      <c r="P496" s="103"/>
      <c r="Q496" s="103"/>
      <c r="R496" s="103"/>
      <c r="S496" s="98"/>
      <c r="T496" s="98"/>
      <c r="U496" s="98"/>
      <c r="V496" s="98"/>
      <c r="W496" s="98"/>
      <c r="X496" s="98"/>
      <c r="Y496" s="98"/>
      <c r="Z496" s="98"/>
      <c r="AA496" s="98"/>
      <c r="AB496" s="98"/>
    </row>
    <row r="497" spans="1:28" ht="15.75" customHeight="1">
      <c r="A497" s="98"/>
      <c r="B497" s="98"/>
      <c r="C497" s="98"/>
      <c r="D497" s="98"/>
      <c r="E497" s="98"/>
      <c r="F497" s="98"/>
      <c r="G497" s="98"/>
      <c r="H497" s="98"/>
      <c r="I497" s="98"/>
      <c r="J497" s="98"/>
      <c r="K497" s="98"/>
      <c r="L497" s="98"/>
      <c r="M497" s="98"/>
      <c r="N497" s="98"/>
      <c r="O497" s="103"/>
      <c r="P497" s="103"/>
      <c r="Q497" s="103"/>
      <c r="R497" s="103"/>
      <c r="S497" s="98"/>
      <c r="T497" s="98"/>
      <c r="U497" s="98"/>
      <c r="V497" s="98"/>
      <c r="W497" s="98"/>
      <c r="X497" s="98"/>
      <c r="Y497" s="98"/>
      <c r="Z497" s="98"/>
      <c r="AA497" s="98"/>
      <c r="AB497" s="98"/>
    </row>
    <row r="498" spans="1:28" ht="15.75" customHeight="1">
      <c r="A498" s="98"/>
      <c r="B498" s="98"/>
      <c r="C498" s="98"/>
      <c r="D498" s="98"/>
      <c r="E498" s="98"/>
      <c r="F498" s="98"/>
      <c r="G498" s="98"/>
      <c r="H498" s="98"/>
      <c r="I498" s="98"/>
      <c r="J498" s="98"/>
      <c r="K498" s="98"/>
      <c r="L498" s="98"/>
      <c r="M498" s="98"/>
      <c r="N498" s="98"/>
      <c r="O498" s="103"/>
      <c r="P498" s="103"/>
      <c r="Q498" s="103"/>
      <c r="R498" s="103"/>
      <c r="S498" s="98"/>
      <c r="T498" s="98"/>
      <c r="U498" s="98"/>
      <c r="V498" s="98"/>
      <c r="W498" s="98"/>
      <c r="X498" s="98"/>
      <c r="Y498" s="98"/>
      <c r="Z498" s="98"/>
      <c r="AA498" s="98"/>
      <c r="AB498" s="98"/>
    </row>
    <row r="499" spans="1:28" ht="15.75" customHeight="1">
      <c r="A499" s="98"/>
      <c r="B499" s="98"/>
      <c r="C499" s="98"/>
      <c r="D499" s="98"/>
      <c r="E499" s="98"/>
      <c r="F499" s="98"/>
      <c r="G499" s="98"/>
      <c r="H499" s="98"/>
      <c r="I499" s="98"/>
      <c r="J499" s="98"/>
      <c r="K499" s="98"/>
      <c r="L499" s="98"/>
      <c r="M499" s="98"/>
      <c r="N499" s="98"/>
      <c r="O499" s="103"/>
      <c r="P499" s="103"/>
      <c r="Q499" s="103"/>
      <c r="R499" s="103"/>
      <c r="S499" s="98"/>
      <c r="T499" s="98"/>
      <c r="U499" s="98"/>
      <c r="V499" s="98"/>
      <c r="W499" s="98"/>
      <c r="X499" s="98"/>
      <c r="Y499" s="98"/>
      <c r="Z499" s="98"/>
      <c r="AA499" s="98"/>
      <c r="AB499" s="98"/>
    </row>
    <row r="500" spans="1:28" ht="15.75" customHeight="1">
      <c r="A500" s="98"/>
      <c r="B500" s="98"/>
      <c r="C500" s="98"/>
      <c r="D500" s="98"/>
      <c r="E500" s="98"/>
      <c r="F500" s="98"/>
      <c r="G500" s="98"/>
      <c r="H500" s="98"/>
      <c r="I500" s="98"/>
      <c r="J500" s="98"/>
      <c r="K500" s="98"/>
      <c r="L500" s="98"/>
      <c r="M500" s="98"/>
      <c r="N500" s="98"/>
      <c r="O500" s="103"/>
      <c r="P500" s="103"/>
      <c r="Q500" s="103"/>
      <c r="R500" s="103"/>
      <c r="S500" s="98"/>
      <c r="T500" s="98"/>
      <c r="U500" s="98"/>
      <c r="V500" s="98"/>
      <c r="W500" s="98"/>
      <c r="X500" s="98"/>
      <c r="Y500" s="98"/>
      <c r="Z500" s="98"/>
      <c r="AA500" s="98"/>
      <c r="AB500" s="98"/>
    </row>
    <row r="501" spans="1:28" ht="15.75" customHeight="1">
      <c r="A501" s="98"/>
      <c r="B501" s="98"/>
      <c r="C501" s="98"/>
      <c r="D501" s="98"/>
      <c r="E501" s="98"/>
      <c r="F501" s="98"/>
      <c r="G501" s="98"/>
      <c r="H501" s="98"/>
      <c r="I501" s="98"/>
      <c r="J501" s="98"/>
      <c r="K501" s="98"/>
      <c r="L501" s="98"/>
      <c r="M501" s="98"/>
      <c r="N501" s="98"/>
      <c r="O501" s="103"/>
      <c r="P501" s="103"/>
      <c r="Q501" s="103"/>
      <c r="R501" s="103"/>
      <c r="S501" s="98"/>
      <c r="T501" s="98"/>
      <c r="U501" s="98"/>
      <c r="V501" s="98"/>
      <c r="W501" s="98"/>
      <c r="X501" s="98"/>
      <c r="Y501" s="98"/>
      <c r="Z501" s="98"/>
      <c r="AA501" s="98"/>
      <c r="AB501" s="98"/>
    </row>
    <row r="502" spans="1:28" ht="15.75" customHeight="1">
      <c r="A502" s="98"/>
      <c r="B502" s="98"/>
      <c r="C502" s="98"/>
      <c r="D502" s="98"/>
      <c r="E502" s="98"/>
      <c r="F502" s="98"/>
      <c r="G502" s="98"/>
      <c r="H502" s="98"/>
      <c r="I502" s="98"/>
      <c r="J502" s="98"/>
      <c r="K502" s="98"/>
      <c r="L502" s="98"/>
      <c r="M502" s="98"/>
      <c r="N502" s="98"/>
      <c r="O502" s="103"/>
      <c r="P502" s="103"/>
      <c r="Q502" s="103"/>
      <c r="R502" s="103"/>
      <c r="S502" s="98"/>
      <c r="T502" s="98"/>
      <c r="U502" s="98"/>
      <c r="V502" s="98"/>
      <c r="W502" s="98"/>
      <c r="X502" s="98"/>
      <c r="Y502" s="98"/>
      <c r="Z502" s="98"/>
      <c r="AA502" s="98"/>
      <c r="AB502" s="98"/>
    </row>
    <row r="503" spans="1:28" ht="15.75" customHeight="1">
      <c r="A503" s="98"/>
      <c r="B503" s="98"/>
      <c r="C503" s="98"/>
      <c r="D503" s="98"/>
      <c r="E503" s="98"/>
      <c r="F503" s="98"/>
      <c r="G503" s="98"/>
      <c r="H503" s="98"/>
      <c r="I503" s="98"/>
      <c r="J503" s="98"/>
      <c r="K503" s="98"/>
      <c r="L503" s="98"/>
      <c r="M503" s="98"/>
      <c r="N503" s="98"/>
      <c r="O503" s="103"/>
      <c r="P503" s="103"/>
      <c r="Q503" s="103"/>
      <c r="R503" s="103"/>
      <c r="S503" s="98"/>
      <c r="T503" s="98"/>
      <c r="U503" s="98"/>
      <c r="V503" s="98"/>
      <c r="W503" s="98"/>
      <c r="X503" s="98"/>
      <c r="Y503" s="98"/>
      <c r="Z503" s="98"/>
      <c r="AA503" s="98"/>
      <c r="AB503" s="98"/>
    </row>
    <row r="504" spans="1:28" ht="15.75" customHeight="1">
      <c r="A504" s="98"/>
      <c r="B504" s="98"/>
      <c r="C504" s="98"/>
      <c r="D504" s="98"/>
      <c r="E504" s="98"/>
      <c r="F504" s="98"/>
      <c r="G504" s="98"/>
      <c r="H504" s="98"/>
      <c r="I504" s="98"/>
      <c r="J504" s="98"/>
      <c r="K504" s="98"/>
      <c r="L504" s="98"/>
      <c r="M504" s="98"/>
      <c r="N504" s="98"/>
      <c r="O504" s="103"/>
      <c r="P504" s="103"/>
      <c r="Q504" s="103"/>
      <c r="R504" s="103"/>
      <c r="S504" s="98"/>
      <c r="T504" s="98"/>
      <c r="U504" s="98"/>
      <c r="V504" s="98"/>
      <c r="W504" s="98"/>
      <c r="X504" s="98"/>
      <c r="Y504" s="98"/>
      <c r="Z504" s="98"/>
      <c r="AA504" s="98"/>
      <c r="AB504" s="98"/>
    </row>
    <row r="505" spans="1:28" ht="15.75" customHeight="1">
      <c r="A505" s="98"/>
      <c r="B505" s="98"/>
      <c r="C505" s="98"/>
      <c r="D505" s="98"/>
      <c r="E505" s="98"/>
      <c r="F505" s="98"/>
      <c r="G505" s="98"/>
      <c r="H505" s="98"/>
      <c r="I505" s="98"/>
      <c r="J505" s="98"/>
      <c r="K505" s="98"/>
      <c r="L505" s="98"/>
      <c r="M505" s="98"/>
      <c r="N505" s="98"/>
      <c r="O505" s="103"/>
      <c r="P505" s="103"/>
      <c r="Q505" s="103"/>
      <c r="R505" s="103"/>
      <c r="S505" s="98"/>
      <c r="T505" s="98"/>
      <c r="U505" s="98"/>
      <c r="V505" s="98"/>
      <c r="W505" s="98"/>
      <c r="X505" s="98"/>
      <c r="Y505" s="98"/>
      <c r="Z505" s="98"/>
      <c r="AA505" s="98"/>
      <c r="AB505" s="98"/>
    </row>
    <row r="506" spans="1:28" ht="15.75" customHeight="1">
      <c r="A506" s="98"/>
      <c r="B506" s="98"/>
      <c r="C506" s="98"/>
      <c r="D506" s="98"/>
      <c r="E506" s="98"/>
      <c r="F506" s="98"/>
      <c r="G506" s="98"/>
      <c r="H506" s="98"/>
      <c r="I506" s="98"/>
      <c r="J506" s="98"/>
      <c r="K506" s="98"/>
      <c r="L506" s="98"/>
      <c r="M506" s="98"/>
      <c r="N506" s="98"/>
      <c r="O506" s="103"/>
      <c r="P506" s="103"/>
      <c r="Q506" s="103"/>
      <c r="R506" s="103"/>
      <c r="S506" s="98"/>
      <c r="T506" s="98"/>
      <c r="U506" s="98"/>
      <c r="V506" s="98"/>
      <c r="W506" s="98"/>
      <c r="X506" s="98"/>
      <c r="Y506" s="98"/>
      <c r="Z506" s="98"/>
      <c r="AA506" s="98"/>
      <c r="AB506" s="98"/>
    </row>
    <row r="507" spans="1:28" ht="15.75" customHeight="1">
      <c r="A507" s="98"/>
      <c r="B507" s="98"/>
      <c r="C507" s="98"/>
      <c r="D507" s="98"/>
      <c r="E507" s="98"/>
      <c r="F507" s="98"/>
      <c r="G507" s="98"/>
      <c r="H507" s="98"/>
      <c r="I507" s="98"/>
      <c r="J507" s="98"/>
      <c r="K507" s="98"/>
      <c r="L507" s="98"/>
      <c r="M507" s="98"/>
      <c r="N507" s="98"/>
      <c r="O507" s="103"/>
      <c r="P507" s="103"/>
      <c r="Q507" s="103"/>
      <c r="R507" s="103"/>
      <c r="S507" s="98"/>
      <c r="T507" s="98"/>
      <c r="U507" s="98"/>
      <c r="V507" s="98"/>
      <c r="W507" s="98"/>
      <c r="X507" s="98"/>
      <c r="Y507" s="98"/>
      <c r="Z507" s="98"/>
      <c r="AA507" s="98"/>
      <c r="AB507" s="98"/>
    </row>
    <row r="508" spans="1:28" ht="15.75" customHeight="1">
      <c r="A508" s="98"/>
      <c r="B508" s="98"/>
      <c r="C508" s="98"/>
      <c r="D508" s="98"/>
      <c r="E508" s="98"/>
      <c r="F508" s="98"/>
      <c r="G508" s="98"/>
      <c r="H508" s="98"/>
      <c r="I508" s="98"/>
      <c r="J508" s="98"/>
      <c r="K508" s="98"/>
      <c r="L508" s="98"/>
      <c r="M508" s="98"/>
      <c r="N508" s="98"/>
      <c r="O508" s="103"/>
      <c r="P508" s="103"/>
      <c r="Q508" s="103"/>
      <c r="R508" s="103"/>
      <c r="S508" s="98"/>
      <c r="T508" s="98"/>
      <c r="U508" s="98"/>
      <c r="V508" s="98"/>
      <c r="W508" s="98"/>
      <c r="X508" s="98"/>
      <c r="Y508" s="98"/>
      <c r="Z508" s="98"/>
      <c r="AA508" s="98"/>
      <c r="AB508" s="98"/>
    </row>
    <row r="509" spans="1:28" ht="15.75" customHeight="1">
      <c r="A509" s="98"/>
      <c r="B509" s="98"/>
      <c r="C509" s="98"/>
      <c r="D509" s="98"/>
      <c r="E509" s="98"/>
      <c r="F509" s="98"/>
      <c r="G509" s="98"/>
      <c r="H509" s="98"/>
      <c r="I509" s="98"/>
      <c r="J509" s="98"/>
      <c r="K509" s="98"/>
      <c r="L509" s="98"/>
      <c r="M509" s="98"/>
      <c r="N509" s="98"/>
      <c r="O509" s="103"/>
      <c r="P509" s="103"/>
      <c r="Q509" s="103"/>
      <c r="R509" s="103"/>
      <c r="S509" s="98"/>
      <c r="T509" s="98"/>
      <c r="U509" s="98"/>
      <c r="V509" s="98"/>
      <c r="W509" s="98"/>
      <c r="X509" s="98"/>
      <c r="Y509" s="98"/>
      <c r="Z509" s="98"/>
      <c r="AA509" s="98"/>
      <c r="AB509" s="98"/>
    </row>
    <row r="510" spans="1:28" ht="15.75" customHeight="1">
      <c r="A510" s="98"/>
      <c r="B510" s="98"/>
      <c r="C510" s="98"/>
      <c r="D510" s="98"/>
      <c r="E510" s="98"/>
      <c r="F510" s="98"/>
      <c r="G510" s="98"/>
      <c r="H510" s="98"/>
      <c r="I510" s="98"/>
      <c r="J510" s="98"/>
      <c r="K510" s="98"/>
      <c r="L510" s="98"/>
      <c r="M510" s="98"/>
      <c r="N510" s="98"/>
      <c r="O510" s="103"/>
      <c r="P510" s="103"/>
      <c r="Q510" s="103"/>
      <c r="R510" s="103"/>
      <c r="S510" s="98"/>
      <c r="T510" s="98"/>
      <c r="U510" s="98"/>
      <c r="V510" s="98"/>
      <c r="W510" s="98"/>
      <c r="X510" s="98"/>
      <c r="Y510" s="98"/>
      <c r="Z510" s="98"/>
      <c r="AA510" s="98"/>
      <c r="AB510" s="98"/>
    </row>
    <row r="511" spans="1:28" ht="15.75" customHeight="1">
      <c r="A511" s="98"/>
      <c r="B511" s="98"/>
      <c r="C511" s="98"/>
      <c r="D511" s="98"/>
      <c r="E511" s="98"/>
      <c r="F511" s="98"/>
      <c r="G511" s="98"/>
      <c r="H511" s="98"/>
      <c r="I511" s="98"/>
      <c r="J511" s="98"/>
      <c r="K511" s="98"/>
      <c r="L511" s="98"/>
      <c r="M511" s="98"/>
      <c r="N511" s="98"/>
      <c r="O511" s="103"/>
      <c r="P511" s="103"/>
      <c r="Q511" s="103"/>
      <c r="R511" s="103"/>
      <c r="S511" s="98"/>
      <c r="T511" s="98"/>
      <c r="U511" s="98"/>
      <c r="V511" s="98"/>
      <c r="W511" s="98"/>
      <c r="X511" s="98"/>
      <c r="Y511" s="98"/>
      <c r="Z511" s="98"/>
      <c r="AA511" s="98"/>
      <c r="AB511" s="98"/>
    </row>
    <row r="512" spans="1:28" ht="15.75" customHeight="1">
      <c r="A512" s="98"/>
      <c r="B512" s="98"/>
      <c r="C512" s="98"/>
      <c r="D512" s="98"/>
      <c r="E512" s="98"/>
      <c r="F512" s="98"/>
      <c r="G512" s="98"/>
      <c r="H512" s="98"/>
      <c r="I512" s="98"/>
      <c r="J512" s="98"/>
      <c r="K512" s="98"/>
      <c r="L512" s="98"/>
      <c r="M512" s="98"/>
      <c r="N512" s="98"/>
      <c r="O512" s="103"/>
      <c r="P512" s="103"/>
      <c r="Q512" s="103"/>
      <c r="R512" s="103"/>
      <c r="S512" s="98"/>
      <c r="T512" s="98"/>
      <c r="U512" s="98"/>
      <c r="V512" s="98"/>
      <c r="W512" s="98"/>
      <c r="X512" s="98"/>
      <c r="Y512" s="98"/>
      <c r="Z512" s="98"/>
      <c r="AA512" s="98"/>
      <c r="AB512" s="98"/>
    </row>
    <row r="513" spans="1:28" ht="15.75" customHeight="1">
      <c r="A513" s="98"/>
      <c r="B513" s="98"/>
      <c r="C513" s="98"/>
      <c r="D513" s="98"/>
      <c r="E513" s="98"/>
      <c r="F513" s="98"/>
      <c r="G513" s="98"/>
      <c r="H513" s="98"/>
      <c r="I513" s="98"/>
      <c r="J513" s="98"/>
      <c r="K513" s="98"/>
      <c r="L513" s="98"/>
      <c r="M513" s="98"/>
      <c r="N513" s="98"/>
      <c r="O513" s="103"/>
      <c r="P513" s="103"/>
      <c r="Q513" s="103"/>
      <c r="R513" s="103"/>
      <c r="S513" s="98"/>
      <c r="T513" s="98"/>
      <c r="U513" s="98"/>
      <c r="V513" s="98"/>
      <c r="W513" s="98"/>
      <c r="X513" s="98"/>
      <c r="Y513" s="98"/>
      <c r="Z513" s="98"/>
      <c r="AA513" s="98"/>
      <c r="AB513" s="98"/>
    </row>
    <row r="514" spans="1:28" ht="15.75" customHeight="1">
      <c r="A514" s="98"/>
      <c r="B514" s="98"/>
      <c r="C514" s="98"/>
      <c r="D514" s="98"/>
      <c r="E514" s="98"/>
      <c r="F514" s="98"/>
      <c r="G514" s="98"/>
      <c r="H514" s="98"/>
      <c r="I514" s="98"/>
      <c r="J514" s="98"/>
      <c r="K514" s="98"/>
      <c r="L514" s="98"/>
      <c r="M514" s="98"/>
      <c r="N514" s="98"/>
      <c r="O514" s="103"/>
      <c r="P514" s="103"/>
      <c r="Q514" s="103"/>
      <c r="R514" s="103"/>
      <c r="S514" s="98"/>
      <c r="T514" s="98"/>
      <c r="U514" s="98"/>
      <c r="V514" s="98"/>
      <c r="W514" s="98"/>
      <c r="X514" s="98"/>
      <c r="Y514" s="98"/>
      <c r="Z514" s="98"/>
      <c r="AA514" s="98"/>
      <c r="AB514" s="98"/>
    </row>
    <row r="515" spans="1:28" ht="15.75" customHeight="1">
      <c r="A515" s="98"/>
      <c r="B515" s="98"/>
      <c r="C515" s="98"/>
      <c r="D515" s="98"/>
      <c r="E515" s="98"/>
      <c r="F515" s="98"/>
      <c r="G515" s="98"/>
      <c r="H515" s="98"/>
      <c r="I515" s="98"/>
      <c r="J515" s="98"/>
      <c r="K515" s="98"/>
      <c r="L515" s="98"/>
      <c r="M515" s="98"/>
      <c r="N515" s="98"/>
      <c r="O515" s="103"/>
      <c r="P515" s="103"/>
      <c r="Q515" s="103"/>
      <c r="R515" s="103"/>
      <c r="S515" s="98"/>
      <c r="T515" s="98"/>
      <c r="U515" s="98"/>
      <c r="V515" s="98"/>
      <c r="W515" s="98"/>
      <c r="X515" s="98"/>
      <c r="Y515" s="98"/>
      <c r="Z515" s="98"/>
      <c r="AA515" s="98"/>
      <c r="AB515" s="98"/>
    </row>
    <row r="516" spans="1:28" ht="15.75" customHeight="1">
      <c r="A516" s="98"/>
      <c r="B516" s="98"/>
      <c r="C516" s="98"/>
      <c r="D516" s="98"/>
      <c r="E516" s="98"/>
      <c r="F516" s="98"/>
      <c r="G516" s="98"/>
      <c r="H516" s="98"/>
      <c r="I516" s="98"/>
      <c r="J516" s="98"/>
      <c r="K516" s="98"/>
      <c r="L516" s="98"/>
      <c r="M516" s="98"/>
      <c r="N516" s="98"/>
      <c r="O516" s="103"/>
      <c r="P516" s="103"/>
      <c r="Q516" s="103"/>
      <c r="R516" s="103"/>
      <c r="S516" s="98"/>
      <c r="T516" s="98"/>
      <c r="U516" s="98"/>
      <c r="V516" s="98"/>
      <c r="W516" s="98"/>
      <c r="X516" s="98"/>
      <c r="Y516" s="98"/>
      <c r="Z516" s="98"/>
      <c r="AA516" s="98"/>
      <c r="AB516" s="98"/>
    </row>
    <row r="517" spans="1:28" ht="15.75" customHeight="1">
      <c r="A517" s="98"/>
      <c r="B517" s="98"/>
      <c r="C517" s="98"/>
      <c r="D517" s="98"/>
      <c r="E517" s="98"/>
      <c r="F517" s="98"/>
      <c r="G517" s="98"/>
      <c r="H517" s="98"/>
      <c r="I517" s="98"/>
      <c r="J517" s="98"/>
      <c r="K517" s="98"/>
      <c r="L517" s="98"/>
      <c r="M517" s="98"/>
      <c r="N517" s="98"/>
      <c r="O517" s="103"/>
      <c r="P517" s="103"/>
      <c r="Q517" s="103"/>
      <c r="R517" s="103"/>
      <c r="S517" s="98"/>
      <c r="T517" s="98"/>
      <c r="U517" s="98"/>
      <c r="V517" s="98"/>
      <c r="W517" s="98"/>
      <c r="X517" s="98"/>
      <c r="Y517" s="98"/>
      <c r="Z517" s="98"/>
      <c r="AA517" s="98"/>
      <c r="AB517" s="98"/>
    </row>
    <row r="518" spans="1:28" ht="15.75" customHeight="1">
      <c r="A518" s="98"/>
      <c r="B518" s="98"/>
      <c r="C518" s="98"/>
      <c r="D518" s="98"/>
      <c r="E518" s="98"/>
      <c r="F518" s="98"/>
      <c r="G518" s="98"/>
      <c r="H518" s="98"/>
      <c r="I518" s="98"/>
      <c r="J518" s="98"/>
      <c r="K518" s="98"/>
      <c r="L518" s="98"/>
      <c r="M518" s="98"/>
      <c r="N518" s="98"/>
      <c r="O518" s="103"/>
      <c r="P518" s="103"/>
      <c r="Q518" s="103"/>
      <c r="R518" s="103"/>
      <c r="S518" s="98"/>
      <c r="T518" s="98"/>
      <c r="U518" s="98"/>
      <c r="V518" s="98"/>
      <c r="W518" s="98"/>
      <c r="X518" s="98"/>
      <c r="Y518" s="98"/>
      <c r="Z518" s="98"/>
      <c r="AA518" s="98"/>
      <c r="AB518" s="98"/>
    </row>
    <row r="519" spans="1:28" ht="15.75" customHeight="1">
      <c r="A519" s="98"/>
      <c r="B519" s="98"/>
      <c r="C519" s="98"/>
      <c r="D519" s="98"/>
      <c r="E519" s="98"/>
      <c r="F519" s="98"/>
      <c r="G519" s="98"/>
      <c r="H519" s="98"/>
      <c r="I519" s="98"/>
      <c r="J519" s="98"/>
      <c r="K519" s="98"/>
      <c r="L519" s="98"/>
      <c r="M519" s="98"/>
      <c r="N519" s="98"/>
      <c r="O519" s="103"/>
      <c r="P519" s="103"/>
      <c r="Q519" s="103"/>
      <c r="R519" s="103"/>
      <c r="S519" s="98"/>
      <c r="T519" s="98"/>
      <c r="U519" s="98"/>
      <c r="V519" s="98"/>
      <c r="W519" s="98"/>
      <c r="X519" s="98"/>
      <c r="Y519" s="98"/>
      <c r="Z519" s="98"/>
      <c r="AA519" s="98"/>
      <c r="AB519" s="98"/>
    </row>
    <row r="520" spans="1:28" ht="15.75" customHeight="1">
      <c r="A520" s="98"/>
      <c r="B520" s="98"/>
      <c r="C520" s="98"/>
      <c r="D520" s="98"/>
      <c r="E520" s="98"/>
      <c r="F520" s="98"/>
      <c r="G520" s="98"/>
      <c r="H520" s="98"/>
      <c r="I520" s="98"/>
      <c r="J520" s="98"/>
      <c r="K520" s="98"/>
      <c r="L520" s="98"/>
      <c r="M520" s="98"/>
      <c r="N520" s="98"/>
      <c r="O520" s="103"/>
      <c r="P520" s="103"/>
      <c r="Q520" s="103"/>
      <c r="R520" s="103"/>
      <c r="S520" s="98"/>
      <c r="T520" s="98"/>
      <c r="U520" s="98"/>
      <c r="V520" s="98"/>
      <c r="W520" s="98"/>
      <c r="X520" s="98"/>
      <c r="Y520" s="98"/>
      <c r="Z520" s="98"/>
      <c r="AA520" s="98"/>
      <c r="AB520" s="98"/>
    </row>
    <row r="521" spans="1:28" ht="15.75" customHeight="1">
      <c r="A521" s="98"/>
      <c r="B521" s="98"/>
      <c r="C521" s="98"/>
      <c r="D521" s="98"/>
      <c r="E521" s="98"/>
      <c r="F521" s="98"/>
      <c r="G521" s="98"/>
      <c r="H521" s="98"/>
      <c r="I521" s="98"/>
      <c r="J521" s="98"/>
      <c r="K521" s="98"/>
      <c r="L521" s="98"/>
      <c r="M521" s="98"/>
      <c r="N521" s="98"/>
      <c r="O521" s="103"/>
      <c r="P521" s="103"/>
      <c r="Q521" s="103"/>
      <c r="R521" s="103"/>
      <c r="S521" s="98"/>
      <c r="T521" s="98"/>
      <c r="U521" s="98"/>
      <c r="V521" s="98"/>
      <c r="W521" s="98"/>
      <c r="X521" s="98"/>
      <c r="Y521" s="98"/>
      <c r="Z521" s="98"/>
      <c r="AA521" s="98"/>
      <c r="AB521" s="98"/>
    </row>
    <row r="522" spans="1:28" ht="15.75" customHeight="1">
      <c r="A522" s="98"/>
      <c r="B522" s="98"/>
      <c r="C522" s="98"/>
      <c r="D522" s="98"/>
      <c r="E522" s="98"/>
      <c r="F522" s="98"/>
      <c r="G522" s="98"/>
      <c r="H522" s="98"/>
      <c r="I522" s="98"/>
      <c r="J522" s="98"/>
      <c r="K522" s="98"/>
      <c r="L522" s="98"/>
      <c r="M522" s="98"/>
      <c r="N522" s="98"/>
      <c r="O522" s="103"/>
      <c r="P522" s="103"/>
      <c r="Q522" s="103"/>
      <c r="R522" s="103"/>
      <c r="S522" s="98"/>
      <c r="T522" s="98"/>
      <c r="U522" s="98"/>
      <c r="V522" s="98"/>
      <c r="W522" s="98"/>
      <c r="X522" s="98"/>
      <c r="Y522" s="98"/>
      <c r="Z522" s="98"/>
      <c r="AA522" s="98"/>
      <c r="AB522" s="98"/>
    </row>
    <row r="523" spans="1:28" ht="15.75" customHeight="1">
      <c r="A523" s="98"/>
      <c r="B523" s="98"/>
      <c r="C523" s="98"/>
      <c r="D523" s="98"/>
      <c r="E523" s="98"/>
      <c r="F523" s="98"/>
      <c r="G523" s="98"/>
      <c r="H523" s="98"/>
      <c r="I523" s="98"/>
      <c r="J523" s="98"/>
      <c r="K523" s="98"/>
      <c r="L523" s="98"/>
      <c r="M523" s="98"/>
      <c r="N523" s="98"/>
      <c r="O523" s="103"/>
      <c r="P523" s="103"/>
      <c r="Q523" s="103"/>
      <c r="R523" s="103"/>
      <c r="S523" s="98"/>
      <c r="T523" s="98"/>
      <c r="U523" s="98"/>
      <c r="V523" s="98"/>
      <c r="W523" s="98"/>
      <c r="X523" s="98"/>
      <c r="Y523" s="98"/>
      <c r="Z523" s="98"/>
      <c r="AA523" s="98"/>
      <c r="AB523" s="98"/>
    </row>
    <row r="524" spans="1:28" ht="15.75" customHeight="1">
      <c r="A524" s="98"/>
      <c r="B524" s="98"/>
      <c r="C524" s="98"/>
      <c r="D524" s="98"/>
      <c r="E524" s="98"/>
      <c r="F524" s="98"/>
      <c r="G524" s="98"/>
      <c r="H524" s="98"/>
      <c r="I524" s="98"/>
      <c r="J524" s="98"/>
      <c r="K524" s="98"/>
      <c r="L524" s="98"/>
      <c r="M524" s="98"/>
      <c r="N524" s="98"/>
      <c r="O524" s="103"/>
      <c r="P524" s="103"/>
      <c r="Q524" s="103"/>
      <c r="R524" s="103"/>
      <c r="S524" s="98"/>
      <c r="T524" s="98"/>
      <c r="U524" s="98"/>
      <c r="V524" s="98"/>
      <c r="W524" s="98"/>
      <c r="X524" s="98"/>
      <c r="Y524" s="98"/>
      <c r="Z524" s="98"/>
      <c r="AA524" s="98"/>
      <c r="AB524" s="98"/>
    </row>
    <row r="525" spans="1:28" ht="15.75" customHeight="1">
      <c r="A525" s="98"/>
      <c r="B525" s="98"/>
      <c r="C525" s="98"/>
      <c r="D525" s="98"/>
      <c r="E525" s="98"/>
      <c r="F525" s="98"/>
      <c r="G525" s="98"/>
      <c r="H525" s="98"/>
      <c r="I525" s="98"/>
      <c r="J525" s="98"/>
      <c r="K525" s="98"/>
      <c r="L525" s="98"/>
      <c r="M525" s="98"/>
      <c r="N525" s="98"/>
      <c r="O525" s="103"/>
      <c r="P525" s="103"/>
      <c r="Q525" s="103"/>
      <c r="R525" s="103"/>
      <c r="S525" s="98"/>
      <c r="T525" s="98"/>
      <c r="U525" s="98"/>
      <c r="V525" s="98"/>
      <c r="W525" s="98"/>
      <c r="X525" s="98"/>
      <c r="Y525" s="98"/>
      <c r="Z525" s="98"/>
      <c r="AA525" s="98"/>
      <c r="AB525" s="98"/>
    </row>
    <row r="526" spans="1:28" ht="15.75" customHeight="1">
      <c r="A526" s="98"/>
      <c r="B526" s="98"/>
      <c r="C526" s="98"/>
      <c r="D526" s="98"/>
      <c r="E526" s="98"/>
      <c r="F526" s="98"/>
      <c r="G526" s="98"/>
      <c r="H526" s="98"/>
      <c r="I526" s="98"/>
      <c r="J526" s="98"/>
      <c r="K526" s="98"/>
      <c r="L526" s="98"/>
      <c r="M526" s="98"/>
      <c r="N526" s="98"/>
      <c r="O526" s="103"/>
      <c r="P526" s="103"/>
      <c r="Q526" s="103"/>
      <c r="R526" s="103"/>
      <c r="S526" s="98"/>
      <c r="T526" s="98"/>
      <c r="U526" s="98"/>
      <c r="V526" s="98"/>
      <c r="W526" s="98"/>
      <c r="X526" s="98"/>
      <c r="Y526" s="98"/>
      <c r="Z526" s="98"/>
      <c r="AA526" s="98"/>
      <c r="AB526" s="98"/>
    </row>
    <row r="527" spans="1:28" ht="15.75" customHeight="1">
      <c r="A527" s="98"/>
      <c r="B527" s="98"/>
      <c r="C527" s="98"/>
      <c r="D527" s="98"/>
      <c r="E527" s="98"/>
      <c r="F527" s="98"/>
      <c r="G527" s="98"/>
      <c r="H527" s="98"/>
      <c r="I527" s="98"/>
      <c r="J527" s="98"/>
      <c r="K527" s="98"/>
      <c r="L527" s="98"/>
      <c r="M527" s="98"/>
      <c r="N527" s="98"/>
      <c r="O527" s="103"/>
      <c r="P527" s="103"/>
      <c r="Q527" s="103"/>
      <c r="R527" s="103"/>
      <c r="S527" s="98"/>
      <c r="T527" s="98"/>
      <c r="U527" s="98"/>
      <c r="V527" s="98"/>
      <c r="W527" s="98"/>
      <c r="X527" s="98"/>
      <c r="Y527" s="98"/>
      <c r="Z527" s="98"/>
      <c r="AA527" s="98"/>
      <c r="AB527" s="98"/>
    </row>
    <row r="528" spans="1:28" ht="15.75" customHeight="1">
      <c r="A528" s="98"/>
      <c r="B528" s="98"/>
      <c r="C528" s="98"/>
      <c r="D528" s="98"/>
      <c r="E528" s="98"/>
      <c r="F528" s="98"/>
      <c r="G528" s="98"/>
      <c r="H528" s="98"/>
      <c r="I528" s="98"/>
      <c r="J528" s="98"/>
      <c r="K528" s="98"/>
      <c r="L528" s="98"/>
      <c r="M528" s="98"/>
      <c r="N528" s="98"/>
      <c r="O528" s="103"/>
      <c r="P528" s="103"/>
      <c r="Q528" s="103"/>
      <c r="R528" s="103"/>
      <c r="S528" s="98"/>
      <c r="T528" s="98"/>
      <c r="U528" s="98"/>
      <c r="V528" s="98"/>
      <c r="W528" s="98"/>
      <c r="X528" s="98"/>
      <c r="Y528" s="98"/>
      <c r="Z528" s="98"/>
      <c r="AA528" s="98"/>
      <c r="AB528" s="98"/>
    </row>
    <row r="529" spans="1:28" ht="15.75" customHeight="1">
      <c r="A529" s="98"/>
      <c r="B529" s="98"/>
      <c r="C529" s="98"/>
      <c r="D529" s="98"/>
      <c r="E529" s="98"/>
      <c r="F529" s="98"/>
      <c r="G529" s="98"/>
      <c r="H529" s="98"/>
      <c r="I529" s="98"/>
      <c r="J529" s="98"/>
      <c r="K529" s="98"/>
      <c r="L529" s="98"/>
      <c r="M529" s="98"/>
      <c r="N529" s="98"/>
      <c r="O529" s="103"/>
      <c r="P529" s="103"/>
      <c r="Q529" s="103"/>
      <c r="R529" s="103"/>
      <c r="S529" s="98"/>
      <c r="T529" s="98"/>
      <c r="U529" s="98"/>
      <c r="V529" s="98"/>
      <c r="W529" s="98"/>
      <c r="X529" s="98"/>
      <c r="Y529" s="98"/>
      <c r="Z529" s="98"/>
      <c r="AA529" s="98"/>
      <c r="AB529" s="98"/>
    </row>
    <row r="530" spans="1:28" ht="15.75" customHeight="1">
      <c r="A530" s="98"/>
      <c r="B530" s="98"/>
      <c r="C530" s="98"/>
      <c r="D530" s="98"/>
      <c r="E530" s="98"/>
      <c r="F530" s="98"/>
      <c r="G530" s="98"/>
      <c r="H530" s="98"/>
      <c r="I530" s="98"/>
      <c r="J530" s="98"/>
      <c r="K530" s="98"/>
      <c r="L530" s="98"/>
      <c r="M530" s="98"/>
      <c r="N530" s="98"/>
      <c r="O530" s="103"/>
      <c r="P530" s="103"/>
      <c r="Q530" s="103"/>
      <c r="R530" s="103"/>
      <c r="S530" s="98"/>
      <c r="T530" s="98"/>
      <c r="U530" s="98"/>
      <c r="V530" s="98"/>
      <c r="W530" s="98"/>
      <c r="X530" s="98"/>
      <c r="Y530" s="98"/>
      <c r="Z530" s="98"/>
      <c r="AA530" s="98"/>
      <c r="AB530" s="98"/>
    </row>
    <row r="531" spans="1:28" ht="15.75" customHeight="1">
      <c r="A531" s="98"/>
      <c r="B531" s="98"/>
      <c r="C531" s="98"/>
      <c r="D531" s="98"/>
      <c r="E531" s="98"/>
      <c r="F531" s="98"/>
      <c r="G531" s="98"/>
      <c r="H531" s="98"/>
      <c r="I531" s="98"/>
      <c r="J531" s="98"/>
      <c r="K531" s="98"/>
      <c r="L531" s="98"/>
      <c r="M531" s="98"/>
      <c r="N531" s="98"/>
      <c r="O531" s="103"/>
      <c r="P531" s="103"/>
      <c r="Q531" s="103"/>
      <c r="R531" s="103"/>
      <c r="S531" s="98"/>
      <c r="T531" s="98"/>
      <c r="U531" s="98"/>
      <c r="V531" s="98"/>
      <c r="W531" s="98"/>
      <c r="X531" s="98"/>
      <c r="Y531" s="98"/>
      <c r="Z531" s="98"/>
      <c r="AA531" s="98"/>
      <c r="AB531" s="98"/>
    </row>
    <row r="532" spans="1:28" ht="15.75" customHeight="1">
      <c r="A532" s="98"/>
      <c r="B532" s="98"/>
      <c r="C532" s="98"/>
      <c r="D532" s="98"/>
      <c r="E532" s="98"/>
      <c r="F532" s="98"/>
      <c r="G532" s="98"/>
      <c r="H532" s="98"/>
      <c r="I532" s="98"/>
      <c r="J532" s="98"/>
      <c r="K532" s="98"/>
      <c r="L532" s="98"/>
      <c r="M532" s="98"/>
      <c r="N532" s="98"/>
      <c r="O532" s="103"/>
      <c r="P532" s="103"/>
      <c r="Q532" s="103"/>
      <c r="R532" s="103"/>
      <c r="S532" s="98"/>
      <c r="T532" s="98"/>
      <c r="U532" s="98"/>
      <c r="V532" s="98"/>
      <c r="W532" s="98"/>
      <c r="X532" s="98"/>
      <c r="Y532" s="98"/>
      <c r="Z532" s="98"/>
      <c r="AA532" s="98"/>
      <c r="AB532" s="98"/>
    </row>
    <row r="533" spans="1:28" ht="15.75" customHeight="1">
      <c r="A533" s="98"/>
      <c r="B533" s="98"/>
      <c r="C533" s="98"/>
      <c r="D533" s="98"/>
      <c r="E533" s="98"/>
      <c r="F533" s="98"/>
      <c r="G533" s="98"/>
      <c r="H533" s="98"/>
      <c r="I533" s="98"/>
      <c r="J533" s="98"/>
      <c r="K533" s="98"/>
      <c r="L533" s="98"/>
      <c r="M533" s="98"/>
      <c r="N533" s="98"/>
      <c r="O533" s="103"/>
      <c r="P533" s="103"/>
      <c r="Q533" s="103"/>
      <c r="R533" s="103"/>
      <c r="S533" s="98"/>
      <c r="T533" s="98"/>
      <c r="U533" s="98"/>
      <c r="V533" s="98"/>
      <c r="W533" s="98"/>
      <c r="X533" s="98"/>
      <c r="Y533" s="98"/>
      <c r="Z533" s="98"/>
      <c r="AA533" s="98"/>
      <c r="AB533" s="98"/>
    </row>
    <row r="534" spans="1:28" ht="15.75" customHeight="1">
      <c r="A534" s="98"/>
      <c r="B534" s="98"/>
      <c r="C534" s="98"/>
      <c r="D534" s="98"/>
      <c r="E534" s="98"/>
      <c r="F534" s="98"/>
      <c r="G534" s="98"/>
      <c r="H534" s="98"/>
      <c r="I534" s="98"/>
      <c r="J534" s="98"/>
      <c r="K534" s="98"/>
      <c r="L534" s="98"/>
      <c r="M534" s="98"/>
      <c r="N534" s="98"/>
      <c r="O534" s="103"/>
      <c r="P534" s="103"/>
      <c r="Q534" s="103"/>
      <c r="R534" s="103"/>
      <c r="S534" s="98"/>
      <c r="T534" s="98"/>
      <c r="U534" s="98"/>
      <c r="V534" s="98"/>
      <c r="W534" s="98"/>
      <c r="X534" s="98"/>
      <c r="Y534" s="98"/>
      <c r="Z534" s="98"/>
      <c r="AA534" s="98"/>
      <c r="AB534" s="98"/>
    </row>
    <row r="535" spans="1:28" ht="15.75" customHeight="1">
      <c r="A535" s="98"/>
      <c r="B535" s="98"/>
      <c r="C535" s="98"/>
      <c r="D535" s="98"/>
      <c r="E535" s="98"/>
      <c r="F535" s="98"/>
      <c r="G535" s="98"/>
      <c r="H535" s="98"/>
      <c r="I535" s="98"/>
      <c r="J535" s="98"/>
      <c r="K535" s="98"/>
      <c r="L535" s="98"/>
      <c r="M535" s="98"/>
      <c r="N535" s="98"/>
      <c r="O535" s="103"/>
      <c r="P535" s="103"/>
      <c r="Q535" s="103"/>
      <c r="R535" s="103"/>
      <c r="S535" s="98"/>
      <c r="T535" s="98"/>
      <c r="U535" s="98"/>
      <c r="V535" s="98"/>
      <c r="W535" s="98"/>
      <c r="X535" s="98"/>
      <c r="Y535" s="98"/>
      <c r="Z535" s="98"/>
      <c r="AA535" s="98"/>
      <c r="AB535" s="98"/>
    </row>
    <row r="536" spans="1:28" ht="15.75" customHeight="1">
      <c r="A536" s="98"/>
      <c r="B536" s="98"/>
      <c r="C536" s="98"/>
      <c r="D536" s="98"/>
      <c r="E536" s="98"/>
      <c r="F536" s="98"/>
      <c r="G536" s="98"/>
      <c r="H536" s="98"/>
      <c r="I536" s="98"/>
      <c r="J536" s="98"/>
      <c r="K536" s="98"/>
      <c r="L536" s="98"/>
      <c r="M536" s="98"/>
      <c r="N536" s="98"/>
      <c r="O536" s="103"/>
      <c r="P536" s="103"/>
      <c r="Q536" s="103"/>
      <c r="R536" s="103"/>
      <c r="S536" s="98"/>
      <c r="T536" s="98"/>
      <c r="U536" s="98"/>
      <c r="V536" s="98"/>
      <c r="W536" s="98"/>
      <c r="X536" s="98"/>
      <c r="Y536" s="98"/>
      <c r="Z536" s="98"/>
      <c r="AA536" s="98"/>
      <c r="AB536" s="98"/>
    </row>
    <row r="537" spans="1:28" ht="15.75" customHeight="1">
      <c r="A537" s="98"/>
      <c r="B537" s="98"/>
      <c r="C537" s="98"/>
      <c r="D537" s="98"/>
      <c r="E537" s="98"/>
      <c r="F537" s="98"/>
      <c r="G537" s="98"/>
      <c r="H537" s="98"/>
      <c r="I537" s="98"/>
      <c r="J537" s="98"/>
      <c r="K537" s="98"/>
      <c r="L537" s="98"/>
      <c r="M537" s="98"/>
      <c r="N537" s="98"/>
      <c r="O537" s="103"/>
      <c r="P537" s="103"/>
      <c r="Q537" s="103"/>
      <c r="R537" s="103"/>
      <c r="S537" s="98"/>
      <c r="T537" s="98"/>
      <c r="U537" s="98"/>
      <c r="V537" s="98"/>
      <c r="W537" s="98"/>
      <c r="X537" s="98"/>
      <c r="Y537" s="98"/>
      <c r="Z537" s="98"/>
      <c r="AA537" s="98"/>
      <c r="AB537" s="98"/>
    </row>
    <row r="538" spans="1:28" ht="15.75" customHeight="1">
      <c r="A538" s="98"/>
      <c r="B538" s="98"/>
      <c r="C538" s="98"/>
      <c r="D538" s="98"/>
      <c r="E538" s="98"/>
      <c r="F538" s="98"/>
      <c r="G538" s="98"/>
      <c r="H538" s="98"/>
      <c r="I538" s="98"/>
      <c r="J538" s="98"/>
      <c r="K538" s="98"/>
      <c r="L538" s="98"/>
      <c r="M538" s="98"/>
      <c r="N538" s="98"/>
      <c r="O538" s="103"/>
      <c r="P538" s="103"/>
      <c r="Q538" s="103"/>
      <c r="R538" s="103"/>
      <c r="S538" s="98"/>
      <c r="T538" s="98"/>
      <c r="U538" s="98"/>
      <c r="V538" s="98"/>
      <c r="W538" s="98"/>
      <c r="X538" s="98"/>
      <c r="Y538" s="98"/>
      <c r="Z538" s="98"/>
      <c r="AA538" s="98"/>
      <c r="AB538" s="98"/>
    </row>
    <row r="539" spans="1:28" ht="15.75" customHeight="1">
      <c r="A539" s="98"/>
      <c r="B539" s="98"/>
      <c r="C539" s="98"/>
      <c r="D539" s="98"/>
      <c r="E539" s="98"/>
      <c r="F539" s="98"/>
      <c r="G539" s="98"/>
      <c r="H539" s="98"/>
      <c r="I539" s="98"/>
      <c r="J539" s="98"/>
      <c r="K539" s="98"/>
      <c r="L539" s="98"/>
      <c r="M539" s="98"/>
      <c r="N539" s="98"/>
      <c r="O539" s="103"/>
      <c r="P539" s="103"/>
      <c r="Q539" s="103"/>
      <c r="R539" s="103"/>
      <c r="S539" s="98"/>
      <c r="T539" s="98"/>
      <c r="U539" s="98"/>
      <c r="V539" s="98"/>
      <c r="W539" s="98"/>
      <c r="X539" s="98"/>
      <c r="Y539" s="98"/>
      <c r="Z539" s="98"/>
      <c r="AA539" s="98"/>
      <c r="AB539" s="98"/>
    </row>
    <row r="540" spans="1:28" ht="15.75" customHeight="1">
      <c r="A540" s="98"/>
      <c r="B540" s="98"/>
      <c r="C540" s="98"/>
      <c r="D540" s="98"/>
      <c r="E540" s="98"/>
      <c r="F540" s="98"/>
      <c r="G540" s="98"/>
      <c r="H540" s="98"/>
      <c r="I540" s="98"/>
      <c r="J540" s="98"/>
      <c r="K540" s="98"/>
      <c r="L540" s="98"/>
      <c r="M540" s="98"/>
      <c r="N540" s="98"/>
      <c r="O540" s="103"/>
      <c r="P540" s="103"/>
      <c r="Q540" s="103"/>
      <c r="R540" s="103"/>
      <c r="S540" s="98"/>
      <c r="T540" s="98"/>
      <c r="U540" s="98"/>
      <c r="V540" s="98"/>
      <c r="W540" s="98"/>
      <c r="X540" s="98"/>
      <c r="Y540" s="98"/>
      <c r="Z540" s="98"/>
      <c r="AA540" s="98"/>
      <c r="AB540" s="98"/>
    </row>
    <row r="541" spans="1:28" ht="15.75" customHeight="1">
      <c r="A541" s="98"/>
      <c r="B541" s="98"/>
      <c r="C541" s="98"/>
      <c r="D541" s="98"/>
      <c r="E541" s="98"/>
      <c r="F541" s="98"/>
      <c r="G541" s="98"/>
      <c r="H541" s="98"/>
      <c r="I541" s="98"/>
      <c r="J541" s="98"/>
      <c r="K541" s="98"/>
      <c r="L541" s="98"/>
      <c r="M541" s="98"/>
      <c r="N541" s="98"/>
      <c r="O541" s="103"/>
      <c r="P541" s="103"/>
      <c r="Q541" s="103"/>
      <c r="R541" s="103"/>
      <c r="S541" s="98"/>
      <c r="T541" s="98"/>
      <c r="U541" s="98"/>
      <c r="V541" s="98"/>
      <c r="W541" s="98"/>
      <c r="X541" s="98"/>
      <c r="Y541" s="98"/>
      <c r="Z541" s="98"/>
      <c r="AA541" s="98"/>
      <c r="AB541" s="98"/>
    </row>
    <row r="542" spans="1:28" ht="15.75" customHeight="1">
      <c r="A542" s="98"/>
      <c r="B542" s="98"/>
      <c r="C542" s="98"/>
      <c r="D542" s="98"/>
      <c r="E542" s="98"/>
      <c r="F542" s="98"/>
      <c r="G542" s="98"/>
      <c r="H542" s="98"/>
      <c r="I542" s="98"/>
      <c r="J542" s="98"/>
      <c r="K542" s="98"/>
      <c r="L542" s="98"/>
      <c r="M542" s="98"/>
      <c r="N542" s="98"/>
      <c r="O542" s="103"/>
      <c r="P542" s="103"/>
      <c r="Q542" s="103"/>
      <c r="R542" s="103"/>
      <c r="S542" s="98"/>
      <c r="T542" s="98"/>
      <c r="U542" s="98"/>
      <c r="V542" s="98"/>
      <c r="W542" s="98"/>
      <c r="X542" s="98"/>
      <c r="Y542" s="98"/>
      <c r="Z542" s="98"/>
      <c r="AA542" s="98"/>
      <c r="AB542" s="98"/>
    </row>
    <row r="543" spans="1:28" ht="15.75" customHeight="1">
      <c r="A543" s="98"/>
      <c r="B543" s="98"/>
      <c r="C543" s="98"/>
      <c r="D543" s="98"/>
      <c r="E543" s="98"/>
      <c r="F543" s="98"/>
      <c r="G543" s="98"/>
      <c r="H543" s="98"/>
      <c r="I543" s="98"/>
      <c r="J543" s="98"/>
      <c r="K543" s="98"/>
      <c r="L543" s="98"/>
      <c r="M543" s="98"/>
      <c r="N543" s="98"/>
      <c r="O543" s="103"/>
      <c r="P543" s="103"/>
      <c r="Q543" s="103"/>
      <c r="R543" s="103"/>
      <c r="S543" s="98"/>
      <c r="T543" s="98"/>
      <c r="U543" s="98"/>
      <c r="V543" s="98"/>
      <c r="W543" s="98"/>
      <c r="X543" s="98"/>
      <c r="Y543" s="98"/>
      <c r="Z543" s="98"/>
      <c r="AA543" s="98"/>
      <c r="AB543" s="98"/>
    </row>
    <row r="544" spans="1:28" ht="15.75" customHeight="1">
      <c r="A544" s="98"/>
      <c r="B544" s="98"/>
      <c r="C544" s="98"/>
      <c r="D544" s="98"/>
      <c r="E544" s="98"/>
      <c r="F544" s="98"/>
      <c r="G544" s="98"/>
      <c r="H544" s="98"/>
      <c r="I544" s="98"/>
      <c r="J544" s="98"/>
      <c r="K544" s="98"/>
      <c r="L544" s="98"/>
      <c r="M544" s="98"/>
      <c r="N544" s="98"/>
      <c r="O544" s="103"/>
      <c r="P544" s="103"/>
      <c r="Q544" s="103"/>
      <c r="R544" s="103"/>
      <c r="S544" s="98"/>
      <c r="T544" s="98"/>
      <c r="U544" s="98"/>
      <c r="V544" s="98"/>
      <c r="W544" s="98"/>
      <c r="X544" s="98"/>
      <c r="Y544" s="98"/>
      <c r="Z544" s="98"/>
      <c r="AA544" s="98"/>
      <c r="AB544" s="98"/>
    </row>
    <row r="545" spans="1:28" ht="15.75" customHeight="1">
      <c r="A545" s="98"/>
      <c r="B545" s="98"/>
      <c r="C545" s="98"/>
      <c r="D545" s="98"/>
      <c r="E545" s="98"/>
      <c r="F545" s="98"/>
      <c r="G545" s="98"/>
      <c r="H545" s="98"/>
      <c r="I545" s="98"/>
      <c r="J545" s="98"/>
      <c r="K545" s="98"/>
      <c r="L545" s="98"/>
      <c r="M545" s="98"/>
      <c r="N545" s="98"/>
      <c r="O545" s="103"/>
      <c r="P545" s="103"/>
      <c r="Q545" s="103"/>
      <c r="R545" s="103"/>
      <c r="S545" s="98"/>
      <c r="T545" s="98"/>
      <c r="U545" s="98"/>
      <c r="V545" s="98"/>
      <c r="W545" s="98"/>
      <c r="X545" s="98"/>
      <c r="Y545" s="98"/>
      <c r="Z545" s="98"/>
      <c r="AA545" s="98"/>
      <c r="AB545" s="98"/>
    </row>
    <row r="546" spans="1:28" ht="15.75" customHeight="1">
      <c r="A546" s="98"/>
      <c r="B546" s="98"/>
      <c r="C546" s="98"/>
      <c r="D546" s="98"/>
      <c r="E546" s="98"/>
      <c r="F546" s="98"/>
      <c r="G546" s="98"/>
      <c r="H546" s="98"/>
      <c r="I546" s="98"/>
      <c r="J546" s="98"/>
      <c r="K546" s="98"/>
      <c r="L546" s="98"/>
      <c r="M546" s="98"/>
      <c r="N546" s="98"/>
      <c r="O546" s="103"/>
      <c r="P546" s="103"/>
      <c r="Q546" s="103"/>
      <c r="R546" s="103"/>
      <c r="S546" s="98"/>
      <c r="T546" s="98"/>
      <c r="U546" s="98"/>
      <c r="V546" s="98"/>
      <c r="W546" s="98"/>
      <c r="X546" s="98"/>
      <c r="Y546" s="98"/>
      <c r="Z546" s="98"/>
      <c r="AA546" s="98"/>
      <c r="AB546" s="98"/>
    </row>
    <row r="547" spans="1:28" ht="15.75" customHeight="1">
      <c r="A547" s="98"/>
      <c r="B547" s="98"/>
      <c r="C547" s="98"/>
      <c r="D547" s="98"/>
      <c r="E547" s="98"/>
      <c r="F547" s="98"/>
      <c r="G547" s="98"/>
      <c r="H547" s="98"/>
      <c r="I547" s="98"/>
      <c r="J547" s="98"/>
      <c r="K547" s="98"/>
      <c r="L547" s="98"/>
      <c r="M547" s="98"/>
      <c r="N547" s="98"/>
      <c r="O547" s="103"/>
      <c r="P547" s="103"/>
      <c r="Q547" s="103"/>
      <c r="R547" s="103"/>
      <c r="S547" s="98"/>
      <c r="T547" s="98"/>
      <c r="U547" s="98"/>
      <c r="V547" s="98"/>
      <c r="W547" s="98"/>
      <c r="X547" s="98"/>
      <c r="Y547" s="98"/>
      <c r="Z547" s="98"/>
      <c r="AA547" s="98"/>
      <c r="AB547" s="98"/>
    </row>
    <row r="548" spans="1:28" ht="15.75" customHeight="1">
      <c r="A548" s="98"/>
      <c r="B548" s="98"/>
      <c r="C548" s="98"/>
      <c r="D548" s="98"/>
      <c r="E548" s="98"/>
      <c r="F548" s="98"/>
      <c r="G548" s="98"/>
      <c r="H548" s="98"/>
      <c r="I548" s="98"/>
      <c r="J548" s="98"/>
      <c r="K548" s="98"/>
      <c r="L548" s="98"/>
      <c r="M548" s="98"/>
      <c r="N548" s="98"/>
      <c r="O548" s="103"/>
      <c r="P548" s="103"/>
      <c r="Q548" s="103"/>
      <c r="R548" s="103"/>
      <c r="S548" s="98"/>
      <c r="T548" s="98"/>
      <c r="U548" s="98"/>
      <c r="V548" s="98"/>
      <c r="W548" s="98"/>
      <c r="X548" s="98"/>
      <c r="Y548" s="98"/>
      <c r="Z548" s="98"/>
      <c r="AA548" s="98"/>
      <c r="AB548" s="98"/>
    </row>
    <row r="549" spans="1:28" ht="15.75" customHeight="1">
      <c r="A549" s="98"/>
      <c r="B549" s="98"/>
      <c r="C549" s="98"/>
      <c r="D549" s="98"/>
      <c r="E549" s="98"/>
      <c r="F549" s="98"/>
      <c r="G549" s="98"/>
      <c r="H549" s="98"/>
      <c r="I549" s="98"/>
      <c r="J549" s="98"/>
      <c r="K549" s="98"/>
      <c r="L549" s="98"/>
      <c r="M549" s="98"/>
      <c r="N549" s="98"/>
      <c r="O549" s="103"/>
      <c r="P549" s="103"/>
      <c r="Q549" s="103"/>
      <c r="R549" s="103"/>
      <c r="S549" s="98"/>
      <c r="T549" s="98"/>
      <c r="U549" s="98"/>
      <c r="V549" s="98"/>
      <c r="W549" s="98"/>
      <c r="X549" s="98"/>
      <c r="Y549" s="98"/>
      <c r="Z549" s="98"/>
      <c r="AA549" s="98"/>
      <c r="AB549" s="98"/>
    </row>
    <row r="550" spans="1:28" ht="15.75" customHeight="1">
      <c r="A550" s="98"/>
      <c r="B550" s="98"/>
      <c r="C550" s="98"/>
      <c r="D550" s="98"/>
      <c r="E550" s="98"/>
      <c r="F550" s="98"/>
      <c r="G550" s="98"/>
      <c r="H550" s="98"/>
      <c r="I550" s="98"/>
      <c r="J550" s="98"/>
      <c r="K550" s="98"/>
      <c r="L550" s="98"/>
      <c r="M550" s="98"/>
      <c r="N550" s="98"/>
      <c r="O550" s="103"/>
      <c r="P550" s="103"/>
      <c r="Q550" s="103"/>
      <c r="R550" s="103"/>
      <c r="S550" s="98"/>
      <c r="T550" s="98"/>
      <c r="U550" s="98"/>
      <c r="V550" s="98"/>
      <c r="W550" s="98"/>
      <c r="X550" s="98"/>
      <c r="Y550" s="98"/>
      <c r="Z550" s="98"/>
      <c r="AA550" s="98"/>
      <c r="AB550" s="98"/>
    </row>
    <row r="551" spans="1:28" ht="15.75" customHeight="1">
      <c r="A551" s="98"/>
      <c r="B551" s="98"/>
      <c r="C551" s="98"/>
      <c r="D551" s="98"/>
      <c r="E551" s="98"/>
      <c r="F551" s="98"/>
      <c r="G551" s="98"/>
      <c r="H551" s="98"/>
      <c r="I551" s="98"/>
      <c r="J551" s="98"/>
      <c r="K551" s="98"/>
      <c r="L551" s="98"/>
      <c r="M551" s="98"/>
      <c r="N551" s="98"/>
      <c r="O551" s="103"/>
      <c r="P551" s="103"/>
      <c r="Q551" s="103"/>
      <c r="R551" s="103"/>
      <c r="S551" s="98"/>
      <c r="T551" s="98"/>
      <c r="U551" s="98"/>
      <c r="V551" s="98"/>
      <c r="W551" s="98"/>
      <c r="X551" s="98"/>
      <c r="Y551" s="98"/>
      <c r="Z551" s="98"/>
      <c r="AA551" s="98"/>
      <c r="AB551" s="98"/>
    </row>
    <row r="552" spans="1:28" ht="15.75" customHeight="1">
      <c r="A552" s="98"/>
      <c r="B552" s="98"/>
      <c r="C552" s="98"/>
      <c r="D552" s="98"/>
      <c r="E552" s="98"/>
      <c r="F552" s="98"/>
      <c r="G552" s="98"/>
      <c r="H552" s="98"/>
      <c r="I552" s="98"/>
      <c r="J552" s="98"/>
      <c r="K552" s="98"/>
      <c r="L552" s="98"/>
      <c r="M552" s="98"/>
      <c r="N552" s="98"/>
      <c r="O552" s="103"/>
      <c r="P552" s="103"/>
      <c r="Q552" s="103"/>
      <c r="R552" s="103"/>
      <c r="S552" s="98"/>
      <c r="T552" s="98"/>
      <c r="U552" s="98"/>
      <c r="V552" s="98"/>
      <c r="W552" s="98"/>
      <c r="X552" s="98"/>
      <c r="Y552" s="98"/>
      <c r="Z552" s="98"/>
      <c r="AA552" s="98"/>
      <c r="AB552" s="98"/>
    </row>
    <row r="553" spans="1:28" ht="15.75" customHeight="1">
      <c r="A553" s="98"/>
      <c r="B553" s="98"/>
      <c r="C553" s="98"/>
      <c r="D553" s="98"/>
      <c r="E553" s="98"/>
      <c r="F553" s="98"/>
      <c r="G553" s="98"/>
      <c r="H553" s="98"/>
      <c r="I553" s="98"/>
      <c r="J553" s="98"/>
      <c r="K553" s="98"/>
      <c r="L553" s="98"/>
      <c r="M553" s="98"/>
      <c r="N553" s="98"/>
      <c r="O553" s="103"/>
      <c r="P553" s="103"/>
      <c r="Q553" s="103"/>
      <c r="R553" s="103"/>
      <c r="S553" s="98"/>
      <c r="T553" s="98"/>
      <c r="U553" s="98"/>
      <c r="V553" s="98"/>
      <c r="W553" s="98"/>
      <c r="X553" s="98"/>
      <c r="Y553" s="98"/>
      <c r="Z553" s="98"/>
      <c r="AA553" s="98"/>
      <c r="AB553" s="98"/>
    </row>
    <row r="554" spans="1:28" ht="15.75" customHeight="1">
      <c r="A554" s="98"/>
      <c r="B554" s="98"/>
      <c r="C554" s="98"/>
      <c r="D554" s="98"/>
      <c r="E554" s="98"/>
      <c r="F554" s="98"/>
      <c r="G554" s="98"/>
      <c r="H554" s="98"/>
      <c r="I554" s="98"/>
      <c r="J554" s="98"/>
      <c r="K554" s="98"/>
      <c r="L554" s="98"/>
      <c r="M554" s="98"/>
      <c r="N554" s="98"/>
      <c r="O554" s="103"/>
      <c r="P554" s="103"/>
      <c r="Q554" s="103"/>
      <c r="R554" s="103"/>
      <c r="S554" s="98"/>
      <c r="T554" s="98"/>
      <c r="U554" s="98"/>
      <c r="V554" s="98"/>
      <c r="W554" s="98"/>
      <c r="X554" s="98"/>
      <c r="Y554" s="98"/>
      <c r="Z554" s="98"/>
      <c r="AA554" s="98"/>
      <c r="AB554" s="98"/>
    </row>
    <row r="555" spans="1:28" ht="15.75" customHeight="1">
      <c r="A555" s="98"/>
      <c r="B555" s="98"/>
      <c r="C555" s="98"/>
      <c r="D555" s="98"/>
      <c r="E555" s="98"/>
      <c r="F555" s="98"/>
      <c r="G555" s="98"/>
      <c r="H555" s="98"/>
      <c r="I555" s="98"/>
      <c r="J555" s="98"/>
      <c r="K555" s="98"/>
      <c r="L555" s="98"/>
      <c r="M555" s="98"/>
      <c r="N555" s="98"/>
      <c r="O555" s="103"/>
      <c r="P555" s="103"/>
      <c r="Q555" s="103"/>
      <c r="R555" s="103"/>
      <c r="S555" s="98"/>
      <c r="T555" s="98"/>
      <c r="U555" s="98"/>
      <c r="V555" s="98"/>
      <c r="W555" s="98"/>
      <c r="X555" s="98"/>
      <c r="Y555" s="98"/>
      <c r="Z555" s="98"/>
      <c r="AA555" s="98"/>
      <c r="AB555" s="98"/>
    </row>
    <row r="556" spans="1:28" ht="15.75" customHeight="1">
      <c r="A556" s="98"/>
      <c r="B556" s="98"/>
      <c r="C556" s="98"/>
      <c r="D556" s="98"/>
      <c r="E556" s="98"/>
      <c r="F556" s="98"/>
      <c r="G556" s="98"/>
      <c r="H556" s="98"/>
      <c r="I556" s="98"/>
      <c r="J556" s="98"/>
      <c r="K556" s="98"/>
      <c r="L556" s="98"/>
      <c r="M556" s="98"/>
      <c r="N556" s="98"/>
      <c r="O556" s="103"/>
      <c r="P556" s="103"/>
      <c r="Q556" s="103"/>
      <c r="R556" s="103"/>
      <c r="S556" s="98"/>
      <c r="T556" s="98"/>
      <c r="U556" s="98"/>
      <c r="V556" s="98"/>
      <c r="W556" s="98"/>
      <c r="X556" s="98"/>
      <c r="Y556" s="98"/>
      <c r="Z556" s="98"/>
      <c r="AA556" s="98"/>
      <c r="AB556" s="98"/>
    </row>
    <row r="557" spans="1:28" ht="15.75" customHeight="1">
      <c r="A557" s="98"/>
      <c r="B557" s="98"/>
      <c r="C557" s="98"/>
      <c r="D557" s="98"/>
      <c r="E557" s="98"/>
      <c r="F557" s="98"/>
      <c r="G557" s="98"/>
      <c r="H557" s="98"/>
      <c r="I557" s="98"/>
      <c r="J557" s="98"/>
      <c r="K557" s="98"/>
      <c r="L557" s="98"/>
      <c r="M557" s="98"/>
      <c r="N557" s="98"/>
      <c r="O557" s="103"/>
      <c r="P557" s="103"/>
      <c r="Q557" s="103"/>
      <c r="R557" s="103"/>
      <c r="S557" s="98"/>
      <c r="T557" s="98"/>
      <c r="U557" s="98"/>
      <c r="V557" s="98"/>
      <c r="W557" s="98"/>
      <c r="X557" s="98"/>
      <c r="Y557" s="98"/>
      <c r="Z557" s="98"/>
      <c r="AA557" s="98"/>
      <c r="AB557" s="98"/>
    </row>
    <row r="558" spans="1:28" ht="15.75" customHeight="1">
      <c r="A558" s="98"/>
      <c r="B558" s="98"/>
      <c r="C558" s="98"/>
      <c r="D558" s="98"/>
      <c r="E558" s="98"/>
      <c r="F558" s="98"/>
      <c r="G558" s="98"/>
      <c r="H558" s="98"/>
      <c r="I558" s="98"/>
      <c r="J558" s="98"/>
      <c r="K558" s="98"/>
      <c r="L558" s="98"/>
      <c r="M558" s="98"/>
      <c r="N558" s="98"/>
      <c r="O558" s="103"/>
      <c r="P558" s="103"/>
      <c r="Q558" s="103"/>
      <c r="R558" s="103"/>
      <c r="S558" s="98"/>
      <c r="T558" s="98"/>
      <c r="U558" s="98"/>
      <c r="V558" s="98"/>
      <c r="W558" s="98"/>
      <c r="X558" s="98"/>
      <c r="Y558" s="98"/>
      <c r="Z558" s="98"/>
      <c r="AA558" s="98"/>
      <c r="AB558" s="98"/>
    </row>
    <row r="559" spans="1:28" ht="15.75" customHeight="1">
      <c r="A559" s="98"/>
      <c r="B559" s="98"/>
      <c r="C559" s="98"/>
      <c r="D559" s="98"/>
      <c r="E559" s="98"/>
      <c r="F559" s="98"/>
      <c r="G559" s="98"/>
      <c r="H559" s="98"/>
      <c r="I559" s="98"/>
      <c r="J559" s="98"/>
      <c r="K559" s="98"/>
      <c r="L559" s="98"/>
      <c r="M559" s="98"/>
      <c r="N559" s="98"/>
      <c r="O559" s="103"/>
      <c r="P559" s="103"/>
      <c r="Q559" s="103"/>
      <c r="R559" s="103"/>
      <c r="S559" s="98"/>
      <c r="T559" s="98"/>
      <c r="U559" s="98"/>
      <c r="V559" s="98"/>
      <c r="W559" s="98"/>
      <c r="X559" s="98"/>
      <c r="Y559" s="98"/>
      <c r="Z559" s="98"/>
      <c r="AA559" s="98"/>
      <c r="AB559" s="98"/>
    </row>
    <row r="560" spans="1:28" ht="15.75" customHeight="1">
      <c r="A560" s="98"/>
      <c r="B560" s="98"/>
      <c r="C560" s="98"/>
      <c r="D560" s="98"/>
      <c r="E560" s="98"/>
      <c r="F560" s="98"/>
      <c r="G560" s="98"/>
      <c r="H560" s="98"/>
      <c r="I560" s="98"/>
      <c r="J560" s="98"/>
      <c r="K560" s="98"/>
      <c r="L560" s="98"/>
      <c r="M560" s="98"/>
      <c r="N560" s="98"/>
      <c r="O560" s="103"/>
      <c r="P560" s="103"/>
      <c r="Q560" s="103"/>
      <c r="R560" s="103"/>
      <c r="S560" s="98"/>
      <c r="T560" s="98"/>
      <c r="U560" s="98"/>
      <c r="V560" s="98"/>
      <c r="W560" s="98"/>
      <c r="X560" s="98"/>
      <c r="Y560" s="98"/>
      <c r="Z560" s="98"/>
      <c r="AA560" s="98"/>
      <c r="AB560" s="98"/>
    </row>
    <row r="561" spans="1:28" ht="15.75" customHeight="1">
      <c r="A561" s="98"/>
      <c r="B561" s="98"/>
      <c r="C561" s="98"/>
      <c r="D561" s="98"/>
      <c r="E561" s="98"/>
      <c r="F561" s="98"/>
      <c r="G561" s="98"/>
      <c r="H561" s="98"/>
      <c r="I561" s="98"/>
      <c r="J561" s="98"/>
      <c r="K561" s="98"/>
      <c r="L561" s="98"/>
      <c r="M561" s="98"/>
      <c r="N561" s="98"/>
      <c r="O561" s="103"/>
      <c r="P561" s="103"/>
      <c r="Q561" s="103"/>
      <c r="R561" s="103"/>
      <c r="S561" s="98"/>
      <c r="T561" s="98"/>
      <c r="U561" s="98"/>
      <c r="V561" s="98"/>
      <c r="W561" s="98"/>
      <c r="X561" s="98"/>
      <c r="Y561" s="98"/>
      <c r="Z561" s="98"/>
      <c r="AA561" s="98"/>
      <c r="AB561" s="98"/>
    </row>
    <row r="562" spans="1:28" ht="15.75" customHeight="1">
      <c r="A562" s="98"/>
      <c r="B562" s="98"/>
      <c r="C562" s="98"/>
      <c r="D562" s="98"/>
      <c r="E562" s="98"/>
      <c r="F562" s="98"/>
      <c r="G562" s="98"/>
      <c r="H562" s="98"/>
      <c r="I562" s="98"/>
      <c r="J562" s="98"/>
      <c r="K562" s="98"/>
      <c r="L562" s="98"/>
      <c r="M562" s="98"/>
      <c r="N562" s="98"/>
      <c r="O562" s="103"/>
      <c r="P562" s="103"/>
      <c r="Q562" s="103"/>
      <c r="R562" s="103"/>
      <c r="S562" s="98"/>
      <c r="T562" s="98"/>
      <c r="U562" s="98"/>
      <c r="V562" s="98"/>
      <c r="W562" s="98"/>
      <c r="X562" s="98"/>
      <c r="Y562" s="98"/>
      <c r="Z562" s="98"/>
      <c r="AA562" s="98"/>
      <c r="AB562" s="98"/>
    </row>
    <row r="563" spans="1:28" ht="15.75" customHeight="1">
      <c r="A563" s="98"/>
      <c r="B563" s="98"/>
      <c r="C563" s="98"/>
      <c r="D563" s="98"/>
      <c r="E563" s="98"/>
      <c r="F563" s="98"/>
      <c r="G563" s="98"/>
      <c r="H563" s="98"/>
      <c r="I563" s="98"/>
      <c r="J563" s="98"/>
      <c r="K563" s="98"/>
      <c r="L563" s="98"/>
      <c r="M563" s="98"/>
      <c r="N563" s="98"/>
      <c r="O563" s="103"/>
      <c r="P563" s="103"/>
      <c r="Q563" s="103"/>
      <c r="R563" s="103"/>
      <c r="S563" s="98"/>
      <c r="T563" s="98"/>
      <c r="U563" s="98"/>
      <c r="V563" s="98"/>
      <c r="W563" s="98"/>
      <c r="X563" s="98"/>
      <c r="Y563" s="98"/>
      <c r="Z563" s="98"/>
      <c r="AA563" s="98"/>
      <c r="AB563" s="98"/>
    </row>
    <row r="564" spans="1:28" ht="15.75" customHeight="1">
      <c r="A564" s="98"/>
      <c r="B564" s="98"/>
      <c r="C564" s="98"/>
      <c r="D564" s="98"/>
      <c r="E564" s="98"/>
      <c r="F564" s="98"/>
      <c r="G564" s="98"/>
      <c r="H564" s="98"/>
      <c r="I564" s="98"/>
      <c r="J564" s="98"/>
      <c r="K564" s="98"/>
      <c r="L564" s="98"/>
      <c r="M564" s="98"/>
      <c r="N564" s="98"/>
      <c r="O564" s="103"/>
      <c r="P564" s="103"/>
      <c r="Q564" s="103"/>
      <c r="R564" s="103"/>
      <c r="S564" s="98"/>
      <c r="T564" s="98"/>
      <c r="U564" s="98"/>
      <c r="V564" s="98"/>
      <c r="W564" s="98"/>
      <c r="X564" s="98"/>
      <c r="Y564" s="98"/>
      <c r="Z564" s="98"/>
      <c r="AA564" s="98"/>
      <c r="AB564" s="98"/>
    </row>
    <row r="565" spans="1:28" ht="15.75" customHeight="1">
      <c r="A565" s="98"/>
      <c r="B565" s="98"/>
      <c r="C565" s="98"/>
      <c r="D565" s="98"/>
      <c r="E565" s="98"/>
      <c r="F565" s="98"/>
      <c r="G565" s="98"/>
      <c r="H565" s="98"/>
      <c r="I565" s="98"/>
      <c r="J565" s="98"/>
      <c r="K565" s="98"/>
      <c r="L565" s="98"/>
      <c r="M565" s="98"/>
      <c r="N565" s="98"/>
      <c r="O565" s="103"/>
      <c r="P565" s="103"/>
      <c r="Q565" s="103"/>
      <c r="R565" s="103"/>
      <c r="S565" s="98"/>
      <c r="T565" s="98"/>
      <c r="U565" s="98"/>
      <c r="V565" s="98"/>
      <c r="W565" s="98"/>
      <c r="X565" s="98"/>
      <c r="Y565" s="98"/>
      <c r="Z565" s="98"/>
      <c r="AA565" s="98"/>
      <c r="AB565" s="98"/>
    </row>
    <row r="566" spans="1:28" ht="15.75" customHeight="1">
      <c r="A566" s="98"/>
      <c r="B566" s="98"/>
      <c r="C566" s="98"/>
      <c r="D566" s="98"/>
      <c r="E566" s="98"/>
      <c r="F566" s="98"/>
      <c r="G566" s="98"/>
      <c r="H566" s="98"/>
      <c r="I566" s="98"/>
      <c r="J566" s="98"/>
      <c r="K566" s="98"/>
      <c r="L566" s="98"/>
      <c r="M566" s="98"/>
      <c r="N566" s="98"/>
      <c r="O566" s="103"/>
      <c r="P566" s="103"/>
      <c r="Q566" s="103"/>
      <c r="R566" s="103"/>
      <c r="S566" s="98"/>
      <c r="T566" s="98"/>
      <c r="U566" s="98"/>
      <c r="V566" s="98"/>
      <c r="W566" s="98"/>
      <c r="X566" s="98"/>
      <c r="Y566" s="98"/>
      <c r="Z566" s="98"/>
      <c r="AA566" s="98"/>
      <c r="AB566" s="98"/>
    </row>
    <row r="567" spans="1:28" ht="15.75" customHeight="1">
      <c r="A567" s="98"/>
      <c r="B567" s="98"/>
      <c r="C567" s="98"/>
      <c r="D567" s="98"/>
      <c r="E567" s="98"/>
      <c r="F567" s="98"/>
      <c r="G567" s="98"/>
      <c r="H567" s="98"/>
      <c r="I567" s="98"/>
      <c r="J567" s="98"/>
      <c r="K567" s="98"/>
      <c r="L567" s="98"/>
      <c r="M567" s="98"/>
      <c r="N567" s="98"/>
      <c r="O567" s="103"/>
      <c r="P567" s="103"/>
      <c r="Q567" s="103"/>
      <c r="R567" s="103"/>
      <c r="S567" s="98"/>
      <c r="T567" s="98"/>
      <c r="U567" s="98"/>
      <c r="V567" s="98"/>
      <c r="W567" s="98"/>
      <c r="X567" s="98"/>
      <c r="Y567" s="98"/>
      <c r="Z567" s="98"/>
      <c r="AA567" s="98"/>
      <c r="AB567" s="98"/>
    </row>
    <row r="568" spans="1:28" ht="15.75" customHeight="1">
      <c r="A568" s="98"/>
      <c r="B568" s="98"/>
      <c r="C568" s="98"/>
      <c r="D568" s="98"/>
      <c r="E568" s="98"/>
      <c r="F568" s="98"/>
      <c r="G568" s="98"/>
      <c r="H568" s="98"/>
      <c r="I568" s="98"/>
      <c r="J568" s="98"/>
      <c r="K568" s="98"/>
      <c r="L568" s="98"/>
      <c r="M568" s="98"/>
      <c r="N568" s="98"/>
      <c r="O568" s="103"/>
      <c r="P568" s="103"/>
      <c r="Q568" s="103"/>
      <c r="R568" s="103"/>
      <c r="S568" s="98"/>
      <c r="T568" s="98"/>
      <c r="U568" s="98"/>
      <c r="V568" s="98"/>
      <c r="W568" s="98"/>
      <c r="X568" s="98"/>
      <c r="Y568" s="98"/>
      <c r="Z568" s="98"/>
      <c r="AA568" s="98"/>
      <c r="AB568" s="98"/>
    </row>
    <row r="569" spans="1:28" ht="15.75" customHeight="1">
      <c r="A569" s="98"/>
      <c r="B569" s="98"/>
      <c r="C569" s="98"/>
      <c r="D569" s="98"/>
      <c r="E569" s="98"/>
      <c r="F569" s="98"/>
      <c r="G569" s="98"/>
      <c r="H569" s="98"/>
      <c r="I569" s="98"/>
      <c r="J569" s="98"/>
      <c r="K569" s="98"/>
      <c r="L569" s="98"/>
      <c r="M569" s="98"/>
      <c r="N569" s="98"/>
      <c r="O569" s="103"/>
      <c r="P569" s="103"/>
      <c r="Q569" s="103"/>
      <c r="R569" s="103"/>
      <c r="S569" s="98"/>
      <c r="T569" s="98"/>
      <c r="U569" s="98"/>
      <c r="V569" s="98"/>
      <c r="W569" s="98"/>
      <c r="X569" s="98"/>
      <c r="Y569" s="98"/>
      <c r="Z569" s="98"/>
      <c r="AA569" s="98"/>
      <c r="AB569" s="98"/>
    </row>
    <row r="570" spans="1:28" ht="15.75" customHeight="1">
      <c r="A570" s="98"/>
      <c r="B570" s="98"/>
      <c r="C570" s="98"/>
      <c r="D570" s="98"/>
      <c r="E570" s="98"/>
      <c r="F570" s="98"/>
      <c r="G570" s="98"/>
      <c r="H570" s="98"/>
      <c r="I570" s="98"/>
      <c r="J570" s="98"/>
      <c r="K570" s="98"/>
      <c r="L570" s="98"/>
      <c r="M570" s="98"/>
      <c r="N570" s="98"/>
      <c r="O570" s="103"/>
      <c r="P570" s="103"/>
      <c r="Q570" s="103"/>
      <c r="R570" s="103"/>
      <c r="S570" s="98"/>
      <c r="T570" s="98"/>
      <c r="U570" s="98"/>
      <c r="V570" s="98"/>
      <c r="W570" s="98"/>
      <c r="X570" s="98"/>
      <c r="Y570" s="98"/>
      <c r="Z570" s="98"/>
      <c r="AA570" s="98"/>
      <c r="AB570" s="98"/>
    </row>
    <row r="571" spans="1:28" ht="15.75" customHeight="1">
      <c r="A571" s="98"/>
      <c r="B571" s="98"/>
      <c r="C571" s="98"/>
      <c r="D571" s="98"/>
      <c r="E571" s="98"/>
      <c r="F571" s="98"/>
      <c r="G571" s="98"/>
      <c r="H571" s="98"/>
      <c r="I571" s="98"/>
      <c r="J571" s="98"/>
      <c r="K571" s="98"/>
      <c r="L571" s="98"/>
      <c r="M571" s="98"/>
      <c r="N571" s="98"/>
      <c r="O571" s="103"/>
      <c r="P571" s="103"/>
      <c r="Q571" s="103"/>
      <c r="R571" s="103"/>
      <c r="S571" s="98"/>
      <c r="T571" s="98"/>
      <c r="U571" s="98"/>
      <c r="V571" s="98"/>
      <c r="W571" s="98"/>
      <c r="X571" s="98"/>
      <c r="Y571" s="98"/>
      <c r="Z571" s="98"/>
      <c r="AA571" s="98"/>
      <c r="AB571" s="98"/>
    </row>
    <row r="572" spans="1:28" ht="15.75" customHeight="1">
      <c r="A572" s="98"/>
      <c r="B572" s="98"/>
      <c r="C572" s="98"/>
      <c r="D572" s="98"/>
      <c r="E572" s="98"/>
      <c r="F572" s="98"/>
      <c r="G572" s="98"/>
      <c r="H572" s="98"/>
      <c r="I572" s="98"/>
      <c r="J572" s="98"/>
      <c r="K572" s="98"/>
      <c r="L572" s="98"/>
      <c r="M572" s="98"/>
      <c r="N572" s="98"/>
      <c r="O572" s="103"/>
      <c r="P572" s="103"/>
      <c r="Q572" s="103"/>
      <c r="R572" s="103"/>
      <c r="S572" s="98"/>
      <c r="T572" s="98"/>
      <c r="U572" s="98"/>
      <c r="V572" s="98"/>
      <c r="W572" s="98"/>
      <c r="X572" s="98"/>
      <c r="Y572" s="98"/>
      <c r="Z572" s="98"/>
      <c r="AA572" s="98"/>
      <c r="AB572" s="98"/>
    </row>
    <row r="573" spans="1:28" ht="15.75" customHeight="1">
      <c r="A573" s="98"/>
      <c r="B573" s="98"/>
      <c r="C573" s="98"/>
      <c r="D573" s="98"/>
      <c r="E573" s="98"/>
      <c r="F573" s="98"/>
      <c r="G573" s="98"/>
      <c r="H573" s="98"/>
      <c r="I573" s="98"/>
      <c r="J573" s="98"/>
      <c r="K573" s="98"/>
      <c r="L573" s="98"/>
      <c r="M573" s="98"/>
      <c r="N573" s="98"/>
      <c r="O573" s="103"/>
      <c r="P573" s="103"/>
      <c r="Q573" s="103"/>
      <c r="R573" s="103"/>
      <c r="S573" s="98"/>
      <c r="T573" s="98"/>
      <c r="U573" s="98"/>
      <c r="V573" s="98"/>
      <c r="W573" s="98"/>
      <c r="X573" s="98"/>
      <c r="Y573" s="98"/>
      <c r="Z573" s="98"/>
      <c r="AA573" s="98"/>
      <c r="AB573" s="98"/>
    </row>
    <row r="574" spans="1:28" ht="15.75" customHeight="1">
      <c r="A574" s="98"/>
      <c r="B574" s="98"/>
      <c r="C574" s="98"/>
      <c r="D574" s="98"/>
      <c r="E574" s="98"/>
      <c r="F574" s="98"/>
      <c r="G574" s="98"/>
      <c r="H574" s="98"/>
      <c r="I574" s="98"/>
      <c r="J574" s="98"/>
      <c r="K574" s="98"/>
      <c r="L574" s="98"/>
      <c r="M574" s="98"/>
      <c r="N574" s="98"/>
      <c r="O574" s="103"/>
      <c r="P574" s="103"/>
      <c r="Q574" s="103"/>
      <c r="R574" s="103"/>
      <c r="S574" s="98"/>
      <c r="T574" s="98"/>
      <c r="U574" s="98"/>
      <c r="V574" s="98"/>
      <c r="W574" s="98"/>
      <c r="X574" s="98"/>
      <c r="Y574" s="98"/>
      <c r="Z574" s="98"/>
      <c r="AA574" s="98"/>
      <c r="AB574" s="98"/>
    </row>
    <row r="575" spans="1:28" ht="15.75" customHeight="1">
      <c r="A575" s="98"/>
      <c r="B575" s="98"/>
      <c r="C575" s="98"/>
      <c r="D575" s="98"/>
      <c r="E575" s="98"/>
      <c r="F575" s="98"/>
      <c r="G575" s="98"/>
      <c r="H575" s="98"/>
      <c r="I575" s="98"/>
      <c r="J575" s="98"/>
      <c r="K575" s="98"/>
      <c r="L575" s="98"/>
      <c r="M575" s="98"/>
      <c r="N575" s="98"/>
      <c r="O575" s="103"/>
      <c r="P575" s="103"/>
      <c r="Q575" s="103"/>
      <c r="R575" s="103"/>
      <c r="S575" s="98"/>
      <c r="T575" s="98"/>
      <c r="U575" s="98"/>
      <c r="V575" s="98"/>
      <c r="W575" s="98"/>
      <c r="X575" s="98"/>
      <c r="Y575" s="98"/>
      <c r="Z575" s="98"/>
      <c r="AA575" s="98"/>
      <c r="AB575" s="98"/>
    </row>
    <row r="576" spans="1:28" ht="15.75" customHeight="1">
      <c r="A576" s="98"/>
      <c r="B576" s="98"/>
      <c r="C576" s="98"/>
      <c r="D576" s="98"/>
      <c r="E576" s="98"/>
      <c r="F576" s="98"/>
      <c r="G576" s="98"/>
      <c r="H576" s="98"/>
      <c r="I576" s="98"/>
      <c r="J576" s="98"/>
      <c r="K576" s="98"/>
      <c r="L576" s="98"/>
      <c r="M576" s="98"/>
      <c r="N576" s="98"/>
      <c r="O576" s="103"/>
      <c r="P576" s="103"/>
      <c r="Q576" s="103"/>
      <c r="R576" s="103"/>
      <c r="S576" s="98"/>
      <c r="T576" s="98"/>
      <c r="U576" s="98"/>
      <c r="V576" s="98"/>
      <c r="W576" s="98"/>
      <c r="X576" s="98"/>
      <c r="Y576" s="98"/>
      <c r="Z576" s="98"/>
      <c r="AA576" s="98"/>
      <c r="AB576" s="98"/>
    </row>
    <row r="577" spans="1:28" ht="15.75" customHeight="1">
      <c r="A577" s="98"/>
      <c r="B577" s="98"/>
      <c r="C577" s="98"/>
      <c r="D577" s="98"/>
      <c r="E577" s="98"/>
      <c r="F577" s="98"/>
      <c r="G577" s="98"/>
      <c r="H577" s="98"/>
      <c r="I577" s="98"/>
      <c r="J577" s="98"/>
      <c r="K577" s="98"/>
      <c r="L577" s="98"/>
      <c r="M577" s="98"/>
      <c r="N577" s="98"/>
      <c r="O577" s="103"/>
      <c r="P577" s="103"/>
      <c r="Q577" s="103"/>
      <c r="R577" s="103"/>
      <c r="S577" s="98"/>
      <c r="T577" s="98"/>
      <c r="U577" s="98"/>
      <c r="V577" s="98"/>
      <c r="W577" s="98"/>
      <c r="X577" s="98"/>
      <c r="Y577" s="98"/>
      <c r="Z577" s="98"/>
      <c r="AA577" s="98"/>
      <c r="AB577" s="98"/>
    </row>
    <row r="578" spans="1:28" ht="15.75" customHeight="1">
      <c r="A578" s="98"/>
      <c r="B578" s="98"/>
      <c r="C578" s="98"/>
      <c r="D578" s="98"/>
      <c r="E578" s="98"/>
      <c r="F578" s="98"/>
      <c r="G578" s="98"/>
      <c r="H578" s="98"/>
      <c r="I578" s="98"/>
      <c r="J578" s="98"/>
      <c r="K578" s="98"/>
      <c r="L578" s="98"/>
      <c r="M578" s="98"/>
      <c r="N578" s="98"/>
      <c r="O578" s="103"/>
      <c r="P578" s="103"/>
      <c r="Q578" s="103"/>
      <c r="R578" s="103"/>
      <c r="S578" s="98"/>
      <c r="T578" s="98"/>
      <c r="U578" s="98"/>
      <c r="V578" s="98"/>
      <c r="W578" s="98"/>
      <c r="X578" s="98"/>
      <c r="Y578" s="98"/>
      <c r="Z578" s="98"/>
      <c r="AA578" s="98"/>
      <c r="AB578" s="98"/>
    </row>
    <row r="579" spans="1:28" ht="15.75" customHeight="1">
      <c r="A579" s="98"/>
      <c r="B579" s="98"/>
      <c r="C579" s="98"/>
      <c r="D579" s="98"/>
      <c r="E579" s="98"/>
      <c r="F579" s="98"/>
      <c r="G579" s="98"/>
      <c r="H579" s="98"/>
      <c r="I579" s="98"/>
      <c r="J579" s="98"/>
      <c r="K579" s="98"/>
      <c r="L579" s="98"/>
      <c r="M579" s="98"/>
      <c r="N579" s="98"/>
      <c r="O579" s="103"/>
      <c r="P579" s="103"/>
      <c r="Q579" s="103"/>
      <c r="R579" s="103"/>
      <c r="S579" s="98"/>
      <c r="T579" s="98"/>
      <c r="U579" s="98"/>
      <c r="V579" s="98"/>
      <c r="W579" s="98"/>
      <c r="X579" s="98"/>
      <c r="Y579" s="98"/>
      <c r="Z579" s="98"/>
      <c r="AA579" s="98"/>
      <c r="AB579" s="98"/>
    </row>
    <row r="580" spans="1:28" ht="15.75" customHeight="1">
      <c r="A580" s="98"/>
      <c r="B580" s="98"/>
      <c r="C580" s="98"/>
      <c r="D580" s="98"/>
      <c r="E580" s="98"/>
      <c r="F580" s="98"/>
      <c r="G580" s="98"/>
      <c r="H580" s="98"/>
      <c r="I580" s="98"/>
      <c r="J580" s="98"/>
      <c r="K580" s="98"/>
      <c r="L580" s="98"/>
      <c r="M580" s="98"/>
      <c r="N580" s="98"/>
      <c r="O580" s="103"/>
      <c r="P580" s="103"/>
      <c r="Q580" s="103"/>
      <c r="R580" s="103"/>
      <c r="S580" s="98"/>
      <c r="T580" s="98"/>
      <c r="U580" s="98"/>
      <c r="V580" s="98"/>
      <c r="W580" s="98"/>
      <c r="X580" s="98"/>
      <c r="Y580" s="98"/>
      <c r="Z580" s="98"/>
      <c r="AA580" s="98"/>
      <c r="AB580" s="98"/>
    </row>
    <row r="581" spans="1:28" ht="15.75" customHeight="1">
      <c r="A581" s="98"/>
      <c r="B581" s="98"/>
      <c r="C581" s="98"/>
      <c r="D581" s="98"/>
      <c r="E581" s="98"/>
      <c r="F581" s="98"/>
      <c r="G581" s="98"/>
      <c r="H581" s="98"/>
      <c r="I581" s="98"/>
      <c r="J581" s="98"/>
      <c r="K581" s="98"/>
      <c r="L581" s="98"/>
      <c r="M581" s="98"/>
      <c r="N581" s="98"/>
      <c r="O581" s="103"/>
      <c r="P581" s="103"/>
      <c r="Q581" s="103"/>
      <c r="R581" s="103"/>
      <c r="S581" s="98"/>
      <c r="T581" s="98"/>
      <c r="U581" s="98"/>
      <c r="V581" s="98"/>
      <c r="W581" s="98"/>
      <c r="X581" s="98"/>
      <c r="Y581" s="98"/>
      <c r="Z581" s="98"/>
      <c r="AA581" s="98"/>
      <c r="AB581" s="98"/>
    </row>
    <row r="582" spans="1:28" ht="15.75" customHeight="1">
      <c r="A582" s="98"/>
      <c r="B582" s="98"/>
      <c r="C582" s="98"/>
      <c r="D582" s="98"/>
      <c r="E582" s="98"/>
      <c r="F582" s="98"/>
      <c r="G582" s="98"/>
      <c r="H582" s="98"/>
      <c r="I582" s="98"/>
      <c r="J582" s="98"/>
      <c r="K582" s="98"/>
      <c r="L582" s="98"/>
      <c r="M582" s="98"/>
      <c r="N582" s="98"/>
      <c r="O582" s="103"/>
      <c r="P582" s="103"/>
      <c r="Q582" s="103"/>
      <c r="R582" s="103"/>
      <c r="S582" s="98"/>
      <c r="T582" s="98"/>
      <c r="U582" s="98"/>
      <c r="V582" s="98"/>
      <c r="W582" s="98"/>
      <c r="X582" s="98"/>
      <c r="Y582" s="98"/>
      <c r="Z582" s="98"/>
      <c r="AA582" s="98"/>
      <c r="AB582" s="98"/>
    </row>
    <row r="583" spans="1:28" ht="15.75" customHeight="1">
      <c r="A583" s="98"/>
      <c r="B583" s="98"/>
      <c r="C583" s="98"/>
      <c r="D583" s="98"/>
      <c r="E583" s="98"/>
      <c r="F583" s="98"/>
      <c r="G583" s="98"/>
      <c r="H583" s="98"/>
      <c r="I583" s="98"/>
      <c r="J583" s="98"/>
      <c r="K583" s="98"/>
      <c r="L583" s="98"/>
      <c r="M583" s="98"/>
      <c r="N583" s="98"/>
      <c r="O583" s="103"/>
      <c r="P583" s="103"/>
      <c r="Q583" s="103"/>
      <c r="R583" s="103"/>
      <c r="S583" s="98"/>
      <c r="T583" s="98"/>
      <c r="U583" s="98"/>
      <c r="V583" s="98"/>
      <c r="W583" s="98"/>
      <c r="X583" s="98"/>
      <c r="Y583" s="98"/>
      <c r="Z583" s="98"/>
      <c r="AA583" s="98"/>
      <c r="AB583" s="98"/>
    </row>
    <row r="584" spans="1:28" ht="15.75" customHeight="1">
      <c r="A584" s="98"/>
      <c r="B584" s="98"/>
      <c r="C584" s="98"/>
      <c r="D584" s="98"/>
      <c r="E584" s="98"/>
      <c r="F584" s="98"/>
      <c r="G584" s="98"/>
      <c r="H584" s="98"/>
      <c r="I584" s="98"/>
      <c r="J584" s="98"/>
      <c r="K584" s="98"/>
      <c r="L584" s="98"/>
      <c r="M584" s="98"/>
      <c r="N584" s="98"/>
      <c r="O584" s="103"/>
      <c r="P584" s="103"/>
      <c r="Q584" s="103"/>
      <c r="R584" s="103"/>
      <c r="S584" s="98"/>
      <c r="T584" s="98"/>
      <c r="U584" s="98"/>
      <c r="V584" s="98"/>
      <c r="W584" s="98"/>
      <c r="X584" s="98"/>
      <c r="Y584" s="98"/>
      <c r="Z584" s="98"/>
      <c r="AA584" s="98"/>
      <c r="AB584" s="98"/>
    </row>
    <row r="585" spans="1:28" ht="15.75" customHeight="1">
      <c r="A585" s="98"/>
      <c r="B585" s="98"/>
      <c r="C585" s="98"/>
      <c r="D585" s="98"/>
      <c r="E585" s="98"/>
      <c r="F585" s="98"/>
      <c r="G585" s="98"/>
      <c r="H585" s="98"/>
      <c r="I585" s="98"/>
      <c r="J585" s="98"/>
      <c r="K585" s="98"/>
      <c r="L585" s="98"/>
      <c r="M585" s="98"/>
      <c r="N585" s="98"/>
      <c r="O585" s="103"/>
      <c r="P585" s="103"/>
      <c r="Q585" s="103"/>
      <c r="R585" s="103"/>
      <c r="S585" s="98"/>
      <c r="T585" s="98"/>
      <c r="U585" s="98"/>
      <c r="V585" s="98"/>
      <c r="W585" s="98"/>
      <c r="X585" s="98"/>
      <c r="Y585" s="98"/>
      <c r="Z585" s="98"/>
      <c r="AA585" s="98"/>
      <c r="AB585" s="98"/>
    </row>
    <row r="586" spans="1:28" ht="15.75" customHeight="1">
      <c r="A586" s="98"/>
      <c r="B586" s="98"/>
      <c r="C586" s="98"/>
      <c r="D586" s="98"/>
      <c r="E586" s="98"/>
      <c r="F586" s="98"/>
      <c r="G586" s="98"/>
      <c r="H586" s="98"/>
      <c r="I586" s="98"/>
      <c r="J586" s="98"/>
      <c r="K586" s="98"/>
      <c r="L586" s="98"/>
      <c r="M586" s="98"/>
      <c r="N586" s="98"/>
      <c r="O586" s="103"/>
      <c r="P586" s="103"/>
      <c r="Q586" s="103"/>
      <c r="R586" s="103"/>
      <c r="S586" s="98"/>
      <c r="T586" s="98"/>
      <c r="U586" s="98"/>
      <c r="V586" s="98"/>
      <c r="W586" s="98"/>
      <c r="X586" s="98"/>
      <c r="Y586" s="98"/>
      <c r="Z586" s="98"/>
      <c r="AA586" s="98"/>
      <c r="AB586" s="98"/>
    </row>
    <row r="587" spans="1:28" ht="15.75" customHeight="1">
      <c r="A587" s="98"/>
      <c r="B587" s="98"/>
      <c r="C587" s="98"/>
      <c r="D587" s="98"/>
      <c r="E587" s="98"/>
      <c r="F587" s="98"/>
      <c r="G587" s="98"/>
      <c r="H587" s="98"/>
      <c r="I587" s="98"/>
      <c r="J587" s="98"/>
      <c r="K587" s="98"/>
      <c r="L587" s="98"/>
      <c r="M587" s="98"/>
      <c r="N587" s="98"/>
      <c r="O587" s="103"/>
      <c r="P587" s="103"/>
      <c r="Q587" s="103"/>
      <c r="R587" s="103"/>
      <c r="S587" s="98"/>
      <c r="T587" s="98"/>
      <c r="U587" s="98"/>
      <c r="V587" s="98"/>
      <c r="W587" s="98"/>
      <c r="X587" s="98"/>
      <c r="Y587" s="98"/>
      <c r="Z587" s="98"/>
      <c r="AA587" s="98"/>
      <c r="AB587" s="98"/>
    </row>
    <row r="588" spans="1:28" ht="15.75" customHeight="1">
      <c r="A588" s="98"/>
      <c r="B588" s="98"/>
      <c r="C588" s="98"/>
      <c r="D588" s="98"/>
      <c r="E588" s="98"/>
      <c r="F588" s="98"/>
      <c r="G588" s="98"/>
      <c r="H588" s="98"/>
      <c r="I588" s="98"/>
      <c r="J588" s="98"/>
      <c r="K588" s="98"/>
      <c r="L588" s="98"/>
      <c r="M588" s="98"/>
      <c r="N588" s="98"/>
      <c r="O588" s="103"/>
      <c r="P588" s="103"/>
      <c r="Q588" s="103"/>
      <c r="R588" s="103"/>
      <c r="S588" s="98"/>
      <c r="T588" s="98"/>
      <c r="U588" s="98"/>
      <c r="V588" s="98"/>
      <c r="W588" s="98"/>
      <c r="X588" s="98"/>
      <c r="Y588" s="98"/>
      <c r="Z588" s="98"/>
      <c r="AA588" s="98"/>
      <c r="AB588" s="98"/>
    </row>
    <row r="589" spans="1:28" ht="15.75" customHeight="1">
      <c r="A589" s="98"/>
      <c r="B589" s="98"/>
      <c r="C589" s="98"/>
      <c r="D589" s="98"/>
      <c r="E589" s="98"/>
      <c r="F589" s="98"/>
      <c r="G589" s="98"/>
      <c r="H589" s="98"/>
      <c r="I589" s="98"/>
      <c r="J589" s="98"/>
      <c r="K589" s="98"/>
      <c r="L589" s="98"/>
      <c r="M589" s="98"/>
      <c r="N589" s="98"/>
      <c r="O589" s="103"/>
      <c r="P589" s="103"/>
      <c r="Q589" s="103"/>
      <c r="R589" s="103"/>
      <c r="S589" s="98"/>
      <c r="T589" s="98"/>
      <c r="U589" s="98"/>
      <c r="V589" s="98"/>
      <c r="W589" s="98"/>
      <c r="X589" s="98"/>
      <c r="Y589" s="98"/>
      <c r="Z589" s="98"/>
      <c r="AA589" s="98"/>
      <c r="AB589" s="98"/>
    </row>
    <row r="590" spans="1:28" ht="15.75" customHeight="1">
      <c r="A590" s="98"/>
      <c r="B590" s="98"/>
      <c r="C590" s="98"/>
      <c r="D590" s="98"/>
      <c r="E590" s="98"/>
      <c r="F590" s="98"/>
      <c r="G590" s="98"/>
      <c r="H590" s="98"/>
      <c r="I590" s="98"/>
      <c r="J590" s="98"/>
      <c r="K590" s="98"/>
      <c r="L590" s="98"/>
      <c r="M590" s="98"/>
      <c r="N590" s="98"/>
      <c r="O590" s="103"/>
      <c r="P590" s="103"/>
      <c r="Q590" s="103"/>
      <c r="R590" s="103"/>
      <c r="S590" s="98"/>
      <c r="T590" s="98"/>
      <c r="U590" s="98"/>
      <c r="V590" s="98"/>
      <c r="W590" s="98"/>
      <c r="X590" s="98"/>
      <c r="Y590" s="98"/>
      <c r="Z590" s="98"/>
      <c r="AA590" s="98"/>
      <c r="AB590" s="98"/>
    </row>
    <row r="591" spans="1:28" ht="15.75" customHeight="1">
      <c r="A591" s="98"/>
      <c r="B591" s="98"/>
      <c r="C591" s="98"/>
      <c r="D591" s="98"/>
      <c r="E591" s="98"/>
      <c r="F591" s="98"/>
      <c r="G591" s="98"/>
      <c r="H591" s="98"/>
      <c r="I591" s="98"/>
      <c r="J591" s="98"/>
      <c r="K591" s="98"/>
      <c r="L591" s="98"/>
      <c r="M591" s="98"/>
      <c r="N591" s="98"/>
      <c r="O591" s="103"/>
      <c r="P591" s="103"/>
      <c r="Q591" s="103"/>
      <c r="R591" s="103"/>
      <c r="S591" s="98"/>
      <c r="T591" s="98"/>
      <c r="U591" s="98"/>
      <c r="V591" s="98"/>
      <c r="W591" s="98"/>
      <c r="X591" s="98"/>
      <c r="Y591" s="98"/>
      <c r="Z591" s="98"/>
      <c r="AA591" s="98"/>
      <c r="AB591" s="98"/>
    </row>
    <row r="592" spans="1:28" ht="15.75" customHeight="1">
      <c r="A592" s="98"/>
      <c r="B592" s="98"/>
      <c r="C592" s="98"/>
      <c r="D592" s="98"/>
      <c r="E592" s="98"/>
      <c r="F592" s="98"/>
      <c r="G592" s="98"/>
      <c r="H592" s="98"/>
      <c r="I592" s="98"/>
      <c r="J592" s="98"/>
      <c r="K592" s="98"/>
      <c r="L592" s="98"/>
      <c r="M592" s="98"/>
      <c r="N592" s="98"/>
      <c r="O592" s="103"/>
      <c r="P592" s="103"/>
      <c r="Q592" s="103"/>
      <c r="R592" s="103"/>
      <c r="S592" s="98"/>
      <c r="T592" s="98"/>
      <c r="U592" s="98"/>
      <c r="V592" s="98"/>
      <c r="W592" s="98"/>
      <c r="X592" s="98"/>
      <c r="Y592" s="98"/>
      <c r="Z592" s="98"/>
      <c r="AA592" s="98"/>
      <c r="AB592" s="98"/>
    </row>
    <row r="593" spans="1:28" ht="15.75" customHeight="1">
      <c r="A593" s="98"/>
      <c r="B593" s="98"/>
      <c r="C593" s="98"/>
      <c r="D593" s="98"/>
      <c r="E593" s="98"/>
      <c r="F593" s="98"/>
      <c r="G593" s="98"/>
      <c r="H593" s="98"/>
      <c r="I593" s="98"/>
      <c r="J593" s="98"/>
      <c r="K593" s="98"/>
      <c r="L593" s="98"/>
      <c r="M593" s="98"/>
      <c r="N593" s="98"/>
      <c r="O593" s="103"/>
      <c r="P593" s="103"/>
      <c r="Q593" s="103"/>
      <c r="R593" s="103"/>
      <c r="S593" s="98"/>
      <c r="T593" s="98"/>
      <c r="U593" s="98"/>
      <c r="V593" s="98"/>
      <c r="W593" s="98"/>
      <c r="X593" s="98"/>
      <c r="Y593" s="98"/>
      <c r="Z593" s="98"/>
      <c r="AA593" s="98"/>
      <c r="AB593" s="98"/>
    </row>
    <row r="594" spans="1:28" ht="15.75" customHeight="1">
      <c r="A594" s="98"/>
      <c r="B594" s="98"/>
      <c r="C594" s="98"/>
      <c r="D594" s="98"/>
      <c r="E594" s="98"/>
      <c r="F594" s="98"/>
      <c r="G594" s="98"/>
      <c r="H594" s="98"/>
      <c r="I594" s="98"/>
      <c r="J594" s="98"/>
      <c r="K594" s="98"/>
      <c r="L594" s="98"/>
      <c r="M594" s="98"/>
      <c r="N594" s="98"/>
      <c r="O594" s="103"/>
      <c r="P594" s="103"/>
      <c r="Q594" s="103"/>
      <c r="R594" s="103"/>
      <c r="S594" s="98"/>
      <c r="T594" s="98"/>
      <c r="U594" s="98"/>
      <c r="V594" s="98"/>
      <c r="W594" s="98"/>
      <c r="X594" s="98"/>
      <c r="Y594" s="98"/>
      <c r="Z594" s="98"/>
      <c r="AA594" s="98"/>
      <c r="AB594" s="98"/>
    </row>
    <row r="595" spans="1:28" ht="15.75" customHeight="1">
      <c r="A595" s="98"/>
      <c r="B595" s="98"/>
      <c r="C595" s="98"/>
      <c r="D595" s="98"/>
      <c r="E595" s="98"/>
      <c r="F595" s="98"/>
      <c r="G595" s="98"/>
      <c r="H595" s="98"/>
      <c r="I595" s="98"/>
      <c r="J595" s="98"/>
      <c r="K595" s="98"/>
      <c r="L595" s="98"/>
      <c r="M595" s="98"/>
      <c r="N595" s="98"/>
      <c r="O595" s="103"/>
      <c r="P595" s="103"/>
      <c r="Q595" s="103"/>
      <c r="R595" s="103"/>
      <c r="S595" s="98"/>
      <c r="T595" s="98"/>
      <c r="U595" s="98"/>
      <c r="V595" s="98"/>
      <c r="W595" s="98"/>
      <c r="X595" s="98"/>
      <c r="Y595" s="98"/>
      <c r="Z595" s="98"/>
      <c r="AA595" s="98"/>
      <c r="AB595" s="98"/>
    </row>
    <row r="596" spans="1:28" ht="15.75" customHeight="1">
      <c r="A596" s="98"/>
      <c r="B596" s="98"/>
      <c r="C596" s="98"/>
      <c r="D596" s="98"/>
      <c r="E596" s="98"/>
      <c r="F596" s="98"/>
      <c r="G596" s="98"/>
      <c r="H596" s="98"/>
      <c r="I596" s="98"/>
      <c r="J596" s="98"/>
      <c r="K596" s="98"/>
      <c r="L596" s="98"/>
      <c r="M596" s="98"/>
      <c r="N596" s="98"/>
      <c r="O596" s="103"/>
      <c r="P596" s="103"/>
      <c r="Q596" s="103"/>
      <c r="R596" s="103"/>
      <c r="S596" s="98"/>
      <c r="T596" s="98"/>
      <c r="U596" s="98"/>
      <c r="V596" s="98"/>
      <c r="W596" s="98"/>
      <c r="X596" s="98"/>
      <c r="Y596" s="98"/>
      <c r="Z596" s="98"/>
      <c r="AA596" s="98"/>
      <c r="AB596" s="98"/>
    </row>
    <row r="597" spans="1:28" ht="15.75" customHeight="1">
      <c r="A597" s="98"/>
      <c r="B597" s="98"/>
      <c r="C597" s="98"/>
      <c r="D597" s="98"/>
      <c r="E597" s="98"/>
      <c r="F597" s="98"/>
      <c r="G597" s="98"/>
      <c r="H597" s="98"/>
      <c r="I597" s="98"/>
      <c r="J597" s="98"/>
      <c r="K597" s="98"/>
      <c r="L597" s="98"/>
      <c r="M597" s="98"/>
      <c r="N597" s="98"/>
      <c r="O597" s="103"/>
      <c r="P597" s="103"/>
      <c r="Q597" s="103"/>
      <c r="R597" s="103"/>
      <c r="S597" s="98"/>
      <c r="T597" s="98"/>
      <c r="U597" s="98"/>
      <c r="V597" s="98"/>
      <c r="W597" s="98"/>
      <c r="X597" s="98"/>
      <c r="Y597" s="98"/>
      <c r="Z597" s="98"/>
      <c r="AA597" s="98"/>
      <c r="AB597" s="98"/>
    </row>
    <row r="598" spans="1:28" ht="15.75" customHeight="1">
      <c r="A598" s="98"/>
      <c r="B598" s="98"/>
      <c r="C598" s="98"/>
      <c r="D598" s="98"/>
      <c r="E598" s="98"/>
      <c r="F598" s="98"/>
      <c r="G598" s="98"/>
      <c r="H598" s="98"/>
      <c r="I598" s="98"/>
      <c r="J598" s="98"/>
      <c r="K598" s="98"/>
      <c r="L598" s="98"/>
      <c r="M598" s="98"/>
      <c r="N598" s="98"/>
      <c r="O598" s="103"/>
      <c r="P598" s="103"/>
      <c r="Q598" s="103"/>
      <c r="R598" s="103"/>
      <c r="S598" s="98"/>
      <c r="T598" s="98"/>
      <c r="U598" s="98"/>
      <c r="V598" s="98"/>
      <c r="W598" s="98"/>
      <c r="X598" s="98"/>
      <c r="Y598" s="98"/>
      <c r="Z598" s="98"/>
      <c r="AA598" s="98"/>
      <c r="AB598" s="98"/>
    </row>
    <row r="599" spans="1:28" ht="15.75" customHeight="1">
      <c r="A599" s="98"/>
      <c r="B599" s="98"/>
      <c r="C599" s="98"/>
      <c r="D599" s="98"/>
      <c r="E599" s="98"/>
      <c r="F599" s="98"/>
      <c r="G599" s="98"/>
      <c r="H599" s="98"/>
      <c r="I599" s="98"/>
      <c r="J599" s="98"/>
      <c r="K599" s="98"/>
      <c r="L599" s="98"/>
      <c r="M599" s="98"/>
      <c r="N599" s="98"/>
      <c r="O599" s="103"/>
      <c r="P599" s="103"/>
      <c r="Q599" s="103"/>
      <c r="R599" s="103"/>
      <c r="S599" s="98"/>
      <c r="T599" s="98"/>
      <c r="U599" s="98"/>
      <c r="V599" s="98"/>
      <c r="W599" s="98"/>
      <c r="X599" s="98"/>
      <c r="Y599" s="98"/>
      <c r="Z599" s="98"/>
      <c r="AA599" s="98"/>
      <c r="AB599" s="98"/>
    </row>
    <row r="600" spans="1:28" ht="15.75" customHeight="1">
      <c r="A600" s="98"/>
      <c r="B600" s="98"/>
      <c r="C600" s="98"/>
      <c r="D600" s="98"/>
      <c r="E600" s="98"/>
      <c r="F600" s="98"/>
      <c r="G600" s="98"/>
      <c r="H600" s="98"/>
      <c r="I600" s="98"/>
      <c r="J600" s="98"/>
      <c r="K600" s="98"/>
      <c r="L600" s="98"/>
      <c r="M600" s="98"/>
      <c r="N600" s="98"/>
      <c r="O600" s="103"/>
      <c r="P600" s="103"/>
      <c r="Q600" s="103"/>
      <c r="R600" s="103"/>
      <c r="S600" s="98"/>
      <c r="T600" s="98"/>
      <c r="U600" s="98"/>
      <c r="V600" s="98"/>
      <c r="W600" s="98"/>
      <c r="X600" s="98"/>
      <c r="Y600" s="98"/>
      <c r="Z600" s="98"/>
      <c r="AA600" s="98"/>
      <c r="AB600" s="98"/>
    </row>
    <row r="601" spans="1:28" ht="15.75" customHeight="1">
      <c r="A601" s="98"/>
      <c r="B601" s="98"/>
      <c r="C601" s="98"/>
      <c r="D601" s="98"/>
      <c r="E601" s="98"/>
      <c r="F601" s="98"/>
      <c r="G601" s="98"/>
      <c r="H601" s="98"/>
      <c r="I601" s="98"/>
      <c r="J601" s="98"/>
      <c r="K601" s="98"/>
      <c r="L601" s="98"/>
      <c r="M601" s="98"/>
      <c r="N601" s="98"/>
      <c r="O601" s="103"/>
      <c r="P601" s="103"/>
      <c r="Q601" s="103"/>
      <c r="R601" s="103"/>
      <c r="S601" s="98"/>
      <c r="T601" s="98"/>
      <c r="U601" s="98"/>
      <c r="V601" s="98"/>
      <c r="W601" s="98"/>
      <c r="X601" s="98"/>
      <c r="Y601" s="98"/>
      <c r="Z601" s="98"/>
      <c r="AA601" s="98"/>
      <c r="AB601" s="98"/>
    </row>
    <row r="602" spans="1:28" ht="15.75" customHeight="1">
      <c r="A602" s="98"/>
      <c r="B602" s="98"/>
      <c r="C602" s="98"/>
      <c r="D602" s="98"/>
      <c r="E602" s="98"/>
      <c r="F602" s="98"/>
      <c r="G602" s="98"/>
      <c r="H602" s="98"/>
      <c r="I602" s="98"/>
      <c r="J602" s="98"/>
      <c r="K602" s="98"/>
      <c r="L602" s="98"/>
      <c r="M602" s="98"/>
      <c r="N602" s="98"/>
      <c r="O602" s="103"/>
      <c r="P602" s="103"/>
      <c r="Q602" s="103"/>
      <c r="R602" s="103"/>
      <c r="S602" s="98"/>
      <c r="T602" s="98"/>
      <c r="U602" s="98"/>
      <c r="V602" s="98"/>
      <c r="W602" s="98"/>
      <c r="X602" s="98"/>
      <c r="Y602" s="98"/>
      <c r="Z602" s="98"/>
      <c r="AA602" s="98"/>
      <c r="AB602" s="98"/>
    </row>
    <row r="603" spans="1:28" ht="15.75" customHeight="1">
      <c r="A603" s="98"/>
      <c r="B603" s="98"/>
      <c r="C603" s="98"/>
      <c r="D603" s="98"/>
      <c r="E603" s="98"/>
      <c r="F603" s="98"/>
      <c r="G603" s="98"/>
      <c r="H603" s="98"/>
      <c r="I603" s="98"/>
      <c r="J603" s="98"/>
      <c r="K603" s="98"/>
      <c r="L603" s="98"/>
      <c r="M603" s="98"/>
      <c r="N603" s="98"/>
      <c r="O603" s="103"/>
      <c r="P603" s="103"/>
      <c r="Q603" s="103"/>
      <c r="R603" s="103"/>
      <c r="S603" s="98"/>
      <c r="T603" s="98"/>
      <c r="U603" s="98"/>
      <c r="V603" s="98"/>
      <c r="W603" s="98"/>
      <c r="X603" s="98"/>
      <c r="Y603" s="98"/>
      <c r="Z603" s="98"/>
      <c r="AA603" s="98"/>
      <c r="AB603" s="98"/>
    </row>
    <row r="604" spans="1:28" ht="15.75" customHeight="1">
      <c r="A604" s="98"/>
      <c r="B604" s="98"/>
      <c r="C604" s="98"/>
      <c r="D604" s="98"/>
      <c r="E604" s="98"/>
      <c r="F604" s="98"/>
      <c r="G604" s="98"/>
      <c r="H604" s="98"/>
      <c r="I604" s="98"/>
      <c r="J604" s="98"/>
      <c r="K604" s="98"/>
      <c r="L604" s="98"/>
      <c r="M604" s="98"/>
      <c r="N604" s="98"/>
      <c r="O604" s="103"/>
      <c r="P604" s="103"/>
      <c r="Q604" s="103"/>
      <c r="R604" s="103"/>
      <c r="S604" s="98"/>
      <c r="T604" s="98"/>
      <c r="U604" s="98"/>
      <c r="V604" s="98"/>
      <c r="W604" s="98"/>
      <c r="X604" s="98"/>
      <c r="Y604" s="98"/>
      <c r="Z604" s="98"/>
      <c r="AA604" s="98"/>
      <c r="AB604" s="98"/>
    </row>
    <row r="605" spans="1:28" ht="15.75" customHeight="1">
      <c r="A605" s="98"/>
      <c r="B605" s="98"/>
      <c r="C605" s="98"/>
      <c r="D605" s="98"/>
      <c r="E605" s="98"/>
      <c r="F605" s="98"/>
      <c r="G605" s="98"/>
      <c r="H605" s="98"/>
      <c r="I605" s="98"/>
      <c r="J605" s="98"/>
      <c r="K605" s="98"/>
      <c r="L605" s="98"/>
      <c r="M605" s="98"/>
      <c r="N605" s="98"/>
      <c r="O605" s="103"/>
      <c r="P605" s="103"/>
      <c r="Q605" s="103"/>
      <c r="R605" s="103"/>
      <c r="S605" s="98"/>
      <c r="T605" s="98"/>
      <c r="U605" s="98"/>
      <c r="V605" s="98"/>
      <c r="W605" s="98"/>
      <c r="X605" s="98"/>
      <c r="Y605" s="98"/>
      <c r="Z605" s="98"/>
      <c r="AA605" s="98"/>
      <c r="AB605" s="98"/>
    </row>
    <row r="606" spans="1:28" ht="15.75" customHeight="1">
      <c r="A606" s="98"/>
      <c r="B606" s="98"/>
      <c r="C606" s="98"/>
      <c r="D606" s="98"/>
      <c r="E606" s="98"/>
      <c r="F606" s="98"/>
      <c r="G606" s="98"/>
      <c r="H606" s="98"/>
      <c r="I606" s="98"/>
      <c r="J606" s="98"/>
      <c r="K606" s="98"/>
      <c r="L606" s="98"/>
      <c r="M606" s="98"/>
      <c r="N606" s="98"/>
      <c r="O606" s="103"/>
      <c r="P606" s="103"/>
      <c r="Q606" s="103"/>
      <c r="R606" s="103"/>
      <c r="S606" s="98"/>
      <c r="T606" s="98"/>
      <c r="U606" s="98"/>
      <c r="V606" s="98"/>
      <c r="W606" s="98"/>
      <c r="X606" s="98"/>
      <c r="Y606" s="98"/>
      <c r="Z606" s="98"/>
      <c r="AA606" s="98"/>
      <c r="AB606" s="98"/>
    </row>
    <row r="607" spans="1:28" ht="15.75" customHeight="1">
      <c r="A607" s="98"/>
      <c r="B607" s="98"/>
      <c r="C607" s="98"/>
      <c r="D607" s="98"/>
      <c r="E607" s="98"/>
      <c r="F607" s="98"/>
      <c r="G607" s="98"/>
      <c r="H607" s="98"/>
      <c r="I607" s="98"/>
      <c r="J607" s="98"/>
      <c r="K607" s="98"/>
      <c r="L607" s="98"/>
      <c r="M607" s="98"/>
      <c r="N607" s="98"/>
      <c r="O607" s="103"/>
      <c r="P607" s="103"/>
      <c r="Q607" s="103"/>
      <c r="R607" s="103"/>
      <c r="S607" s="98"/>
      <c r="T607" s="98"/>
      <c r="U607" s="98"/>
      <c r="V607" s="98"/>
      <c r="W607" s="98"/>
      <c r="X607" s="98"/>
      <c r="Y607" s="98"/>
      <c r="Z607" s="98"/>
      <c r="AA607" s="98"/>
      <c r="AB607" s="98"/>
    </row>
    <row r="608" spans="1:28" ht="15.75" customHeight="1">
      <c r="A608" s="98"/>
      <c r="B608" s="98"/>
      <c r="C608" s="98"/>
      <c r="D608" s="98"/>
      <c r="E608" s="98"/>
      <c r="F608" s="98"/>
      <c r="G608" s="98"/>
      <c r="H608" s="98"/>
      <c r="I608" s="98"/>
      <c r="J608" s="98"/>
      <c r="K608" s="98"/>
      <c r="L608" s="98"/>
      <c r="M608" s="98"/>
      <c r="N608" s="98"/>
      <c r="O608" s="103"/>
      <c r="P608" s="103"/>
      <c r="Q608" s="103"/>
      <c r="R608" s="103"/>
      <c r="S608" s="98"/>
      <c r="T608" s="98"/>
      <c r="U608" s="98"/>
      <c r="V608" s="98"/>
      <c r="W608" s="98"/>
      <c r="X608" s="98"/>
      <c r="Y608" s="98"/>
      <c r="Z608" s="98"/>
      <c r="AA608" s="98"/>
      <c r="AB608" s="98"/>
    </row>
    <row r="609" spans="1:28" ht="15.75" customHeight="1">
      <c r="A609" s="98"/>
      <c r="B609" s="98"/>
      <c r="C609" s="98"/>
      <c r="D609" s="98"/>
      <c r="E609" s="98"/>
      <c r="F609" s="98"/>
      <c r="G609" s="98"/>
      <c r="H609" s="98"/>
      <c r="I609" s="98"/>
      <c r="J609" s="98"/>
      <c r="K609" s="98"/>
      <c r="L609" s="98"/>
      <c r="M609" s="98"/>
      <c r="N609" s="98"/>
      <c r="O609" s="103"/>
      <c r="P609" s="103"/>
      <c r="Q609" s="103"/>
      <c r="R609" s="103"/>
      <c r="S609" s="98"/>
      <c r="T609" s="98"/>
      <c r="U609" s="98"/>
      <c r="V609" s="98"/>
      <c r="W609" s="98"/>
      <c r="X609" s="98"/>
      <c r="Y609" s="98"/>
      <c r="Z609" s="98"/>
      <c r="AA609" s="98"/>
      <c r="AB609" s="98"/>
    </row>
    <row r="610" spans="1:28" ht="15.75" customHeight="1">
      <c r="A610" s="98"/>
      <c r="B610" s="98"/>
      <c r="C610" s="98"/>
      <c r="D610" s="98"/>
      <c r="E610" s="98"/>
      <c r="F610" s="98"/>
      <c r="G610" s="98"/>
      <c r="H610" s="98"/>
      <c r="I610" s="98"/>
      <c r="J610" s="98"/>
      <c r="K610" s="98"/>
      <c r="L610" s="98"/>
      <c r="M610" s="98"/>
      <c r="N610" s="98"/>
      <c r="O610" s="103"/>
      <c r="P610" s="103"/>
      <c r="Q610" s="103"/>
      <c r="R610" s="103"/>
      <c r="S610" s="98"/>
      <c r="T610" s="98"/>
      <c r="U610" s="98"/>
      <c r="V610" s="98"/>
      <c r="W610" s="98"/>
      <c r="X610" s="98"/>
      <c r="Y610" s="98"/>
      <c r="Z610" s="98"/>
      <c r="AA610" s="98"/>
      <c r="AB610" s="98"/>
    </row>
    <row r="611" spans="1:28" ht="15.75" customHeight="1">
      <c r="A611" s="98"/>
      <c r="B611" s="98"/>
      <c r="C611" s="98"/>
      <c r="D611" s="98"/>
      <c r="E611" s="98"/>
      <c r="F611" s="98"/>
      <c r="G611" s="98"/>
      <c r="H611" s="98"/>
      <c r="I611" s="98"/>
      <c r="J611" s="98"/>
      <c r="K611" s="98"/>
      <c r="L611" s="98"/>
      <c r="M611" s="98"/>
      <c r="N611" s="98"/>
      <c r="O611" s="103"/>
      <c r="P611" s="103"/>
      <c r="Q611" s="103"/>
      <c r="R611" s="103"/>
      <c r="S611" s="98"/>
      <c r="T611" s="98"/>
      <c r="U611" s="98"/>
      <c r="V611" s="98"/>
      <c r="W611" s="98"/>
      <c r="X611" s="98"/>
      <c r="Y611" s="98"/>
      <c r="Z611" s="98"/>
      <c r="AA611" s="98"/>
      <c r="AB611" s="98"/>
    </row>
    <row r="612" spans="1:28" ht="15.75" customHeight="1">
      <c r="A612" s="98"/>
      <c r="B612" s="98"/>
      <c r="C612" s="98"/>
      <c r="D612" s="98"/>
      <c r="E612" s="98"/>
      <c r="F612" s="98"/>
      <c r="G612" s="98"/>
      <c r="H612" s="98"/>
      <c r="I612" s="98"/>
      <c r="J612" s="98"/>
      <c r="K612" s="98"/>
      <c r="L612" s="98"/>
      <c r="M612" s="98"/>
      <c r="N612" s="98"/>
      <c r="O612" s="103"/>
      <c r="P612" s="103"/>
      <c r="Q612" s="103"/>
      <c r="R612" s="103"/>
      <c r="S612" s="98"/>
      <c r="T612" s="98"/>
      <c r="U612" s="98"/>
      <c r="V612" s="98"/>
      <c r="W612" s="98"/>
      <c r="X612" s="98"/>
      <c r="Y612" s="98"/>
      <c r="Z612" s="98"/>
      <c r="AA612" s="98"/>
      <c r="AB612" s="98"/>
    </row>
    <row r="613" spans="1:28" ht="15.75" customHeight="1">
      <c r="A613" s="98"/>
      <c r="B613" s="98"/>
      <c r="C613" s="98"/>
      <c r="D613" s="98"/>
      <c r="E613" s="98"/>
      <c r="F613" s="98"/>
      <c r="G613" s="98"/>
      <c r="H613" s="98"/>
      <c r="I613" s="98"/>
      <c r="J613" s="98"/>
      <c r="K613" s="98"/>
      <c r="L613" s="98"/>
      <c r="M613" s="98"/>
      <c r="N613" s="98"/>
      <c r="O613" s="103"/>
      <c r="P613" s="103"/>
      <c r="Q613" s="103"/>
      <c r="R613" s="103"/>
      <c r="S613" s="98"/>
      <c r="T613" s="98"/>
      <c r="U613" s="98"/>
      <c r="V613" s="98"/>
      <c r="W613" s="98"/>
      <c r="X613" s="98"/>
      <c r="Y613" s="98"/>
      <c r="Z613" s="98"/>
      <c r="AA613" s="98"/>
      <c r="AB613" s="98"/>
    </row>
    <row r="614" spans="1:28" ht="15.75" customHeight="1">
      <c r="A614" s="98"/>
      <c r="B614" s="98"/>
      <c r="C614" s="98"/>
      <c r="D614" s="98"/>
      <c r="E614" s="98"/>
      <c r="F614" s="98"/>
      <c r="G614" s="98"/>
      <c r="H614" s="98"/>
      <c r="I614" s="98"/>
      <c r="J614" s="98"/>
      <c r="K614" s="98"/>
      <c r="L614" s="98"/>
      <c r="M614" s="98"/>
      <c r="N614" s="98"/>
      <c r="O614" s="103"/>
      <c r="P614" s="103"/>
      <c r="Q614" s="103"/>
      <c r="R614" s="103"/>
      <c r="S614" s="98"/>
      <c r="T614" s="98"/>
      <c r="U614" s="98"/>
      <c r="V614" s="98"/>
      <c r="W614" s="98"/>
      <c r="X614" s="98"/>
      <c r="Y614" s="98"/>
      <c r="Z614" s="98"/>
      <c r="AA614" s="98"/>
      <c r="AB614" s="98"/>
    </row>
    <row r="615" spans="1:28" ht="15.75" customHeight="1">
      <c r="A615" s="98"/>
      <c r="B615" s="98"/>
      <c r="C615" s="98"/>
      <c r="D615" s="98"/>
      <c r="E615" s="98"/>
      <c r="F615" s="98"/>
      <c r="G615" s="98"/>
      <c r="H615" s="98"/>
      <c r="I615" s="98"/>
      <c r="J615" s="98"/>
      <c r="K615" s="98"/>
      <c r="L615" s="98"/>
      <c r="M615" s="98"/>
      <c r="N615" s="98"/>
      <c r="O615" s="103"/>
      <c r="P615" s="103"/>
      <c r="Q615" s="103"/>
      <c r="R615" s="103"/>
      <c r="S615" s="98"/>
      <c r="T615" s="98"/>
      <c r="U615" s="98"/>
      <c r="V615" s="98"/>
      <c r="W615" s="98"/>
      <c r="X615" s="98"/>
      <c r="Y615" s="98"/>
      <c r="Z615" s="98"/>
      <c r="AA615" s="98"/>
      <c r="AB615" s="98"/>
    </row>
    <row r="616" spans="1:28" ht="15.75" customHeight="1">
      <c r="A616" s="98"/>
      <c r="B616" s="98"/>
      <c r="C616" s="98"/>
      <c r="D616" s="98"/>
      <c r="E616" s="98"/>
      <c r="F616" s="98"/>
      <c r="G616" s="98"/>
      <c r="H616" s="98"/>
      <c r="I616" s="98"/>
      <c r="J616" s="98"/>
      <c r="K616" s="98"/>
      <c r="L616" s="98"/>
      <c r="M616" s="98"/>
      <c r="N616" s="98"/>
      <c r="O616" s="103"/>
      <c r="P616" s="103"/>
      <c r="Q616" s="103"/>
      <c r="R616" s="103"/>
      <c r="S616" s="98"/>
      <c r="T616" s="98"/>
      <c r="U616" s="98"/>
      <c r="V616" s="98"/>
      <c r="W616" s="98"/>
      <c r="X616" s="98"/>
      <c r="Y616" s="98"/>
      <c r="Z616" s="98"/>
      <c r="AA616" s="98"/>
      <c r="AB616" s="98"/>
    </row>
    <row r="617" spans="1:28" ht="15.75" customHeight="1">
      <c r="A617" s="98"/>
      <c r="B617" s="98"/>
      <c r="C617" s="98"/>
      <c r="D617" s="98"/>
      <c r="E617" s="98"/>
      <c r="F617" s="98"/>
      <c r="G617" s="98"/>
      <c r="H617" s="98"/>
      <c r="I617" s="98"/>
      <c r="J617" s="98"/>
      <c r="K617" s="98"/>
      <c r="L617" s="98"/>
      <c r="M617" s="98"/>
      <c r="N617" s="98"/>
      <c r="O617" s="103"/>
      <c r="P617" s="103"/>
      <c r="Q617" s="103"/>
      <c r="R617" s="103"/>
      <c r="S617" s="98"/>
      <c r="T617" s="98"/>
      <c r="U617" s="98"/>
      <c r="V617" s="98"/>
      <c r="W617" s="98"/>
      <c r="X617" s="98"/>
      <c r="Y617" s="98"/>
      <c r="Z617" s="98"/>
      <c r="AA617" s="98"/>
      <c r="AB617" s="98"/>
    </row>
    <row r="618" spans="1:28" ht="15.75" customHeight="1">
      <c r="A618" s="98"/>
      <c r="B618" s="98"/>
      <c r="C618" s="98"/>
      <c r="D618" s="98"/>
      <c r="E618" s="98"/>
      <c r="F618" s="98"/>
      <c r="G618" s="98"/>
      <c r="H618" s="98"/>
      <c r="I618" s="98"/>
      <c r="J618" s="98"/>
      <c r="K618" s="98"/>
      <c r="L618" s="98"/>
      <c r="M618" s="98"/>
      <c r="N618" s="98"/>
      <c r="O618" s="103"/>
      <c r="P618" s="103"/>
      <c r="Q618" s="103"/>
      <c r="R618" s="103"/>
      <c r="S618" s="98"/>
      <c r="T618" s="98"/>
      <c r="U618" s="98"/>
      <c r="V618" s="98"/>
      <c r="W618" s="98"/>
      <c r="X618" s="98"/>
      <c r="Y618" s="98"/>
      <c r="Z618" s="98"/>
      <c r="AA618" s="98"/>
      <c r="AB618" s="98"/>
    </row>
    <row r="619" spans="1:28" ht="15.75" customHeight="1">
      <c r="A619" s="98"/>
      <c r="B619" s="98"/>
      <c r="C619" s="98"/>
      <c r="D619" s="98"/>
      <c r="E619" s="98"/>
      <c r="F619" s="98"/>
      <c r="G619" s="98"/>
      <c r="H619" s="98"/>
      <c r="I619" s="98"/>
      <c r="J619" s="98"/>
      <c r="K619" s="98"/>
      <c r="L619" s="98"/>
      <c r="M619" s="98"/>
      <c r="N619" s="98"/>
      <c r="O619" s="103"/>
      <c r="P619" s="103"/>
      <c r="Q619" s="103"/>
      <c r="R619" s="103"/>
      <c r="S619" s="98"/>
      <c r="T619" s="98"/>
      <c r="U619" s="98"/>
      <c r="V619" s="98"/>
      <c r="W619" s="98"/>
      <c r="X619" s="98"/>
      <c r="Y619" s="98"/>
      <c r="Z619" s="98"/>
      <c r="AA619" s="98"/>
      <c r="AB619" s="98"/>
    </row>
    <row r="620" spans="1:28" ht="15.75" customHeight="1">
      <c r="A620" s="98"/>
      <c r="B620" s="98"/>
      <c r="C620" s="98"/>
      <c r="D620" s="98"/>
      <c r="E620" s="98"/>
      <c r="F620" s="98"/>
      <c r="G620" s="98"/>
      <c r="H620" s="98"/>
      <c r="I620" s="98"/>
      <c r="J620" s="98"/>
      <c r="K620" s="98"/>
      <c r="L620" s="98"/>
      <c r="M620" s="98"/>
      <c r="N620" s="98"/>
      <c r="O620" s="103"/>
      <c r="P620" s="103"/>
      <c r="Q620" s="103"/>
      <c r="R620" s="103"/>
      <c r="S620" s="98"/>
      <c r="T620" s="98"/>
      <c r="U620" s="98"/>
      <c r="V620" s="98"/>
      <c r="W620" s="98"/>
      <c r="X620" s="98"/>
      <c r="Y620" s="98"/>
      <c r="Z620" s="98"/>
      <c r="AA620" s="98"/>
      <c r="AB620" s="98"/>
    </row>
    <row r="621" spans="1:28" ht="15.75" customHeight="1">
      <c r="A621" s="98"/>
      <c r="B621" s="98"/>
      <c r="C621" s="98"/>
      <c r="D621" s="98"/>
      <c r="E621" s="98"/>
      <c r="F621" s="98"/>
      <c r="G621" s="98"/>
      <c r="H621" s="98"/>
      <c r="I621" s="98"/>
      <c r="J621" s="98"/>
      <c r="K621" s="98"/>
      <c r="L621" s="98"/>
      <c r="M621" s="98"/>
      <c r="N621" s="98"/>
      <c r="O621" s="103"/>
      <c r="P621" s="103"/>
      <c r="Q621" s="103"/>
      <c r="R621" s="103"/>
      <c r="S621" s="98"/>
      <c r="T621" s="98"/>
      <c r="U621" s="98"/>
      <c r="V621" s="98"/>
      <c r="W621" s="98"/>
      <c r="X621" s="98"/>
      <c r="Y621" s="98"/>
      <c r="Z621" s="98"/>
      <c r="AA621" s="98"/>
      <c r="AB621" s="98"/>
    </row>
    <row r="622" spans="1:28" ht="15.75" customHeight="1">
      <c r="A622" s="98"/>
      <c r="B622" s="98"/>
      <c r="C622" s="98"/>
      <c r="D622" s="98"/>
      <c r="E622" s="98"/>
      <c r="F622" s="98"/>
      <c r="G622" s="98"/>
      <c r="H622" s="98"/>
      <c r="I622" s="98"/>
      <c r="J622" s="98"/>
      <c r="K622" s="98"/>
      <c r="L622" s="98"/>
      <c r="M622" s="98"/>
      <c r="N622" s="98"/>
      <c r="O622" s="103"/>
      <c r="P622" s="103"/>
      <c r="Q622" s="103"/>
      <c r="R622" s="103"/>
      <c r="S622" s="98"/>
      <c r="T622" s="98"/>
      <c r="U622" s="98"/>
      <c r="V622" s="98"/>
      <c r="W622" s="98"/>
      <c r="X622" s="98"/>
      <c r="Y622" s="98"/>
      <c r="Z622" s="98"/>
      <c r="AA622" s="98"/>
      <c r="AB622" s="98"/>
    </row>
    <row r="623" spans="1:28" ht="15.75" customHeight="1">
      <c r="A623" s="98"/>
      <c r="B623" s="98"/>
      <c r="C623" s="98"/>
      <c r="D623" s="98"/>
      <c r="E623" s="98"/>
      <c r="F623" s="98"/>
      <c r="G623" s="98"/>
      <c r="H623" s="98"/>
      <c r="I623" s="98"/>
      <c r="J623" s="98"/>
      <c r="K623" s="98"/>
      <c r="L623" s="98"/>
      <c r="M623" s="98"/>
      <c r="N623" s="98"/>
      <c r="O623" s="103"/>
      <c r="P623" s="103"/>
      <c r="Q623" s="103"/>
      <c r="R623" s="103"/>
      <c r="S623" s="98"/>
      <c r="T623" s="98"/>
      <c r="U623" s="98"/>
      <c r="V623" s="98"/>
      <c r="W623" s="98"/>
      <c r="X623" s="98"/>
      <c r="Y623" s="98"/>
      <c r="Z623" s="98"/>
      <c r="AA623" s="98"/>
      <c r="AB623" s="98"/>
    </row>
    <row r="624" spans="1:28" ht="15.75" customHeight="1">
      <c r="A624" s="98"/>
      <c r="B624" s="98"/>
      <c r="C624" s="98"/>
      <c r="D624" s="98"/>
      <c r="E624" s="98"/>
      <c r="F624" s="98"/>
      <c r="G624" s="98"/>
      <c r="H624" s="98"/>
      <c r="I624" s="98"/>
      <c r="J624" s="98"/>
      <c r="K624" s="98"/>
      <c r="L624" s="98"/>
      <c r="M624" s="98"/>
      <c r="N624" s="98"/>
      <c r="O624" s="103"/>
      <c r="P624" s="103"/>
      <c r="Q624" s="103"/>
      <c r="R624" s="103"/>
      <c r="S624" s="98"/>
      <c r="T624" s="98"/>
      <c r="U624" s="98"/>
      <c r="V624" s="98"/>
      <c r="W624" s="98"/>
      <c r="X624" s="98"/>
      <c r="Y624" s="98"/>
      <c r="Z624" s="98"/>
      <c r="AA624" s="98"/>
      <c r="AB624" s="98"/>
    </row>
    <row r="625" spans="1:28" ht="15.75" customHeight="1">
      <c r="A625" s="98"/>
      <c r="B625" s="98"/>
      <c r="C625" s="98"/>
      <c r="D625" s="98"/>
      <c r="E625" s="98"/>
      <c r="F625" s="98"/>
      <c r="G625" s="98"/>
      <c r="H625" s="98"/>
      <c r="I625" s="98"/>
      <c r="J625" s="98"/>
      <c r="K625" s="98"/>
      <c r="L625" s="98"/>
      <c r="M625" s="98"/>
      <c r="N625" s="98"/>
      <c r="O625" s="103"/>
      <c r="P625" s="103"/>
      <c r="Q625" s="103"/>
      <c r="R625" s="103"/>
      <c r="S625" s="98"/>
      <c r="T625" s="98"/>
      <c r="U625" s="98"/>
      <c r="V625" s="98"/>
      <c r="W625" s="98"/>
      <c r="X625" s="98"/>
      <c r="Y625" s="98"/>
      <c r="Z625" s="98"/>
      <c r="AA625" s="98"/>
      <c r="AB625" s="98"/>
    </row>
    <row r="626" spans="1:28" ht="15.75" customHeight="1">
      <c r="A626" s="98"/>
      <c r="B626" s="98"/>
      <c r="C626" s="98"/>
      <c r="D626" s="98"/>
      <c r="E626" s="98"/>
      <c r="F626" s="98"/>
      <c r="G626" s="98"/>
      <c r="H626" s="98"/>
      <c r="I626" s="98"/>
      <c r="J626" s="98"/>
      <c r="K626" s="98"/>
      <c r="L626" s="98"/>
      <c r="M626" s="98"/>
      <c r="N626" s="98"/>
      <c r="O626" s="103"/>
      <c r="P626" s="103"/>
      <c r="Q626" s="103"/>
      <c r="R626" s="103"/>
      <c r="S626" s="98"/>
      <c r="T626" s="98"/>
      <c r="U626" s="98"/>
      <c r="V626" s="98"/>
      <c r="W626" s="98"/>
      <c r="X626" s="98"/>
      <c r="Y626" s="98"/>
      <c r="Z626" s="98"/>
      <c r="AA626" s="98"/>
      <c r="AB626" s="98"/>
    </row>
    <row r="627" spans="1:28" ht="15.75" customHeight="1">
      <c r="A627" s="98"/>
      <c r="B627" s="98"/>
      <c r="C627" s="98"/>
      <c r="D627" s="98"/>
      <c r="E627" s="98"/>
      <c r="F627" s="98"/>
      <c r="G627" s="98"/>
      <c r="H627" s="98"/>
      <c r="I627" s="98"/>
      <c r="J627" s="98"/>
      <c r="K627" s="98"/>
      <c r="L627" s="98"/>
      <c r="M627" s="98"/>
      <c r="N627" s="98"/>
      <c r="O627" s="103"/>
      <c r="P627" s="103"/>
      <c r="Q627" s="103"/>
      <c r="R627" s="103"/>
      <c r="S627" s="98"/>
      <c r="T627" s="98"/>
      <c r="U627" s="98"/>
      <c r="V627" s="98"/>
      <c r="W627" s="98"/>
      <c r="X627" s="98"/>
      <c r="Y627" s="98"/>
      <c r="Z627" s="98"/>
      <c r="AA627" s="98"/>
      <c r="AB627" s="98"/>
    </row>
    <row r="628" spans="1:28" ht="15.75" customHeight="1">
      <c r="A628" s="98"/>
      <c r="B628" s="98"/>
      <c r="C628" s="98"/>
      <c r="D628" s="98"/>
      <c r="E628" s="98"/>
      <c r="F628" s="98"/>
      <c r="G628" s="98"/>
      <c r="H628" s="98"/>
      <c r="I628" s="98"/>
      <c r="J628" s="98"/>
      <c r="K628" s="98"/>
      <c r="L628" s="98"/>
      <c r="M628" s="98"/>
      <c r="N628" s="98"/>
      <c r="O628" s="103"/>
      <c r="P628" s="103"/>
      <c r="Q628" s="103"/>
      <c r="R628" s="103"/>
      <c r="S628" s="98"/>
      <c r="T628" s="98"/>
      <c r="U628" s="98"/>
      <c r="V628" s="98"/>
      <c r="W628" s="98"/>
      <c r="X628" s="98"/>
      <c r="Y628" s="98"/>
      <c r="Z628" s="98"/>
      <c r="AA628" s="98"/>
      <c r="AB628" s="98"/>
    </row>
    <row r="629" spans="1:28" ht="15.75" customHeight="1">
      <c r="A629" s="98"/>
      <c r="B629" s="98"/>
      <c r="C629" s="98"/>
      <c r="D629" s="98"/>
      <c r="E629" s="98"/>
      <c r="F629" s="98"/>
      <c r="G629" s="98"/>
      <c r="H629" s="98"/>
      <c r="I629" s="98"/>
      <c r="J629" s="98"/>
      <c r="K629" s="98"/>
      <c r="L629" s="98"/>
      <c r="M629" s="98"/>
      <c r="N629" s="98"/>
      <c r="O629" s="103"/>
      <c r="P629" s="103"/>
      <c r="Q629" s="103"/>
      <c r="R629" s="103"/>
      <c r="S629" s="98"/>
      <c r="T629" s="98"/>
      <c r="U629" s="98"/>
      <c r="V629" s="98"/>
      <c r="W629" s="98"/>
      <c r="X629" s="98"/>
      <c r="Y629" s="98"/>
      <c r="Z629" s="98"/>
      <c r="AA629" s="98"/>
      <c r="AB629" s="98"/>
    </row>
    <row r="630" spans="1:28" ht="15.75" customHeight="1">
      <c r="A630" s="98"/>
      <c r="B630" s="98"/>
      <c r="C630" s="98"/>
      <c r="D630" s="98"/>
      <c r="E630" s="98"/>
      <c r="F630" s="98"/>
      <c r="G630" s="98"/>
      <c r="H630" s="98"/>
      <c r="I630" s="98"/>
      <c r="J630" s="98"/>
      <c r="K630" s="98"/>
      <c r="L630" s="98"/>
      <c r="M630" s="98"/>
      <c r="N630" s="98"/>
      <c r="O630" s="103"/>
      <c r="P630" s="103"/>
      <c r="Q630" s="103"/>
      <c r="R630" s="103"/>
      <c r="S630" s="98"/>
      <c r="T630" s="98"/>
      <c r="U630" s="98"/>
      <c r="V630" s="98"/>
      <c r="W630" s="98"/>
      <c r="X630" s="98"/>
      <c r="Y630" s="98"/>
      <c r="Z630" s="98"/>
      <c r="AA630" s="98"/>
      <c r="AB630" s="98"/>
    </row>
    <row r="631" spans="1:28" ht="15.75" customHeight="1">
      <c r="A631" s="98"/>
      <c r="B631" s="98"/>
      <c r="C631" s="98"/>
      <c r="D631" s="98"/>
      <c r="E631" s="98"/>
      <c r="F631" s="98"/>
      <c r="G631" s="98"/>
      <c r="H631" s="98"/>
      <c r="I631" s="98"/>
      <c r="J631" s="98"/>
      <c r="K631" s="98"/>
      <c r="L631" s="98"/>
      <c r="M631" s="98"/>
      <c r="N631" s="98"/>
      <c r="O631" s="103"/>
      <c r="P631" s="103"/>
      <c r="Q631" s="103"/>
      <c r="R631" s="103"/>
      <c r="S631" s="98"/>
      <c r="T631" s="98"/>
      <c r="U631" s="98"/>
      <c r="V631" s="98"/>
      <c r="W631" s="98"/>
      <c r="X631" s="98"/>
      <c r="Y631" s="98"/>
      <c r="Z631" s="98"/>
      <c r="AA631" s="98"/>
      <c r="AB631" s="98"/>
    </row>
    <row r="632" spans="1:28" ht="15.75" customHeight="1">
      <c r="A632" s="98"/>
      <c r="B632" s="98"/>
      <c r="C632" s="98"/>
      <c r="D632" s="98"/>
      <c r="E632" s="98"/>
      <c r="F632" s="98"/>
      <c r="G632" s="98"/>
      <c r="H632" s="98"/>
      <c r="I632" s="98"/>
      <c r="J632" s="98"/>
      <c r="K632" s="98"/>
      <c r="L632" s="98"/>
      <c r="M632" s="98"/>
      <c r="N632" s="98"/>
      <c r="O632" s="103"/>
      <c r="P632" s="103"/>
      <c r="Q632" s="103"/>
      <c r="R632" s="103"/>
      <c r="S632" s="98"/>
      <c r="T632" s="98"/>
      <c r="U632" s="98"/>
      <c r="V632" s="98"/>
      <c r="W632" s="98"/>
      <c r="X632" s="98"/>
      <c r="Y632" s="98"/>
      <c r="Z632" s="98"/>
      <c r="AA632" s="98"/>
      <c r="AB632" s="98"/>
    </row>
    <row r="633" spans="1:28" ht="15.75" customHeight="1">
      <c r="A633" s="98"/>
      <c r="B633" s="98"/>
      <c r="C633" s="98"/>
      <c r="D633" s="98"/>
      <c r="E633" s="98"/>
      <c r="F633" s="98"/>
      <c r="G633" s="98"/>
      <c r="H633" s="98"/>
      <c r="I633" s="98"/>
      <c r="J633" s="98"/>
      <c r="K633" s="98"/>
      <c r="L633" s="98"/>
      <c r="M633" s="98"/>
      <c r="N633" s="98"/>
      <c r="O633" s="103"/>
      <c r="P633" s="103"/>
      <c r="Q633" s="103"/>
      <c r="R633" s="103"/>
      <c r="S633" s="98"/>
      <c r="T633" s="98"/>
      <c r="U633" s="98"/>
      <c r="V633" s="98"/>
      <c r="W633" s="98"/>
      <c r="X633" s="98"/>
      <c r="Y633" s="98"/>
      <c r="Z633" s="98"/>
      <c r="AA633" s="98"/>
      <c r="AB633" s="98"/>
    </row>
    <row r="634" spans="1:28" ht="15.75" customHeight="1">
      <c r="A634" s="98"/>
      <c r="B634" s="98"/>
      <c r="C634" s="98"/>
      <c r="D634" s="98"/>
      <c r="E634" s="98"/>
      <c r="F634" s="98"/>
      <c r="G634" s="98"/>
      <c r="H634" s="98"/>
      <c r="I634" s="98"/>
      <c r="J634" s="98"/>
      <c r="K634" s="98"/>
      <c r="L634" s="98"/>
      <c r="M634" s="98"/>
      <c r="N634" s="98"/>
      <c r="O634" s="103"/>
      <c r="P634" s="103"/>
      <c r="Q634" s="103"/>
      <c r="R634" s="103"/>
      <c r="S634" s="98"/>
      <c r="T634" s="98"/>
      <c r="U634" s="98"/>
      <c r="V634" s="98"/>
      <c r="W634" s="98"/>
      <c r="X634" s="98"/>
      <c r="Y634" s="98"/>
      <c r="Z634" s="98"/>
      <c r="AA634" s="98"/>
      <c r="AB634" s="98"/>
    </row>
    <row r="635" spans="1:28" ht="15.75" customHeight="1">
      <c r="A635" s="98"/>
      <c r="B635" s="98"/>
      <c r="C635" s="98"/>
      <c r="D635" s="98"/>
      <c r="E635" s="98"/>
      <c r="F635" s="98"/>
      <c r="G635" s="98"/>
      <c r="H635" s="98"/>
      <c r="I635" s="98"/>
      <c r="J635" s="98"/>
      <c r="K635" s="98"/>
      <c r="L635" s="98"/>
      <c r="M635" s="98"/>
      <c r="N635" s="98"/>
      <c r="O635" s="103"/>
      <c r="P635" s="103"/>
      <c r="Q635" s="103"/>
      <c r="R635" s="103"/>
      <c r="S635" s="98"/>
      <c r="T635" s="98"/>
      <c r="U635" s="98"/>
      <c r="V635" s="98"/>
      <c r="W635" s="98"/>
      <c r="X635" s="98"/>
      <c r="Y635" s="98"/>
      <c r="Z635" s="98"/>
      <c r="AA635" s="98"/>
      <c r="AB635" s="98"/>
    </row>
    <row r="636" spans="1:28" ht="15.75" customHeight="1">
      <c r="A636" s="98"/>
      <c r="B636" s="98"/>
      <c r="C636" s="98"/>
      <c r="D636" s="98"/>
      <c r="E636" s="98"/>
      <c r="F636" s="98"/>
      <c r="G636" s="98"/>
      <c r="H636" s="98"/>
      <c r="I636" s="98"/>
      <c r="J636" s="98"/>
      <c r="K636" s="98"/>
      <c r="L636" s="98"/>
      <c r="M636" s="98"/>
      <c r="N636" s="98"/>
      <c r="O636" s="103"/>
      <c r="P636" s="103"/>
      <c r="Q636" s="103"/>
      <c r="R636" s="103"/>
      <c r="S636" s="98"/>
      <c r="T636" s="98"/>
      <c r="U636" s="98"/>
      <c r="V636" s="98"/>
      <c r="W636" s="98"/>
      <c r="X636" s="98"/>
      <c r="Y636" s="98"/>
      <c r="Z636" s="98"/>
      <c r="AA636" s="98"/>
      <c r="AB636" s="98"/>
    </row>
    <row r="637" spans="1:28" ht="15.75" customHeight="1">
      <c r="A637" s="98"/>
      <c r="B637" s="98"/>
      <c r="C637" s="98"/>
      <c r="D637" s="98"/>
      <c r="E637" s="98"/>
      <c r="F637" s="98"/>
      <c r="G637" s="98"/>
      <c r="H637" s="98"/>
      <c r="I637" s="98"/>
      <c r="J637" s="98"/>
      <c r="K637" s="98"/>
      <c r="L637" s="98"/>
      <c r="M637" s="98"/>
      <c r="N637" s="98"/>
      <c r="O637" s="103"/>
      <c r="P637" s="103"/>
      <c r="Q637" s="103"/>
      <c r="R637" s="103"/>
      <c r="S637" s="98"/>
      <c r="T637" s="98"/>
      <c r="U637" s="98"/>
      <c r="V637" s="98"/>
      <c r="W637" s="98"/>
      <c r="X637" s="98"/>
      <c r="Y637" s="98"/>
      <c r="Z637" s="98"/>
      <c r="AA637" s="98"/>
      <c r="AB637" s="98"/>
    </row>
    <row r="638" spans="1:28" ht="15.75" customHeight="1">
      <c r="A638" s="98"/>
      <c r="B638" s="98"/>
      <c r="C638" s="98"/>
      <c r="D638" s="98"/>
      <c r="E638" s="98"/>
      <c r="F638" s="98"/>
      <c r="G638" s="98"/>
      <c r="H638" s="98"/>
      <c r="I638" s="98"/>
      <c r="J638" s="98"/>
      <c r="K638" s="98"/>
      <c r="L638" s="98"/>
      <c r="M638" s="98"/>
      <c r="N638" s="98"/>
      <c r="O638" s="103"/>
      <c r="P638" s="103"/>
      <c r="Q638" s="103"/>
      <c r="R638" s="103"/>
      <c r="S638" s="98"/>
      <c r="T638" s="98"/>
      <c r="U638" s="98"/>
      <c r="V638" s="98"/>
      <c r="W638" s="98"/>
      <c r="X638" s="98"/>
      <c r="Y638" s="98"/>
      <c r="Z638" s="98"/>
      <c r="AA638" s="98"/>
      <c r="AB638" s="98"/>
    </row>
    <row r="639" spans="1:28" ht="15.75" customHeight="1">
      <c r="A639" s="98"/>
      <c r="B639" s="98"/>
      <c r="C639" s="98"/>
      <c r="D639" s="98"/>
      <c r="E639" s="98"/>
      <c r="F639" s="98"/>
      <c r="G639" s="98"/>
      <c r="H639" s="98"/>
      <c r="I639" s="98"/>
      <c r="J639" s="98"/>
      <c r="K639" s="98"/>
      <c r="L639" s="98"/>
      <c r="M639" s="98"/>
      <c r="N639" s="98"/>
      <c r="O639" s="103"/>
      <c r="P639" s="103"/>
      <c r="Q639" s="103"/>
      <c r="R639" s="103"/>
      <c r="S639" s="98"/>
      <c r="T639" s="98"/>
      <c r="U639" s="98"/>
      <c r="V639" s="98"/>
      <c r="W639" s="98"/>
      <c r="X639" s="98"/>
      <c r="Y639" s="98"/>
      <c r="Z639" s="98"/>
      <c r="AA639" s="98"/>
      <c r="AB639" s="98"/>
    </row>
    <row r="640" spans="1:28" ht="15.75" customHeight="1">
      <c r="A640" s="98"/>
      <c r="B640" s="98"/>
      <c r="C640" s="98"/>
      <c r="D640" s="98"/>
      <c r="E640" s="98"/>
      <c r="F640" s="98"/>
      <c r="G640" s="98"/>
      <c r="H640" s="98"/>
      <c r="I640" s="98"/>
      <c r="J640" s="98"/>
      <c r="K640" s="98"/>
      <c r="L640" s="98"/>
      <c r="M640" s="98"/>
      <c r="N640" s="98"/>
      <c r="O640" s="103"/>
      <c r="P640" s="103"/>
      <c r="Q640" s="103"/>
      <c r="R640" s="103"/>
      <c r="S640" s="98"/>
      <c r="T640" s="98"/>
      <c r="U640" s="98"/>
      <c r="V640" s="98"/>
      <c r="W640" s="98"/>
      <c r="X640" s="98"/>
      <c r="Y640" s="98"/>
      <c r="Z640" s="98"/>
      <c r="AA640" s="98"/>
      <c r="AB640" s="98"/>
    </row>
    <row r="641" spans="1:28" ht="15.75" customHeight="1">
      <c r="A641" s="98"/>
      <c r="B641" s="98"/>
      <c r="C641" s="98"/>
      <c r="D641" s="98"/>
      <c r="E641" s="98"/>
      <c r="F641" s="98"/>
      <c r="G641" s="98"/>
      <c r="H641" s="98"/>
      <c r="I641" s="98"/>
      <c r="J641" s="98"/>
      <c r="K641" s="98"/>
      <c r="L641" s="98"/>
      <c r="M641" s="98"/>
      <c r="N641" s="98"/>
      <c r="O641" s="103"/>
      <c r="P641" s="103"/>
      <c r="Q641" s="103"/>
      <c r="R641" s="103"/>
      <c r="S641" s="98"/>
      <c r="T641" s="98"/>
      <c r="U641" s="98"/>
      <c r="V641" s="98"/>
      <c r="W641" s="98"/>
      <c r="X641" s="98"/>
      <c r="Y641" s="98"/>
      <c r="Z641" s="98"/>
      <c r="AA641" s="98"/>
      <c r="AB641" s="98"/>
    </row>
    <row r="642" spans="1:28" ht="15.75" customHeight="1">
      <c r="A642" s="98"/>
      <c r="B642" s="98"/>
      <c r="C642" s="98"/>
      <c r="D642" s="98"/>
      <c r="E642" s="98"/>
      <c r="F642" s="98"/>
      <c r="G642" s="98"/>
      <c r="H642" s="98"/>
      <c r="I642" s="98"/>
      <c r="J642" s="98"/>
      <c r="K642" s="98"/>
      <c r="L642" s="98"/>
      <c r="M642" s="98"/>
      <c r="N642" s="98"/>
      <c r="O642" s="103"/>
      <c r="P642" s="103"/>
      <c r="Q642" s="103"/>
      <c r="R642" s="103"/>
      <c r="S642" s="98"/>
      <c r="T642" s="98"/>
      <c r="U642" s="98"/>
      <c r="V642" s="98"/>
      <c r="W642" s="98"/>
      <c r="X642" s="98"/>
      <c r="Y642" s="98"/>
      <c r="Z642" s="98"/>
      <c r="AA642" s="98"/>
      <c r="AB642" s="98"/>
    </row>
    <row r="643" spans="1:28" ht="15.75" customHeight="1">
      <c r="A643" s="98"/>
      <c r="B643" s="98"/>
      <c r="C643" s="98"/>
      <c r="D643" s="98"/>
      <c r="E643" s="98"/>
      <c r="F643" s="98"/>
      <c r="G643" s="98"/>
      <c r="H643" s="98"/>
      <c r="I643" s="98"/>
      <c r="J643" s="98"/>
      <c r="K643" s="98"/>
      <c r="L643" s="98"/>
      <c r="M643" s="98"/>
      <c r="N643" s="98"/>
      <c r="O643" s="103"/>
      <c r="P643" s="103"/>
      <c r="Q643" s="103"/>
      <c r="R643" s="103"/>
      <c r="S643" s="98"/>
      <c r="T643" s="98"/>
      <c r="U643" s="98"/>
      <c r="V643" s="98"/>
      <c r="W643" s="98"/>
      <c r="X643" s="98"/>
      <c r="Y643" s="98"/>
      <c r="Z643" s="98"/>
      <c r="AA643" s="98"/>
      <c r="AB643" s="98"/>
    </row>
    <row r="644" spans="1:28" ht="15.75" customHeight="1">
      <c r="A644" s="98"/>
      <c r="B644" s="98"/>
      <c r="C644" s="98"/>
      <c r="D644" s="98"/>
      <c r="E644" s="98"/>
      <c r="F644" s="98"/>
      <c r="G644" s="98"/>
      <c r="H644" s="98"/>
      <c r="I644" s="98"/>
      <c r="J644" s="98"/>
      <c r="K644" s="98"/>
      <c r="L644" s="98"/>
      <c r="M644" s="98"/>
      <c r="N644" s="98"/>
      <c r="O644" s="103"/>
      <c r="P644" s="103"/>
      <c r="Q644" s="103"/>
      <c r="R644" s="103"/>
      <c r="S644" s="98"/>
      <c r="T644" s="98"/>
      <c r="U644" s="98"/>
      <c r="V644" s="98"/>
      <c r="W644" s="98"/>
      <c r="X644" s="98"/>
      <c r="Y644" s="98"/>
      <c r="Z644" s="98"/>
      <c r="AA644" s="98"/>
      <c r="AB644" s="98"/>
    </row>
    <row r="645" spans="1:28" ht="15.75" customHeight="1">
      <c r="A645" s="98"/>
      <c r="B645" s="98"/>
      <c r="C645" s="98"/>
      <c r="D645" s="98"/>
      <c r="E645" s="98"/>
      <c r="F645" s="98"/>
      <c r="G645" s="98"/>
      <c r="H645" s="98"/>
      <c r="I645" s="98"/>
      <c r="J645" s="98"/>
      <c r="K645" s="98"/>
      <c r="L645" s="98"/>
      <c r="M645" s="98"/>
      <c r="N645" s="98"/>
      <c r="O645" s="103"/>
      <c r="P645" s="103"/>
      <c r="Q645" s="103"/>
      <c r="R645" s="103"/>
      <c r="S645" s="98"/>
      <c r="T645" s="98"/>
      <c r="U645" s="98"/>
      <c r="V645" s="98"/>
      <c r="W645" s="98"/>
      <c r="X645" s="98"/>
      <c r="Y645" s="98"/>
      <c r="Z645" s="98"/>
      <c r="AA645" s="98"/>
      <c r="AB645" s="98"/>
    </row>
    <row r="646" spans="1:28" ht="15.75" customHeight="1">
      <c r="A646" s="98"/>
      <c r="B646" s="98"/>
      <c r="C646" s="98"/>
      <c r="D646" s="98"/>
      <c r="E646" s="98"/>
      <c r="F646" s="98"/>
      <c r="G646" s="98"/>
      <c r="H646" s="98"/>
      <c r="I646" s="98"/>
      <c r="J646" s="98"/>
      <c r="K646" s="98"/>
      <c r="L646" s="98"/>
      <c r="M646" s="98"/>
      <c r="N646" s="98"/>
      <c r="O646" s="103"/>
      <c r="P646" s="103"/>
      <c r="Q646" s="103"/>
      <c r="R646" s="103"/>
      <c r="S646" s="98"/>
      <c r="T646" s="98"/>
      <c r="U646" s="98"/>
      <c r="V646" s="98"/>
      <c r="W646" s="98"/>
      <c r="X646" s="98"/>
      <c r="Y646" s="98"/>
      <c r="Z646" s="98"/>
      <c r="AA646" s="98"/>
      <c r="AB646" s="98"/>
    </row>
    <row r="647" spans="1:28" ht="15.75" customHeight="1">
      <c r="A647" s="98"/>
      <c r="B647" s="98"/>
      <c r="C647" s="98"/>
      <c r="D647" s="98"/>
      <c r="E647" s="98"/>
      <c r="F647" s="98"/>
      <c r="G647" s="98"/>
      <c r="H647" s="98"/>
      <c r="I647" s="98"/>
      <c r="J647" s="98"/>
      <c r="K647" s="98"/>
      <c r="L647" s="98"/>
      <c r="M647" s="98"/>
      <c r="N647" s="98"/>
      <c r="O647" s="103"/>
      <c r="P647" s="103"/>
      <c r="Q647" s="103"/>
      <c r="R647" s="103"/>
      <c r="S647" s="98"/>
      <c r="T647" s="98"/>
      <c r="U647" s="98"/>
      <c r="V647" s="98"/>
      <c r="W647" s="98"/>
      <c r="X647" s="98"/>
      <c r="Y647" s="98"/>
      <c r="Z647" s="98"/>
      <c r="AA647" s="98"/>
      <c r="AB647" s="98"/>
    </row>
    <row r="648" spans="1:28" ht="15.75" customHeight="1">
      <c r="A648" s="98"/>
      <c r="B648" s="98"/>
      <c r="C648" s="98"/>
      <c r="D648" s="98"/>
      <c r="E648" s="98"/>
      <c r="F648" s="98"/>
      <c r="G648" s="98"/>
      <c r="H648" s="98"/>
      <c r="I648" s="98"/>
      <c r="J648" s="98"/>
      <c r="K648" s="98"/>
      <c r="L648" s="98"/>
      <c r="M648" s="98"/>
      <c r="N648" s="98"/>
      <c r="O648" s="103"/>
      <c r="P648" s="103"/>
      <c r="Q648" s="103"/>
      <c r="R648" s="103"/>
      <c r="S648" s="98"/>
      <c r="T648" s="98"/>
      <c r="U648" s="98"/>
      <c r="V648" s="98"/>
      <c r="W648" s="98"/>
      <c r="X648" s="98"/>
      <c r="Y648" s="98"/>
      <c r="Z648" s="98"/>
      <c r="AA648" s="98"/>
      <c r="AB648" s="98"/>
    </row>
    <row r="649" spans="1:28" ht="15.75" customHeight="1">
      <c r="A649" s="98"/>
      <c r="B649" s="98"/>
      <c r="C649" s="98"/>
      <c r="D649" s="98"/>
      <c r="E649" s="98"/>
      <c r="F649" s="98"/>
      <c r="G649" s="98"/>
      <c r="H649" s="98"/>
      <c r="I649" s="98"/>
      <c r="J649" s="98"/>
      <c r="K649" s="98"/>
      <c r="L649" s="98"/>
      <c r="M649" s="98"/>
      <c r="N649" s="98"/>
      <c r="O649" s="103"/>
      <c r="P649" s="103"/>
      <c r="Q649" s="103"/>
      <c r="R649" s="103"/>
      <c r="S649" s="98"/>
      <c r="T649" s="98"/>
      <c r="U649" s="98"/>
      <c r="V649" s="98"/>
      <c r="W649" s="98"/>
      <c r="X649" s="98"/>
      <c r="Y649" s="98"/>
      <c r="Z649" s="98"/>
      <c r="AA649" s="98"/>
      <c r="AB649" s="98"/>
    </row>
    <row r="650" spans="1:28" ht="15.75" customHeight="1">
      <c r="A650" s="98"/>
      <c r="B650" s="98"/>
      <c r="C650" s="98"/>
      <c r="D650" s="98"/>
      <c r="E650" s="98"/>
      <c r="F650" s="98"/>
      <c r="G650" s="98"/>
      <c r="H650" s="98"/>
      <c r="I650" s="98"/>
      <c r="J650" s="98"/>
      <c r="K650" s="98"/>
      <c r="L650" s="98"/>
      <c r="M650" s="98"/>
      <c r="N650" s="98"/>
      <c r="O650" s="103"/>
      <c r="P650" s="103"/>
      <c r="Q650" s="103"/>
      <c r="R650" s="103"/>
      <c r="S650" s="98"/>
      <c r="T650" s="98"/>
      <c r="U650" s="98"/>
      <c r="V650" s="98"/>
      <c r="W650" s="98"/>
      <c r="X650" s="98"/>
      <c r="Y650" s="98"/>
      <c r="Z650" s="98"/>
      <c r="AA650" s="98"/>
      <c r="AB650" s="98"/>
    </row>
    <row r="651" spans="1:28" ht="15.75" customHeight="1">
      <c r="A651" s="98"/>
      <c r="B651" s="98"/>
      <c r="C651" s="98"/>
      <c r="D651" s="98"/>
      <c r="E651" s="98"/>
      <c r="F651" s="98"/>
      <c r="G651" s="98"/>
      <c r="H651" s="98"/>
      <c r="I651" s="98"/>
      <c r="J651" s="98"/>
      <c r="K651" s="98"/>
      <c r="L651" s="98"/>
      <c r="M651" s="98"/>
      <c r="N651" s="98"/>
      <c r="O651" s="103"/>
      <c r="P651" s="103"/>
      <c r="Q651" s="103"/>
      <c r="R651" s="103"/>
      <c r="S651" s="98"/>
      <c r="T651" s="98"/>
      <c r="U651" s="98"/>
      <c r="V651" s="98"/>
      <c r="W651" s="98"/>
      <c r="X651" s="98"/>
      <c r="Y651" s="98"/>
      <c r="Z651" s="98"/>
      <c r="AA651" s="98"/>
      <c r="AB651" s="98"/>
    </row>
    <row r="652" spans="1:28" ht="15.75" customHeight="1">
      <c r="A652" s="98"/>
      <c r="B652" s="98"/>
      <c r="C652" s="98"/>
      <c r="D652" s="98"/>
      <c r="E652" s="98"/>
      <c r="F652" s="98"/>
      <c r="G652" s="98"/>
      <c r="H652" s="98"/>
      <c r="I652" s="98"/>
      <c r="J652" s="98"/>
      <c r="K652" s="98"/>
      <c r="L652" s="98"/>
      <c r="M652" s="98"/>
      <c r="N652" s="98"/>
      <c r="O652" s="103"/>
      <c r="P652" s="103"/>
      <c r="Q652" s="103"/>
      <c r="R652" s="103"/>
      <c r="S652" s="98"/>
      <c r="T652" s="98"/>
      <c r="U652" s="98"/>
      <c r="V652" s="98"/>
      <c r="W652" s="98"/>
      <c r="X652" s="98"/>
      <c r="Y652" s="98"/>
      <c r="Z652" s="98"/>
      <c r="AA652" s="98"/>
      <c r="AB652" s="98"/>
    </row>
    <row r="653" spans="1:28" ht="15.75" customHeight="1">
      <c r="A653" s="98"/>
      <c r="B653" s="98"/>
      <c r="C653" s="98"/>
      <c r="D653" s="98"/>
      <c r="E653" s="98"/>
      <c r="F653" s="98"/>
      <c r="G653" s="98"/>
      <c r="H653" s="98"/>
      <c r="I653" s="98"/>
      <c r="J653" s="98"/>
      <c r="K653" s="98"/>
      <c r="L653" s="98"/>
      <c r="M653" s="98"/>
      <c r="N653" s="98"/>
      <c r="O653" s="103"/>
      <c r="P653" s="103"/>
      <c r="Q653" s="103"/>
      <c r="R653" s="103"/>
      <c r="S653" s="98"/>
      <c r="T653" s="98"/>
      <c r="U653" s="98"/>
      <c r="V653" s="98"/>
      <c r="W653" s="98"/>
      <c r="X653" s="98"/>
      <c r="Y653" s="98"/>
      <c r="Z653" s="98"/>
      <c r="AA653" s="98"/>
      <c r="AB653" s="98"/>
    </row>
    <row r="654" spans="1:28" ht="15.75" customHeight="1">
      <c r="A654" s="98"/>
      <c r="B654" s="98"/>
      <c r="C654" s="98"/>
      <c r="D654" s="98"/>
      <c r="E654" s="98"/>
      <c r="F654" s="98"/>
      <c r="G654" s="98"/>
      <c r="H654" s="98"/>
      <c r="I654" s="98"/>
      <c r="J654" s="98"/>
      <c r="K654" s="98"/>
      <c r="L654" s="98"/>
      <c r="M654" s="98"/>
      <c r="N654" s="98"/>
      <c r="O654" s="103"/>
      <c r="P654" s="103"/>
      <c r="Q654" s="103"/>
      <c r="R654" s="103"/>
      <c r="S654" s="98"/>
      <c r="T654" s="98"/>
      <c r="U654" s="98"/>
      <c r="V654" s="98"/>
      <c r="W654" s="98"/>
      <c r="X654" s="98"/>
      <c r="Y654" s="98"/>
      <c r="Z654" s="98"/>
      <c r="AA654" s="98"/>
      <c r="AB654" s="98"/>
    </row>
    <row r="655" spans="1:28" ht="15.75" customHeight="1">
      <c r="A655" s="98"/>
      <c r="B655" s="98"/>
      <c r="C655" s="98"/>
      <c r="D655" s="98"/>
      <c r="E655" s="98"/>
      <c r="F655" s="98"/>
      <c r="G655" s="98"/>
      <c r="H655" s="98"/>
      <c r="I655" s="98"/>
      <c r="J655" s="98"/>
      <c r="K655" s="98"/>
      <c r="L655" s="98"/>
      <c r="M655" s="98"/>
      <c r="N655" s="98"/>
      <c r="O655" s="103"/>
      <c r="P655" s="103"/>
      <c r="Q655" s="103"/>
      <c r="R655" s="103"/>
      <c r="S655" s="98"/>
      <c r="T655" s="98"/>
      <c r="U655" s="98"/>
      <c r="V655" s="98"/>
      <c r="W655" s="98"/>
      <c r="X655" s="98"/>
      <c r="Y655" s="98"/>
      <c r="Z655" s="98"/>
      <c r="AA655" s="98"/>
      <c r="AB655" s="98"/>
    </row>
    <row r="656" spans="1:28" ht="15.75" customHeight="1">
      <c r="A656" s="98"/>
      <c r="B656" s="98"/>
      <c r="C656" s="98"/>
      <c r="D656" s="98"/>
      <c r="E656" s="98"/>
      <c r="F656" s="98"/>
      <c r="G656" s="98"/>
      <c r="H656" s="98"/>
      <c r="I656" s="98"/>
      <c r="J656" s="98"/>
      <c r="K656" s="98"/>
      <c r="L656" s="98"/>
      <c r="M656" s="98"/>
      <c r="N656" s="98"/>
      <c r="O656" s="103"/>
      <c r="P656" s="103"/>
      <c r="Q656" s="103"/>
      <c r="R656" s="103"/>
      <c r="S656" s="98"/>
      <c r="T656" s="98"/>
      <c r="U656" s="98"/>
      <c r="V656" s="98"/>
      <c r="W656" s="98"/>
      <c r="X656" s="98"/>
      <c r="Y656" s="98"/>
      <c r="Z656" s="98"/>
      <c r="AA656" s="98"/>
      <c r="AB656" s="98"/>
    </row>
    <row r="657" spans="1:28" ht="15.75" customHeight="1">
      <c r="A657" s="98"/>
      <c r="B657" s="98"/>
      <c r="C657" s="98"/>
      <c r="D657" s="98"/>
      <c r="E657" s="98"/>
      <c r="F657" s="98"/>
      <c r="G657" s="98"/>
      <c r="H657" s="98"/>
      <c r="I657" s="98"/>
      <c r="J657" s="98"/>
      <c r="K657" s="98"/>
      <c r="L657" s="98"/>
      <c r="M657" s="98"/>
      <c r="N657" s="98"/>
      <c r="O657" s="103"/>
      <c r="P657" s="103"/>
      <c r="Q657" s="103"/>
      <c r="R657" s="103"/>
      <c r="S657" s="98"/>
      <c r="T657" s="98"/>
      <c r="U657" s="98"/>
      <c r="V657" s="98"/>
      <c r="W657" s="98"/>
      <c r="X657" s="98"/>
      <c r="Y657" s="98"/>
      <c r="Z657" s="98"/>
      <c r="AA657" s="98"/>
      <c r="AB657" s="98"/>
    </row>
    <row r="658" spans="1:28" ht="15.75" customHeight="1">
      <c r="A658" s="98"/>
      <c r="B658" s="98"/>
      <c r="C658" s="98"/>
      <c r="D658" s="98"/>
      <c r="E658" s="98"/>
      <c r="F658" s="98"/>
      <c r="G658" s="98"/>
      <c r="H658" s="98"/>
      <c r="I658" s="98"/>
      <c r="J658" s="98"/>
      <c r="K658" s="98"/>
      <c r="L658" s="98"/>
      <c r="M658" s="98"/>
      <c r="N658" s="98"/>
      <c r="O658" s="103"/>
      <c r="P658" s="103"/>
      <c r="Q658" s="103"/>
      <c r="R658" s="103"/>
      <c r="S658" s="98"/>
      <c r="T658" s="98"/>
      <c r="U658" s="98"/>
      <c r="V658" s="98"/>
      <c r="W658" s="98"/>
      <c r="X658" s="98"/>
      <c r="Y658" s="98"/>
      <c r="Z658" s="98"/>
      <c r="AA658" s="98"/>
      <c r="AB658" s="98"/>
    </row>
    <row r="659" spans="1:28" ht="15.75" customHeight="1">
      <c r="A659" s="98"/>
      <c r="B659" s="98"/>
      <c r="C659" s="98"/>
      <c r="D659" s="98"/>
      <c r="E659" s="98"/>
      <c r="F659" s="98"/>
      <c r="G659" s="98"/>
      <c r="H659" s="98"/>
      <c r="I659" s="98"/>
      <c r="J659" s="98"/>
      <c r="K659" s="98"/>
      <c r="L659" s="98"/>
      <c r="M659" s="98"/>
      <c r="N659" s="98"/>
      <c r="O659" s="103"/>
      <c r="P659" s="103"/>
      <c r="Q659" s="103"/>
      <c r="R659" s="103"/>
      <c r="S659" s="98"/>
      <c r="T659" s="98"/>
      <c r="U659" s="98"/>
      <c r="V659" s="98"/>
      <c r="W659" s="98"/>
      <c r="X659" s="98"/>
      <c r="Y659" s="98"/>
      <c r="Z659" s="98"/>
      <c r="AA659" s="98"/>
      <c r="AB659" s="98"/>
    </row>
    <row r="660" spans="1:28" ht="15.75" customHeight="1">
      <c r="A660" s="98"/>
      <c r="B660" s="98"/>
      <c r="C660" s="98"/>
      <c r="D660" s="98"/>
      <c r="E660" s="98"/>
      <c r="F660" s="98"/>
      <c r="G660" s="98"/>
      <c r="H660" s="98"/>
      <c r="I660" s="98"/>
      <c r="J660" s="98"/>
      <c r="K660" s="98"/>
      <c r="L660" s="98"/>
      <c r="M660" s="98"/>
      <c r="N660" s="98"/>
      <c r="O660" s="103"/>
      <c r="P660" s="103"/>
      <c r="Q660" s="103"/>
      <c r="R660" s="103"/>
      <c r="S660" s="98"/>
      <c r="T660" s="98"/>
      <c r="U660" s="98"/>
      <c r="V660" s="98"/>
      <c r="W660" s="98"/>
      <c r="X660" s="98"/>
      <c r="Y660" s="98"/>
      <c r="Z660" s="98"/>
      <c r="AA660" s="98"/>
      <c r="AB660" s="98"/>
    </row>
    <row r="661" spans="1:28" ht="15.75" customHeight="1">
      <c r="A661" s="98"/>
      <c r="B661" s="98"/>
      <c r="C661" s="98"/>
      <c r="D661" s="98"/>
      <c r="E661" s="98"/>
      <c r="F661" s="98"/>
      <c r="G661" s="98"/>
      <c r="H661" s="98"/>
      <c r="I661" s="98"/>
      <c r="J661" s="98"/>
      <c r="K661" s="98"/>
      <c r="L661" s="98"/>
      <c r="M661" s="98"/>
      <c r="N661" s="98"/>
      <c r="O661" s="103"/>
      <c r="P661" s="103"/>
      <c r="Q661" s="103"/>
      <c r="R661" s="103"/>
      <c r="S661" s="98"/>
      <c r="T661" s="98"/>
      <c r="U661" s="98"/>
      <c r="V661" s="98"/>
      <c r="W661" s="98"/>
      <c r="X661" s="98"/>
      <c r="Y661" s="98"/>
      <c r="Z661" s="98"/>
      <c r="AA661" s="98"/>
      <c r="AB661" s="98"/>
    </row>
    <row r="662" spans="1:28" ht="15.75" customHeight="1">
      <c r="A662" s="98"/>
      <c r="B662" s="98"/>
      <c r="C662" s="98"/>
      <c r="D662" s="98"/>
      <c r="E662" s="98"/>
      <c r="F662" s="98"/>
      <c r="G662" s="98"/>
      <c r="H662" s="98"/>
      <c r="I662" s="98"/>
      <c r="J662" s="98"/>
      <c r="K662" s="98"/>
      <c r="L662" s="98"/>
      <c r="M662" s="98"/>
      <c r="N662" s="98"/>
      <c r="O662" s="103"/>
      <c r="P662" s="103"/>
      <c r="Q662" s="103"/>
      <c r="R662" s="103"/>
      <c r="S662" s="98"/>
      <c r="T662" s="98"/>
      <c r="U662" s="98"/>
      <c r="V662" s="98"/>
      <c r="W662" s="98"/>
      <c r="X662" s="98"/>
      <c r="Y662" s="98"/>
      <c r="Z662" s="98"/>
      <c r="AA662" s="98"/>
      <c r="AB662" s="98"/>
    </row>
    <row r="663" spans="1:28" ht="15.75" customHeight="1">
      <c r="A663" s="98"/>
      <c r="B663" s="98"/>
      <c r="C663" s="98"/>
      <c r="D663" s="98"/>
      <c r="E663" s="98"/>
      <c r="F663" s="98"/>
      <c r="G663" s="98"/>
      <c r="H663" s="98"/>
      <c r="I663" s="98"/>
      <c r="J663" s="98"/>
      <c r="K663" s="98"/>
      <c r="L663" s="98"/>
      <c r="M663" s="98"/>
      <c r="N663" s="98"/>
      <c r="O663" s="103"/>
      <c r="P663" s="103"/>
      <c r="Q663" s="103"/>
      <c r="R663" s="103"/>
      <c r="S663" s="98"/>
      <c r="T663" s="98"/>
      <c r="U663" s="98"/>
      <c r="V663" s="98"/>
      <c r="W663" s="98"/>
      <c r="X663" s="98"/>
      <c r="Y663" s="98"/>
      <c r="Z663" s="98"/>
      <c r="AA663" s="98"/>
      <c r="AB663" s="98"/>
    </row>
    <row r="664" spans="1:28" ht="15.75" customHeight="1">
      <c r="A664" s="98"/>
      <c r="B664" s="98"/>
      <c r="C664" s="98"/>
      <c r="D664" s="98"/>
      <c r="E664" s="98"/>
      <c r="F664" s="98"/>
      <c r="G664" s="98"/>
      <c r="H664" s="98"/>
      <c r="I664" s="98"/>
      <c r="J664" s="98"/>
      <c r="K664" s="98"/>
      <c r="L664" s="98"/>
      <c r="M664" s="98"/>
      <c r="N664" s="98"/>
      <c r="O664" s="103"/>
      <c r="P664" s="103"/>
      <c r="Q664" s="103"/>
      <c r="R664" s="103"/>
      <c r="S664" s="98"/>
      <c r="T664" s="98"/>
      <c r="U664" s="98"/>
      <c r="V664" s="98"/>
      <c r="W664" s="98"/>
      <c r="X664" s="98"/>
      <c r="Y664" s="98"/>
      <c r="Z664" s="98"/>
      <c r="AA664" s="98"/>
      <c r="AB664" s="98"/>
    </row>
    <row r="665" spans="1:28" ht="15.75" customHeight="1">
      <c r="A665" s="98"/>
      <c r="B665" s="98"/>
      <c r="C665" s="98"/>
      <c r="D665" s="98"/>
      <c r="E665" s="98"/>
      <c r="F665" s="98"/>
      <c r="G665" s="98"/>
      <c r="H665" s="98"/>
      <c r="I665" s="98"/>
      <c r="J665" s="98"/>
      <c r="K665" s="98"/>
      <c r="L665" s="98"/>
      <c r="M665" s="98"/>
      <c r="N665" s="98"/>
      <c r="O665" s="103"/>
      <c r="P665" s="103"/>
      <c r="Q665" s="103"/>
      <c r="R665" s="103"/>
      <c r="S665" s="98"/>
      <c r="T665" s="98"/>
      <c r="U665" s="98"/>
      <c r="V665" s="98"/>
      <c r="W665" s="98"/>
      <c r="X665" s="98"/>
      <c r="Y665" s="98"/>
      <c r="Z665" s="98"/>
      <c r="AA665" s="98"/>
      <c r="AB665" s="98"/>
    </row>
    <row r="666" spans="1:28" ht="15.75" customHeight="1">
      <c r="A666" s="98"/>
      <c r="B666" s="98"/>
      <c r="C666" s="98"/>
      <c r="D666" s="98"/>
      <c r="E666" s="98"/>
      <c r="F666" s="98"/>
      <c r="G666" s="98"/>
      <c r="H666" s="98"/>
      <c r="I666" s="98"/>
      <c r="J666" s="98"/>
      <c r="K666" s="98"/>
      <c r="L666" s="98"/>
      <c r="M666" s="98"/>
      <c r="N666" s="98"/>
      <c r="O666" s="103"/>
      <c r="P666" s="103"/>
      <c r="Q666" s="103"/>
      <c r="R666" s="103"/>
      <c r="S666" s="98"/>
      <c r="T666" s="98"/>
      <c r="U666" s="98"/>
      <c r="V666" s="98"/>
      <c r="W666" s="98"/>
      <c r="X666" s="98"/>
      <c r="Y666" s="98"/>
      <c r="Z666" s="98"/>
      <c r="AA666" s="98"/>
      <c r="AB666" s="98"/>
    </row>
    <row r="667" spans="1:28" ht="15.75" customHeight="1">
      <c r="A667" s="98"/>
      <c r="B667" s="98"/>
      <c r="C667" s="98"/>
      <c r="D667" s="98"/>
      <c r="E667" s="98"/>
      <c r="F667" s="98"/>
      <c r="G667" s="98"/>
      <c r="H667" s="98"/>
      <c r="I667" s="98"/>
      <c r="J667" s="98"/>
      <c r="K667" s="98"/>
      <c r="L667" s="98"/>
      <c r="M667" s="98"/>
      <c r="N667" s="98"/>
      <c r="O667" s="103"/>
      <c r="P667" s="103"/>
      <c r="Q667" s="103"/>
      <c r="R667" s="103"/>
      <c r="S667" s="98"/>
      <c r="T667" s="98"/>
      <c r="U667" s="98"/>
      <c r="V667" s="98"/>
      <c r="W667" s="98"/>
      <c r="X667" s="98"/>
      <c r="Y667" s="98"/>
      <c r="Z667" s="98"/>
      <c r="AA667" s="98"/>
      <c r="AB667" s="98"/>
    </row>
    <row r="668" spans="1:28" ht="15.75" customHeight="1">
      <c r="A668" s="98"/>
      <c r="B668" s="98"/>
      <c r="C668" s="98"/>
      <c r="D668" s="98"/>
      <c r="E668" s="98"/>
      <c r="F668" s="98"/>
      <c r="G668" s="98"/>
      <c r="H668" s="98"/>
      <c r="I668" s="98"/>
      <c r="J668" s="98"/>
      <c r="K668" s="98"/>
      <c r="L668" s="98"/>
      <c r="M668" s="98"/>
      <c r="N668" s="98"/>
      <c r="O668" s="103"/>
      <c r="P668" s="103"/>
      <c r="Q668" s="103"/>
      <c r="R668" s="103"/>
      <c r="S668" s="98"/>
      <c r="T668" s="98"/>
      <c r="U668" s="98"/>
      <c r="V668" s="98"/>
      <c r="W668" s="98"/>
      <c r="X668" s="98"/>
      <c r="Y668" s="98"/>
      <c r="Z668" s="98"/>
      <c r="AA668" s="98"/>
      <c r="AB668" s="98"/>
    </row>
    <row r="669" spans="1:28" ht="15.75" customHeight="1">
      <c r="A669" s="98"/>
      <c r="B669" s="98"/>
      <c r="C669" s="98"/>
      <c r="D669" s="98"/>
      <c r="E669" s="98"/>
      <c r="F669" s="98"/>
      <c r="G669" s="98"/>
      <c r="H669" s="98"/>
      <c r="I669" s="98"/>
      <c r="J669" s="98"/>
      <c r="K669" s="98"/>
      <c r="L669" s="98"/>
      <c r="M669" s="98"/>
      <c r="N669" s="98"/>
      <c r="O669" s="103"/>
      <c r="P669" s="103"/>
      <c r="Q669" s="103"/>
      <c r="R669" s="103"/>
      <c r="S669" s="98"/>
      <c r="T669" s="98"/>
      <c r="U669" s="98"/>
      <c r="V669" s="98"/>
      <c r="W669" s="98"/>
      <c r="X669" s="98"/>
      <c r="Y669" s="98"/>
      <c r="Z669" s="98"/>
      <c r="AA669" s="98"/>
      <c r="AB669" s="98"/>
    </row>
    <row r="670" spans="1:28" ht="15.75" customHeight="1">
      <c r="A670" s="98"/>
      <c r="B670" s="98"/>
      <c r="C670" s="98"/>
      <c r="D670" s="98"/>
      <c r="E670" s="98"/>
      <c r="F670" s="98"/>
      <c r="G670" s="98"/>
      <c r="H670" s="98"/>
      <c r="I670" s="98"/>
      <c r="J670" s="98"/>
      <c r="K670" s="98"/>
      <c r="L670" s="98"/>
      <c r="M670" s="98"/>
      <c r="N670" s="98"/>
      <c r="O670" s="103"/>
      <c r="P670" s="103"/>
      <c r="Q670" s="103"/>
      <c r="R670" s="103"/>
      <c r="S670" s="98"/>
      <c r="T670" s="98"/>
      <c r="U670" s="98"/>
      <c r="V670" s="98"/>
      <c r="W670" s="98"/>
      <c r="X670" s="98"/>
      <c r="Y670" s="98"/>
      <c r="Z670" s="98"/>
      <c r="AA670" s="98"/>
      <c r="AB670" s="98"/>
    </row>
    <row r="671" spans="1:28" ht="15.75" customHeight="1">
      <c r="A671" s="98"/>
      <c r="B671" s="98"/>
      <c r="C671" s="98"/>
      <c r="D671" s="98"/>
      <c r="E671" s="98"/>
      <c r="F671" s="98"/>
      <c r="G671" s="98"/>
      <c r="H671" s="98"/>
      <c r="I671" s="98"/>
      <c r="J671" s="98"/>
      <c r="K671" s="98"/>
      <c r="L671" s="98"/>
      <c r="M671" s="98"/>
      <c r="N671" s="98"/>
      <c r="O671" s="103"/>
      <c r="P671" s="103"/>
      <c r="Q671" s="103"/>
      <c r="R671" s="103"/>
      <c r="S671" s="98"/>
      <c r="T671" s="98"/>
      <c r="U671" s="98"/>
      <c r="V671" s="98"/>
      <c r="W671" s="98"/>
      <c r="X671" s="98"/>
      <c r="Y671" s="98"/>
      <c r="Z671" s="98"/>
      <c r="AA671" s="98"/>
      <c r="AB671" s="98"/>
    </row>
    <row r="672" spans="1:28" ht="15.75" customHeight="1">
      <c r="A672" s="98"/>
      <c r="B672" s="98"/>
      <c r="C672" s="98"/>
      <c r="D672" s="98"/>
      <c r="E672" s="98"/>
      <c r="F672" s="98"/>
      <c r="G672" s="98"/>
      <c r="H672" s="98"/>
      <c r="I672" s="98"/>
      <c r="J672" s="98"/>
      <c r="K672" s="98"/>
      <c r="L672" s="98"/>
      <c r="M672" s="98"/>
      <c r="N672" s="98"/>
      <c r="O672" s="103"/>
      <c r="P672" s="103"/>
      <c r="Q672" s="103"/>
      <c r="R672" s="103"/>
      <c r="S672" s="98"/>
      <c r="T672" s="98"/>
      <c r="U672" s="98"/>
      <c r="V672" s="98"/>
      <c r="W672" s="98"/>
      <c r="X672" s="98"/>
      <c r="Y672" s="98"/>
      <c r="Z672" s="98"/>
      <c r="AA672" s="98"/>
      <c r="AB672" s="98"/>
    </row>
    <row r="673" spans="1:28" ht="15.75" customHeight="1">
      <c r="A673" s="98"/>
      <c r="B673" s="98"/>
      <c r="C673" s="98"/>
      <c r="D673" s="98"/>
      <c r="E673" s="98"/>
      <c r="F673" s="98"/>
      <c r="G673" s="98"/>
      <c r="H673" s="98"/>
      <c r="I673" s="98"/>
      <c r="J673" s="98"/>
      <c r="K673" s="98"/>
      <c r="L673" s="98"/>
      <c r="M673" s="98"/>
      <c r="N673" s="98"/>
      <c r="O673" s="103"/>
      <c r="P673" s="103"/>
      <c r="Q673" s="103"/>
      <c r="R673" s="103"/>
      <c r="S673" s="98"/>
      <c r="T673" s="98"/>
      <c r="U673" s="98"/>
      <c r="V673" s="98"/>
      <c r="W673" s="98"/>
      <c r="X673" s="98"/>
      <c r="Y673" s="98"/>
      <c r="Z673" s="98"/>
      <c r="AA673" s="98"/>
      <c r="AB673" s="98"/>
    </row>
    <row r="674" spans="1:28" ht="15.75" customHeight="1">
      <c r="A674" s="98"/>
      <c r="B674" s="98"/>
      <c r="C674" s="98"/>
      <c r="D674" s="98"/>
      <c r="E674" s="98"/>
      <c r="F674" s="98"/>
      <c r="G674" s="98"/>
      <c r="H674" s="98"/>
      <c r="I674" s="98"/>
      <c r="J674" s="98"/>
      <c r="K674" s="98"/>
      <c r="L674" s="98"/>
      <c r="M674" s="98"/>
      <c r="N674" s="98"/>
      <c r="O674" s="103"/>
      <c r="P674" s="103"/>
      <c r="Q674" s="103"/>
      <c r="R674" s="103"/>
      <c r="S674" s="98"/>
      <c r="T674" s="98"/>
      <c r="U674" s="98"/>
      <c r="V674" s="98"/>
      <c r="W674" s="98"/>
      <c r="X674" s="98"/>
      <c r="Y674" s="98"/>
      <c r="Z674" s="98"/>
      <c r="AA674" s="98"/>
      <c r="AB674" s="98"/>
    </row>
    <row r="675" spans="1:28" ht="15.75" customHeight="1">
      <c r="A675" s="98"/>
      <c r="B675" s="98"/>
      <c r="C675" s="98"/>
      <c r="D675" s="98"/>
      <c r="E675" s="98"/>
      <c r="F675" s="98"/>
      <c r="G675" s="98"/>
      <c r="H675" s="98"/>
      <c r="I675" s="98"/>
      <c r="J675" s="98"/>
      <c r="K675" s="98"/>
      <c r="L675" s="98"/>
      <c r="M675" s="98"/>
      <c r="N675" s="98"/>
      <c r="O675" s="103"/>
      <c r="P675" s="103"/>
      <c r="Q675" s="103"/>
      <c r="R675" s="103"/>
      <c r="S675" s="98"/>
      <c r="T675" s="98"/>
      <c r="U675" s="98"/>
      <c r="V675" s="98"/>
      <c r="W675" s="98"/>
      <c r="X675" s="98"/>
      <c r="Y675" s="98"/>
      <c r="Z675" s="98"/>
      <c r="AA675" s="98"/>
      <c r="AB675" s="98"/>
    </row>
    <row r="676" spans="1:28" ht="15.75" customHeight="1">
      <c r="A676" s="98"/>
      <c r="B676" s="98"/>
      <c r="C676" s="98"/>
      <c r="D676" s="98"/>
      <c r="E676" s="98"/>
      <c r="F676" s="98"/>
      <c r="G676" s="98"/>
      <c r="H676" s="98"/>
      <c r="I676" s="98"/>
      <c r="J676" s="98"/>
      <c r="K676" s="98"/>
      <c r="L676" s="98"/>
      <c r="M676" s="98"/>
      <c r="N676" s="98"/>
      <c r="O676" s="103"/>
      <c r="P676" s="103"/>
      <c r="Q676" s="103"/>
      <c r="R676" s="103"/>
      <c r="S676" s="98"/>
      <c r="T676" s="98"/>
      <c r="U676" s="98"/>
      <c r="V676" s="98"/>
      <c r="W676" s="98"/>
      <c r="X676" s="98"/>
      <c r="Y676" s="98"/>
      <c r="Z676" s="98"/>
      <c r="AA676" s="98"/>
      <c r="AB676" s="98"/>
    </row>
    <row r="677" spans="1:28" ht="15.75" customHeight="1">
      <c r="A677" s="98"/>
      <c r="B677" s="98"/>
      <c r="C677" s="98"/>
      <c r="D677" s="98"/>
      <c r="E677" s="98"/>
      <c r="F677" s="98"/>
      <c r="G677" s="98"/>
      <c r="H677" s="98"/>
      <c r="I677" s="98"/>
      <c r="J677" s="98"/>
      <c r="K677" s="98"/>
      <c r="L677" s="98"/>
      <c r="M677" s="98"/>
      <c r="N677" s="98"/>
      <c r="O677" s="103"/>
      <c r="P677" s="103"/>
      <c r="Q677" s="103"/>
      <c r="R677" s="103"/>
      <c r="S677" s="98"/>
      <c r="T677" s="98"/>
      <c r="U677" s="98"/>
      <c r="V677" s="98"/>
      <c r="W677" s="98"/>
      <c r="X677" s="98"/>
      <c r="Y677" s="98"/>
      <c r="Z677" s="98"/>
      <c r="AA677" s="98"/>
      <c r="AB677" s="98"/>
    </row>
    <row r="678" spans="1:28" ht="15.75" customHeight="1">
      <c r="A678" s="98"/>
      <c r="B678" s="98"/>
      <c r="C678" s="98"/>
      <c r="D678" s="98"/>
      <c r="E678" s="98"/>
      <c r="F678" s="98"/>
      <c r="G678" s="98"/>
      <c r="H678" s="98"/>
      <c r="I678" s="98"/>
      <c r="J678" s="98"/>
      <c r="K678" s="98"/>
      <c r="L678" s="98"/>
      <c r="M678" s="98"/>
      <c r="N678" s="98"/>
      <c r="O678" s="103"/>
      <c r="P678" s="103"/>
      <c r="Q678" s="103"/>
      <c r="R678" s="103"/>
      <c r="S678" s="98"/>
      <c r="T678" s="98"/>
      <c r="U678" s="98"/>
      <c r="V678" s="98"/>
      <c r="W678" s="98"/>
      <c r="X678" s="98"/>
      <c r="Y678" s="98"/>
      <c r="Z678" s="98"/>
      <c r="AA678" s="98"/>
      <c r="AB678" s="98"/>
    </row>
    <row r="679" spans="1:28" ht="15.75" customHeight="1">
      <c r="A679" s="98"/>
      <c r="B679" s="98"/>
      <c r="C679" s="98"/>
      <c r="D679" s="98"/>
      <c r="E679" s="98"/>
      <c r="F679" s="98"/>
      <c r="G679" s="98"/>
      <c r="H679" s="98"/>
      <c r="I679" s="98"/>
      <c r="J679" s="98"/>
      <c r="K679" s="98"/>
      <c r="L679" s="98"/>
      <c r="M679" s="98"/>
      <c r="N679" s="98"/>
      <c r="O679" s="103"/>
      <c r="P679" s="103"/>
      <c r="Q679" s="103"/>
      <c r="R679" s="103"/>
      <c r="S679" s="98"/>
      <c r="T679" s="98"/>
      <c r="U679" s="98"/>
      <c r="V679" s="98"/>
      <c r="W679" s="98"/>
      <c r="X679" s="98"/>
      <c r="Y679" s="98"/>
      <c r="Z679" s="98"/>
      <c r="AA679" s="98"/>
      <c r="AB679" s="98"/>
    </row>
    <row r="680" spans="1:28" ht="15.75" customHeight="1">
      <c r="A680" s="98"/>
      <c r="B680" s="98"/>
      <c r="C680" s="98"/>
      <c r="D680" s="98"/>
      <c r="E680" s="98"/>
      <c r="F680" s="98"/>
      <c r="G680" s="98"/>
      <c r="H680" s="98"/>
      <c r="I680" s="98"/>
      <c r="J680" s="98"/>
      <c r="K680" s="98"/>
      <c r="L680" s="98"/>
      <c r="M680" s="98"/>
      <c r="N680" s="98"/>
      <c r="O680" s="103"/>
      <c r="P680" s="103"/>
      <c r="Q680" s="103"/>
      <c r="R680" s="103"/>
      <c r="S680" s="98"/>
      <c r="T680" s="98"/>
      <c r="U680" s="98"/>
      <c r="V680" s="98"/>
      <c r="W680" s="98"/>
      <c r="X680" s="98"/>
      <c r="Y680" s="98"/>
      <c r="Z680" s="98"/>
      <c r="AA680" s="98"/>
      <c r="AB680" s="98"/>
    </row>
    <row r="681" spans="1:28" ht="15.75" customHeight="1">
      <c r="A681" s="98"/>
      <c r="B681" s="98"/>
      <c r="C681" s="98"/>
      <c r="D681" s="98"/>
      <c r="E681" s="98"/>
      <c r="F681" s="98"/>
      <c r="G681" s="98"/>
      <c r="H681" s="98"/>
      <c r="I681" s="98"/>
      <c r="J681" s="98"/>
      <c r="K681" s="98"/>
      <c r="L681" s="98"/>
      <c r="M681" s="98"/>
      <c r="N681" s="98"/>
      <c r="O681" s="103"/>
      <c r="P681" s="103"/>
      <c r="Q681" s="103"/>
      <c r="R681" s="103"/>
      <c r="S681" s="98"/>
      <c r="T681" s="98"/>
      <c r="U681" s="98"/>
      <c r="V681" s="98"/>
      <c r="W681" s="98"/>
      <c r="X681" s="98"/>
      <c r="Y681" s="98"/>
      <c r="Z681" s="98"/>
      <c r="AA681" s="98"/>
      <c r="AB681" s="98"/>
    </row>
    <row r="682" spans="1:28" ht="15.75" customHeight="1">
      <c r="A682" s="98"/>
      <c r="B682" s="98"/>
      <c r="C682" s="98"/>
      <c r="D682" s="98"/>
      <c r="E682" s="98"/>
      <c r="F682" s="98"/>
      <c r="G682" s="98"/>
      <c r="H682" s="98"/>
      <c r="I682" s="98"/>
      <c r="J682" s="98"/>
      <c r="K682" s="98"/>
      <c r="L682" s="98"/>
      <c r="M682" s="98"/>
      <c r="N682" s="98"/>
      <c r="O682" s="103"/>
      <c r="P682" s="103"/>
      <c r="Q682" s="103"/>
      <c r="R682" s="103"/>
      <c r="S682" s="98"/>
      <c r="T682" s="98"/>
      <c r="U682" s="98"/>
      <c r="V682" s="98"/>
      <c r="W682" s="98"/>
      <c r="X682" s="98"/>
      <c r="Y682" s="98"/>
      <c r="Z682" s="98"/>
      <c r="AA682" s="98"/>
      <c r="AB682" s="98"/>
    </row>
    <row r="683" spans="1:28" ht="15.75" customHeight="1">
      <c r="A683" s="98"/>
      <c r="B683" s="98"/>
      <c r="C683" s="98"/>
      <c r="D683" s="98"/>
      <c r="E683" s="98"/>
      <c r="F683" s="98"/>
      <c r="G683" s="98"/>
      <c r="H683" s="98"/>
      <c r="I683" s="98"/>
      <c r="J683" s="98"/>
      <c r="K683" s="98"/>
      <c r="L683" s="98"/>
      <c r="M683" s="98"/>
      <c r="N683" s="98"/>
      <c r="O683" s="103"/>
      <c r="P683" s="103"/>
      <c r="Q683" s="103"/>
      <c r="R683" s="103"/>
      <c r="S683" s="98"/>
      <c r="T683" s="98"/>
      <c r="U683" s="98"/>
      <c r="V683" s="98"/>
      <c r="W683" s="98"/>
      <c r="X683" s="98"/>
      <c r="Y683" s="98"/>
      <c r="Z683" s="98"/>
      <c r="AA683" s="98"/>
      <c r="AB683" s="98"/>
    </row>
    <row r="684" spans="1:28" ht="15.75" customHeight="1">
      <c r="A684" s="98"/>
      <c r="B684" s="98"/>
      <c r="C684" s="98"/>
      <c r="D684" s="98"/>
      <c r="E684" s="98"/>
      <c r="F684" s="98"/>
      <c r="G684" s="98"/>
      <c r="H684" s="98"/>
      <c r="I684" s="98"/>
      <c r="J684" s="98"/>
      <c r="K684" s="98"/>
      <c r="L684" s="98"/>
      <c r="M684" s="98"/>
      <c r="N684" s="98"/>
      <c r="O684" s="103"/>
      <c r="P684" s="103"/>
      <c r="Q684" s="103"/>
      <c r="R684" s="103"/>
      <c r="S684" s="98"/>
      <c r="T684" s="98"/>
      <c r="U684" s="98"/>
      <c r="V684" s="98"/>
      <c r="W684" s="98"/>
      <c r="X684" s="98"/>
      <c r="Y684" s="98"/>
      <c r="Z684" s="98"/>
      <c r="AA684" s="98"/>
      <c r="AB684" s="98"/>
    </row>
    <row r="685" spans="1:28" ht="15.75" customHeight="1">
      <c r="A685" s="98"/>
      <c r="B685" s="98"/>
      <c r="C685" s="98"/>
      <c r="D685" s="98"/>
      <c r="E685" s="98"/>
      <c r="F685" s="98"/>
      <c r="G685" s="98"/>
      <c r="H685" s="98"/>
      <c r="I685" s="98"/>
      <c r="J685" s="98"/>
      <c r="K685" s="98"/>
      <c r="L685" s="98"/>
      <c r="M685" s="98"/>
      <c r="N685" s="98"/>
      <c r="O685" s="103"/>
      <c r="P685" s="103"/>
      <c r="Q685" s="103"/>
      <c r="R685" s="103"/>
      <c r="S685" s="98"/>
      <c r="T685" s="98"/>
      <c r="U685" s="98"/>
      <c r="V685" s="98"/>
      <c r="W685" s="98"/>
      <c r="X685" s="98"/>
      <c r="Y685" s="98"/>
      <c r="Z685" s="98"/>
      <c r="AA685" s="98"/>
      <c r="AB685" s="98"/>
    </row>
    <row r="686" spans="1:28" ht="15.75" customHeight="1">
      <c r="A686" s="98"/>
      <c r="B686" s="98"/>
      <c r="C686" s="98"/>
      <c r="D686" s="98"/>
      <c r="E686" s="98"/>
      <c r="F686" s="98"/>
      <c r="G686" s="98"/>
      <c r="H686" s="98"/>
      <c r="I686" s="98"/>
      <c r="J686" s="98"/>
      <c r="K686" s="98"/>
      <c r="L686" s="98"/>
      <c r="M686" s="98"/>
      <c r="N686" s="98"/>
      <c r="O686" s="103"/>
      <c r="P686" s="103"/>
      <c r="Q686" s="103"/>
      <c r="R686" s="103"/>
      <c r="S686" s="98"/>
      <c r="T686" s="98"/>
      <c r="U686" s="98"/>
      <c r="V686" s="98"/>
      <c r="W686" s="98"/>
      <c r="X686" s="98"/>
      <c r="Y686" s="98"/>
      <c r="Z686" s="98"/>
      <c r="AA686" s="98"/>
      <c r="AB686" s="98"/>
    </row>
    <row r="687" spans="1:28" ht="15.75" customHeight="1">
      <c r="A687" s="98"/>
      <c r="B687" s="98"/>
      <c r="C687" s="98"/>
      <c r="D687" s="98"/>
      <c r="E687" s="98"/>
      <c r="F687" s="98"/>
      <c r="G687" s="98"/>
      <c r="H687" s="98"/>
      <c r="I687" s="98"/>
      <c r="J687" s="98"/>
      <c r="K687" s="98"/>
      <c r="L687" s="98"/>
      <c r="M687" s="98"/>
      <c r="N687" s="98"/>
      <c r="O687" s="103"/>
      <c r="P687" s="103"/>
      <c r="Q687" s="103"/>
      <c r="R687" s="103"/>
      <c r="S687" s="98"/>
      <c r="T687" s="98"/>
      <c r="U687" s="98"/>
      <c r="V687" s="98"/>
      <c r="W687" s="98"/>
      <c r="X687" s="98"/>
      <c r="Y687" s="98"/>
      <c r="Z687" s="98"/>
      <c r="AA687" s="98"/>
      <c r="AB687" s="98"/>
    </row>
    <row r="688" spans="1:28" ht="15.75" customHeight="1">
      <c r="A688" s="98"/>
      <c r="B688" s="98"/>
      <c r="C688" s="98"/>
      <c r="D688" s="98"/>
      <c r="E688" s="98"/>
      <c r="F688" s="98"/>
      <c r="G688" s="98"/>
      <c r="H688" s="98"/>
      <c r="I688" s="98"/>
      <c r="J688" s="98"/>
      <c r="K688" s="98"/>
      <c r="L688" s="98"/>
      <c r="M688" s="98"/>
      <c r="N688" s="98"/>
      <c r="O688" s="103"/>
      <c r="P688" s="103"/>
      <c r="Q688" s="103"/>
      <c r="R688" s="103"/>
      <c r="S688" s="98"/>
      <c r="T688" s="98"/>
      <c r="U688" s="98"/>
      <c r="V688" s="98"/>
      <c r="W688" s="98"/>
      <c r="X688" s="98"/>
      <c r="Y688" s="98"/>
      <c r="Z688" s="98"/>
      <c r="AA688" s="98"/>
      <c r="AB688" s="98"/>
    </row>
    <row r="689" spans="1:28" ht="15.75" customHeight="1">
      <c r="A689" s="98"/>
      <c r="B689" s="98"/>
      <c r="C689" s="98"/>
      <c r="D689" s="98"/>
      <c r="E689" s="98"/>
      <c r="F689" s="98"/>
      <c r="G689" s="98"/>
      <c r="H689" s="98"/>
      <c r="I689" s="98"/>
      <c r="J689" s="98"/>
      <c r="K689" s="98"/>
      <c r="L689" s="98"/>
      <c r="M689" s="98"/>
      <c r="N689" s="98"/>
      <c r="O689" s="103"/>
      <c r="P689" s="103"/>
      <c r="Q689" s="103"/>
      <c r="R689" s="103"/>
      <c r="S689" s="98"/>
      <c r="T689" s="98"/>
      <c r="U689" s="98"/>
      <c r="V689" s="98"/>
      <c r="W689" s="98"/>
      <c r="X689" s="98"/>
      <c r="Y689" s="98"/>
      <c r="Z689" s="98"/>
      <c r="AA689" s="98"/>
      <c r="AB689" s="98"/>
    </row>
    <row r="690" spans="1:28" ht="15.75" customHeight="1">
      <c r="A690" s="98"/>
      <c r="B690" s="98"/>
      <c r="C690" s="98"/>
      <c r="D690" s="98"/>
      <c r="E690" s="98"/>
      <c r="F690" s="98"/>
      <c r="G690" s="98"/>
      <c r="H690" s="98"/>
      <c r="I690" s="98"/>
      <c r="J690" s="98"/>
      <c r="K690" s="98"/>
      <c r="L690" s="98"/>
      <c r="M690" s="98"/>
      <c r="N690" s="98"/>
      <c r="O690" s="103"/>
      <c r="P690" s="103"/>
      <c r="Q690" s="103"/>
      <c r="R690" s="103"/>
      <c r="S690" s="98"/>
      <c r="T690" s="98"/>
      <c r="U690" s="98"/>
      <c r="V690" s="98"/>
      <c r="W690" s="98"/>
      <c r="X690" s="98"/>
      <c r="Y690" s="98"/>
      <c r="Z690" s="98"/>
      <c r="AA690" s="98"/>
      <c r="AB690" s="98"/>
    </row>
    <row r="691" spans="1:28" ht="15.75" customHeight="1">
      <c r="A691" s="98"/>
      <c r="B691" s="98"/>
      <c r="C691" s="98"/>
      <c r="D691" s="98"/>
      <c r="E691" s="98"/>
      <c r="F691" s="98"/>
      <c r="G691" s="98"/>
      <c r="H691" s="98"/>
      <c r="I691" s="98"/>
      <c r="J691" s="98"/>
      <c r="K691" s="98"/>
      <c r="L691" s="98"/>
      <c r="M691" s="98"/>
      <c r="N691" s="98"/>
      <c r="O691" s="103"/>
      <c r="P691" s="103"/>
      <c r="Q691" s="103"/>
      <c r="R691" s="103"/>
      <c r="S691" s="98"/>
      <c r="T691" s="98"/>
      <c r="U691" s="98"/>
      <c r="V691" s="98"/>
      <c r="W691" s="98"/>
      <c r="X691" s="98"/>
      <c r="Y691" s="98"/>
      <c r="Z691" s="98"/>
      <c r="AA691" s="98"/>
      <c r="AB691" s="98"/>
    </row>
    <row r="692" spans="1:28" ht="15.75" customHeight="1">
      <c r="A692" s="98"/>
      <c r="B692" s="98"/>
      <c r="C692" s="98"/>
      <c r="D692" s="98"/>
      <c r="E692" s="98"/>
      <c r="F692" s="98"/>
      <c r="G692" s="98"/>
      <c r="H692" s="98"/>
      <c r="I692" s="98"/>
      <c r="J692" s="98"/>
      <c r="K692" s="98"/>
      <c r="L692" s="98"/>
      <c r="M692" s="98"/>
      <c r="N692" s="98"/>
      <c r="O692" s="103"/>
      <c r="P692" s="103"/>
      <c r="Q692" s="103"/>
      <c r="R692" s="103"/>
      <c r="S692" s="98"/>
      <c r="T692" s="98"/>
      <c r="U692" s="98"/>
      <c r="V692" s="98"/>
      <c r="W692" s="98"/>
      <c r="X692" s="98"/>
      <c r="Y692" s="98"/>
      <c r="Z692" s="98"/>
      <c r="AA692" s="98"/>
      <c r="AB692" s="98"/>
    </row>
    <row r="693" spans="1:28" ht="15.75" customHeight="1">
      <c r="A693" s="98"/>
      <c r="B693" s="98"/>
      <c r="C693" s="98"/>
      <c r="D693" s="98"/>
      <c r="E693" s="98"/>
      <c r="F693" s="98"/>
      <c r="G693" s="98"/>
      <c r="H693" s="98"/>
      <c r="I693" s="98"/>
      <c r="J693" s="98"/>
      <c r="K693" s="98"/>
      <c r="L693" s="98"/>
      <c r="M693" s="98"/>
      <c r="N693" s="98"/>
      <c r="O693" s="103"/>
      <c r="P693" s="103"/>
      <c r="Q693" s="103"/>
      <c r="R693" s="103"/>
      <c r="S693" s="98"/>
      <c r="T693" s="98"/>
      <c r="U693" s="98"/>
      <c r="V693" s="98"/>
      <c r="W693" s="98"/>
      <c r="X693" s="98"/>
      <c r="Y693" s="98"/>
      <c r="Z693" s="98"/>
      <c r="AA693" s="98"/>
      <c r="AB693" s="98"/>
    </row>
    <row r="694" spans="1:28" ht="15.75" customHeight="1">
      <c r="A694" s="98"/>
      <c r="B694" s="98"/>
      <c r="C694" s="98"/>
      <c r="D694" s="98"/>
      <c r="E694" s="98"/>
      <c r="F694" s="98"/>
      <c r="G694" s="98"/>
      <c r="H694" s="98"/>
      <c r="I694" s="98"/>
      <c r="J694" s="98"/>
      <c r="K694" s="98"/>
      <c r="L694" s="98"/>
      <c r="M694" s="98"/>
      <c r="N694" s="98"/>
      <c r="O694" s="103"/>
      <c r="P694" s="103"/>
      <c r="Q694" s="103"/>
      <c r="R694" s="103"/>
      <c r="S694" s="98"/>
      <c r="T694" s="98"/>
      <c r="U694" s="98"/>
      <c r="V694" s="98"/>
      <c r="W694" s="98"/>
      <c r="X694" s="98"/>
      <c r="Y694" s="98"/>
      <c r="Z694" s="98"/>
      <c r="AA694" s="98"/>
      <c r="AB694" s="98"/>
    </row>
    <row r="695" spans="1:28" ht="15.75" customHeight="1">
      <c r="A695" s="98"/>
      <c r="B695" s="98"/>
      <c r="C695" s="98"/>
      <c r="D695" s="98"/>
      <c r="E695" s="98"/>
      <c r="F695" s="98"/>
      <c r="G695" s="98"/>
      <c r="H695" s="98"/>
      <c r="I695" s="98"/>
      <c r="J695" s="98"/>
      <c r="K695" s="98"/>
      <c r="L695" s="98"/>
      <c r="M695" s="98"/>
      <c r="N695" s="98"/>
      <c r="O695" s="103"/>
      <c r="P695" s="103"/>
      <c r="Q695" s="103"/>
      <c r="R695" s="103"/>
      <c r="S695" s="98"/>
      <c r="T695" s="98"/>
      <c r="U695" s="98"/>
      <c r="V695" s="98"/>
      <c r="W695" s="98"/>
      <c r="X695" s="98"/>
      <c r="Y695" s="98"/>
      <c r="Z695" s="98"/>
      <c r="AA695" s="98"/>
      <c r="AB695" s="98"/>
    </row>
    <row r="696" spans="1:28" ht="15.75" customHeight="1">
      <c r="A696" s="98"/>
      <c r="B696" s="98"/>
      <c r="C696" s="98"/>
      <c r="D696" s="98"/>
      <c r="E696" s="98"/>
      <c r="F696" s="98"/>
      <c r="G696" s="98"/>
      <c r="H696" s="98"/>
      <c r="I696" s="98"/>
      <c r="J696" s="98"/>
      <c r="K696" s="98"/>
      <c r="L696" s="98"/>
      <c r="M696" s="98"/>
      <c r="N696" s="98"/>
      <c r="O696" s="103"/>
      <c r="P696" s="103"/>
      <c r="Q696" s="103"/>
      <c r="R696" s="103"/>
      <c r="S696" s="98"/>
      <c r="T696" s="98"/>
      <c r="U696" s="98"/>
      <c r="V696" s="98"/>
      <c r="W696" s="98"/>
      <c r="X696" s="98"/>
      <c r="Y696" s="98"/>
      <c r="Z696" s="98"/>
      <c r="AA696" s="98"/>
      <c r="AB696" s="98"/>
    </row>
    <row r="697" spans="1:28" ht="15.75" customHeight="1">
      <c r="A697" s="98"/>
      <c r="B697" s="98"/>
      <c r="C697" s="98"/>
      <c r="D697" s="98"/>
      <c r="E697" s="98"/>
      <c r="F697" s="98"/>
      <c r="G697" s="98"/>
      <c r="H697" s="98"/>
      <c r="I697" s="98"/>
      <c r="J697" s="98"/>
      <c r="K697" s="98"/>
      <c r="L697" s="98"/>
      <c r="M697" s="98"/>
      <c r="N697" s="98"/>
      <c r="O697" s="103"/>
      <c r="P697" s="103"/>
      <c r="Q697" s="103"/>
      <c r="R697" s="103"/>
      <c r="S697" s="98"/>
      <c r="T697" s="98"/>
      <c r="U697" s="98"/>
      <c r="V697" s="98"/>
      <c r="W697" s="98"/>
      <c r="X697" s="98"/>
      <c r="Y697" s="98"/>
      <c r="Z697" s="98"/>
      <c r="AA697" s="98"/>
      <c r="AB697" s="98"/>
    </row>
    <row r="698" spans="1:28" ht="15.75" customHeight="1">
      <c r="A698" s="98"/>
      <c r="B698" s="98"/>
      <c r="C698" s="98"/>
      <c r="D698" s="98"/>
      <c r="E698" s="98"/>
      <c r="F698" s="98"/>
      <c r="G698" s="98"/>
      <c r="H698" s="98"/>
      <c r="I698" s="98"/>
      <c r="J698" s="98"/>
      <c r="K698" s="98"/>
      <c r="L698" s="98"/>
      <c r="M698" s="98"/>
      <c r="N698" s="98"/>
      <c r="O698" s="103"/>
      <c r="P698" s="103"/>
      <c r="Q698" s="103"/>
      <c r="R698" s="103"/>
      <c r="S698" s="98"/>
      <c r="T698" s="98"/>
      <c r="U698" s="98"/>
      <c r="V698" s="98"/>
      <c r="W698" s="98"/>
      <c r="X698" s="98"/>
      <c r="Y698" s="98"/>
      <c r="Z698" s="98"/>
      <c r="AA698" s="98"/>
      <c r="AB698" s="98"/>
    </row>
    <row r="699" spans="1:28" ht="15.75" customHeight="1">
      <c r="A699" s="98"/>
      <c r="B699" s="98"/>
      <c r="C699" s="98"/>
      <c r="D699" s="98"/>
      <c r="E699" s="98"/>
      <c r="F699" s="98"/>
      <c r="G699" s="98"/>
      <c r="H699" s="98"/>
      <c r="I699" s="98"/>
      <c r="J699" s="98"/>
      <c r="K699" s="98"/>
      <c r="L699" s="98"/>
      <c r="M699" s="98"/>
      <c r="N699" s="98"/>
      <c r="O699" s="103"/>
      <c r="P699" s="103"/>
      <c r="Q699" s="103"/>
      <c r="R699" s="103"/>
      <c r="S699" s="98"/>
      <c r="T699" s="98"/>
      <c r="U699" s="98"/>
      <c r="V699" s="98"/>
      <c r="W699" s="98"/>
      <c r="X699" s="98"/>
      <c r="Y699" s="98"/>
      <c r="Z699" s="98"/>
      <c r="AA699" s="98"/>
      <c r="AB699" s="98"/>
    </row>
    <row r="700" spans="1:28" ht="15.75" customHeight="1">
      <c r="A700" s="98"/>
      <c r="B700" s="98"/>
      <c r="C700" s="98"/>
      <c r="D700" s="98"/>
      <c r="E700" s="98"/>
      <c r="F700" s="98"/>
      <c r="G700" s="98"/>
      <c r="H700" s="98"/>
      <c r="I700" s="98"/>
      <c r="J700" s="98"/>
      <c r="K700" s="98"/>
      <c r="L700" s="98"/>
      <c r="M700" s="98"/>
      <c r="N700" s="98"/>
      <c r="O700" s="103"/>
      <c r="P700" s="103"/>
      <c r="Q700" s="103"/>
      <c r="R700" s="103"/>
      <c r="S700" s="98"/>
      <c r="T700" s="98"/>
      <c r="U700" s="98"/>
      <c r="V700" s="98"/>
      <c r="W700" s="98"/>
      <c r="X700" s="98"/>
      <c r="Y700" s="98"/>
      <c r="Z700" s="98"/>
      <c r="AA700" s="98"/>
      <c r="AB700" s="98"/>
    </row>
    <row r="701" spans="1:28" ht="15.75" customHeight="1">
      <c r="A701" s="98"/>
      <c r="B701" s="98"/>
      <c r="C701" s="98"/>
      <c r="D701" s="98"/>
      <c r="E701" s="98"/>
      <c r="F701" s="98"/>
      <c r="G701" s="98"/>
      <c r="H701" s="98"/>
      <c r="I701" s="98"/>
      <c r="J701" s="98"/>
      <c r="K701" s="98"/>
      <c r="L701" s="98"/>
      <c r="M701" s="98"/>
      <c r="N701" s="98"/>
      <c r="O701" s="103"/>
      <c r="P701" s="103"/>
      <c r="Q701" s="103"/>
      <c r="R701" s="103"/>
      <c r="S701" s="98"/>
      <c r="T701" s="98"/>
      <c r="U701" s="98"/>
      <c r="V701" s="98"/>
      <c r="W701" s="98"/>
      <c r="X701" s="98"/>
      <c r="Y701" s="98"/>
      <c r="Z701" s="98"/>
      <c r="AA701" s="98"/>
      <c r="AB701" s="98"/>
    </row>
    <row r="702" spans="1:28" ht="15.75" customHeight="1">
      <c r="A702" s="98"/>
      <c r="B702" s="98"/>
      <c r="C702" s="98"/>
      <c r="D702" s="98"/>
      <c r="E702" s="98"/>
      <c r="F702" s="98"/>
      <c r="G702" s="98"/>
      <c r="H702" s="98"/>
      <c r="I702" s="98"/>
      <c r="J702" s="98"/>
      <c r="K702" s="98"/>
      <c r="L702" s="98"/>
      <c r="M702" s="98"/>
      <c r="N702" s="98"/>
      <c r="O702" s="103"/>
      <c r="P702" s="103"/>
      <c r="Q702" s="103"/>
      <c r="R702" s="103"/>
      <c r="S702" s="98"/>
      <c r="T702" s="98"/>
      <c r="U702" s="98"/>
      <c r="V702" s="98"/>
      <c r="W702" s="98"/>
      <c r="X702" s="98"/>
      <c r="Y702" s="98"/>
      <c r="Z702" s="98"/>
      <c r="AA702" s="98"/>
      <c r="AB702" s="98"/>
    </row>
    <row r="703" spans="1:28" ht="15.75" customHeight="1">
      <c r="A703" s="98"/>
      <c r="B703" s="98"/>
      <c r="C703" s="98"/>
      <c r="D703" s="98"/>
      <c r="E703" s="98"/>
      <c r="F703" s="98"/>
      <c r="G703" s="98"/>
      <c r="H703" s="98"/>
      <c r="I703" s="98"/>
      <c r="J703" s="98"/>
      <c r="K703" s="98"/>
      <c r="L703" s="98"/>
      <c r="M703" s="98"/>
      <c r="N703" s="98"/>
      <c r="O703" s="103"/>
      <c r="P703" s="103"/>
      <c r="Q703" s="103"/>
      <c r="R703" s="103"/>
      <c r="S703" s="98"/>
      <c r="T703" s="98"/>
      <c r="U703" s="98"/>
      <c r="V703" s="98"/>
      <c r="W703" s="98"/>
      <c r="X703" s="98"/>
      <c r="Y703" s="98"/>
      <c r="Z703" s="98"/>
      <c r="AA703" s="98"/>
      <c r="AB703" s="98"/>
    </row>
    <row r="704" spans="1:28" ht="15.75" customHeight="1">
      <c r="A704" s="98"/>
      <c r="B704" s="98"/>
      <c r="C704" s="98"/>
      <c r="D704" s="98"/>
      <c r="E704" s="98"/>
      <c r="F704" s="98"/>
      <c r="G704" s="98"/>
      <c r="H704" s="98"/>
      <c r="I704" s="98"/>
      <c r="J704" s="98"/>
      <c r="K704" s="98"/>
      <c r="L704" s="98"/>
      <c r="M704" s="98"/>
      <c r="N704" s="98"/>
      <c r="O704" s="103"/>
      <c r="P704" s="103"/>
      <c r="Q704" s="103"/>
      <c r="R704" s="103"/>
      <c r="S704" s="98"/>
      <c r="T704" s="98"/>
      <c r="U704" s="98"/>
      <c r="V704" s="98"/>
      <c r="W704" s="98"/>
      <c r="X704" s="98"/>
      <c r="Y704" s="98"/>
      <c r="Z704" s="98"/>
      <c r="AA704" s="98"/>
      <c r="AB704" s="98"/>
    </row>
    <row r="705" spans="1:28" ht="15.75" customHeight="1">
      <c r="A705" s="98"/>
      <c r="B705" s="98"/>
      <c r="C705" s="98"/>
      <c r="D705" s="98"/>
      <c r="E705" s="98"/>
      <c r="F705" s="98"/>
      <c r="G705" s="98"/>
      <c r="H705" s="98"/>
      <c r="I705" s="98"/>
      <c r="J705" s="98"/>
      <c r="K705" s="98"/>
      <c r="L705" s="98"/>
      <c r="M705" s="98"/>
      <c r="N705" s="98"/>
      <c r="O705" s="103"/>
      <c r="P705" s="103"/>
      <c r="Q705" s="103"/>
      <c r="R705" s="103"/>
      <c r="S705" s="98"/>
      <c r="T705" s="98"/>
      <c r="U705" s="98"/>
      <c r="V705" s="98"/>
      <c r="W705" s="98"/>
      <c r="X705" s="98"/>
      <c r="Y705" s="98"/>
      <c r="Z705" s="98"/>
      <c r="AA705" s="98"/>
      <c r="AB705" s="98"/>
    </row>
    <row r="706" spans="1:28" ht="15.75" customHeight="1">
      <c r="A706" s="98"/>
      <c r="B706" s="98"/>
      <c r="C706" s="98"/>
      <c r="D706" s="98"/>
      <c r="E706" s="98"/>
      <c r="F706" s="98"/>
      <c r="G706" s="98"/>
      <c r="H706" s="98"/>
      <c r="I706" s="98"/>
      <c r="J706" s="98"/>
      <c r="K706" s="98"/>
      <c r="L706" s="98"/>
      <c r="M706" s="98"/>
      <c r="N706" s="98"/>
      <c r="O706" s="103"/>
      <c r="P706" s="103"/>
      <c r="Q706" s="103"/>
      <c r="R706" s="103"/>
      <c r="S706" s="98"/>
      <c r="T706" s="98"/>
      <c r="U706" s="98"/>
      <c r="V706" s="98"/>
      <c r="W706" s="98"/>
      <c r="X706" s="98"/>
      <c r="Y706" s="98"/>
      <c r="Z706" s="98"/>
      <c r="AA706" s="98"/>
      <c r="AB706" s="98"/>
    </row>
    <row r="707" spans="1:28" ht="15.75" customHeight="1">
      <c r="A707" s="98"/>
      <c r="B707" s="98"/>
      <c r="C707" s="98"/>
      <c r="D707" s="98"/>
      <c r="E707" s="98"/>
      <c r="F707" s="98"/>
      <c r="G707" s="98"/>
      <c r="H707" s="98"/>
      <c r="I707" s="98"/>
      <c r="J707" s="98"/>
      <c r="K707" s="98"/>
      <c r="L707" s="98"/>
      <c r="M707" s="98"/>
      <c r="N707" s="98"/>
      <c r="O707" s="103"/>
      <c r="P707" s="103"/>
      <c r="Q707" s="103"/>
      <c r="R707" s="103"/>
      <c r="S707" s="98"/>
      <c r="T707" s="98"/>
      <c r="U707" s="98"/>
      <c r="V707" s="98"/>
      <c r="W707" s="98"/>
      <c r="X707" s="98"/>
      <c r="Y707" s="98"/>
      <c r="Z707" s="98"/>
      <c r="AA707" s="98"/>
      <c r="AB707" s="98"/>
    </row>
    <row r="708" spans="1:28" ht="15.75" customHeight="1">
      <c r="A708" s="98"/>
      <c r="B708" s="98"/>
      <c r="C708" s="98"/>
      <c r="D708" s="98"/>
      <c r="E708" s="98"/>
      <c r="F708" s="98"/>
      <c r="G708" s="98"/>
      <c r="H708" s="98"/>
      <c r="I708" s="98"/>
      <c r="J708" s="98"/>
      <c r="K708" s="98"/>
      <c r="L708" s="98"/>
      <c r="M708" s="98"/>
      <c r="N708" s="98"/>
      <c r="O708" s="103"/>
      <c r="P708" s="103"/>
      <c r="Q708" s="103"/>
      <c r="R708" s="103"/>
      <c r="S708" s="98"/>
      <c r="T708" s="98"/>
      <c r="U708" s="98"/>
      <c r="V708" s="98"/>
      <c r="W708" s="98"/>
      <c r="X708" s="98"/>
      <c r="Y708" s="98"/>
      <c r="Z708" s="98"/>
      <c r="AA708" s="98"/>
      <c r="AB708" s="98"/>
    </row>
    <row r="709" spans="1:28" ht="15.75" customHeight="1">
      <c r="A709" s="98"/>
      <c r="B709" s="98"/>
      <c r="C709" s="98"/>
      <c r="D709" s="98"/>
      <c r="E709" s="98"/>
      <c r="F709" s="98"/>
      <c r="G709" s="98"/>
      <c r="H709" s="98"/>
      <c r="I709" s="98"/>
      <c r="J709" s="98"/>
      <c r="K709" s="98"/>
      <c r="L709" s="98"/>
      <c r="M709" s="98"/>
      <c r="N709" s="98"/>
      <c r="O709" s="103"/>
      <c r="P709" s="103"/>
      <c r="Q709" s="103"/>
      <c r="R709" s="103"/>
      <c r="S709" s="98"/>
      <c r="T709" s="98"/>
      <c r="U709" s="98"/>
      <c r="V709" s="98"/>
      <c r="W709" s="98"/>
      <c r="X709" s="98"/>
      <c r="Y709" s="98"/>
      <c r="Z709" s="98"/>
      <c r="AA709" s="98"/>
      <c r="AB709" s="98"/>
    </row>
    <row r="710" spans="1:28" ht="15.75" customHeight="1">
      <c r="A710" s="98"/>
      <c r="B710" s="98"/>
      <c r="C710" s="98"/>
      <c r="D710" s="98"/>
      <c r="E710" s="98"/>
      <c r="F710" s="98"/>
      <c r="G710" s="98"/>
      <c r="H710" s="98"/>
      <c r="I710" s="98"/>
      <c r="J710" s="98"/>
      <c r="K710" s="98"/>
      <c r="L710" s="98"/>
      <c r="M710" s="98"/>
      <c r="N710" s="98"/>
      <c r="O710" s="103"/>
      <c r="P710" s="103"/>
      <c r="Q710" s="103"/>
      <c r="R710" s="103"/>
      <c r="S710" s="98"/>
      <c r="T710" s="98"/>
      <c r="U710" s="98"/>
      <c r="V710" s="98"/>
      <c r="W710" s="98"/>
      <c r="X710" s="98"/>
      <c r="Y710" s="98"/>
      <c r="Z710" s="98"/>
      <c r="AA710" s="98"/>
      <c r="AB710" s="98"/>
    </row>
    <row r="711" spans="1:28" ht="15.75" customHeight="1">
      <c r="A711" s="98"/>
      <c r="B711" s="98"/>
      <c r="C711" s="98"/>
      <c r="D711" s="98"/>
      <c r="E711" s="98"/>
      <c r="F711" s="98"/>
      <c r="G711" s="98"/>
      <c r="H711" s="98"/>
      <c r="I711" s="98"/>
      <c r="J711" s="98"/>
      <c r="K711" s="98"/>
      <c r="L711" s="98"/>
      <c r="M711" s="98"/>
      <c r="N711" s="98"/>
      <c r="O711" s="103"/>
      <c r="P711" s="103"/>
      <c r="Q711" s="103"/>
      <c r="R711" s="103"/>
      <c r="S711" s="98"/>
      <c r="T711" s="98"/>
      <c r="U711" s="98"/>
      <c r="V711" s="98"/>
      <c r="W711" s="98"/>
      <c r="X711" s="98"/>
      <c r="Y711" s="98"/>
      <c r="Z711" s="98"/>
      <c r="AA711" s="98"/>
      <c r="AB711" s="98"/>
    </row>
    <row r="712" spans="1:28" ht="15.75" customHeight="1">
      <c r="A712" s="98"/>
      <c r="B712" s="98"/>
      <c r="C712" s="98"/>
      <c r="D712" s="98"/>
      <c r="E712" s="98"/>
      <c r="F712" s="98"/>
      <c r="G712" s="98"/>
      <c r="H712" s="98"/>
      <c r="I712" s="98"/>
      <c r="J712" s="98"/>
      <c r="K712" s="98"/>
      <c r="L712" s="98"/>
      <c r="M712" s="98"/>
      <c r="N712" s="98"/>
      <c r="O712" s="103"/>
      <c r="P712" s="103"/>
      <c r="Q712" s="103"/>
      <c r="R712" s="103"/>
      <c r="S712" s="98"/>
      <c r="T712" s="98"/>
      <c r="U712" s="98"/>
      <c r="V712" s="98"/>
      <c r="W712" s="98"/>
      <c r="X712" s="98"/>
      <c r="Y712" s="98"/>
      <c r="Z712" s="98"/>
      <c r="AA712" s="98"/>
      <c r="AB712" s="98"/>
    </row>
    <row r="713" spans="1:28" ht="15.75" customHeight="1">
      <c r="A713" s="98"/>
      <c r="B713" s="98"/>
      <c r="C713" s="98"/>
      <c r="D713" s="98"/>
      <c r="E713" s="98"/>
      <c r="F713" s="98"/>
      <c r="G713" s="98"/>
      <c r="H713" s="98"/>
      <c r="I713" s="98"/>
      <c r="J713" s="98"/>
      <c r="K713" s="98"/>
      <c r="L713" s="98"/>
      <c r="M713" s="98"/>
      <c r="N713" s="98"/>
      <c r="O713" s="103"/>
      <c r="P713" s="103"/>
      <c r="Q713" s="103"/>
      <c r="R713" s="103"/>
      <c r="S713" s="98"/>
      <c r="T713" s="98"/>
      <c r="U713" s="98"/>
      <c r="V713" s="98"/>
      <c r="W713" s="98"/>
      <c r="X713" s="98"/>
      <c r="Y713" s="98"/>
      <c r="Z713" s="98"/>
      <c r="AA713" s="98"/>
      <c r="AB713" s="98"/>
    </row>
    <row r="714" spans="1:28" ht="15.75" customHeight="1">
      <c r="A714" s="98"/>
      <c r="B714" s="98"/>
      <c r="C714" s="98"/>
      <c r="D714" s="98"/>
      <c r="E714" s="98"/>
      <c r="F714" s="98"/>
      <c r="G714" s="98"/>
      <c r="H714" s="98"/>
      <c r="I714" s="98"/>
      <c r="J714" s="98"/>
      <c r="K714" s="98"/>
      <c r="L714" s="98"/>
      <c r="M714" s="98"/>
      <c r="N714" s="98"/>
      <c r="O714" s="103"/>
      <c r="P714" s="103"/>
      <c r="Q714" s="103"/>
      <c r="R714" s="103"/>
      <c r="S714" s="98"/>
      <c r="T714" s="98"/>
      <c r="U714" s="98"/>
      <c r="V714" s="98"/>
      <c r="W714" s="98"/>
      <c r="X714" s="98"/>
      <c r="Y714" s="98"/>
      <c r="Z714" s="98"/>
      <c r="AA714" s="98"/>
      <c r="AB714" s="98"/>
    </row>
    <row r="715" spans="1:28" ht="15.75" customHeight="1">
      <c r="A715" s="98"/>
      <c r="B715" s="98"/>
      <c r="C715" s="98"/>
      <c r="D715" s="98"/>
      <c r="E715" s="98"/>
      <c r="F715" s="98"/>
      <c r="G715" s="98"/>
      <c r="H715" s="98"/>
      <c r="I715" s="98"/>
      <c r="J715" s="98"/>
      <c r="K715" s="98"/>
      <c r="L715" s="98"/>
      <c r="M715" s="98"/>
      <c r="N715" s="98"/>
      <c r="O715" s="103"/>
      <c r="P715" s="103"/>
      <c r="Q715" s="103"/>
      <c r="R715" s="103"/>
      <c r="S715" s="98"/>
      <c r="T715" s="98"/>
      <c r="U715" s="98"/>
      <c r="V715" s="98"/>
      <c r="W715" s="98"/>
      <c r="X715" s="98"/>
      <c r="Y715" s="98"/>
      <c r="Z715" s="98"/>
      <c r="AA715" s="98"/>
      <c r="AB715" s="98"/>
    </row>
    <row r="716" spans="1:28" ht="15.75" customHeight="1">
      <c r="A716" s="98"/>
      <c r="B716" s="98"/>
      <c r="C716" s="98"/>
      <c r="D716" s="98"/>
      <c r="E716" s="98"/>
      <c r="F716" s="98"/>
      <c r="G716" s="98"/>
      <c r="H716" s="98"/>
      <c r="I716" s="98"/>
      <c r="J716" s="98"/>
      <c r="K716" s="98"/>
      <c r="L716" s="98"/>
      <c r="M716" s="98"/>
      <c r="N716" s="98"/>
      <c r="O716" s="103"/>
      <c r="P716" s="103"/>
      <c r="Q716" s="103"/>
      <c r="R716" s="103"/>
      <c r="S716" s="98"/>
      <c r="T716" s="98"/>
      <c r="U716" s="98"/>
      <c r="V716" s="98"/>
      <c r="W716" s="98"/>
      <c r="X716" s="98"/>
      <c r="Y716" s="98"/>
      <c r="Z716" s="98"/>
      <c r="AA716" s="98"/>
      <c r="AB716" s="98"/>
    </row>
    <row r="717" spans="1:28" ht="15.75" customHeight="1">
      <c r="A717" s="98"/>
      <c r="B717" s="98"/>
      <c r="C717" s="98"/>
      <c r="D717" s="98"/>
      <c r="E717" s="98"/>
      <c r="F717" s="98"/>
      <c r="G717" s="98"/>
      <c r="H717" s="98"/>
      <c r="I717" s="98"/>
      <c r="J717" s="98"/>
      <c r="K717" s="98"/>
      <c r="L717" s="98"/>
      <c r="M717" s="98"/>
      <c r="N717" s="98"/>
      <c r="O717" s="103"/>
      <c r="P717" s="103"/>
      <c r="Q717" s="103"/>
      <c r="R717" s="103"/>
      <c r="S717" s="98"/>
      <c r="T717" s="98"/>
      <c r="U717" s="98"/>
      <c r="V717" s="98"/>
      <c r="W717" s="98"/>
      <c r="X717" s="98"/>
      <c r="Y717" s="98"/>
      <c r="Z717" s="98"/>
      <c r="AA717" s="98"/>
      <c r="AB717" s="98"/>
    </row>
    <row r="718" spans="1:28" ht="15.75" customHeight="1">
      <c r="A718" s="98"/>
      <c r="B718" s="98"/>
      <c r="C718" s="98"/>
      <c r="D718" s="98"/>
      <c r="E718" s="98"/>
      <c r="F718" s="98"/>
      <c r="G718" s="98"/>
      <c r="H718" s="98"/>
      <c r="I718" s="98"/>
      <c r="J718" s="98"/>
      <c r="K718" s="98"/>
      <c r="L718" s="98"/>
      <c r="M718" s="98"/>
      <c r="N718" s="98"/>
      <c r="O718" s="103"/>
      <c r="P718" s="103"/>
      <c r="Q718" s="103"/>
      <c r="R718" s="103"/>
      <c r="S718" s="98"/>
      <c r="T718" s="98"/>
      <c r="U718" s="98"/>
      <c r="V718" s="98"/>
      <c r="W718" s="98"/>
      <c r="X718" s="98"/>
      <c r="Y718" s="98"/>
      <c r="Z718" s="98"/>
      <c r="AA718" s="98"/>
      <c r="AB718" s="98"/>
    </row>
    <row r="719" spans="1:28" ht="15.75" customHeight="1">
      <c r="A719" s="98"/>
      <c r="B719" s="98"/>
      <c r="C719" s="98"/>
      <c r="D719" s="98"/>
      <c r="E719" s="98"/>
      <c r="F719" s="98"/>
      <c r="G719" s="98"/>
      <c r="H719" s="98"/>
      <c r="I719" s="98"/>
      <c r="J719" s="98"/>
      <c r="K719" s="98"/>
      <c r="L719" s="98"/>
      <c r="M719" s="98"/>
      <c r="N719" s="98"/>
      <c r="O719" s="103"/>
      <c r="P719" s="103"/>
      <c r="Q719" s="103"/>
      <c r="R719" s="103"/>
      <c r="S719" s="98"/>
      <c r="T719" s="98"/>
      <c r="U719" s="98"/>
      <c r="V719" s="98"/>
      <c r="W719" s="98"/>
      <c r="X719" s="98"/>
      <c r="Y719" s="98"/>
      <c r="Z719" s="98"/>
      <c r="AA719" s="98"/>
      <c r="AB719" s="98"/>
    </row>
    <row r="720" spans="1:28" ht="15.75" customHeight="1">
      <c r="A720" s="98"/>
      <c r="B720" s="98"/>
      <c r="C720" s="98"/>
      <c r="D720" s="98"/>
      <c r="E720" s="98"/>
      <c r="F720" s="98"/>
      <c r="G720" s="98"/>
      <c r="H720" s="98"/>
      <c r="I720" s="98"/>
      <c r="J720" s="98"/>
      <c r="K720" s="98"/>
      <c r="L720" s="98"/>
      <c r="M720" s="98"/>
      <c r="N720" s="98"/>
      <c r="O720" s="103"/>
      <c r="P720" s="103"/>
      <c r="Q720" s="103"/>
      <c r="R720" s="103"/>
      <c r="S720" s="98"/>
      <c r="T720" s="98"/>
      <c r="U720" s="98"/>
      <c r="V720" s="98"/>
      <c r="W720" s="98"/>
      <c r="X720" s="98"/>
      <c r="Y720" s="98"/>
      <c r="Z720" s="98"/>
      <c r="AA720" s="98"/>
      <c r="AB720" s="98"/>
    </row>
    <row r="721" spans="1:28" ht="15.75" customHeight="1">
      <c r="A721" s="98"/>
      <c r="B721" s="98"/>
      <c r="C721" s="98"/>
      <c r="D721" s="98"/>
      <c r="E721" s="98"/>
      <c r="F721" s="98"/>
      <c r="G721" s="98"/>
      <c r="H721" s="98"/>
      <c r="I721" s="98"/>
      <c r="J721" s="98"/>
      <c r="K721" s="98"/>
      <c r="L721" s="98"/>
      <c r="M721" s="98"/>
      <c r="N721" s="98"/>
      <c r="O721" s="103"/>
      <c r="P721" s="103"/>
      <c r="Q721" s="103"/>
      <c r="R721" s="103"/>
      <c r="S721" s="98"/>
      <c r="T721" s="98"/>
      <c r="U721" s="98"/>
      <c r="V721" s="98"/>
      <c r="W721" s="98"/>
      <c r="X721" s="98"/>
      <c r="Y721" s="98"/>
      <c r="Z721" s="98"/>
      <c r="AA721" s="98"/>
      <c r="AB721" s="98"/>
    </row>
    <row r="722" spans="1:28" ht="15.75" customHeight="1">
      <c r="A722" s="98"/>
      <c r="B722" s="98"/>
      <c r="C722" s="98"/>
      <c r="D722" s="98"/>
      <c r="E722" s="98"/>
      <c r="F722" s="98"/>
      <c r="G722" s="98"/>
      <c r="H722" s="98"/>
      <c r="I722" s="98"/>
      <c r="J722" s="98"/>
      <c r="K722" s="98"/>
      <c r="L722" s="98"/>
      <c r="M722" s="98"/>
      <c r="N722" s="98"/>
      <c r="O722" s="103"/>
      <c r="P722" s="103"/>
      <c r="Q722" s="103"/>
      <c r="R722" s="103"/>
      <c r="S722" s="98"/>
      <c r="T722" s="98"/>
      <c r="U722" s="98"/>
      <c r="V722" s="98"/>
      <c r="W722" s="98"/>
      <c r="X722" s="98"/>
      <c r="Y722" s="98"/>
      <c r="Z722" s="98"/>
      <c r="AA722" s="98"/>
      <c r="AB722" s="98"/>
    </row>
    <row r="723" spans="1:28" ht="15.75" customHeight="1">
      <c r="A723" s="98"/>
      <c r="B723" s="98"/>
      <c r="C723" s="98"/>
      <c r="D723" s="98"/>
      <c r="E723" s="98"/>
      <c r="F723" s="98"/>
      <c r="G723" s="98"/>
      <c r="H723" s="98"/>
      <c r="I723" s="98"/>
      <c r="J723" s="98"/>
      <c r="K723" s="98"/>
      <c r="L723" s="98"/>
      <c r="M723" s="98"/>
      <c r="N723" s="98"/>
      <c r="O723" s="103"/>
      <c r="P723" s="103"/>
      <c r="Q723" s="103"/>
      <c r="R723" s="103"/>
      <c r="S723" s="98"/>
      <c r="T723" s="98"/>
      <c r="U723" s="98"/>
      <c r="V723" s="98"/>
      <c r="W723" s="98"/>
      <c r="X723" s="98"/>
      <c r="Y723" s="98"/>
      <c r="Z723" s="98"/>
      <c r="AA723" s="98"/>
      <c r="AB723" s="98"/>
    </row>
    <row r="724" spans="1:28" ht="15.75" customHeight="1">
      <c r="A724" s="98"/>
      <c r="B724" s="98"/>
      <c r="C724" s="98"/>
      <c r="D724" s="98"/>
      <c r="E724" s="98"/>
      <c r="F724" s="98"/>
      <c r="G724" s="98"/>
      <c r="H724" s="98"/>
      <c r="I724" s="98"/>
      <c r="J724" s="98"/>
      <c r="K724" s="98"/>
      <c r="L724" s="98"/>
      <c r="M724" s="98"/>
      <c r="N724" s="98"/>
      <c r="O724" s="103"/>
      <c r="P724" s="103"/>
      <c r="Q724" s="103"/>
      <c r="R724" s="103"/>
      <c r="S724" s="98"/>
      <c r="T724" s="98"/>
      <c r="U724" s="98"/>
      <c r="V724" s="98"/>
      <c r="W724" s="98"/>
      <c r="X724" s="98"/>
      <c r="Y724" s="98"/>
      <c r="Z724" s="98"/>
      <c r="AA724" s="98"/>
      <c r="AB724" s="98"/>
    </row>
    <row r="725" spans="1:28" ht="15.75" customHeight="1">
      <c r="A725" s="98"/>
      <c r="B725" s="98"/>
      <c r="C725" s="98"/>
      <c r="D725" s="98"/>
      <c r="E725" s="98"/>
      <c r="F725" s="98"/>
      <c r="G725" s="98"/>
      <c r="H725" s="98"/>
      <c r="I725" s="98"/>
      <c r="J725" s="98"/>
      <c r="K725" s="98"/>
      <c r="L725" s="98"/>
      <c r="M725" s="98"/>
      <c r="N725" s="98"/>
      <c r="O725" s="103"/>
      <c r="P725" s="103"/>
      <c r="Q725" s="103"/>
      <c r="R725" s="103"/>
      <c r="S725" s="98"/>
      <c r="T725" s="98"/>
      <c r="U725" s="98"/>
      <c r="V725" s="98"/>
      <c r="W725" s="98"/>
      <c r="X725" s="98"/>
      <c r="Y725" s="98"/>
      <c r="Z725" s="98"/>
      <c r="AA725" s="98"/>
      <c r="AB725" s="98"/>
    </row>
    <row r="726" spans="1:28" ht="15.75" customHeight="1">
      <c r="A726" s="98"/>
      <c r="B726" s="98"/>
      <c r="C726" s="98"/>
      <c r="D726" s="98"/>
      <c r="E726" s="98"/>
      <c r="F726" s="98"/>
      <c r="G726" s="98"/>
      <c r="H726" s="98"/>
      <c r="I726" s="98"/>
      <c r="J726" s="98"/>
      <c r="K726" s="98"/>
      <c r="L726" s="98"/>
      <c r="M726" s="98"/>
      <c r="N726" s="98"/>
      <c r="O726" s="103"/>
      <c r="P726" s="103"/>
      <c r="Q726" s="103"/>
      <c r="R726" s="103"/>
      <c r="S726" s="98"/>
      <c r="T726" s="98"/>
      <c r="U726" s="98"/>
      <c r="V726" s="98"/>
      <c r="W726" s="98"/>
      <c r="X726" s="98"/>
      <c r="Y726" s="98"/>
      <c r="Z726" s="98"/>
      <c r="AA726" s="98"/>
      <c r="AB726" s="98"/>
    </row>
    <row r="727" spans="1:28" ht="15.75" customHeight="1">
      <c r="A727" s="98"/>
      <c r="B727" s="98"/>
      <c r="C727" s="98"/>
      <c r="D727" s="98"/>
      <c r="E727" s="98"/>
      <c r="F727" s="98"/>
      <c r="G727" s="98"/>
      <c r="H727" s="98"/>
      <c r="I727" s="98"/>
      <c r="J727" s="98"/>
      <c r="K727" s="98"/>
      <c r="L727" s="98"/>
      <c r="M727" s="98"/>
      <c r="N727" s="98"/>
      <c r="O727" s="103"/>
      <c r="P727" s="103"/>
      <c r="Q727" s="103"/>
      <c r="R727" s="103"/>
      <c r="S727" s="98"/>
      <c r="T727" s="98"/>
      <c r="U727" s="98"/>
      <c r="V727" s="98"/>
      <c r="W727" s="98"/>
      <c r="X727" s="98"/>
      <c r="Y727" s="98"/>
      <c r="Z727" s="98"/>
      <c r="AA727" s="98"/>
      <c r="AB727" s="98"/>
    </row>
    <row r="728" spans="1:28" ht="15.75" customHeight="1">
      <c r="A728" s="98"/>
      <c r="B728" s="98"/>
      <c r="C728" s="98"/>
      <c r="D728" s="98"/>
      <c r="E728" s="98"/>
      <c r="F728" s="98"/>
      <c r="G728" s="98"/>
      <c r="H728" s="98"/>
      <c r="I728" s="98"/>
      <c r="J728" s="98"/>
      <c r="K728" s="98"/>
      <c r="L728" s="98"/>
      <c r="M728" s="98"/>
      <c r="N728" s="98"/>
      <c r="O728" s="103"/>
      <c r="P728" s="103"/>
      <c r="Q728" s="103"/>
      <c r="R728" s="103"/>
      <c r="S728" s="98"/>
      <c r="T728" s="98"/>
      <c r="U728" s="98"/>
      <c r="V728" s="98"/>
      <c r="W728" s="98"/>
      <c r="X728" s="98"/>
      <c r="Y728" s="98"/>
      <c r="Z728" s="98"/>
      <c r="AA728" s="98"/>
      <c r="AB728" s="98"/>
    </row>
    <row r="729" spans="1:28" ht="15.75" customHeight="1">
      <c r="A729" s="98"/>
      <c r="B729" s="98"/>
      <c r="C729" s="98"/>
      <c r="D729" s="98"/>
      <c r="E729" s="98"/>
      <c r="F729" s="98"/>
      <c r="G729" s="98"/>
      <c r="H729" s="98"/>
      <c r="I729" s="98"/>
      <c r="J729" s="98"/>
      <c r="K729" s="98"/>
      <c r="L729" s="98"/>
      <c r="M729" s="98"/>
      <c r="N729" s="98"/>
      <c r="O729" s="103"/>
      <c r="P729" s="103"/>
      <c r="Q729" s="103"/>
      <c r="R729" s="103"/>
      <c r="S729" s="98"/>
      <c r="T729" s="98"/>
      <c r="U729" s="98"/>
      <c r="V729" s="98"/>
      <c r="W729" s="98"/>
      <c r="X729" s="98"/>
      <c r="Y729" s="98"/>
      <c r="Z729" s="98"/>
      <c r="AA729" s="98"/>
      <c r="AB729" s="98"/>
    </row>
    <row r="730" spans="1:28" ht="15.75" customHeight="1">
      <c r="A730" s="98"/>
      <c r="B730" s="98"/>
      <c r="C730" s="98"/>
      <c r="D730" s="98"/>
      <c r="E730" s="98"/>
      <c r="F730" s="98"/>
      <c r="G730" s="98"/>
      <c r="H730" s="98"/>
      <c r="I730" s="98"/>
      <c r="J730" s="98"/>
      <c r="K730" s="98"/>
      <c r="L730" s="98"/>
      <c r="M730" s="98"/>
      <c r="N730" s="98"/>
      <c r="O730" s="103"/>
      <c r="P730" s="103"/>
      <c r="Q730" s="103"/>
      <c r="R730" s="103"/>
      <c r="S730" s="98"/>
      <c r="T730" s="98"/>
      <c r="U730" s="98"/>
      <c r="V730" s="98"/>
      <c r="W730" s="98"/>
      <c r="X730" s="98"/>
      <c r="Y730" s="98"/>
      <c r="Z730" s="98"/>
      <c r="AA730" s="98"/>
      <c r="AB730" s="98"/>
    </row>
    <row r="731" spans="1:28" ht="15.75" customHeight="1">
      <c r="A731" s="98"/>
      <c r="B731" s="98"/>
      <c r="C731" s="98"/>
      <c r="D731" s="98"/>
      <c r="E731" s="98"/>
      <c r="F731" s="98"/>
      <c r="G731" s="98"/>
      <c r="H731" s="98"/>
      <c r="I731" s="98"/>
      <c r="J731" s="98"/>
      <c r="K731" s="98"/>
      <c r="L731" s="98"/>
      <c r="M731" s="98"/>
      <c r="N731" s="98"/>
      <c r="O731" s="103"/>
      <c r="P731" s="103"/>
      <c r="Q731" s="103"/>
      <c r="R731" s="103"/>
      <c r="S731" s="98"/>
      <c r="T731" s="98"/>
      <c r="U731" s="98"/>
      <c r="V731" s="98"/>
      <c r="W731" s="98"/>
      <c r="X731" s="98"/>
      <c r="Y731" s="98"/>
      <c r="Z731" s="98"/>
      <c r="AA731" s="98"/>
      <c r="AB731" s="98"/>
    </row>
    <row r="732" spans="1:28" ht="15.75" customHeight="1">
      <c r="A732" s="98"/>
      <c r="B732" s="98"/>
      <c r="C732" s="98"/>
      <c r="D732" s="98"/>
      <c r="E732" s="98"/>
      <c r="F732" s="98"/>
      <c r="G732" s="98"/>
      <c r="H732" s="98"/>
      <c r="I732" s="98"/>
      <c r="J732" s="98"/>
      <c r="K732" s="98"/>
      <c r="L732" s="98"/>
      <c r="M732" s="98"/>
      <c r="N732" s="98"/>
      <c r="O732" s="103"/>
      <c r="P732" s="103"/>
      <c r="Q732" s="103"/>
      <c r="R732" s="103"/>
      <c r="S732" s="98"/>
      <c r="T732" s="98"/>
      <c r="U732" s="98"/>
      <c r="V732" s="98"/>
      <c r="W732" s="98"/>
      <c r="X732" s="98"/>
      <c r="Y732" s="98"/>
      <c r="Z732" s="98"/>
      <c r="AA732" s="98"/>
      <c r="AB732" s="98"/>
    </row>
    <row r="733" spans="1:28" ht="15.75" customHeight="1">
      <c r="A733" s="98"/>
      <c r="B733" s="98"/>
      <c r="C733" s="98"/>
      <c r="D733" s="98"/>
      <c r="E733" s="98"/>
      <c r="F733" s="98"/>
      <c r="G733" s="98"/>
      <c r="H733" s="98"/>
      <c r="I733" s="98"/>
      <c r="J733" s="98"/>
      <c r="K733" s="98"/>
      <c r="L733" s="98"/>
      <c r="M733" s="98"/>
      <c r="N733" s="98"/>
      <c r="O733" s="103"/>
      <c r="P733" s="103"/>
      <c r="Q733" s="103"/>
      <c r="R733" s="103"/>
      <c r="S733" s="98"/>
      <c r="T733" s="98"/>
      <c r="U733" s="98"/>
      <c r="V733" s="98"/>
      <c r="W733" s="98"/>
      <c r="X733" s="98"/>
      <c r="Y733" s="98"/>
      <c r="Z733" s="98"/>
      <c r="AA733" s="98"/>
      <c r="AB733" s="98"/>
    </row>
    <row r="734" spans="1:28" ht="15.75" customHeight="1">
      <c r="A734" s="98"/>
      <c r="B734" s="98"/>
      <c r="C734" s="98"/>
      <c r="D734" s="98"/>
      <c r="E734" s="98"/>
      <c r="F734" s="98"/>
      <c r="G734" s="98"/>
      <c r="H734" s="98"/>
      <c r="I734" s="98"/>
      <c r="J734" s="98"/>
      <c r="K734" s="98"/>
      <c r="L734" s="98"/>
      <c r="M734" s="98"/>
      <c r="N734" s="98"/>
      <c r="O734" s="103"/>
      <c r="P734" s="103"/>
      <c r="Q734" s="103"/>
      <c r="R734" s="103"/>
      <c r="S734" s="98"/>
      <c r="T734" s="98"/>
      <c r="U734" s="98"/>
      <c r="V734" s="98"/>
      <c r="W734" s="98"/>
      <c r="X734" s="98"/>
      <c r="Y734" s="98"/>
      <c r="Z734" s="98"/>
      <c r="AA734" s="98"/>
      <c r="AB734" s="98"/>
    </row>
    <row r="735" spans="1:28" ht="15.75" customHeight="1">
      <c r="A735" s="98"/>
      <c r="B735" s="98"/>
      <c r="C735" s="98"/>
      <c r="D735" s="98"/>
      <c r="E735" s="98"/>
      <c r="F735" s="98"/>
      <c r="G735" s="98"/>
      <c r="H735" s="98"/>
      <c r="I735" s="98"/>
      <c r="J735" s="98"/>
      <c r="K735" s="98"/>
      <c r="L735" s="98"/>
      <c r="M735" s="98"/>
      <c r="N735" s="98"/>
      <c r="O735" s="103"/>
      <c r="P735" s="103"/>
      <c r="Q735" s="103"/>
      <c r="R735" s="103"/>
      <c r="S735" s="98"/>
      <c r="T735" s="98"/>
      <c r="U735" s="98"/>
      <c r="V735" s="98"/>
      <c r="W735" s="98"/>
      <c r="X735" s="98"/>
      <c r="Y735" s="98"/>
      <c r="Z735" s="98"/>
      <c r="AA735" s="98"/>
      <c r="AB735" s="98"/>
    </row>
    <row r="736" spans="1:28" ht="15.75" customHeight="1">
      <c r="A736" s="98"/>
      <c r="B736" s="98"/>
      <c r="C736" s="98"/>
      <c r="D736" s="98"/>
      <c r="E736" s="98"/>
      <c r="F736" s="98"/>
      <c r="G736" s="98"/>
      <c r="H736" s="98"/>
      <c r="I736" s="98"/>
      <c r="J736" s="98"/>
      <c r="K736" s="98"/>
      <c r="L736" s="98"/>
      <c r="M736" s="98"/>
      <c r="N736" s="98"/>
      <c r="O736" s="103"/>
      <c r="P736" s="103"/>
      <c r="Q736" s="103"/>
      <c r="R736" s="103"/>
      <c r="S736" s="98"/>
      <c r="T736" s="98"/>
      <c r="U736" s="98"/>
      <c r="V736" s="98"/>
      <c r="W736" s="98"/>
      <c r="X736" s="98"/>
      <c r="Y736" s="98"/>
      <c r="Z736" s="98"/>
      <c r="AA736" s="98"/>
      <c r="AB736" s="98"/>
    </row>
    <row r="737" spans="1:28" ht="15.75" customHeight="1">
      <c r="A737" s="98"/>
      <c r="B737" s="98"/>
      <c r="C737" s="98"/>
      <c r="D737" s="98"/>
      <c r="E737" s="98"/>
      <c r="F737" s="98"/>
      <c r="G737" s="98"/>
      <c r="H737" s="98"/>
      <c r="I737" s="98"/>
      <c r="J737" s="98"/>
      <c r="K737" s="98"/>
      <c r="L737" s="98"/>
      <c r="M737" s="98"/>
      <c r="N737" s="98"/>
      <c r="O737" s="103"/>
      <c r="P737" s="103"/>
      <c r="Q737" s="103"/>
      <c r="R737" s="103"/>
      <c r="S737" s="98"/>
      <c r="T737" s="98"/>
      <c r="U737" s="98"/>
      <c r="V737" s="98"/>
      <c r="W737" s="98"/>
      <c r="X737" s="98"/>
      <c r="Y737" s="98"/>
      <c r="Z737" s="98"/>
      <c r="AA737" s="98"/>
      <c r="AB737" s="98"/>
    </row>
    <row r="738" spans="1:28" ht="15.75" customHeight="1">
      <c r="A738" s="98"/>
      <c r="B738" s="98"/>
      <c r="C738" s="98"/>
      <c r="D738" s="98"/>
      <c r="E738" s="98"/>
      <c r="F738" s="98"/>
      <c r="G738" s="98"/>
      <c r="H738" s="98"/>
      <c r="I738" s="98"/>
      <c r="J738" s="98"/>
      <c r="K738" s="98"/>
      <c r="L738" s="98"/>
      <c r="M738" s="98"/>
      <c r="N738" s="98"/>
      <c r="O738" s="103"/>
      <c r="P738" s="103"/>
      <c r="Q738" s="103"/>
      <c r="R738" s="103"/>
      <c r="S738" s="98"/>
      <c r="T738" s="98"/>
      <c r="U738" s="98"/>
      <c r="V738" s="98"/>
      <c r="W738" s="98"/>
      <c r="X738" s="98"/>
      <c r="Y738" s="98"/>
      <c r="Z738" s="98"/>
      <c r="AA738" s="98"/>
      <c r="AB738" s="98"/>
    </row>
    <row r="739" spans="1:28" ht="15.75" customHeight="1">
      <c r="A739" s="98"/>
      <c r="B739" s="98"/>
      <c r="C739" s="98"/>
      <c r="D739" s="98"/>
      <c r="E739" s="98"/>
      <c r="F739" s="98"/>
      <c r="G739" s="98"/>
      <c r="H739" s="98"/>
      <c r="I739" s="98"/>
      <c r="J739" s="98"/>
      <c r="K739" s="98"/>
      <c r="L739" s="98"/>
      <c r="M739" s="98"/>
      <c r="N739" s="98"/>
      <c r="O739" s="103"/>
      <c r="P739" s="103"/>
      <c r="Q739" s="103"/>
      <c r="R739" s="103"/>
      <c r="S739" s="98"/>
      <c r="T739" s="98"/>
      <c r="U739" s="98"/>
      <c r="V739" s="98"/>
      <c r="W739" s="98"/>
      <c r="X739" s="98"/>
      <c r="Y739" s="98"/>
      <c r="Z739" s="98"/>
      <c r="AA739" s="98"/>
      <c r="AB739" s="98"/>
    </row>
    <row r="740" spans="1:28" ht="15.75" customHeight="1">
      <c r="A740" s="98"/>
      <c r="B740" s="98"/>
      <c r="C740" s="98"/>
      <c r="D740" s="98"/>
      <c r="E740" s="98"/>
      <c r="F740" s="98"/>
      <c r="G740" s="98"/>
      <c r="H740" s="98"/>
      <c r="I740" s="98"/>
      <c r="J740" s="98"/>
      <c r="K740" s="98"/>
      <c r="L740" s="98"/>
      <c r="M740" s="98"/>
      <c r="N740" s="98"/>
      <c r="O740" s="103"/>
      <c r="P740" s="103"/>
      <c r="Q740" s="103"/>
      <c r="R740" s="103"/>
      <c r="S740" s="98"/>
      <c r="T740" s="98"/>
      <c r="U740" s="98"/>
      <c r="V740" s="98"/>
      <c r="W740" s="98"/>
      <c r="X740" s="98"/>
      <c r="Y740" s="98"/>
      <c r="Z740" s="98"/>
      <c r="AA740" s="98"/>
      <c r="AB740" s="98"/>
    </row>
    <row r="741" spans="1:28" ht="15.75" customHeight="1">
      <c r="A741" s="98"/>
      <c r="B741" s="98"/>
      <c r="C741" s="98"/>
      <c r="D741" s="98"/>
      <c r="E741" s="98"/>
      <c r="F741" s="98"/>
      <c r="G741" s="98"/>
      <c r="H741" s="98"/>
      <c r="I741" s="98"/>
      <c r="J741" s="98"/>
      <c r="K741" s="98"/>
      <c r="L741" s="98"/>
      <c r="M741" s="98"/>
      <c r="N741" s="98"/>
      <c r="O741" s="103"/>
      <c r="P741" s="103"/>
      <c r="Q741" s="103"/>
      <c r="R741" s="103"/>
      <c r="S741" s="98"/>
      <c r="T741" s="98"/>
      <c r="U741" s="98"/>
      <c r="V741" s="98"/>
      <c r="W741" s="98"/>
      <c r="X741" s="98"/>
      <c r="Y741" s="98"/>
      <c r="Z741" s="98"/>
      <c r="AA741" s="98"/>
      <c r="AB741" s="98"/>
    </row>
    <row r="742" spans="1:28" ht="15.75" customHeight="1">
      <c r="A742" s="98"/>
      <c r="B742" s="98"/>
      <c r="C742" s="98"/>
      <c r="D742" s="98"/>
      <c r="E742" s="98"/>
      <c r="F742" s="98"/>
      <c r="G742" s="98"/>
      <c r="H742" s="98"/>
      <c r="I742" s="98"/>
      <c r="J742" s="98"/>
      <c r="K742" s="98"/>
      <c r="L742" s="98"/>
      <c r="M742" s="98"/>
      <c r="N742" s="98"/>
      <c r="O742" s="103"/>
      <c r="P742" s="103"/>
      <c r="Q742" s="103"/>
      <c r="R742" s="103"/>
      <c r="S742" s="98"/>
      <c r="T742" s="98"/>
      <c r="U742" s="98"/>
      <c r="V742" s="98"/>
      <c r="W742" s="98"/>
      <c r="X742" s="98"/>
      <c r="Y742" s="98"/>
      <c r="Z742" s="98"/>
      <c r="AA742" s="98"/>
      <c r="AB742" s="98"/>
    </row>
    <row r="743" spans="1:28" ht="15.75" customHeight="1">
      <c r="A743" s="98"/>
      <c r="B743" s="98"/>
      <c r="C743" s="98"/>
      <c r="D743" s="98"/>
      <c r="E743" s="98"/>
      <c r="F743" s="98"/>
      <c r="G743" s="98"/>
      <c r="H743" s="98"/>
      <c r="I743" s="98"/>
      <c r="J743" s="98"/>
      <c r="K743" s="98"/>
      <c r="L743" s="98"/>
      <c r="M743" s="98"/>
      <c r="N743" s="98"/>
      <c r="O743" s="103"/>
      <c r="P743" s="103"/>
      <c r="Q743" s="103"/>
      <c r="R743" s="103"/>
      <c r="S743" s="98"/>
      <c r="T743" s="98"/>
      <c r="U743" s="98"/>
      <c r="V743" s="98"/>
      <c r="W743" s="98"/>
      <c r="X743" s="98"/>
      <c r="Y743" s="98"/>
      <c r="Z743" s="98"/>
      <c r="AA743" s="98"/>
      <c r="AB743" s="98"/>
    </row>
    <row r="744" spans="1:28" ht="15.75" customHeight="1">
      <c r="A744" s="98"/>
      <c r="B744" s="98"/>
      <c r="C744" s="98"/>
      <c r="D744" s="98"/>
      <c r="E744" s="98"/>
      <c r="F744" s="98"/>
      <c r="G744" s="98"/>
      <c r="H744" s="98"/>
      <c r="I744" s="98"/>
      <c r="J744" s="98"/>
      <c r="K744" s="98"/>
      <c r="L744" s="98"/>
      <c r="M744" s="98"/>
      <c r="N744" s="98"/>
      <c r="O744" s="103"/>
      <c r="P744" s="103"/>
      <c r="Q744" s="103"/>
      <c r="R744" s="103"/>
      <c r="S744" s="98"/>
      <c r="T744" s="98"/>
      <c r="U744" s="98"/>
      <c r="V744" s="98"/>
      <c r="W744" s="98"/>
      <c r="X744" s="98"/>
      <c r="Y744" s="98"/>
      <c r="Z744" s="98"/>
      <c r="AA744" s="98"/>
      <c r="AB744" s="98"/>
    </row>
    <row r="745" spans="1:28" ht="15.75" customHeight="1">
      <c r="A745" s="98"/>
      <c r="B745" s="98"/>
      <c r="C745" s="98"/>
      <c r="D745" s="98"/>
      <c r="E745" s="98"/>
      <c r="F745" s="98"/>
      <c r="G745" s="98"/>
      <c r="H745" s="98"/>
      <c r="I745" s="98"/>
      <c r="J745" s="98"/>
      <c r="K745" s="98"/>
      <c r="L745" s="98"/>
      <c r="M745" s="98"/>
      <c r="N745" s="98"/>
      <c r="O745" s="103"/>
      <c r="P745" s="103"/>
      <c r="Q745" s="103"/>
      <c r="R745" s="103"/>
      <c r="S745" s="98"/>
      <c r="T745" s="98"/>
      <c r="U745" s="98"/>
      <c r="V745" s="98"/>
      <c r="W745" s="98"/>
      <c r="X745" s="98"/>
      <c r="Y745" s="98"/>
      <c r="Z745" s="98"/>
      <c r="AA745" s="98"/>
      <c r="AB745" s="98"/>
    </row>
    <row r="746" spans="1:28" ht="15.75" customHeight="1">
      <c r="A746" s="98"/>
      <c r="B746" s="98"/>
      <c r="C746" s="98"/>
      <c r="D746" s="98"/>
      <c r="E746" s="98"/>
      <c r="F746" s="98"/>
      <c r="G746" s="98"/>
      <c r="H746" s="98"/>
      <c r="I746" s="98"/>
      <c r="J746" s="98"/>
      <c r="K746" s="98"/>
      <c r="L746" s="98"/>
      <c r="M746" s="98"/>
      <c r="N746" s="98"/>
      <c r="O746" s="103"/>
      <c r="P746" s="103"/>
      <c r="Q746" s="103"/>
      <c r="R746" s="103"/>
      <c r="S746" s="98"/>
      <c r="T746" s="98"/>
      <c r="U746" s="98"/>
      <c r="V746" s="98"/>
      <c r="W746" s="98"/>
      <c r="X746" s="98"/>
      <c r="Y746" s="98"/>
      <c r="Z746" s="98"/>
      <c r="AA746" s="98"/>
      <c r="AB746" s="98"/>
    </row>
    <row r="747" spans="1:28" ht="15.75" customHeight="1">
      <c r="A747" s="98"/>
      <c r="B747" s="98"/>
      <c r="C747" s="98"/>
      <c r="D747" s="98"/>
      <c r="E747" s="98"/>
      <c r="F747" s="98"/>
      <c r="G747" s="98"/>
      <c r="H747" s="98"/>
      <c r="I747" s="98"/>
      <c r="J747" s="98"/>
      <c r="K747" s="98"/>
      <c r="L747" s="98"/>
      <c r="M747" s="98"/>
      <c r="N747" s="98"/>
      <c r="O747" s="103"/>
      <c r="P747" s="103"/>
      <c r="Q747" s="103"/>
      <c r="R747" s="103"/>
      <c r="S747" s="98"/>
      <c r="T747" s="98"/>
      <c r="U747" s="98"/>
      <c r="V747" s="98"/>
      <c r="W747" s="98"/>
      <c r="X747" s="98"/>
      <c r="Y747" s="98"/>
      <c r="Z747" s="98"/>
      <c r="AA747" s="98"/>
      <c r="AB747" s="98"/>
    </row>
    <row r="748" spans="1:28" ht="15.75" customHeight="1">
      <c r="A748" s="98"/>
      <c r="B748" s="98"/>
      <c r="C748" s="98"/>
      <c r="D748" s="98"/>
      <c r="E748" s="98"/>
      <c r="F748" s="98"/>
      <c r="G748" s="98"/>
      <c r="H748" s="98"/>
      <c r="I748" s="98"/>
      <c r="J748" s="98"/>
      <c r="K748" s="98"/>
      <c r="L748" s="98"/>
      <c r="M748" s="98"/>
      <c r="N748" s="98"/>
      <c r="O748" s="103"/>
      <c r="P748" s="103"/>
      <c r="Q748" s="103"/>
      <c r="R748" s="103"/>
      <c r="S748" s="98"/>
      <c r="T748" s="98"/>
      <c r="U748" s="98"/>
      <c r="V748" s="98"/>
      <c r="W748" s="98"/>
      <c r="X748" s="98"/>
      <c r="Y748" s="98"/>
      <c r="Z748" s="98"/>
      <c r="AA748" s="98"/>
      <c r="AB748" s="98"/>
    </row>
    <row r="749" spans="1:28" ht="15.75" customHeight="1">
      <c r="A749" s="98"/>
      <c r="B749" s="98"/>
      <c r="C749" s="98"/>
      <c r="D749" s="98"/>
      <c r="E749" s="98"/>
      <c r="F749" s="98"/>
      <c r="G749" s="98"/>
      <c r="H749" s="98"/>
      <c r="I749" s="98"/>
      <c r="J749" s="98"/>
      <c r="K749" s="98"/>
      <c r="L749" s="98"/>
      <c r="M749" s="98"/>
      <c r="N749" s="98"/>
      <c r="O749" s="103"/>
      <c r="P749" s="103"/>
      <c r="Q749" s="103"/>
      <c r="R749" s="103"/>
      <c r="S749" s="98"/>
      <c r="T749" s="98"/>
      <c r="U749" s="98"/>
      <c r="V749" s="98"/>
      <c r="W749" s="98"/>
      <c r="X749" s="98"/>
      <c r="Y749" s="98"/>
      <c r="Z749" s="98"/>
      <c r="AA749" s="98"/>
      <c r="AB749" s="98"/>
    </row>
    <row r="750" spans="1:28" ht="15.75" customHeight="1">
      <c r="A750" s="98"/>
      <c r="B750" s="98"/>
      <c r="C750" s="98"/>
      <c r="D750" s="98"/>
      <c r="E750" s="98"/>
      <c r="F750" s="98"/>
      <c r="G750" s="98"/>
      <c r="H750" s="98"/>
      <c r="I750" s="98"/>
      <c r="J750" s="98"/>
      <c r="K750" s="98"/>
      <c r="L750" s="98"/>
      <c r="M750" s="98"/>
      <c r="N750" s="98"/>
      <c r="O750" s="103"/>
      <c r="P750" s="103"/>
      <c r="Q750" s="103"/>
      <c r="R750" s="103"/>
      <c r="S750" s="98"/>
      <c r="T750" s="98"/>
      <c r="U750" s="98"/>
      <c r="V750" s="98"/>
      <c r="W750" s="98"/>
      <c r="X750" s="98"/>
      <c r="Y750" s="98"/>
      <c r="Z750" s="98"/>
      <c r="AA750" s="98"/>
      <c r="AB750" s="98"/>
    </row>
    <row r="751" spans="1:28" ht="15.75" customHeight="1">
      <c r="A751" s="98"/>
      <c r="B751" s="98"/>
      <c r="C751" s="98"/>
      <c r="D751" s="98"/>
      <c r="E751" s="98"/>
      <c r="F751" s="98"/>
      <c r="G751" s="98"/>
      <c r="H751" s="98"/>
      <c r="I751" s="98"/>
      <c r="J751" s="98"/>
      <c r="K751" s="98"/>
      <c r="L751" s="98"/>
      <c r="M751" s="98"/>
      <c r="N751" s="98"/>
      <c r="O751" s="103"/>
      <c r="P751" s="103"/>
      <c r="Q751" s="103"/>
      <c r="R751" s="103"/>
      <c r="S751" s="98"/>
      <c r="T751" s="98"/>
      <c r="U751" s="98"/>
      <c r="V751" s="98"/>
      <c r="W751" s="98"/>
      <c r="X751" s="98"/>
      <c r="Y751" s="98"/>
      <c r="Z751" s="98"/>
      <c r="AA751" s="98"/>
      <c r="AB751" s="98"/>
    </row>
    <row r="752" spans="1:28" ht="15.75" customHeight="1">
      <c r="A752" s="98"/>
      <c r="B752" s="98"/>
      <c r="C752" s="98"/>
      <c r="D752" s="98"/>
      <c r="E752" s="98"/>
      <c r="F752" s="98"/>
      <c r="G752" s="98"/>
      <c r="H752" s="98"/>
      <c r="I752" s="98"/>
      <c r="J752" s="98"/>
      <c r="K752" s="98"/>
      <c r="L752" s="98"/>
      <c r="M752" s="98"/>
      <c r="N752" s="98"/>
      <c r="O752" s="103"/>
      <c r="P752" s="103"/>
      <c r="Q752" s="103"/>
      <c r="R752" s="103"/>
      <c r="S752" s="98"/>
      <c r="T752" s="98"/>
      <c r="U752" s="98"/>
      <c r="V752" s="98"/>
      <c r="W752" s="98"/>
      <c r="X752" s="98"/>
      <c r="Y752" s="98"/>
      <c r="Z752" s="98"/>
      <c r="AA752" s="98"/>
      <c r="AB752" s="98"/>
    </row>
    <row r="753" spans="1:28" ht="15.75" customHeight="1">
      <c r="A753" s="98"/>
      <c r="B753" s="98"/>
      <c r="C753" s="98"/>
      <c r="D753" s="98"/>
      <c r="E753" s="98"/>
      <c r="F753" s="98"/>
      <c r="G753" s="98"/>
      <c r="H753" s="98"/>
      <c r="I753" s="98"/>
      <c r="J753" s="98"/>
      <c r="K753" s="98"/>
      <c r="L753" s="98"/>
      <c r="M753" s="98"/>
      <c r="N753" s="98"/>
      <c r="O753" s="103"/>
      <c r="P753" s="103"/>
      <c r="Q753" s="103"/>
      <c r="R753" s="103"/>
      <c r="S753" s="98"/>
      <c r="T753" s="98"/>
      <c r="U753" s="98"/>
      <c r="V753" s="98"/>
      <c r="W753" s="98"/>
      <c r="X753" s="98"/>
      <c r="Y753" s="98"/>
      <c r="Z753" s="98"/>
      <c r="AA753" s="98"/>
      <c r="AB753" s="98"/>
    </row>
    <row r="754" spans="1:28" ht="15.75" customHeight="1">
      <c r="A754" s="98"/>
      <c r="B754" s="98"/>
      <c r="C754" s="98"/>
      <c r="D754" s="98"/>
      <c r="E754" s="98"/>
      <c r="F754" s="98"/>
      <c r="G754" s="98"/>
      <c r="H754" s="98"/>
      <c r="I754" s="98"/>
      <c r="J754" s="98"/>
      <c r="K754" s="98"/>
      <c r="L754" s="98"/>
      <c r="M754" s="98"/>
      <c r="N754" s="98"/>
      <c r="O754" s="103"/>
      <c r="P754" s="103"/>
      <c r="Q754" s="103"/>
      <c r="R754" s="103"/>
      <c r="S754" s="98"/>
      <c r="T754" s="98"/>
      <c r="U754" s="98"/>
      <c r="V754" s="98"/>
      <c r="W754" s="98"/>
      <c r="X754" s="98"/>
      <c r="Y754" s="98"/>
      <c r="Z754" s="98"/>
      <c r="AA754" s="98"/>
      <c r="AB754" s="98"/>
    </row>
    <row r="755" spans="1:28" ht="15.75" customHeight="1">
      <c r="A755" s="98"/>
      <c r="B755" s="98"/>
      <c r="C755" s="98"/>
      <c r="D755" s="98"/>
      <c r="E755" s="98"/>
      <c r="F755" s="98"/>
      <c r="G755" s="98"/>
      <c r="H755" s="98"/>
      <c r="I755" s="98"/>
      <c r="J755" s="98"/>
      <c r="K755" s="98"/>
      <c r="L755" s="98"/>
      <c r="M755" s="98"/>
      <c r="N755" s="98"/>
      <c r="O755" s="103"/>
      <c r="P755" s="103"/>
      <c r="Q755" s="103"/>
      <c r="R755" s="103"/>
      <c r="S755" s="98"/>
      <c r="T755" s="98"/>
      <c r="U755" s="98"/>
      <c r="V755" s="98"/>
      <c r="W755" s="98"/>
      <c r="X755" s="98"/>
      <c r="Y755" s="98"/>
      <c r="Z755" s="98"/>
      <c r="AA755" s="98"/>
      <c r="AB755" s="98"/>
    </row>
    <row r="756" spans="1:28" ht="15.75" customHeight="1">
      <c r="A756" s="98"/>
      <c r="B756" s="98"/>
      <c r="C756" s="98"/>
      <c r="D756" s="98"/>
      <c r="E756" s="98"/>
      <c r="F756" s="98"/>
      <c r="G756" s="98"/>
      <c r="H756" s="98"/>
      <c r="I756" s="98"/>
      <c r="J756" s="98"/>
      <c r="K756" s="98"/>
      <c r="L756" s="98"/>
      <c r="M756" s="98"/>
      <c r="N756" s="98"/>
      <c r="O756" s="103"/>
      <c r="P756" s="103"/>
      <c r="Q756" s="103"/>
      <c r="R756" s="103"/>
      <c r="S756" s="98"/>
      <c r="T756" s="98"/>
      <c r="U756" s="98"/>
      <c r="V756" s="98"/>
      <c r="W756" s="98"/>
      <c r="X756" s="98"/>
      <c r="Y756" s="98"/>
      <c r="Z756" s="98"/>
      <c r="AA756" s="98"/>
      <c r="AB756" s="98"/>
    </row>
    <row r="757" spans="1:28" ht="15.75" customHeight="1">
      <c r="A757" s="98"/>
      <c r="B757" s="98"/>
      <c r="C757" s="98"/>
      <c r="D757" s="98"/>
      <c r="E757" s="98"/>
      <c r="F757" s="98"/>
      <c r="G757" s="98"/>
      <c r="H757" s="98"/>
      <c r="I757" s="98"/>
      <c r="J757" s="98"/>
      <c r="K757" s="98"/>
      <c r="L757" s="98"/>
      <c r="M757" s="98"/>
      <c r="N757" s="98"/>
      <c r="O757" s="103"/>
      <c r="P757" s="103"/>
      <c r="Q757" s="103"/>
      <c r="R757" s="103"/>
      <c r="S757" s="98"/>
      <c r="T757" s="98"/>
      <c r="U757" s="98"/>
      <c r="V757" s="98"/>
      <c r="W757" s="98"/>
      <c r="X757" s="98"/>
      <c r="Y757" s="98"/>
      <c r="Z757" s="98"/>
      <c r="AA757" s="98"/>
      <c r="AB757" s="98"/>
    </row>
    <row r="758" spans="1:28" ht="15.75" customHeight="1">
      <c r="A758" s="98"/>
      <c r="B758" s="98"/>
      <c r="C758" s="98"/>
      <c r="D758" s="98"/>
      <c r="E758" s="98"/>
      <c r="F758" s="98"/>
      <c r="G758" s="98"/>
      <c r="H758" s="98"/>
      <c r="I758" s="98"/>
      <c r="J758" s="98"/>
      <c r="K758" s="98"/>
      <c r="L758" s="98"/>
      <c r="M758" s="98"/>
      <c r="N758" s="98"/>
      <c r="O758" s="103"/>
      <c r="P758" s="103"/>
      <c r="Q758" s="103"/>
      <c r="R758" s="103"/>
      <c r="S758" s="98"/>
      <c r="T758" s="98"/>
      <c r="U758" s="98"/>
      <c r="V758" s="98"/>
      <c r="W758" s="98"/>
      <c r="X758" s="98"/>
      <c r="Y758" s="98"/>
      <c r="Z758" s="98"/>
      <c r="AA758" s="98"/>
      <c r="AB758" s="98"/>
    </row>
    <row r="759" spans="1:28" ht="15.75" customHeight="1">
      <c r="A759" s="98"/>
      <c r="B759" s="98"/>
      <c r="C759" s="98"/>
      <c r="D759" s="98"/>
      <c r="E759" s="98"/>
      <c r="F759" s="98"/>
      <c r="G759" s="98"/>
      <c r="H759" s="98"/>
      <c r="I759" s="98"/>
      <c r="J759" s="98"/>
      <c r="K759" s="98"/>
      <c r="L759" s="98"/>
      <c r="M759" s="98"/>
      <c r="N759" s="98"/>
      <c r="O759" s="103"/>
      <c r="P759" s="103"/>
      <c r="Q759" s="103"/>
      <c r="R759" s="103"/>
      <c r="S759" s="98"/>
      <c r="T759" s="98"/>
      <c r="U759" s="98"/>
      <c r="V759" s="98"/>
      <c r="W759" s="98"/>
      <c r="X759" s="98"/>
      <c r="Y759" s="98"/>
      <c r="Z759" s="98"/>
      <c r="AA759" s="98"/>
      <c r="AB759" s="98"/>
    </row>
    <row r="760" spans="1:28" ht="15.75" customHeight="1">
      <c r="A760" s="98"/>
      <c r="B760" s="98"/>
      <c r="C760" s="98"/>
      <c r="D760" s="98"/>
      <c r="E760" s="98"/>
      <c r="F760" s="98"/>
      <c r="G760" s="98"/>
      <c r="H760" s="98"/>
      <c r="I760" s="98"/>
      <c r="J760" s="98"/>
      <c r="K760" s="98"/>
      <c r="L760" s="98"/>
      <c r="M760" s="98"/>
      <c r="N760" s="98"/>
      <c r="O760" s="103"/>
      <c r="P760" s="103"/>
      <c r="Q760" s="103"/>
      <c r="R760" s="103"/>
      <c r="S760" s="98"/>
      <c r="T760" s="98"/>
      <c r="U760" s="98"/>
      <c r="V760" s="98"/>
      <c r="W760" s="98"/>
      <c r="X760" s="98"/>
      <c r="Y760" s="98"/>
      <c r="Z760" s="98"/>
      <c r="AA760" s="98"/>
      <c r="AB760" s="98"/>
    </row>
    <row r="761" spans="1:28" ht="15.75" customHeight="1">
      <c r="A761" s="98"/>
      <c r="B761" s="98"/>
      <c r="C761" s="98"/>
      <c r="D761" s="98"/>
      <c r="E761" s="98"/>
      <c r="F761" s="98"/>
      <c r="G761" s="98"/>
      <c r="H761" s="98"/>
      <c r="I761" s="98"/>
      <c r="J761" s="98"/>
      <c r="K761" s="98"/>
      <c r="L761" s="98"/>
      <c r="M761" s="98"/>
      <c r="N761" s="98"/>
      <c r="O761" s="103"/>
      <c r="P761" s="103"/>
      <c r="Q761" s="103"/>
      <c r="R761" s="103"/>
      <c r="S761" s="98"/>
      <c r="T761" s="98"/>
      <c r="U761" s="98"/>
      <c r="V761" s="98"/>
      <c r="W761" s="98"/>
      <c r="X761" s="98"/>
      <c r="Y761" s="98"/>
      <c r="Z761" s="98"/>
      <c r="AA761" s="98"/>
      <c r="AB761" s="98"/>
    </row>
    <row r="762" spans="1:28" ht="15.75" customHeight="1">
      <c r="A762" s="98"/>
      <c r="B762" s="98"/>
      <c r="C762" s="98"/>
      <c r="D762" s="98"/>
      <c r="E762" s="98"/>
      <c r="F762" s="98"/>
      <c r="G762" s="98"/>
      <c r="H762" s="98"/>
      <c r="I762" s="98"/>
      <c r="J762" s="98"/>
      <c r="K762" s="98"/>
      <c r="L762" s="98"/>
      <c r="M762" s="98"/>
      <c r="N762" s="98"/>
      <c r="O762" s="103"/>
      <c r="P762" s="103"/>
      <c r="Q762" s="103"/>
      <c r="R762" s="103"/>
      <c r="S762" s="98"/>
      <c r="T762" s="98"/>
      <c r="U762" s="98"/>
      <c r="V762" s="98"/>
      <c r="W762" s="98"/>
      <c r="X762" s="98"/>
      <c r="Y762" s="98"/>
      <c r="Z762" s="98"/>
      <c r="AA762" s="98"/>
      <c r="AB762" s="98"/>
    </row>
    <row r="763" spans="1:28" ht="15.75" customHeight="1">
      <c r="A763" s="98"/>
      <c r="B763" s="98"/>
      <c r="C763" s="98"/>
      <c r="D763" s="98"/>
      <c r="E763" s="98"/>
      <c r="F763" s="98"/>
      <c r="G763" s="98"/>
      <c r="H763" s="98"/>
      <c r="I763" s="98"/>
      <c r="J763" s="98"/>
      <c r="K763" s="98"/>
      <c r="L763" s="98"/>
      <c r="M763" s="98"/>
      <c r="N763" s="98"/>
      <c r="O763" s="103"/>
      <c r="P763" s="103"/>
      <c r="Q763" s="103"/>
      <c r="R763" s="103"/>
      <c r="S763" s="98"/>
      <c r="T763" s="98"/>
      <c r="U763" s="98"/>
      <c r="V763" s="98"/>
      <c r="W763" s="98"/>
      <c r="X763" s="98"/>
      <c r="Y763" s="98"/>
      <c r="Z763" s="98"/>
      <c r="AA763" s="98"/>
      <c r="AB763" s="98"/>
    </row>
    <row r="764" spans="1:28" ht="15.75" customHeight="1">
      <c r="A764" s="98"/>
      <c r="B764" s="98"/>
      <c r="C764" s="98"/>
      <c r="D764" s="98"/>
      <c r="E764" s="98"/>
      <c r="F764" s="98"/>
      <c r="G764" s="98"/>
      <c r="H764" s="98"/>
      <c r="I764" s="98"/>
      <c r="J764" s="98"/>
      <c r="K764" s="98"/>
      <c r="L764" s="98"/>
      <c r="M764" s="98"/>
      <c r="N764" s="98"/>
      <c r="O764" s="103"/>
      <c r="P764" s="103"/>
      <c r="Q764" s="103"/>
      <c r="R764" s="103"/>
      <c r="S764" s="98"/>
      <c r="T764" s="98"/>
      <c r="U764" s="98"/>
      <c r="V764" s="98"/>
      <c r="W764" s="98"/>
      <c r="X764" s="98"/>
      <c r="Y764" s="98"/>
      <c r="Z764" s="98"/>
      <c r="AA764" s="98"/>
      <c r="AB764" s="98"/>
    </row>
    <row r="765" spans="1:28" ht="15.75" customHeight="1">
      <c r="A765" s="98"/>
      <c r="B765" s="98"/>
      <c r="C765" s="98"/>
      <c r="D765" s="98"/>
      <c r="E765" s="98"/>
      <c r="F765" s="98"/>
      <c r="G765" s="98"/>
      <c r="H765" s="98"/>
      <c r="I765" s="98"/>
      <c r="J765" s="98"/>
      <c r="K765" s="98"/>
      <c r="L765" s="98"/>
      <c r="M765" s="98"/>
      <c r="N765" s="98"/>
      <c r="O765" s="103"/>
      <c r="P765" s="103"/>
      <c r="Q765" s="103"/>
      <c r="R765" s="103"/>
      <c r="S765" s="98"/>
      <c r="T765" s="98"/>
      <c r="U765" s="98"/>
      <c r="V765" s="98"/>
      <c r="W765" s="98"/>
      <c r="X765" s="98"/>
      <c r="Y765" s="98"/>
      <c r="Z765" s="98"/>
      <c r="AA765" s="98"/>
      <c r="AB765" s="98"/>
    </row>
    <row r="766" spans="1:28" ht="15.75" customHeight="1">
      <c r="A766" s="98"/>
      <c r="B766" s="98"/>
      <c r="C766" s="98"/>
      <c r="D766" s="98"/>
      <c r="E766" s="98"/>
      <c r="F766" s="98"/>
      <c r="G766" s="98"/>
      <c r="H766" s="98"/>
      <c r="I766" s="98"/>
      <c r="J766" s="98"/>
      <c r="K766" s="98"/>
      <c r="L766" s="98"/>
      <c r="M766" s="98"/>
      <c r="N766" s="98"/>
      <c r="O766" s="103"/>
      <c r="P766" s="103"/>
      <c r="Q766" s="103"/>
      <c r="R766" s="103"/>
      <c r="S766" s="98"/>
      <c r="T766" s="98"/>
      <c r="U766" s="98"/>
      <c r="V766" s="98"/>
      <c r="W766" s="98"/>
      <c r="X766" s="98"/>
      <c r="Y766" s="98"/>
      <c r="Z766" s="98"/>
      <c r="AA766" s="98"/>
      <c r="AB766" s="98"/>
    </row>
    <row r="767" spans="1:28" ht="15.75" customHeight="1">
      <c r="A767" s="98"/>
      <c r="B767" s="98"/>
      <c r="C767" s="98"/>
      <c r="D767" s="98"/>
      <c r="E767" s="98"/>
      <c r="F767" s="98"/>
      <c r="G767" s="98"/>
      <c r="H767" s="98"/>
      <c r="I767" s="98"/>
      <c r="J767" s="98"/>
      <c r="K767" s="98"/>
      <c r="L767" s="98"/>
      <c r="M767" s="98"/>
      <c r="N767" s="98"/>
      <c r="O767" s="103"/>
      <c r="P767" s="103"/>
      <c r="Q767" s="103"/>
      <c r="R767" s="103"/>
      <c r="S767" s="98"/>
      <c r="T767" s="98"/>
      <c r="U767" s="98"/>
      <c r="V767" s="98"/>
      <c r="W767" s="98"/>
      <c r="X767" s="98"/>
      <c r="Y767" s="98"/>
      <c r="Z767" s="98"/>
      <c r="AA767" s="98"/>
      <c r="AB767" s="98"/>
    </row>
    <row r="768" spans="1:28" ht="15.75" customHeight="1">
      <c r="A768" s="98"/>
      <c r="B768" s="98"/>
      <c r="C768" s="98"/>
      <c r="D768" s="98"/>
      <c r="E768" s="98"/>
      <c r="F768" s="98"/>
      <c r="G768" s="98"/>
      <c r="H768" s="98"/>
      <c r="I768" s="98"/>
      <c r="J768" s="98"/>
      <c r="K768" s="98"/>
      <c r="L768" s="98"/>
      <c r="M768" s="98"/>
      <c r="N768" s="98"/>
      <c r="O768" s="103"/>
      <c r="P768" s="103"/>
      <c r="Q768" s="103"/>
      <c r="R768" s="103"/>
      <c r="S768" s="98"/>
      <c r="T768" s="98"/>
      <c r="U768" s="98"/>
      <c r="V768" s="98"/>
      <c r="W768" s="98"/>
      <c r="X768" s="98"/>
      <c r="Y768" s="98"/>
      <c r="Z768" s="98"/>
      <c r="AA768" s="98"/>
      <c r="AB768" s="98"/>
    </row>
    <row r="769" spans="1:28" ht="15.75" customHeight="1">
      <c r="A769" s="98"/>
      <c r="B769" s="98"/>
      <c r="C769" s="98"/>
      <c r="D769" s="98"/>
      <c r="E769" s="98"/>
      <c r="F769" s="98"/>
      <c r="G769" s="98"/>
      <c r="H769" s="98"/>
      <c r="I769" s="98"/>
      <c r="J769" s="98"/>
      <c r="K769" s="98"/>
      <c r="L769" s="98"/>
      <c r="M769" s="98"/>
      <c r="N769" s="98"/>
      <c r="O769" s="103"/>
      <c r="P769" s="103"/>
      <c r="Q769" s="103"/>
      <c r="R769" s="103"/>
      <c r="S769" s="98"/>
      <c r="T769" s="98"/>
      <c r="U769" s="98"/>
      <c r="V769" s="98"/>
      <c r="W769" s="98"/>
      <c r="X769" s="98"/>
      <c r="Y769" s="98"/>
      <c r="Z769" s="98"/>
      <c r="AA769" s="98"/>
      <c r="AB769" s="98"/>
    </row>
    <row r="770" spans="1:28" ht="15.75" customHeight="1">
      <c r="A770" s="98"/>
      <c r="B770" s="98"/>
      <c r="C770" s="98"/>
      <c r="D770" s="98"/>
      <c r="E770" s="98"/>
      <c r="F770" s="98"/>
      <c r="G770" s="98"/>
      <c r="H770" s="98"/>
      <c r="I770" s="98"/>
      <c r="J770" s="98"/>
      <c r="K770" s="98"/>
      <c r="L770" s="98"/>
      <c r="M770" s="98"/>
      <c r="N770" s="98"/>
      <c r="O770" s="103"/>
      <c r="P770" s="103"/>
      <c r="Q770" s="103"/>
      <c r="R770" s="103"/>
      <c r="S770" s="98"/>
      <c r="T770" s="98"/>
      <c r="U770" s="98"/>
      <c r="V770" s="98"/>
      <c r="W770" s="98"/>
      <c r="X770" s="98"/>
      <c r="Y770" s="98"/>
      <c r="Z770" s="98"/>
      <c r="AA770" s="98"/>
      <c r="AB770" s="98"/>
    </row>
    <row r="771" spans="1:28" ht="15.75" customHeight="1">
      <c r="A771" s="98"/>
      <c r="B771" s="98"/>
      <c r="C771" s="98"/>
      <c r="D771" s="98"/>
      <c r="E771" s="98"/>
      <c r="F771" s="98"/>
      <c r="G771" s="98"/>
      <c r="H771" s="98"/>
      <c r="I771" s="98"/>
      <c r="J771" s="98"/>
      <c r="K771" s="98"/>
      <c r="L771" s="98"/>
      <c r="M771" s="98"/>
      <c r="N771" s="98"/>
      <c r="O771" s="103"/>
      <c r="P771" s="103"/>
      <c r="Q771" s="103"/>
      <c r="R771" s="103"/>
      <c r="S771" s="98"/>
      <c r="T771" s="98"/>
      <c r="U771" s="98"/>
      <c r="V771" s="98"/>
      <c r="W771" s="98"/>
      <c r="X771" s="98"/>
      <c r="Y771" s="98"/>
      <c r="Z771" s="98"/>
      <c r="AA771" s="98"/>
      <c r="AB771" s="98"/>
    </row>
    <row r="772" spans="1:28" ht="15.75" customHeight="1">
      <c r="A772" s="98"/>
      <c r="B772" s="98"/>
      <c r="C772" s="98"/>
      <c r="D772" s="98"/>
      <c r="E772" s="98"/>
      <c r="F772" s="98"/>
      <c r="G772" s="98"/>
      <c r="H772" s="98"/>
      <c r="I772" s="98"/>
      <c r="J772" s="98"/>
      <c r="K772" s="98"/>
      <c r="L772" s="98"/>
      <c r="M772" s="98"/>
      <c r="N772" s="98"/>
      <c r="O772" s="103"/>
      <c r="P772" s="103"/>
      <c r="Q772" s="103"/>
      <c r="R772" s="103"/>
      <c r="S772" s="98"/>
      <c r="T772" s="98"/>
      <c r="U772" s="98"/>
      <c r="V772" s="98"/>
      <c r="W772" s="98"/>
      <c r="X772" s="98"/>
      <c r="Y772" s="98"/>
      <c r="Z772" s="98"/>
      <c r="AA772" s="98"/>
      <c r="AB772" s="98"/>
    </row>
    <row r="773" spans="1:28" ht="15.75" customHeight="1">
      <c r="A773" s="98"/>
      <c r="B773" s="98"/>
      <c r="C773" s="98"/>
      <c r="D773" s="98"/>
      <c r="E773" s="98"/>
      <c r="F773" s="98"/>
      <c r="G773" s="98"/>
      <c r="H773" s="98"/>
      <c r="I773" s="98"/>
      <c r="J773" s="98"/>
      <c r="K773" s="98"/>
      <c r="L773" s="98"/>
      <c r="M773" s="98"/>
      <c r="N773" s="98"/>
      <c r="O773" s="103"/>
      <c r="P773" s="103"/>
      <c r="Q773" s="103"/>
      <c r="R773" s="103"/>
      <c r="S773" s="98"/>
      <c r="T773" s="98"/>
      <c r="U773" s="98"/>
      <c r="V773" s="98"/>
      <c r="W773" s="98"/>
      <c r="X773" s="98"/>
      <c r="Y773" s="98"/>
      <c r="Z773" s="98"/>
      <c r="AA773" s="98"/>
      <c r="AB773" s="98"/>
    </row>
    <row r="774" spans="1:28" ht="15.75" customHeight="1">
      <c r="A774" s="98"/>
      <c r="B774" s="98"/>
      <c r="C774" s="98"/>
      <c r="D774" s="98"/>
      <c r="E774" s="98"/>
      <c r="F774" s="98"/>
      <c r="G774" s="98"/>
      <c r="H774" s="98"/>
      <c r="I774" s="98"/>
      <c r="J774" s="98"/>
      <c r="K774" s="98"/>
      <c r="L774" s="98"/>
      <c r="M774" s="98"/>
      <c r="N774" s="98"/>
      <c r="O774" s="103"/>
      <c r="P774" s="103"/>
      <c r="Q774" s="103"/>
      <c r="R774" s="103"/>
      <c r="S774" s="98"/>
      <c r="T774" s="98"/>
      <c r="U774" s="98"/>
      <c r="V774" s="98"/>
      <c r="W774" s="98"/>
      <c r="X774" s="98"/>
      <c r="Y774" s="98"/>
      <c r="Z774" s="98"/>
      <c r="AA774" s="98"/>
      <c r="AB774" s="98"/>
    </row>
    <row r="775" spans="1:28" ht="15.75" customHeight="1">
      <c r="A775" s="98"/>
      <c r="B775" s="98"/>
      <c r="C775" s="98"/>
      <c r="D775" s="98"/>
      <c r="E775" s="98"/>
      <c r="F775" s="98"/>
      <c r="G775" s="98"/>
      <c r="H775" s="98"/>
      <c r="I775" s="98"/>
      <c r="J775" s="98"/>
      <c r="K775" s="98"/>
      <c r="L775" s="98"/>
      <c r="M775" s="98"/>
      <c r="N775" s="98"/>
      <c r="O775" s="103"/>
      <c r="P775" s="103"/>
      <c r="Q775" s="103"/>
      <c r="R775" s="103"/>
      <c r="S775" s="98"/>
      <c r="T775" s="98"/>
      <c r="U775" s="98"/>
      <c r="V775" s="98"/>
      <c r="W775" s="98"/>
      <c r="X775" s="98"/>
      <c r="Y775" s="98"/>
      <c r="Z775" s="98"/>
      <c r="AA775" s="98"/>
      <c r="AB775" s="98"/>
    </row>
    <row r="776" spans="1:28" ht="15.75" customHeight="1">
      <c r="A776" s="98"/>
      <c r="B776" s="98"/>
      <c r="C776" s="98"/>
      <c r="D776" s="98"/>
      <c r="E776" s="98"/>
      <c r="F776" s="98"/>
      <c r="G776" s="98"/>
      <c r="H776" s="98"/>
      <c r="I776" s="98"/>
      <c r="J776" s="98"/>
      <c r="K776" s="98"/>
      <c r="L776" s="98"/>
      <c r="M776" s="98"/>
      <c r="N776" s="98"/>
      <c r="O776" s="103"/>
      <c r="P776" s="103"/>
      <c r="Q776" s="103"/>
      <c r="R776" s="103"/>
      <c r="S776" s="98"/>
      <c r="T776" s="98"/>
      <c r="U776" s="98"/>
      <c r="V776" s="98"/>
      <c r="W776" s="98"/>
      <c r="X776" s="98"/>
      <c r="Y776" s="98"/>
      <c r="Z776" s="98"/>
      <c r="AA776" s="98"/>
      <c r="AB776" s="98"/>
    </row>
    <row r="777" spans="1:28" ht="15.75" customHeight="1">
      <c r="A777" s="98"/>
      <c r="B777" s="98"/>
      <c r="C777" s="98"/>
      <c r="D777" s="98"/>
      <c r="E777" s="98"/>
      <c r="F777" s="98"/>
      <c r="G777" s="98"/>
      <c r="H777" s="98"/>
      <c r="I777" s="98"/>
      <c r="J777" s="98"/>
      <c r="K777" s="98"/>
      <c r="L777" s="98"/>
      <c r="M777" s="98"/>
      <c r="N777" s="98"/>
      <c r="O777" s="103"/>
      <c r="P777" s="103"/>
      <c r="Q777" s="103"/>
      <c r="R777" s="103"/>
      <c r="S777" s="98"/>
      <c r="T777" s="98"/>
      <c r="U777" s="98"/>
      <c r="V777" s="98"/>
      <c r="W777" s="98"/>
      <c r="X777" s="98"/>
      <c r="Y777" s="98"/>
      <c r="Z777" s="98"/>
      <c r="AA777" s="98"/>
      <c r="AB777" s="98"/>
    </row>
    <row r="778" spans="1:28" ht="15.75" customHeight="1">
      <c r="A778" s="98"/>
      <c r="B778" s="98"/>
      <c r="C778" s="98"/>
      <c r="D778" s="98"/>
      <c r="E778" s="98"/>
      <c r="F778" s="98"/>
      <c r="G778" s="98"/>
      <c r="H778" s="98"/>
      <c r="I778" s="98"/>
      <c r="J778" s="98"/>
      <c r="K778" s="98"/>
      <c r="L778" s="98"/>
      <c r="M778" s="98"/>
      <c r="N778" s="98"/>
      <c r="O778" s="103"/>
      <c r="P778" s="103"/>
      <c r="Q778" s="103"/>
      <c r="R778" s="103"/>
      <c r="S778" s="98"/>
      <c r="T778" s="98"/>
      <c r="U778" s="98"/>
      <c r="V778" s="98"/>
      <c r="W778" s="98"/>
      <c r="X778" s="98"/>
      <c r="Y778" s="98"/>
      <c r="Z778" s="98"/>
      <c r="AA778" s="98"/>
      <c r="AB778" s="98"/>
    </row>
    <row r="779" spans="1:28" ht="15.75" customHeight="1">
      <c r="A779" s="98"/>
      <c r="B779" s="98"/>
      <c r="C779" s="98"/>
      <c r="D779" s="98"/>
      <c r="E779" s="98"/>
      <c r="F779" s="98"/>
      <c r="G779" s="98"/>
      <c r="H779" s="98"/>
      <c r="I779" s="98"/>
      <c r="J779" s="98"/>
      <c r="K779" s="98"/>
      <c r="L779" s="98"/>
      <c r="M779" s="98"/>
      <c r="N779" s="98"/>
      <c r="O779" s="103"/>
      <c r="P779" s="103"/>
      <c r="Q779" s="103"/>
      <c r="R779" s="103"/>
      <c r="S779" s="98"/>
      <c r="T779" s="98"/>
      <c r="U779" s="98"/>
      <c r="V779" s="98"/>
      <c r="W779" s="98"/>
      <c r="X779" s="98"/>
      <c r="Y779" s="98"/>
      <c r="Z779" s="98"/>
      <c r="AA779" s="98"/>
      <c r="AB779" s="98"/>
    </row>
    <row r="780" spans="1:28" ht="15.75" customHeight="1">
      <c r="A780" s="98"/>
      <c r="B780" s="98"/>
      <c r="C780" s="98"/>
      <c r="D780" s="98"/>
      <c r="E780" s="98"/>
      <c r="F780" s="98"/>
      <c r="G780" s="98"/>
      <c r="H780" s="98"/>
      <c r="I780" s="98"/>
      <c r="J780" s="98"/>
      <c r="K780" s="98"/>
      <c r="L780" s="98"/>
      <c r="M780" s="98"/>
      <c r="N780" s="98"/>
      <c r="O780" s="103"/>
      <c r="P780" s="103"/>
      <c r="Q780" s="103"/>
      <c r="R780" s="103"/>
      <c r="S780" s="98"/>
      <c r="T780" s="98"/>
      <c r="U780" s="98"/>
      <c r="V780" s="98"/>
      <c r="W780" s="98"/>
      <c r="X780" s="98"/>
      <c r="Y780" s="98"/>
      <c r="Z780" s="98"/>
      <c r="AA780" s="98"/>
      <c r="AB780" s="98"/>
    </row>
    <row r="781" spans="1:28" ht="15.75" customHeight="1">
      <c r="A781" s="98"/>
      <c r="B781" s="98"/>
      <c r="C781" s="98"/>
      <c r="D781" s="98"/>
      <c r="E781" s="98"/>
      <c r="F781" s="98"/>
      <c r="G781" s="98"/>
      <c r="H781" s="98"/>
      <c r="I781" s="98"/>
      <c r="J781" s="98"/>
      <c r="K781" s="98"/>
      <c r="L781" s="98"/>
      <c r="M781" s="98"/>
      <c r="N781" s="98"/>
      <c r="O781" s="103"/>
      <c r="P781" s="103"/>
      <c r="Q781" s="103"/>
      <c r="R781" s="103"/>
      <c r="S781" s="98"/>
      <c r="T781" s="98"/>
      <c r="U781" s="98"/>
      <c r="V781" s="98"/>
      <c r="W781" s="98"/>
      <c r="X781" s="98"/>
      <c r="Y781" s="98"/>
      <c r="Z781" s="98"/>
      <c r="AA781" s="98"/>
      <c r="AB781" s="98"/>
    </row>
    <row r="782" spans="1:28" ht="15.75" customHeight="1">
      <c r="A782" s="98"/>
      <c r="B782" s="98"/>
      <c r="C782" s="98"/>
      <c r="D782" s="98"/>
      <c r="E782" s="98"/>
      <c r="F782" s="98"/>
      <c r="G782" s="98"/>
      <c r="H782" s="98"/>
      <c r="I782" s="98"/>
      <c r="J782" s="98"/>
      <c r="K782" s="98"/>
      <c r="L782" s="98"/>
      <c r="M782" s="98"/>
      <c r="N782" s="98"/>
      <c r="O782" s="103"/>
      <c r="P782" s="103"/>
      <c r="Q782" s="103"/>
      <c r="R782" s="103"/>
      <c r="S782" s="98"/>
      <c r="T782" s="98"/>
      <c r="U782" s="98"/>
      <c r="V782" s="98"/>
      <c r="W782" s="98"/>
      <c r="X782" s="98"/>
      <c r="Y782" s="98"/>
      <c r="Z782" s="98"/>
      <c r="AA782" s="98"/>
      <c r="AB782" s="98"/>
    </row>
    <row r="783" spans="1:28" ht="15.75" customHeight="1">
      <c r="A783" s="98"/>
      <c r="B783" s="98"/>
      <c r="C783" s="98"/>
      <c r="D783" s="98"/>
      <c r="E783" s="98"/>
      <c r="F783" s="98"/>
      <c r="G783" s="98"/>
      <c r="H783" s="98"/>
      <c r="I783" s="98"/>
      <c r="J783" s="98"/>
      <c r="K783" s="98"/>
      <c r="L783" s="98"/>
      <c r="M783" s="98"/>
      <c r="N783" s="98"/>
      <c r="O783" s="103"/>
      <c r="P783" s="103"/>
      <c r="Q783" s="103"/>
      <c r="R783" s="103"/>
      <c r="S783" s="98"/>
      <c r="T783" s="98"/>
      <c r="U783" s="98"/>
      <c r="V783" s="98"/>
      <c r="W783" s="98"/>
      <c r="X783" s="98"/>
      <c r="Y783" s="98"/>
      <c r="Z783" s="98"/>
      <c r="AA783" s="98"/>
      <c r="AB783" s="98"/>
    </row>
    <row r="784" spans="1:28" ht="15.75" customHeight="1">
      <c r="A784" s="98"/>
      <c r="B784" s="98"/>
      <c r="C784" s="98"/>
      <c r="D784" s="98"/>
      <c r="E784" s="98"/>
      <c r="F784" s="98"/>
      <c r="G784" s="98"/>
      <c r="H784" s="98"/>
      <c r="I784" s="98"/>
      <c r="J784" s="98"/>
      <c r="K784" s="98"/>
      <c r="L784" s="98"/>
      <c r="M784" s="98"/>
      <c r="N784" s="98"/>
      <c r="O784" s="103"/>
      <c r="P784" s="103"/>
      <c r="Q784" s="103"/>
      <c r="R784" s="103"/>
      <c r="S784" s="98"/>
      <c r="T784" s="98"/>
      <c r="U784" s="98"/>
      <c r="V784" s="98"/>
      <c r="W784" s="98"/>
      <c r="X784" s="98"/>
      <c r="Y784" s="98"/>
      <c r="Z784" s="98"/>
      <c r="AA784" s="98"/>
      <c r="AB784" s="98"/>
    </row>
    <row r="785" spans="1:28" ht="15.75" customHeight="1">
      <c r="A785" s="98"/>
      <c r="B785" s="98"/>
      <c r="C785" s="98"/>
      <c r="D785" s="98"/>
      <c r="E785" s="98"/>
      <c r="F785" s="98"/>
      <c r="G785" s="98"/>
      <c r="H785" s="98"/>
      <c r="I785" s="98"/>
      <c r="J785" s="98"/>
      <c r="K785" s="98"/>
      <c r="L785" s="98"/>
      <c r="M785" s="98"/>
      <c r="N785" s="98"/>
      <c r="O785" s="103"/>
      <c r="P785" s="103"/>
      <c r="Q785" s="103"/>
      <c r="R785" s="103"/>
      <c r="S785" s="98"/>
      <c r="T785" s="98"/>
      <c r="U785" s="98"/>
      <c r="V785" s="98"/>
      <c r="W785" s="98"/>
      <c r="X785" s="98"/>
      <c r="Y785" s="98"/>
      <c r="Z785" s="98"/>
      <c r="AA785" s="98"/>
      <c r="AB785" s="98"/>
    </row>
    <row r="786" spans="1:28" ht="15.75" customHeight="1">
      <c r="A786" s="98"/>
      <c r="B786" s="98"/>
      <c r="C786" s="98"/>
      <c r="D786" s="98"/>
      <c r="E786" s="98"/>
      <c r="F786" s="98"/>
      <c r="G786" s="98"/>
      <c r="H786" s="98"/>
      <c r="I786" s="98"/>
      <c r="J786" s="98"/>
      <c r="K786" s="98"/>
      <c r="L786" s="98"/>
      <c r="M786" s="98"/>
      <c r="N786" s="98"/>
      <c r="O786" s="103"/>
      <c r="P786" s="103"/>
      <c r="Q786" s="103"/>
      <c r="R786" s="103"/>
      <c r="S786" s="98"/>
      <c r="T786" s="98"/>
      <c r="U786" s="98"/>
      <c r="V786" s="98"/>
      <c r="W786" s="98"/>
      <c r="X786" s="98"/>
      <c r="Y786" s="98"/>
      <c r="Z786" s="98"/>
      <c r="AA786" s="98"/>
      <c r="AB786" s="98"/>
    </row>
    <row r="787" spans="1:28" ht="15.75" customHeight="1">
      <c r="A787" s="98"/>
      <c r="B787" s="98"/>
      <c r="C787" s="98"/>
      <c r="D787" s="98"/>
      <c r="E787" s="98"/>
      <c r="F787" s="98"/>
      <c r="G787" s="98"/>
      <c r="H787" s="98"/>
      <c r="I787" s="98"/>
      <c r="J787" s="98"/>
      <c r="K787" s="98"/>
      <c r="L787" s="98"/>
      <c r="M787" s="98"/>
      <c r="N787" s="98"/>
      <c r="O787" s="103"/>
      <c r="P787" s="103"/>
      <c r="Q787" s="103"/>
      <c r="R787" s="103"/>
      <c r="S787" s="98"/>
      <c r="T787" s="98"/>
      <c r="U787" s="98"/>
      <c r="V787" s="98"/>
      <c r="W787" s="98"/>
      <c r="X787" s="98"/>
      <c r="Y787" s="98"/>
      <c r="Z787" s="98"/>
      <c r="AA787" s="98"/>
      <c r="AB787" s="98"/>
    </row>
    <row r="788" spans="1:28" ht="15.75" customHeight="1">
      <c r="A788" s="98"/>
      <c r="B788" s="98"/>
      <c r="C788" s="98"/>
      <c r="D788" s="98"/>
      <c r="E788" s="98"/>
      <c r="F788" s="98"/>
      <c r="G788" s="98"/>
      <c r="H788" s="98"/>
      <c r="I788" s="98"/>
      <c r="J788" s="98"/>
      <c r="K788" s="98"/>
      <c r="L788" s="98"/>
      <c r="M788" s="98"/>
      <c r="N788" s="98"/>
      <c r="O788" s="103"/>
      <c r="P788" s="103"/>
      <c r="Q788" s="103"/>
      <c r="R788" s="103"/>
      <c r="S788" s="98"/>
      <c r="T788" s="98"/>
      <c r="U788" s="98"/>
      <c r="V788" s="98"/>
      <c r="W788" s="98"/>
      <c r="X788" s="98"/>
      <c r="Y788" s="98"/>
      <c r="Z788" s="98"/>
      <c r="AA788" s="98"/>
      <c r="AB788" s="98"/>
    </row>
    <row r="789" spans="1:28" ht="15.75" customHeight="1">
      <c r="A789" s="98"/>
      <c r="B789" s="98"/>
      <c r="C789" s="98"/>
      <c r="D789" s="98"/>
      <c r="E789" s="98"/>
      <c r="F789" s="98"/>
      <c r="G789" s="98"/>
      <c r="H789" s="98"/>
      <c r="I789" s="98"/>
      <c r="J789" s="98"/>
      <c r="K789" s="98"/>
      <c r="L789" s="98"/>
      <c r="M789" s="98"/>
      <c r="N789" s="98"/>
      <c r="O789" s="103"/>
      <c r="P789" s="103"/>
      <c r="Q789" s="103"/>
      <c r="R789" s="103"/>
      <c r="S789" s="98"/>
      <c r="T789" s="98"/>
      <c r="U789" s="98"/>
      <c r="V789" s="98"/>
      <c r="W789" s="98"/>
      <c r="X789" s="98"/>
      <c r="Y789" s="98"/>
      <c r="Z789" s="98"/>
      <c r="AA789" s="98"/>
      <c r="AB789" s="98"/>
    </row>
    <row r="790" spans="1:28" ht="15.75" customHeight="1">
      <c r="A790" s="98"/>
      <c r="B790" s="98"/>
      <c r="C790" s="98"/>
      <c r="D790" s="98"/>
      <c r="E790" s="98"/>
      <c r="F790" s="98"/>
      <c r="G790" s="98"/>
      <c r="H790" s="98"/>
      <c r="I790" s="98"/>
      <c r="J790" s="98"/>
      <c r="K790" s="98"/>
      <c r="L790" s="98"/>
      <c r="M790" s="98"/>
      <c r="N790" s="98"/>
      <c r="O790" s="103"/>
      <c r="P790" s="103"/>
      <c r="Q790" s="103"/>
      <c r="R790" s="103"/>
      <c r="S790" s="98"/>
      <c r="T790" s="98"/>
      <c r="U790" s="98"/>
      <c r="V790" s="98"/>
      <c r="W790" s="98"/>
      <c r="X790" s="98"/>
      <c r="Y790" s="98"/>
      <c r="Z790" s="98"/>
      <c r="AA790" s="98"/>
      <c r="AB790" s="98"/>
    </row>
    <row r="791" spans="1:28" ht="15.75" customHeight="1">
      <c r="A791" s="98"/>
      <c r="B791" s="98"/>
      <c r="C791" s="98"/>
      <c r="D791" s="98"/>
      <c r="E791" s="98"/>
      <c r="F791" s="98"/>
      <c r="G791" s="98"/>
      <c r="H791" s="98"/>
      <c r="I791" s="98"/>
      <c r="J791" s="98"/>
      <c r="K791" s="98"/>
      <c r="L791" s="98"/>
      <c r="M791" s="98"/>
      <c r="N791" s="98"/>
      <c r="O791" s="103"/>
      <c r="P791" s="103"/>
      <c r="Q791" s="103"/>
      <c r="R791" s="103"/>
      <c r="S791" s="98"/>
      <c r="T791" s="98"/>
      <c r="U791" s="98"/>
      <c r="V791" s="98"/>
      <c r="W791" s="98"/>
      <c r="X791" s="98"/>
      <c r="Y791" s="98"/>
      <c r="Z791" s="98"/>
      <c r="AA791" s="98"/>
      <c r="AB791" s="98"/>
    </row>
    <row r="792" spans="1:28" ht="15.75" customHeight="1">
      <c r="A792" s="98"/>
      <c r="B792" s="98"/>
      <c r="C792" s="98"/>
      <c r="D792" s="98"/>
      <c r="E792" s="98"/>
      <c r="F792" s="98"/>
      <c r="G792" s="98"/>
      <c r="H792" s="98"/>
      <c r="I792" s="98"/>
      <c r="J792" s="98"/>
      <c r="K792" s="98"/>
      <c r="L792" s="98"/>
      <c r="M792" s="98"/>
      <c r="N792" s="98"/>
      <c r="O792" s="103"/>
      <c r="P792" s="103"/>
      <c r="Q792" s="103"/>
      <c r="R792" s="103"/>
      <c r="S792" s="98"/>
      <c r="T792" s="98"/>
      <c r="U792" s="98"/>
      <c r="V792" s="98"/>
      <c r="W792" s="98"/>
      <c r="X792" s="98"/>
      <c r="Y792" s="98"/>
      <c r="Z792" s="98"/>
      <c r="AA792" s="98"/>
      <c r="AB792" s="98"/>
    </row>
    <row r="793" spans="1:28" ht="15.75" customHeight="1">
      <c r="A793" s="98"/>
      <c r="B793" s="98"/>
      <c r="C793" s="98"/>
      <c r="D793" s="98"/>
      <c r="E793" s="98"/>
      <c r="F793" s="98"/>
      <c r="G793" s="98"/>
      <c r="H793" s="98"/>
      <c r="I793" s="98"/>
      <c r="J793" s="98"/>
      <c r="K793" s="98"/>
      <c r="L793" s="98"/>
      <c r="M793" s="98"/>
      <c r="N793" s="98"/>
      <c r="O793" s="103"/>
      <c r="P793" s="103"/>
      <c r="Q793" s="103"/>
      <c r="R793" s="103"/>
      <c r="S793" s="98"/>
      <c r="T793" s="98"/>
      <c r="U793" s="98"/>
      <c r="V793" s="98"/>
      <c r="W793" s="98"/>
      <c r="X793" s="98"/>
      <c r="Y793" s="98"/>
      <c r="Z793" s="98"/>
      <c r="AA793" s="98"/>
      <c r="AB793" s="98"/>
    </row>
    <row r="794" spans="1:28" ht="15.75" customHeight="1">
      <c r="A794" s="98"/>
      <c r="B794" s="98"/>
      <c r="C794" s="98"/>
      <c r="D794" s="98"/>
      <c r="E794" s="98"/>
      <c r="F794" s="98"/>
      <c r="G794" s="98"/>
      <c r="H794" s="98"/>
      <c r="I794" s="98"/>
      <c r="J794" s="98"/>
      <c r="K794" s="98"/>
      <c r="L794" s="98"/>
      <c r="M794" s="98"/>
      <c r="N794" s="98"/>
      <c r="O794" s="103"/>
      <c r="P794" s="103"/>
      <c r="Q794" s="103"/>
      <c r="R794" s="103"/>
      <c r="S794" s="98"/>
      <c r="T794" s="98"/>
      <c r="U794" s="98"/>
      <c r="V794" s="98"/>
      <c r="W794" s="98"/>
      <c r="X794" s="98"/>
      <c r="Y794" s="98"/>
      <c r="Z794" s="98"/>
      <c r="AA794" s="98"/>
      <c r="AB794" s="98"/>
    </row>
    <row r="795" spans="1:28" ht="15.75" customHeight="1">
      <c r="A795" s="98"/>
      <c r="B795" s="98"/>
      <c r="C795" s="98"/>
      <c r="D795" s="98"/>
      <c r="E795" s="98"/>
      <c r="F795" s="98"/>
      <c r="G795" s="98"/>
      <c r="H795" s="98"/>
      <c r="I795" s="98"/>
      <c r="J795" s="98"/>
      <c r="K795" s="98"/>
      <c r="L795" s="98"/>
      <c r="M795" s="98"/>
      <c r="N795" s="98"/>
      <c r="O795" s="103"/>
      <c r="P795" s="103"/>
      <c r="Q795" s="103"/>
      <c r="R795" s="103"/>
      <c r="S795" s="98"/>
      <c r="T795" s="98"/>
      <c r="U795" s="98"/>
      <c r="V795" s="98"/>
      <c r="W795" s="98"/>
      <c r="X795" s="98"/>
      <c r="Y795" s="98"/>
      <c r="Z795" s="98"/>
      <c r="AA795" s="98"/>
      <c r="AB795" s="98"/>
    </row>
    <row r="796" spans="1:28" ht="15.75" customHeight="1">
      <c r="A796" s="98"/>
      <c r="B796" s="98"/>
      <c r="C796" s="98"/>
      <c r="D796" s="98"/>
      <c r="E796" s="98"/>
      <c r="F796" s="98"/>
      <c r="G796" s="98"/>
      <c r="H796" s="98"/>
      <c r="I796" s="98"/>
      <c r="J796" s="98"/>
      <c r="K796" s="98"/>
      <c r="L796" s="98"/>
      <c r="M796" s="98"/>
      <c r="N796" s="98"/>
      <c r="O796" s="103"/>
      <c r="P796" s="103"/>
      <c r="Q796" s="103"/>
      <c r="R796" s="103"/>
      <c r="S796" s="98"/>
      <c r="T796" s="98"/>
      <c r="U796" s="98"/>
      <c r="V796" s="98"/>
      <c r="W796" s="98"/>
      <c r="X796" s="98"/>
      <c r="Y796" s="98"/>
      <c r="Z796" s="98"/>
      <c r="AA796" s="98"/>
      <c r="AB796" s="98"/>
    </row>
    <row r="797" spans="1:28" ht="15.75" customHeight="1">
      <c r="A797" s="98"/>
      <c r="B797" s="98"/>
      <c r="C797" s="98"/>
      <c r="D797" s="98"/>
      <c r="E797" s="98"/>
      <c r="F797" s="98"/>
      <c r="G797" s="98"/>
      <c r="H797" s="98"/>
      <c r="I797" s="98"/>
      <c r="J797" s="98"/>
      <c r="K797" s="98"/>
      <c r="L797" s="98"/>
      <c r="M797" s="98"/>
      <c r="N797" s="98"/>
      <c r="O797" s="103"/>
      <c r="P797" s="103"/>
      <c r="Q797" s="103"/>
      <c r="R797" s="103"/>
      <c r="S797" s="98"/>
      <c r="T797" s="98"/>
      <c r="U797" s="98"/>
      <c r="V797" s="98"/>
      <c r="W797" s="98"/>
      <c r="X797" s="98"/>
      <c r="Y797" s="98"/>
      <c r="Z797" s="98"/>
      <c r="AA797" s="98"/>
      <c r="AB797" s="98"/>
    </row>
    <row r="798" spans="1:28" ht="15.75" customHeight="1">
      <c r="A798" s="98"/>
      <c r="B798" s="98"/>
      <c r="C798" s="98"/>
      <c r="D798" s="98"/>
      <c r="E798" s="98"/>
      <c r="F798" s="98"/>
      <c r="G798" s="98"/>
      <c r="H798" s="98"/>
      <c r="I798" s="98"/>
      <c r="J798" s="98"/>
      <c r="K798" s="98"/>
      <c r="L798" s="98"/>
      <c r="M798" s="98"/>
      <c r="N798" s="98"/>
      <c r="O798" s="103"/>
      <c r="P798" s="103"/>
      <c r="Q798" s="103"/>
      <c r="R798" s="103"/>
      <c r="S798" s="98"/>
      <c r="T798" s="98"/>
      <c r="U798" s="98"/>
      <c r="V798" s="98"/>
      <c r="W798" s="98"/>
      <c r="X798" s="98"/>
      <c r="Y798" s="98"/>
      <c r="Z798" s="98"/>
      <c r="AA798" s="98"/>
      <c r="AB798" s="98"/>
    </row>
    <row r="799" spans="1:28" ht="15.75" customHeight="1">
      <c r="A799" s="98"/>
      <c r="B799" s="98"/>
      <c r="C799" s="98"/>
      <c r="D799" s="98"/>
      <c r="E799" s="98"/>
      <c r="F799" s="98"/>
      <c r="G799" s="98"/>
      <c r="H799" s="98"/>
      <c r="I799" s="98"/>
      <c r="J799" s="98"/>
      <c r="K799" s="98"/>
      <c r="L799" s="98"/>
      <c r="M799" s="98"/>
      <c r="N799" s="98"/>
      <c r="O799" s="103"/>
      <c r="P799" s="103"/>
      <c r="Q799" s="103"/>
      <c r="R799" s="103"/>
      <c r="S799" s="98"/>
      <c r="T799" s="98"/>
      <c r="U799" s="98"/>
      <c r="V799" s="98"/>
      <c r="W799" s="98"/>
      <c r="X799" s="98"/>
      <c r="Y799" s="98"/>
      <c r="Z799" s="98"/>
      <c r="AA799" s="98"/>
      <c r="AB799" s="98"/>
    </row>
    <row r="800" spans="1:28" ht="15.75" customHeight="1">
      <c r="A800" s="98"/>
      <c r="B800" s="98"/>
      <c r="C800" s="98"/>
      <c r="D800" s="98"/>
      <c r="E800" s="98"/>
      <c r="F800" s="98"/>
      <c r="G800" s="98"/>
      <c r="H800" s="98"/>
      <c r="I800" s="98"/>
      <c r="J800" s="98"/>
      <c r="K800" s="98"/>
      <c r="L800" s="98"/>
      <c r="M800" s="98"/>
      <c r="N800" s="98"/>
      <c r="O800" s="103"/>
      <c r="P800" s="103"/>
      <c r="Q800" s="103"/>
      <c r="R800" s="103"/>
      <c r="S800" s="98"/>
      <c r="T800" s="98"/>
      <c r="U800" s="98"/>
      <c r="V800" s="98"/>
      <c r="W800" s="98"/>
      <c r="X800" s="98"/>
      <c r="Y800" s="98"/>
      <c r="Z800" s="98"/>
      <c r="AA800" s="98"/>
      <c r="AB800" s="98"/>
    </row>
    <row r="801" spans="1:28" ht="15.75" customHeight="1">
      <c r="A801" s="98"/>
      <c r="B801" s="98"/>
      <c r="C801" s="98"/>
      <c r="D801" s="98"/>
      <c r="E801" s="98"/>
      <c r="F801" s="98"/>
      <c r="G801" s="98"/>
      <c r="H801" s="98"/>
      <c r="I801" s="98"/>
      <c r="J801" s="98"/>
      <c r="K801" s="98"/>
      <c r="L801" s="98"/>
      <c r="M801" s="98"/>
      <c r="N801" s="98"/>
      <c r="O801" s="103"/>
      <c r="P801" s="103"/>
      <c r="Q801" s="103"/>
      <c r="R801" s="103"/>
      <c r="S801" s="98"/>
      <c r="T801" s="98"/>
      <c r="U801" s="98"/>
      <c r="V801" s="98"/>
      <c r="W801" s="98"/>
      <c r="X801" s="98"/>
      <c r="Y801" s="98"/>
      <c r="Z801" s="98"/>
      <c r="AA801" s="98"/>
      <c r="AB801" s="98"/>
    </row>
    <row r="802" spans="1:28" ht="15.75" customHeight="1">
      <c r="A802" s="98"/>
      <c r="B802" s="98"/>
      <c r="C802" s="98"/>
      <c r="D802" s="98"/>
      <c r="E802" s="98"/>
      <c r="F802" s="98"/>
      <c r="G802" s="98"/>
      <c r="H802" s="98"/>
      <c r="I802" s="98"/>
      <c r="J802" s="98"/>
      <c r="K802" s="98"/>
      <c r="L802" s="98"/>
      <c r="M802" s="98"/>
      <c r="N802" s="98"/>
      <c r="O802" s="103"/>
      <c r="P802" s="103"/>
      <c r="Q802" s="103"/>
      <c r="R802" s="103"/>
      <c r="S802" s="98"/>
      <c r="T802" s="98"/>
      <c r="U802" s="98"/>
      <c r="V802" s="98"/>
      <c r="W802" s="98"/>
      <c r="X802" s="98"/>
      <c r="Y802" s="98"/>
      <c r="Z802" s="98"/>
      <c r="AA802" s="98"/>
      <c r="AB802" s="98"/>
    </row>
    <row r="803" spans="1:28" ht="15.75" customHeight="1">
      <c r="A803" s="98"/>
      <c r="B803" s="98"/>
      <c r="C803" s="98"/>
      <c r="D803" s="98"/>
      <c r="E803" s="98"/>
      <c r="F803" s="98"/>
      <c r="G803" s="98"/>
      <c r="H803" s="98"/>
      <c r="I803" s="98"/>
      <c r="J803" s="98"/>
      <c r="K803" s="98"/>
      <c r="L803" s="98"/>
      <c r="M803" s="98"/>
      <c r="N803" s="98"/>
      <c r="O803" s="103"/>
      <c r="P803" s="103"/>
      <c r="Q803" s="103"/>
      <c r="R803" s="103"/>
      <c r="S803" s="98"/>
      <c r="T803" s="98"/>
      <c r="U803" s="98"/>
      <c r="V803" s="98"/>
      <c r="W803" s="98"/>
      <c r="X803" s="98"/>
      <c r="Y803" s="98"/>
      <c r="Z803" s="98"/>
      <c r="AA803" s="98"/>
      <c r="AB803" s="98"/>
    </row>
    <row r="804" spans="1:28" ht="15.75" customHeight="1">
      <c r="A804" s="98"/>
      <c r="B804" s="98"/>
      <c r="C804" s="98"/>
      <c r="D804" s="98"/>
      <c r="E804" s="98"/>
      <c r="F804" s="98"/>
      <c r="G804" s="98"/>
      <c r="H804" s="98"/>
      <c r="I804" s="98"/>
      <c r="J804" s="98"/>
      <c r="K804" s="98"/>
      <c r="L804" s="98"/>
      <c r="M804" s="98"/>
      <c r="N804" s="98"/>
      <c r="O804" s="103"/>
      <c r="P804" s="103"/>
      <c r="Q804" s="103"/>
      <c r="R804" s="103"/>
      <c r="S804" s="98"/>
      <c r="T804" s="98"/>
      <c r="U804" s="98"/>
      <c r="V804" s="98"/>
      <c r="W804" s="98"/>
      <c r="X804" s="98"/>
      <c r="Y804" s="98"/>
      <c r="Z804" s="98"/>
      <c r="AA804" s="98"/>
      <c r="AB804" s="98"/>
    </row>
    <row r="805" spans="1:28" ht="15.75" customHeight="1">
      <c r="A805" s="98"/>
      <c r="B805" s="98"/>
      <c r="C805" s="98"/>
      <c r="D805" s="98"/>
      <c r="E805" s="98"/>
      <c r="F805" s="98"/>
      <c r="G805" s="98"/>
      <c r="H805" s="98"/>
      <c r="I805" s="98"/>
      <c r="J805" s="98"/>
      <c r="K805" s="98"/>
      <c r="L805" s="98"/>
      <c r="M805" s="98"/>
      <c r="N805" s="98"/>
      <c r="O805" s="103"/>
      <c r="P805" s="103"/>
      <c r="Q805" s="103"/>
      <c r="R805" s="103"/>
      <c r="S805" s="98"/>
      <c r="T805" s="98"/>
      <c r="U805" s="98"/>
      <c r="V805" s="98"/>
      <c r="W805" s="98"/>
      <c r="X805" s="98"/>
      <c r="Y805" s="98"/>
      <c r="Z805" s="98"/>
      <c r="AA805" s="98"/>
      <c r="AB805" s="98"/>
    </row>
    <row r="806" spans="1:28" ht="15.75" customHeight="1">
      <c r="A806" s="98"/>
      <c r="B806" s="98"/>
      <c r="C806" s="98"/>
      <c r="D806" s="98"/>
      <c r="E806" s="98"/>
      <c r="F806" s="98"/>
      <c r="G806" s="98"/>
      <c r="H806" s="98"/>
      <c r="I806" s="98"/>
      <c r="J806" s="98"/>
      <c r="K806" s="98"/>
      <c r="L806" s="98"/>
      <c r="M806" s="98"/>
      <c r="N806" s="98"/>
      <c r="O806" s="103"/>
      <c r="P806" s="103"/>
      <c r="Q806" s="103"/>
      <c r="R806" s="103"/>
      <c r="S806" s="98"/>
      <c r="T806" s="98"/>
      <c r="U806" s="98"/>
      <c r="V806" s="98"/>
      <c r="W806" s="98"/>
      <c r="X806" s="98"/>
      <c r="Y806" s="98"/>
      <c r="Z806" s="98"/>
      <c r="AA806" s="98"/>
      <c r="AB806" s="98"/>
    </row>
    <row r="807" spans="1:28" ht="15.75" customHeight="1">
      <c r="A807" s="98"/>
      <c r="B807" s="98"/>
      <c r="C807" s="98"/>
      <c r="D807" s="98"/>
      <c r="E807" s="98"/>
      <c r="F807" s="98"/>
      <c r="G807" s="98"/>
      <c r="H807" s="98"/>
      <c r="I807" s="98"/>
      <c r="J807" s="98"/>
      <c r="K807" s="98"/>
      <c r="L807" s="98"/>
      <c r="M807" s="98"/>
      <c r="N807" s="98"/>
      <c r="O807" s="103"/>
      <c r="P807" s="103"/>
      <c r="Q807" s="103"/>
      <c r="R807" s="103"/>
      <c r="S807" s="98"/>
      <c r="T807" s="98"/>
      <c r="U807" s="98"/>
      <c r="V807" s="98"/>
      <c r="W807" s="98"/>
      <c r="X807" s="98"/>
      <c r="Y807" s="98"/>
      <c r="Z807" s="98"/>
      <c r="AA807" s="98"/>
      <c r="AB807" s="98"/>
    </row>
    <row r="808" spans="1:28" ht="15.75" customHeight="1">
      <c r="A808" s="98"/>
      <c r="B808" s="98"/>
      <c r="C808" s="98"/>
      <c r="D808" s="98"/>
      <c r="E808" s="98"/>
      <c r="F808" s="98"/>
      <c r="G808" s="98"/>
      <c r="H808" s="98"/>
      <c r="I808" s="98"/>
      <c r="J808" s="98"/>
      <c r="K808" s="98"/>
      <c r="L808" s="98"/>
      <c r="M808" s="98"/>
      <c r="N808" s="98"/>
      <c r="O808" s="103"/>
      <c r="P808" s="103"/>
      <c r="Q808" s="103"/>
      <c r="R808" s="103"/>
      <c r="S808" s="98"/>
      <c r="T808" s="98"/>
      <c r="U808" s="98"/>
      <c r="V808" s="98"/>
      <c r="W808" s="98"/>
      <c r="X808" s="98"/>
      <c r="Y808" s="98"/>
      <c r="Z808" s="98"/>
      <c r="AA808" s="98"/>
      <c r="AB808" s="98"/>
    </row>
    <row r="809" spans="1:28" ht="15.75" customHeight="1">
      <c r="A809" s="98"/>
      <c r="B809" s="98"/>
      <c r="C809" s="98"/>
      <c r="D809" s="98"/>
      <c r="E809" s="98"/>
      <c r="F809" s="98"/>
      <c r="G809" s="98"/>
      <c r="H809" s="98"/>
      <c r="I809" s="98"/>
      <c r="J809" s="98"/>
      <c r="K809" s="98"/>
      <c r="L809" s="98"/>
      <c r="M809" s="98"/>
      <c r="N809" s="98"/>
      <c r="O809" s="103"/>
      <c r="P809" s="103"/>
      <c r="Q809" s="103"/>
      <c r="R809" s="103"/>
      <c r="S809" s="98"/>
      <c r="T809" s="98"/>
      <c r="U809" s="98"/>
      <c r="V809" s="98"/>
      <c r="W809" s="98"/>
      <c r="X809" s="98"/>
      <c r="Y809" s="98"/>
      <c r="Z809" s="98"/>
      <c r="AA809" s="98"/>
      <c r="AB809" s="98"/>
    </row>
    <row r="810" spans="1:28" ht="15.75" customHeight="1">
      <c r="A810" s="98"/>
      <c r="B810" s="98"/>
      <c r="C810" s="98"/>
      <c r="D810" s="98"/>
      <c r="E810" s="98"/>
      <c r="F810" s="98"/>
      <c r="G810" s="98"/>
      <c r="H810" s="98"/>
      <c r="I810" s="98"/>
      <c r="J810" s="98"/>
      <c r="K810" s="98"/>
      <c r="L810" s="98"/>
      <c r="M810" s="98"/>
      <c r="N810" s="98"/>
      <c r="O810" s="103"/>
      <c r="P810" s="103"/>
      <c r="Q810" s="103"/>
      <c r="R810" s="103"/>
      <c r="S810" s="98"/>
      <c r="T810" s="98"/>
      <c r="U810" s="98"/>
      <c r="V810" s="98"/>
      <c r="W810" s="98"/>
      <c r="X810" s="98"/>
      <c r="Y810" s="98"/>
      <c r="Z810" s="98"/>
      <c r="AA810" s="98"/>
      <c r="AB810" s="98"/>
    </row>
    <row r="811" spans="1:28" ht="15.75" customHeight="1">
      <c r="A811" s="98"/>
      <c r="B811" s="98"/>
      <c r="C811" s="98"/>
      <c r="D811" s="98"/>
      <c r="E811" s="98"/>
      <c r="F811" s="98"/>
      <c r="G811" s="98"/>
      <c r="H811" s="98"/>
      <c r="I811" s="98"/>
      <c r="J811" s="98"/>
      <c r="K811" s="98"/>
      <c r="L811" s="98"/>
      <c r="M811" s="98"/>
      <c r="N811" s="98"/>
      <c r="O811" s="103"/>
      <c r="P811" s="103"/>
      <c r="Q811" s="103"/>
      <c r="R811" s="103"/>
      <c r="S811" s="98"/>
      <c r="T811" s="98"/>
      <c r="U811" s="98"/>
      <c r="V811" s="98"/>
      <c r="W811" s="98"/>
      <c r="X811" s="98"/>
      <c r="Y811" s="98"/>
      <c r="Z811" s="98"/>
      <c r="AA811" s="98"/>
      <c r="AB811" s="98"/>
    </row>
    <row r="812" spans="1:28" ht="15.75" customHeight="1">
      <c r="A812" s="98"/>
      <c r="B812" s="98"/>
      <c r="C812" s="98"/>
      <c r="D812" s="98"/>
      <c r="E812" s="98"/>
      <c r="F812" s="98"/>
      <c r="G812" s="98"/>
      <c r="H812" s="98"/>
      <c r="I812" s="98"/>
      <c r="J812" s="98"/>
      <c r="K812" s="98"/>
      <c r="L812" s="98"/>
      <c r="M812" s="98"/>
      <c r="N812" s="98"/>
      <c r="O812" s="103"/>
      <c r="P812" s="103"/>
      <c r="Q812" s="103"/>
      <c r="R812" s="103"/>
      <c r="S812" s="98"/>
      <c r="T812" s="98"/>
      <c r="U812" s="98"/>
      <c r="V812" s="98"/>
      <c r="W812" s="98"/>
      <c r="X812" s="98"/>
      <c r="Y812" s="98"/>
      <c r="Z812" s="98"/>
      <c r="AA812" s="98"/>
      <c r="AB812" s="98"/>
    </row>
    <row r="813" spans="1:28" ht="15.75" customHeight="1">
      <c r="A813" s="98"/>
      <c r="B813" s="98"/>
      <c r="C813" s="98"/>
      <c r="D813" s="98"/>
      <c r="E813" s="98"/>
      <c r="F813" s="98"/>
      <c r="G813" s="98"/>
      <c r="H813" s="98"/>
      <c r="I813" s="98"/>
      <c r="J813" s="98"/>
      <c r="K813" s="98"/>
      <c r="L813" s="98"/>
      <c r="M813" s="98"/>
      <c r="N813" s="98"/>
      <c r="O813" s="103"/>
      <c r="P813" s="103"/>
      <c r="Q813" s="103"/>
      <c r="R813" s="103"/>
      <c r="S813" s="98"/>
      <c r="T813" s="98"/>
      <c r="U813" s="98"/>
      <c r="V813" s="98"/>
      <c r="W813" s="98"/>
      <c r="X813" s="98"/>
      <c r="Y813" s="98"/>
      <c r="Z813" s="98"/>
      <c r="AA813" s="98"/>
      <c r="AB813" s="98"/>
    </row>
    <row r="814" spans="1:28" ht="15.75" customHeight="1">
      <c r="A814" s="98"/>
      <c r="B814" s="98"/>
      <c r="C814" s="98"/>
      <c r="D814" s="98"/>
      <c r="E814" s="98"/>
      <c r="F814" s="98"/>
      <c r="G814" s="98"/>
      <c r="H814" s="98"/>
      <c r="I814" s="98"/>
      <c r="J814" s="98"/>
      <c r="K814" s="98"/>
      <c r="L814" s="98"/>
      <c r="M814" s="98"/>
      <c r="N814" s="98"/>
      <c r="O814" s="103"/>
      <c r="P814" s="103"/>
      <c r="Q814" s="103"/>
      <c r="R814" s="103"/>
      <c r="S814" s="98"/>
      <c r="T814" s="98"/>
      <c r="U814" s="98"/>
      <c r="V814" s="98"/>
      <c r="W814" s="98"/>
      <c r="X814" s="98"/>
      <c r="Y814" s="98"/>
      <c r="Z814" s="98"/>
      <c r="AA814" s="98"/>
      <c r="AB814" s="98"/>
    </row>
    <row r="815" spans="1:28" ht="15.75" customHeight="1">
      <c r="A815" s="98"/>
      <c r="B815" s="98"/>
      <c r="C815" s="98"/>
      <c r="D815" s="98"/>
      <c r="E815" s="98"/>
      <c r="F815" s="98"/>
      <c r="G815" s="98"/>
      <c r="H815" s="98"/>
      <c r="I815" s="98"/>
      <c r="J815" s="98"/>
      <c r="K815" s="98"/>
      <c r="L815" s="98"/>
      <c r="M815" s="98"/>
      <c r="N815" s="98"/>
      <c r="O815" s="103"/>
      <c r="P815" s="103"/>
      <c r="Q815" s="103"/>
      <c r="R815" s="103"/>
      <c r="S815" s="98"/>
      <c r="T815" s="98"/>
      <c r="U815" s="98"/>
      <c r="V815" s="98"/>
      <c r="W815" s="98"/>
      <c r="X815" s="98"/>
      <c r="Y815" s="98"/>
      <c r="Z815" s="98"/>
      <c r="AA815" s="98"/>
      <c r="AB815" s="98"/>
    </row>
    <row r="816" spans="1:28" ht="15.75" customHeight="1">
      <c r="A816" s="98"/>
      <c r="B816" s="98"/>
      <c r="C816" s="98"/>
      <c r="D816" s="98"/>
      <c r="E816" s="98"/>
      <c r="F816" s="98"/>
      <c r="G816" s="98"/>
      <c r="H816" s="98"/>
      <c r="I816" s="98"/>
      <c r="J816" s="98"/>
      <c r="K816" s="98"/>
      <c r="L816" s="98"/>
      <c r="M816" s="98"/>
      <c r="N816" s="98"/>
      <c r="O816" s="103"/>
      <c r="P816" s="103"/>
      <c r="Q816" s="103"/>
      <c r="R816" s="103"/>
      <c r="S816" s="98"/>
      <c r="T816" s="98"/>
      <c r="U816" s="98"/>
      <c r="V816" s="98"/>
      <c r="W816" s="98"/>
      <c r="X816" s="98"/>
      <c r="Y816" s="98"/>
      <c r="Z816" s="98"/>
      <c r="AA816" s="98"/>
      <c r="AB816" s="98"/>
    </row>
    <row r="817" spans="1:28" ht="15.75" customHeight="1">
      <c r="A817" s="98"/>
      <c r="B817" s="98"/>
      <c r="C817" s="98"/>
      <c r="D817" s="98"/>
      <c r="E817" s="98"/>
      <c r="F817" s="98"/>
      <c r="G817" s="98"/>
      <c r="H817" s="98"/>
      <c r="I817" s="98"/>
      <c r="J817" s="98"/>
      <c r="K817" s="98"/>
      <c r="L817" s="98"/>
      <c r="M817" s="98"/>
      <c r="N817" s="98"/>
      <c r="O817" s="103"/>
      <c r="P817" s="103"/>
      <c r="Q817" s="103"/>
      <c r="R817" s="103"/>
      <c r="S817" s="98"/>
      <c r="T817" s="98"/>
      <c r="U817" s="98"/>
      <c r="V817" s="98"/>
      <c r="W817" s="98"/>
      <c r="X817" s="98"/>
      <c r="Y817" s="98"/>
      <c r="Z817" s="98"/>
      <c r="AA817" s="98"/>
      <c r="AB817" s="98"/>
    </row>
    <row r="818" spans="1:28" ht="15.75" customHeight="1">
      <c r="A818" s="98"/>
      <c r="B818" s="98"/>
      <c r="C818" s="98"/>
      <c r="D818" s="98"/>
      <c r="E818" s="98"/>
      <c r="F818" s="98"/>
      <c r="G818" s="98"/>
      <c r="H818" s="98"/>
      <c r="I818" s="98"/>
      <c r="J818" s="98"/>
      <c r="K818" s="98"/>
      <c r="L818" s="98"/>
      <c r="M818" s="98"/>
      <c r="N818" s="98"/>
      <c r="O818" s="103"/>
      <c r="P818" s="103"/>
      <c r="Q818" s="103"/>
      <c r="R818" s="103"/>
      <c r="S818" s="98"/>
      <c r="T818" s="98"/>
      <c r="U818" s="98"/>
      <c r="V818" s="98"/>
      <c r="W818" s="98"/>
      <c r="X818" s="98"/>
      <c r="Y818" s="98"/>
      <c r="Z818" s="98"/>
      <c r="AA818" s="98"/>
      <c r="AB818" s="98"/>
    </row>
    <row r="819" spans="1:28" ht="15.75" customHeight="1">
      <c r="A819" s="98"/>
      <c r="B819" s="98"/>
      <c r="C819" s="98"/>
      <c r="D819" s="98"/>
      <c r="E819" s="98"/>
      <c r="F819" s="98"/>
      <c r="G819" s="98"/>
      <c r="H819" s="98"/>
      <c r="I819" s="98"/>
      <c r="J819" s="98"/>
      <c r="K819" s="98"/>
      <c r="L819" s="98"/>
      <c r="M819" s="98"/>
      <c r="N819" s="98"/>
      <c r="O819" s="103"/>
      <c r="P819" s="103"/>
      <c r="Q819" s="103"/>
      <c r="R819" s="103"/>
      <c r="S819" s="98"/>
      <c r="T819" s="98"/>
      <c r="U819" s="98"/>
      <c r="V819" s="98"/>
      <c r="W819" s="98"/>
      <c r="X819" s="98"/>
      <c r="Y819" s="98"/>
      <c r="Z819" s="98"/>
      <c r="AA819" s="98"/>
      <c r="AB819" s="98"/>
    </row>
    <row r="820" spans="1:28" ht="15.75" customHeight="1">
      <c r="A820" s="98"/>
      <c r="B820" s="98"/>
      <c r="C820" s="98"/>
      <c r="D820" s="98"/>
      <c r="E820" s="98"/>
      <c r="F820" s="98"/>
      <c r="G820" s="98"/>
      <c r="H820" s="98"/>
      <c r="I820" s="98"/>
      <c r="J820" s="98"/>
      <c r="K820" s="98"/>
      <c r="L820" s="98"/>
      <c r="M820" s="98"/>
      <c r="N820" s="98"/>
      <c r="O820" s="103"/>
      <c r="P820" s="103"/>
      <c r="Q820" s="103"/>
      <c r="R820" s="103"/>
      <c r="S820" s="98"/>
      <c r="T820" s="98"/>
      <c r="U820" s="98"/>
      <c r="V820" s="98"/>
      <c r="W820" s="98"/>
      <c r="X820" s="98"/>
      <c r="Y820" s="98"/>
      <c r="Z820" s="98"/>
      <c r="AA820" s="98"/>
      <c r="AB820" s="98"/>
    </row>
    <row r="821" spans="1:28" ht="15.75" customHeight="1">
      <c r="A821" s="98"/>
      <c r="B821" s="98"/>
      <c r="C821" s="98"/>
      <c r="D821" s="98"/>
      <c r="E821" s="98"/>
      <c r="F821" s="98"/>
      <c r="G821" s="98"/>
      <c r="H821" s="98"/>
      <c r="I821" s="98"/>
      <c r="J821" s="98"/>
      <c r="K821" s="98"/>
      <c r="L821" s="98"/>
      <c r="M821" s="98"/>
      <c r="N821" s="98"/>
      <c r="O821" s="103"/>
      <c r="P821" s="103"/>
      <c r="Q821" s="103"/>
      <c r="R821" s="103"/>
      <c r="S821" s="98"/>
      <c r="T821" s="98"/>
      <c r="U821" s="98"/>
      <c r="V821" s="98"/>
      <c r="W821" s="98"/>
      <c r="X821" s="98"/>
      <c r="Y821" s="98"/>
      <c r="Z821" s="98"/>
      <c r="AA821" s="98"/>
      <c r="AB821" s="98"/>
    </row>
    <row r="822" spans="1:28" ht="15.75" customHeight="1">
      <c r="A822" s="98"/>
      <c r="B822" s="98"/>
      <c r="C822" s="98"/>
      <c r="D822" s="98"/>
      <c r="E822" s="98"/>
      <c r="F822" s="98"/>
      <c r="G822" s="98"/>
      <c r="H822" s="98"/>
      <c r="I822" s="98"/>
      <c r="J822" s="98"/>
      <c r="K822" s="98"/>
      <c r="L822" s="98"/>
      <c r="M822" s="98"/>
      <c r="N822" s="98"/>
      <c r="O822" s="103"/>
      <c r="P822" s="103"/>
      <c r="Q822" s="103"/>
      <c r="R822" s="103"/>
      <c r="S822" s="98"/>
      <c r="T822" s="98"/>
      <c r="U822" s="98"/>
      <c r="V822" s="98"/>
      <c r="W822" s="98"/>
      <c r="X822" s="98"/>
      <c r="Y822" s="98"/>
      <c r="Z822" s="98"/>
      <c r="AA822" s="98"/>
      <c r="AB822" s="98"/>
    </row>
    <row r="823" spans="1:28" ht="15.75" customHeight="1">
      <c r="A823" s="98"/>
      <c r="B823" s="98"/>
      <c r="C823" s="98"/>
      <c r="D823" s="98"/>
      <c r="E823" s="98"/>
      <c r="F823" s="98"/>
      <c r="G823" s="98"/>
      <c r="H823" s="98"/>
      <c r="I823" s="98"/>
      <c r="J823" s="98"/>
      <c r="K823" s="98"/>
      <c r="L823" s="98"/>
      <c r="M823" s="98"/>
      <c r="N823" s="98"/>
      <c r="O823" s="103"/>
      <c r="P823" s="103"/>
      <c r="Q823" s="103"/>
      <c r="R823" s="103"/>
      <c r="S823" s="98"/>
      <c r="T823" s="98"/>
      <c r="U823" s="98"/>
      <c r="V823" s="98"/>
      <c r="W823" s="98"/>
      <c r="X823" s="98"/>
      <c r="Y823" s="98"/>
      <c r="Z823" s="98"/>
      <c r="AA823" s="98"/>
      <c r="AB823" s="98"/>
    </row>
    <row r="824" spans="1:28" ht="15.75" customHeight="1">
      <c r="A824" s="98"/>
      <c r="B824" s="98"/>
      <c r="C824" s="98"/>
      <c r="D824" s="98"/>
      <c r="E824" s="98"/>
      <c r="F824" s="98"/>
      <c r="G824" s="98"/>
      <c r="H824" s="98"/>
      <c r="I824" s="98"/>
      <c r="J824" s="98"/>
      <c r="K824" s="98"/>
      <c r="L824" s="98"/>
      <c r="M824" s="98"/>
      <c r="N824" s="98"/>
      <c r="O824" s="103"/>
      <c r="P824" s="103"/>
      <c r="Q824" s="103"/>
      <c r="R824" s="103"/>
      <c r="S824" s="98"/>
      <c r="T824" s="98"/>
      <c r="U824" s="98"/>
      <c r="V824" s="98"/>
      <c r="W824" s="98"/>
      <c r="X824" s="98"/>
      <c r="Y824" s="98"/>
      <c r="Z824" s="98"/>
      <c r="AA824" s="98"/>
      <c r="AB824" s="98"/>
    </row>
    <row r="825" spans="1:28" ht="15.75" customHeight="1">
      <c r="A825" s="98"/>
      <c r="B825" s="98"/>
      <c r="C825" s="98"/>
      <c r="D825" s="98"/>
      <c r="E825" s="98"/>
      <c r="F825" s="98"/>
      <c r="G825" s="98"/>
      <c r="H825" s="98"/>
      <c r="I825" s="98"/>
      <c r="J825" s="98"/>
      <c r="K825" s="98"/>
      <c r="L825" s="98"/>
      <c r="M825" s="98"/>
      <c r="N825" s="98"/>
      <c r="O825" s="103"/>
      <c r="P825" s="103"/>
      <c r="Q825" s="103"/>
      <c r="R825" s="103"/>
      <c r="S825" s="98"/>
      <c r="T825" s="98"/>
      <c r="U825" s="98"/>
      <c r="V825" s="98"/>
      <c r="W825" s="98"/>
      <c r="X825" s="98"/>
      <c r="Y825" s="98"/>
      <c r="Z825" s="98"/>
      <c r="AA825" s="98"/>
      <c r="AB825" s="98"/>
    </row>
    <row r="826" spans="1:28" ht="15.75" customHeight="1">
      <c r="A826" s="98"/>
      <c r="B826" s="98"/>
      <c r="C826" s="98"/>
      <c r="D826" s="98"/>
      <c r="E826" s="98"/>
      <c r="F826" s="98"/>
      <c r="G826" s="98"/>
      <c r="H826" s="98"/>
      <c r="I826" s="98"/>
      <c r="J826" s="98"/>
      <c r="K826" s="98"/>
      <c r="L826" s="98"/>
      <c r="M826" s="98"/>
      <c r="N826" s="98"/>
      <c r="O826" s="103"/>
      <c r="P826" s="103"/>
      <c r="Q826" s="103"/>
      <c r="R826" s="103"/>
      <c r="S826" s="98"/>
      <c r="T826" s="98"/>
      <c r="U826" s="98"/>
      <c r="V826" s="98"/>
      <c r="W826" s="98"/>
      <c r="X826" s="98"/>
      <c r="Y826" s="98"/>
      <c r="Z826" s="98"/>
      <c r="AA826" s="98"/>
      <c r="AB826" s="98"/>
    </row>
    <row r="827" spans="1:28" ht="15.75" customHeight="1">
      <c r="A827" s="98"/>
      <c r="B827" s="98"/>
      <c r="C827" s="98"/>
      <c r="D827" s="98"/>
      <c r="E827" s="98"/>
      <c r="F827" s="98"/>
      <c r="G827" s="98"/>
      <c r="H827" s="98"/>
      <c r="I827" s="98"/>
      <c r="J827" s="98"/>
      <c r="K827" s="98"/>
      <c r="L827" s="98"/>
      <c r="M827" s="98"/>
      <c r="N827" s="98"/>
      <c r="O827" s="103"/>
      <c r="P827" s="103"/>
      <c r="Q827" s="103"/>
      <c r="R827" s="103"/>
      <c r="S827" s="98"/>
      <c r="T827" s="98"/>
      <c r="U827" s="98"/>
      <c r="V827" s="98"/>
      <c r="W827" s="98"/>
      <c r="X827" s="98"/>
      <c r="Y827" s="98"/>
      <c r="Z827" s="98"/>
      <c r="AA827" s="98"/>
      <c r="AB827" s="98"/>
    </row>
    <row r="828" spans="1:28" ht="15.75" customHeight="1">
      <c r="A828" s="98"/>
      <c r="B828" s="98"/>
      <c r="C828" s="98"/>
      <c r="D828" s="98"/>
      <c r="E828" s="98"/>
      <c r="F828" s="98"/>
      <c r="G828" s="98"/>
      <c r="H828" s="98"/>
      <c r="I828" s="98"/>
      <c r="J828" s="98"/>
      <c r="K828" s="98"/>
      <c r="L828" s="98"/>
      <c r="M828" s="98"/>
      <c r="N828" s="98"/>
      <c r="O828" s="103"/>
      <c r="P828" s="103"/>
      <c r="Q828" s="103"/>
      <c r="R828" s="103"/>
      <c r="S828" s="98"/>
      <c r="T828" s="98"/>
      <c r="U828" s="98"/>
      <c r="V828" s="98"/>
      <c r="W828" s="98"/>
      <c r="X828" s="98"/>
      <c r="Y828" s="98"/>
      <c r="Z828" s="98"/>
      <c r="AA828" s="98"/>
      <c r="AB828" s="98"/>
    </row>
    <row r="829" spans="1:28" ht="15.75" customHeight="1">
      <c r="A829" s="98"/>
      <c r="B829" s="98"/>
      <c r="C829" s="98"/>
      <c r="D829" s="98"/>
      <c r="E829" s="98"/>
      <c r="F829" s="98"/>
      <c r="G829" s="98"/>
      <c r="H829" s="98"/>
      <c r="I829" s="98"/>
      <c r="J829" s="98"/>
      <c r="K829" s="98"/>
      <c r="L829" s="98"/>
      <c r="M829" s="98"/>
      <c r="N829" s="98"/>
      <c r="O829" s="103"/>
      <c r="P829" s="103"/>
      <c r="Q829" s="103"/>
      <c r="R829" s="103"/>
      <c r="S829" s="98"/>
      <c r="T829" s="98"/>
      <c r="U829" s="98"/>
      <c r="V829" s="98"/>
      <c r="W829" s="98"/>
      <c r="X829" s="98"/>
      <c r="Y829" s="98"/>
      <c r="Z829" s="98"/>
      <c r="AA829" s="98"/>
      <c r="AB829" s="98"/>
    </row>
    <row r="830" spans="1:28" ht="15.75" customHeight="1">
      <c r="A830" s="98"/>
      <c r="B830" s="98"/>
      <c r="C830" s="98"/>
      <c r="D830" s="98"/>
      <c r="E830" s="98"/>
      <c r="F830" s="98"/>
      <c r="G830" s="98"/>
      <c r="H830" s="98"/>
      <c r="I830" s="98"/>
      <c r="J830" s="98"/>
      <c r="K830" s="98"/>
      <c r="L830" s="98"/>
      <c r="M830" s="98"/>
      <c r="N830" s="98"/>
      <c r="O830" s="103"/>
      <c r="P830" s="103"/>
      <c r="Q830" s="103"/>
      <c r="R830" s="103"/>
      <c r="S830" s="98"/>
      <c r="T830" s="98"/>
      <c r="U830" s="98"/>
      <c r="V830" s="98"/>
      <c r="W830" s="98"/>
      <c r="X830" s="98"/>
      <c r="Y830" s="98"/>
      <c r="Z830" s="98"/>
      <c r="AA830" s="98"/>
      <c r="AB830" s="98"/>
    </row>
    <row r="831" spans="1:28" ht="15.75" customHeight="1">
      <c r="A831" s="98"/>
      <c r="B831" s="98"/>
      <c r="C831" s="98"/>
      <c r="D831" s="98"/>
      <c r="E831" s="98"/>
      <c r="F831" s="98"/>
      <c r="G831" s="98"/>
      <c r="H831" s="98"/>
      <c r="I831" s="98"/>
      <c r="J831" s="98"/>
      <c r="K831" s="98"/>
      <c r="L831" s="98"/>
      <c r="M831" s="98"/>
      <c r="N831" s="98"/>
      <c r="O831" s="103"/>
      <c r="P831" s="103"/>
      <c r="Q831" s="103"/>
      <c r="R831" s="103"/>
      <c r="S831" s="98"/>
      <c r="T831" s="98"/>
      <c r="U831" s="98"/>
      <c r="V831" s="98"/>
      <c r="W831" s="98"/>
      <c r="X831" s="98"/>
      <c r="Y831" s="98"/>
      <c r="Z831" s="98"/>
      <c r="AA831" s="98"/>
      <c r="AB831" s="98"/>
    </row>
    <row r="832" spans="1:28" ht="15.75" customHeight="1">
      <c r="A832" s="98"/>
      <c r="B832" s="98"/>
      <c r="C832" s="98"/>
      <c r="D832" s="98"/>
      <c r="E832" s="98"/>
      <c r="F832" s="98"/>
      <c r="G832" s="98"/>
      <c r="H832" s="98"/>
      <c r="I832" s="98"/>
      <c r="J832" s="98"/>
      <c r="K832" s="98"/>
      <c r="L832" s="98"/>
      <c r="M832" s="98"/>
      <c r="N832" s="98"/>
      <c r="O832" s="103"/>
      <c r="P832" s="103"/>
      <c r="Q832" s="103"/>
      <c r="R832" s="103"/>
      <c r="S832" s="98"/>
      <c r="T832" s="98"/>
      <c r="U832" s="98"/>
      <c r="V832" s="98"/>
      <c r="W832" s="98"/>
      <c r="X832" s="98"/>
      <c r="Y832" s="98"/>
      <c r="Z832" s="98"/>
      <c r="AA832" s="98"/>
      <c r="AB832" s="98"/>
    </row>
    <row r="833" spans="1:28" ht="15.75" customHeight="1">
      <c r="A833" s="98"/>
      <c r="B833" s="98"/>
      <c r="C833" s="98"/>
      <c r="D833" s="98"/>
      <c r="E833" s="98"/>
      <c r="F833" s="98"/>
      <c r="G833" s="98"/>
      <c r="H833" s="98"/>
      <c r="I833" s="98"/>
      <c r="J833" s="98"/>
      <c r="K833" s="98"/>
      <c r="L833" s="98"/>
      <c r="M833" s="98"/>
      <c r="N833" s="98"/>
      <c r="O833" s="103"/>
      <c r="P833" s="103"/>
      <c r="Q833" s="103"/>
      <c r="R833" s="103"/>
      <c r="S833" s="98"/>
      <c r="T833" s="98"/>
      <c r="U833" s="98"/>
      <c r="V833" s="98"/>
      <c r="W833" s="98"/>
      <c r="X833" s="98"/>
      <c r="Y833" s="98"/>
      <c r="Z833" s="98"/>
      <c r="AA833" s="98"/>
      <c r="AB833" s="98"/>
    </row>
    <row r="834" spans="1:28" ht="15.75" customHeight="1">
      <c r="A834" s="98"/>
      <c r="B834" s="98"/>
      <c r="C834" s="98"/>
      <c r="D834" s="98"/>
      <c r="E834" s="98"/>
      <c r="F834" s="98"/>
      <c r="G834" s="98"/>
      <c r="H834" s="98"/>
      <c r="I834" s="98"/>
      <c r="J834" s="98"/>
      <c r="K834" s="98"/>
      <c r="L834" s="98"/>
      <c r="M834" s="98"/>
      <c r="N834" s="98"/>
      <c r="O834" s="103"/>
      <c r="P834" s="103"/>
      <c r="Q834" s="103"/>
      <c r="R834" s="103"/>
      <c r="S834" s="98"/>
      <c r="T834" s="98"/>
      <c r="U834" s="98"/>
      <c r="V834" s="98"/>
      <c r="W834" s="98"/>
      <c r="X834" s="98"/>
      <c r="Y834" s="98"/>
      <c r="Z834" s="98"/>
      <c r="AA834" s="98"/>
      <c r="AB834" s="98"/>
    </row>
    <row r="835" spans="1:28" ht="15.75" customHeight="1">
      <c r="A835" s="98"/>
      <c r="B835" s="98"/>
      <c r="C835" s="98"/>
      <c r="D835" s="98"/>
      <c r="E835" s="98"/>
      <c r="F835" s="98"/>
      <c r="G835" s="98"/>
      <c r="H835" s="98"/>
      <c r="I835" s="98"/>
      <c r="J835" s="98"/>
      <c r="K835" s="98"/>
      <c r="L835" s="98"/>
      <c r="M835" s="98"/>
      <c r="N835" s="98"/>
      <c r="O835" s="103"/>
      <c r="P835" s="103"/>
      <c r="Q835" s="103"/>
      <c r="R835" s="103"/>
      <c r="S835" s="98"/>
      <c r="T835" s="98"/>
      <c r="U835" s="98"/>
      <c r="V835" s="98"/>
      <c r="W835" s="98"/>
      <c r="X835" s="98"/>
      <c r="Y835" s="98"/>
      <c r="Z835" s="98"/>
      <c r="AA835" s="98"/>
      <c r="AB835" s="98"/>
    </row>
    <row r="836" spans="1:28" ht="15.75" customHeight="1">
      <c r="A836" s="98"/>
      <c r="B836" s="98"/>
      <c r="C836" s="98"/>
      <c r="D836" s="98"/>
      <c r="E836" s="98"/>
      <c r="F836" s="98"/>
      <c r="G836" s="98"/>
      <c r="H836" s="98"/>
      <c r="I836" s="98"/>
      <c r="J836" s="98"/>
      <c r="K836" s="98"/>
      <c r="L836" s="98"/>
      <c r="M836" s="98"/>
      <c r="N836" s="98"/>
      <c r="O836" s="103"/>
      <c r="P836" s="103"/>
      <c r="Q836" s="103"/>
      <c r="R836" s="103"/>
      <c r="S836" s="98"/>
      <c r="T836" s="98"/>
      <c r="U836" s="98"/>
      <c r="V836" s="98"/>
      <c r="W836" s="98"/>
      <c r="X836" s="98"/>
      <c r="Y836" s="98"/>
      <c r="Z836" s="98"/>
      <c r="AA836" s="98"/>
      <c r="AB836" s="98"/>
    </row>
    <row r="837" spans="1:28" ht="15.75" customHeight="1">
      <c r="A837" s="98"/>
      <c r="B837" s="98"/>
      <c r="C837" s="98"/>
      <c r="D837" s="98"/>
      <c r="E837" s="98"/>
      <c r="F837" s="98"/>
      <c r="G837" s="98"/>
      <c r="H837" s="98"/>
      <c r="I837" s="98"/>
      <c r="J837" s="98"/>
      <c r="K837" s="98"/>
      <c r="L837" s="98"/>
      <c r="M837" s="98"/>
      <c r="N837" s="98"/>
      <c r="O837" s="103"/>
      <c r="P837" s="103"/>
      <c r="Q837" s="103"/>
      <c r="R837" s="103"/>
      <c r="S837" s="98"/>
      <c r="T837" s="98"/>
      <c r="U837" s="98"/>
      <c r="V837" s="98"/>
      <c r="W837" s="98"/>
      <c r="X837" s="98"/>
      <c r="Y837" s="98"/>
      <c r="Z837" s="98"/>
      <c r="AA837" s="98"/>
      <c r="AB837" s="98"/>
    </row>
    <row r="838" spans="1:28" ht="15.75" customHeight="1">
      <c r="A838" s="98"/>
      <c r="B838" s="98"/>
      <c r="C838" s="98"/>
      <c r="D838" s="98"/>
      <c r="E838" s="98"/>
      <c r="F838" s="98"/>
      <c r="G838" s="98"/>
      <c r="H838" s="98"/>
      <c r="I838" s="98"/>
      <c r="J838" s="98"/>
      <c r="K838" s="98"/>
      <c r="L838" s="98"/>
      <c r="M838" s="98"/>
      <c r="N838" s="98"/>
      <c r="O838" s="103"/>
      <c r="P838" s="103"/>
      <c r="Q838" s="103"/>
      <c r="R838" s="103"/>
      <c r="S838" s="98"/>
      <c r="T838" s="98"/>
      <c r="U838" s="98"/>
      <c r="V838" s="98"/>
      <c r="W838" s="98"/>
      <c r="X838" s="98"/>
      <c r="Y838" s="98"/>
      <c r="Z838" s="98"/>
      <c r="AA838" s="98"/>
      <c r="AB838" s="98"/>
    </row>
    <row r="839" spans="1:28" ht="15.75" customHeight="1">
      <c r="A839" s="98"/>
      <c r="B839" s="98"/>
      <c r="C839" s="98"/>
      <c r="D839" s="98"/>
      <c r="E839" s="98"/>
      <c r="F839" s="98"/>
      <c r="G839" s="98"/>
      <c r="H839" s="98"/>
      <c r="I839" s="98"/>
      <c r="J839" s="98"/>
      <c r="K839" s="98"/>
      <c r="L839" s="98"/>
      <c r="M839" s="98"/>
      <c r="N839" s="98"/>
      <c r="O839" s="103"/>
      <c r="P839" s="103"/>
      <c r="Q839" s="103"/>
      <c r="R839" s="103"/>
      <c r="S839" s="98"/>
      <c r="T839" s="98"/>
      <c r="U839" s="98"/>
      <c r="V839" s="98"/>
      <c r="W839" s="98"/>
      <c r="X839" s="98"/>
      <c r="Y839" s="98"/>
      <c r="Z839" s="98"/>
      <c r="AA839" s="98"/>
      <c r="AB839" s="98"/>
    </row>
    <row r="840" spans="1:28" ht="15.75" customHeight="1">
      <c r="A840" s="98"/>
      <c r="B840" s="98"/>
      <c r="C840" s="98"/>
      <c r="D840" s="98"/>
      <c r="E840" s="98"/>
      <c r="F840" s="98"/>
      <c r="G840" s="98"/>
      <c r="H840" s="98"/>
      <c r="I840" s="98"/>
      <c r="J840" s="98"/>
      <c r="K840" s="98"/>
      <c r="L840" s="98"/>
      <c r="M840" s="98"/>
      <c r="N840" s="98"/>
      <c r="O840" s="103"/>
      <c r="P840" s="103"/>
      <c r="Q840" s="103"/>
      <c r="R840" s="103"/>
      <c r="S840" s="98"/>
      <c r="T840" s="98"/>
      <c r="U840" s="98"/>
      <c r="V840" s="98"/>
      <c r="W840" s="98"/>
      <c r="X840" s="98"/>
      <c r="Y840" s="98"/>
      <c r="Z840" s="98"/>
      <c r="AA840" s="98"/>
      <c r="AB840" s="98"/>
    </row>
    <row r="841" spans="1:28" ht="15.75" customHeight="1">
      <c r="A841" s="98"/>
      <c r="B841" s="98"/>
      <c r="C841" s="98"/>
      <c r="D841" s="98"/>
      <c r="E841" s="98"/>
      <c r="F841" s="98"/>
      <c r="G841" s="98"/>
      <c r="H841" s="98"/>
      <c r="I841" s="98"/>
      <c r="J841" s="98"/>
      <c r="K841" s="98"/>
      <c r="L841" s="98"/>
      <c r="M841" s="98"/>
      <c r="N841" s="98"/>
      <c r="O841" s="103"/>
      <c r="P841" s="103"/>
      <c r="Q841" s="103"/>
      <c r="R841" s="103"/>
      <c r="S841" s="98"/>
      <c r="T841" s="98"/>
      <c r="U841" s="98"/>
      <c r="V841" s="98"/>
      <c r="W841" s="98"/>
      <c r="X841" s="98"/>
      <c r="Y841" s="98"/>
      <c r="Z841" s="98"/>
      <c r="AA841" s="98"/>
      <c r="AB841" s="98"/>
    </row>
    <row r="842" spans="1:28" ht="15.75" customHeight="1">
      <c r="A842" s="98"/>
      <c r="B842" s="98"/>
      <c r="C842" s="98"/>
      <c r="D842" s="98"/>
      <c r="E842" s="98"/>
      <c r="F842" s="98"/>
      <c r="G842" s="98"/>
      <c r="H842" s="98"/>
      <c r="I842" s="98"/>
      <c r="J842" s="98"/>
      <c r="K842" s="98"/>
      <c r="L842" s="98"/>
      <c r="M842" s="98"/>
      <c r="N842" s="98"/>
      <c r="O842" s="103"/>
      <c r="P842" s="103"/>
      <c r="Q842" s="103"/>
      <c r="R842" s="103"/>
      <c r="S842" s="98"/>
      <c r="T842" s="98"/>
      <c r="U842" s="98"/>
      <c r="V842" s="98"/>
      <c r="W842" s="98"/>
      <c r="X842" s="98"/>
      <c r="Y842" s="98"/>
      <c r="Z842" s="98"/>
      <c r="AA842" s="98"/>
      <c r="AB842" s="98"/>
    </row>
    <row r="843" spans="1:28" ht="15.75" customHeight="1">
      <c r="A843" s="98"/>
      <c r="B843" s="98"/>
      <c r="C843" s="98"/>
      <c r="D843" s="98"/>
      <c r="E843" s="98"/>
      <c r="F843" s="98"/>
      <c r="G843" s="98"/>
      <c r="H843" s="98"/>
      <c r="I843" s="98"/>
      <c r="J843" s="98"/>
      <c r="K843" s="98"/>
      <c r="L843" s="98"/>
      <c r="M843" s="98"/>
      <c r="N843" s="98"/>
      <c r="O843" s="103"/>
      <c r="P843" s="103"/>
      <c r="Q843" s="103"/>
      <c r="R843" s="103"/>
      <c r="S843" s="98"/>
      <c r="T843" s="98"/>
      <c r="U843" s="98"/>
      <c r="V843" s="98"/>
      <c r="W843" s="98"/>
      <c r="X843" s="98"/>
      <c r="Y843" s="98"/>
      <c r="Z843" s="98"/>
      <c r="AA843" s="98"/>
      <c r="AB843" s="98"/>
    </row>
    <row r="844" spans="1:28" ht="15.75" customHeight="1">
      <c r="A844" s="98"/>
      <c r="B844" s="98"/>
      <c r="C844" s="98"/>
      <c r="D844" s="98"/>
      <c r="E844" s="98"/>
      <c r="F844" s="98"/>
      <c r="G844" s="98"/>
      <c r="H844" s="98"/>
      <c r="I844" s="98"/>
      <c r="J844" s="98"/>
      <c r="K844" s="98"/>
      <c r="L844" s="98"/>
      <c r="M844" s="98"/>
      <c r="N844" s="98"/>
      <c r="O844" s="103"/>
      <c r="P844" s="103"/>
      <c r="Q844" s="103"/>
      <c r="R844" s="103"/>
      <c r="S844" s="98"/>
      <c r="T844" s="98"/>
      <c r="U844" s="98"/>
      <c r="V844" s="98"/>
      <c r="W844" s="98"/>
      <c r="X844" s="98"/>
      <c r="Y844" s="98"/>
      <c r="Z844" s="98"/>
      <c r="AA844" s="98"/>
      <c r="AB844" s="98"/>
    </row>
    <row r="845" spans="1:28" ht="15.75" customHeight="1">
      <c r="A845" s="98"/>
      <c r="B845" s="98"/>
      <c r="C845" s="98"/>
      <c r="D845" s="98"/>
      <c r="E845" s="98"/>
      <c r="F845" s="98"/>
      <c r="G845" s="98"/>
      <c r="H845" s="98"/>
      <c r="I845" s="98"/>
      <c r="J845" s="98"/>
      <c r="K845" s="98"/>
      <c r="L845" s="98"/>
      <c r="M845" s="98"/>
      <c r="N845" s="98"/>
      <c r="O845" s="103"/>
      <c r="P845" s="103"/>
      <c r="Q845" s="103"/>
      <c r="R845" s="103"/>
      <c r="S845" s="98"/>
      <c r="T845" s="98"/>
      <c r="U845" s="98"/>
      <c r="V845" s="98"/>
      <c r="W845" s="98"/>
      <c r="X845" s="98"/>
      <c r="Y845" s="98"/>
      <c r="Z845" s="98"/>
      <c r="AA845" s="98"/>
      <c r="AB845" s="98"/>
    </row>
    <row r="846" spans="1:28" ht="15.75" customHeight="1">
      <c r="A846" s="98"/>
      <c r="B846" s="98"/>
      <c r="C846" s="98"/>
      <c r="D846" s="98"/>
      <c r="E846" s="98"/>
      <c r="F846" s="98"/>
      <c r="G846" s="98"/>
      <c r="H846" s="98"/>
      <c r="I846" s="98"/>
      <c r="J846" s="98"/>
      <c r="K846" s="98"/>
      <c r="L846" s="98"/>
      <c r="M846" s="98"/>
      <c r="N846" s="98"/>
      <c r="O846" s="103"/>
      <c r="P846" s="103"/>
      <c r="Q846" s="103"/>
      <c r="R846" s="103"/>
      <c r="S846" s="98"/>
      <c r="T846" s="98"/>
      <c r="U846" s="98"/>
      <c r="V846" s="98"/>
      <c r="W846" s="98"/>
      <c r="X846" s="98"/>
      <c r="Y846" s="98"/>
      <c r="Z846" s="98"/>
      <c r="AA846" s="98"/>
      <c r="AB846" s="98"/>
    </row>
    <row r="847" spans="1:28" ht="15.75" customHeight="1">
      <c r="A847" s="98"/>
      <c r="B847" s="98"/>
      <c r="C847" s="98"/>
      <c r="D847" s="98"/>
      <c r="E847" s="98"/>
      <c r="F847" s="98"/>
      <c r="G847" s="98"/>
      <c r="H847" s="98"/>
      <c r="I847" s="98"/>
      <c r="J847" s="98"/>
      <c r="K847" s="98"/>
      <c r="L847" s="98"/>
      <c r="M847" s="98"/>
      <c r="N847" s="98"/>
      <c r="O847" s="103"/>
      <c r="P847" s="103"/>
      <c r="Q847" s="103"/>
      <c r="R847" s="103"/>
      <c r="S847" s="98"/>
      <c r="T847" s="98"/>
      <c r="U847" s="98"/>
      <c r="V847" s="98"/>
      <c r="W847" s="98"/>
      <c r="X847" s="98"/>
      <c r="Y847" s="98"/>
      <c r="Z847" s="98"/>
      <c r="AA847" s="98"/>
      <c r="AB847" s="98"/>
    </row>
    <row r="848" spans="1:28" ht="15.75" customHeight="1">
      <c r="A848" s="98"/>
      <c r="B848" s="98"/>
      <c r="C848" s="98"/>
      <c r="D848" s="98"/>
      <c r="E848" s="98"/>
      <c r="F848" s="98"/>
      <c r="G848" s="98"/>
      <c r="H848" s="98"/>
      <c r="I848" s="98"/>
      <c r="J848" s="98"/>
      <c r="K848" s="98"/>
      <c r="L848" s="98"/>
      <c r="M848" s="98"/>
      <c r="N848" s="98"/>
      <c r="O848" s="103"/>
      <c r="P848" s="103"/>
      <c r="Q848" s="103"/>
      <c r="R848" s="103"/>
      <c r="S848" s="98"/>
      <c r="T848" s="98"/>
      <c r="U848" s="98"/>
      <c r="V848" s="98"/>
      <c r="W848" s="98"/>
      <c r="X848" s="98"/>
      <c r="Y848" s="98"/>
      <c r="Z848" s="98"/>
      <c r="AA848" s="98"/>
      <c r="AB848" s="98"/>
    </row>
    <row r="849" spans="1:28" ht="15.75" customHeight="1">
      <c r="A849" s="98"/>
      <c r="B849" s="98"/>
      <c r="C849" s="98"/>
      <c r="D849" s="98"/>
      <c r="E849" s="98"/>
      <c r="F849" s="98"/>
      <c r="G849" s="98"/>
      <c r="H849" s="98"/>
      <c r="I849" s="98"/>
      <c r="J849" s="98"/>
      <c r="K849" s="98"/>
      <c r="L849" s="98"/>
      <c r="M849" s="98"/>
      <c r="N849" s="98"/>
      <c r="O849" s="103"/>
      <c r="P849" s="103"/>
      <c r="Q849" s="103"/>
      <c r="R849" s="103"/>
      <c r="S849" s="98"/>
      <c r="T849" s="98"/>
      <c r="U849" s="98"/>
      <c r="V849" s="98"/>
      <c r="W849" s="98"/>
      <c r="X849" s="98"/>
      <c r="Y849" s="98"/>
      <c r="Z849" s="98"/>
      <c r="AA849" s="98"/>
      <c r="AB849" s="98"/>
    </row>
    <row r="850" spans="1:28" ht="15.75" customHeight="1">
      <c r="A850" s="98"/>
      <c r="B850" s="98"/>
      <c r="C850" s="98"/>
      <c r="D850" s="98"/>
      <c r="E850" s="98"/>
      <c r="F850" s="98"/>
      <c r="G850" s="98"/>
      <c r="H850" s="98"/>
      <c r="I850" s="98"/>
      <c r="J850" s="98"/>
      <c r="K850" s="98"/>
      <c r="L850" s="98"/>
      <c r="M850" s="98"/>
      <c r="N850" s="98"/>
      <c r="O850" s="103"/>
      <c r="P850" s="103"/>
      <c r="Q850" s="103"/>
      <c r="R850" s="103"/>
      <c r="S850" s="98"/>
      <c r="T850" s="98"/>
      <c r="U850" s="98"/>
      <c r="V850" s="98"/>
      <c r="W850" s="98"/>
      <c r="X850" s="98"/>
      <c r="Y850" s="98"/>
      <c r="Z850" s="98"/>
      <c r="AA850" s="98"/>
      <c r="AB850" s="98"/>
    </row>
    <row r="851" spans="1:28" ht="15.75" customHeight="1">
      <c r="A851" s="98"/>
      <c r="B851" s="98"/>
      <c r="C851" s="98"/>
      <c r="D851" s="98"/>
      <c r="E851" s="98"/>
      <c r="F851" s="98"/>
      <c r="G851" s="98"/>
      <c r="H851" s="98"/>
      <c r="I851" s="98"/>
      <c r="J851" s="98"/>
      <c r="K851" s="98"/>
      <c r="L851" s="98"/>
      <c r="M851" s="98"/>
      <c r="N851" s="98"/>
      <c r="O851" s="103"/>
      <c r="P851" s="103"/>
      <c r="Q851" s="103"/>
      <c r="R851" s="103"/>
      <c r="S851" s="98"/>
      <c r="T851" s="98"/>
      <c r="U851" s="98"/>
      <c r="V851" s="98"/>
      <c r="W851" s="98"/>
      <c r="X851" s="98"/>
      <c r="Y851" s="98"/>
      <c r="Z851" s="98"/>
      <c r="AA851" s="98"/>
      <c r="AB851" s="98"/>
    </row>
    <row r="852" spans="1:28" ht="15.75" customHeight="1">
      <c r="A852" s="98"/>
      <c r="B852" s="98"/>
      <c r="C852" s="98"/>
      <c r="D852" s="98"/>
      <c r="E852" s="98"/>
      <c r="F852" s="98"/>
      <c r="G852" s="98"/>
      <c r="H852" s="98"/>
      <c r="I852" s="98"/>
      <c r="J852" s="98"/>
      <c r="K852" s="98"/>
      <c r="L852" s="98"/>
      <c r="M852" s="98"/>
      <c r="N852" s="98"/>
      <c r="O852" s="103"/>
      <c r="P852" s="103"/>
      <c r="Q852" s="103"/>
      <c r="R852" s="103"/>
      <c r="S852" s="98"/>
      <c r="T852" s="98"/>
      <c r="U852" s="98"/>
      <c r="V852" s="98"/>
      <c r="W852" s="98"/>
      <c r="X852" s="98"/>
      <c r="Y852" s="98"/>
      <c r="Z852" s="98"/>
      <c r="AA852" s="98"/>
      <c r="AB852" s="98"/>
    </row>
    <row r="853" spans="1:28" ht="15.75" customHeight="1">
      <c r="A853" s="98"/>
      <c r="B853" s="98"/>
      <c r="C853" s="98"/>
      <c r="D853" s="98"/>
      <c r="E853" s="98"/>
      <c r="F853" s="98"/>
      <c r="G853" s="98"/>
      <c r="H853" s="98"/>
      <c r="I853" s="98"/>
      <c r="J853" s="98"/>
      <c r="K853" s="98"/>
      <c r="L853" s="98"/>
      <c r="M853" s="98"/>
      <c r="N853" s="98"/>
      <c r="O853" s="103"/>
      <c r="P853" s="103"/>
      <c r="Q853" s="103"/>
      <c r="R853" s="103"/>
      <c r="S853" s="98"/>
      <c r="T853" s="98"/>
      <c r="U853" s="98"/>
      <c r="V853" s="98"/>
      <c r="W853" s="98"/>
      <c r="X853" s="98"/>
      <c r="Y853" s="98"/>
      <c r="Z853" s="98"/>
      <c r="AA853" s="98"/>
      <c r="AB853" s="98"/>
    </row>
    <row r="854" spans="1:28" ht="15.75" customHeight="1">
      <c r="A854" s="98"/>
      <c r="B854" s="98"/>
      <c r="C854" s="98"/>
      <c r="D854" s="98"/>
      <c r="E854" s="98"/>
      <c r="F854" s="98"/>
      <c r="G854" s="98"/>
      <c r="H854" s="98"/>
      <c r="I854" s="98"/>
      <c r="J854" s="98"/>
      <c r="K854" s="98"/>
      <c r="L854" s="98"/>
      <c r="M854" s="98"/>
      <c r="N854" s="98"/>
      <c r="O854" s="103"/>
      <c r="P854" s="103"/>
      <c r="Q854" s="103"/>
      <c r="R854" s="103"/>
      <c r="S854" s="98"/>
      <c r="T854" s="98"/>
      <c r="U854" s="98"/>
      <c r="V854" s="98"/>
      <c r="W854" s="98"/>
      <c r="X854" s="98"/>
      <c r="Y854" s="98"/>
      <c r="Z854" s="98"/>
      <c r="AA854" s="98"/>
      <c r="AB854" s="98"/>
    </row>
    <row r="855" spans="1:28" ht="15.75" customHeight="1">
      <c r="A855" s="98"/>
      <c r="B855" s="98"/>
      <c r="C855" s="98"/>
      <c r="D855" s="98"/>
      <c r="E855" s="98"/>
      <c r="F855" s="98"/>
      <c r="G855" s="98"/>
      <c r="H855" s="98"/>
      <c r="I855" s="98"/>
      <c r="J855" s="98"/>
      <c r="K855" s="98"/>
      <c r="L855" s="98"/>
      <c r="M855" s="98"/>
      <c r="N855" s="98"/>
      <c r="O855" s="103"/>
      <c r="P855" s="103"/>
      <c r="Q855" s="103"/>
      <c r="R855" s="103"/>
      <c r="S855" s="98"/>
      <c r="T855" s="98"/>
      <c r="U855" s="98"/>
      <c r="V855" s="98"/>
      <c r="W855" s="98"/>
      <c r="X855" s="98"/>
      <c r="Y855" s="98"/>
      <c r="Z855" s="98"/>
      <c r="AA855" s="98"/>
      <c r="AB855" s="98"/>
    </row>
    <row r="856" spans="1:28" ht="15.75" customHeight="1">
      <c r="A856" s="98"/>
      <c r="B856" s="98"/>
      <c r="C856" s="98"/>
      <c r="D856" s="98"/>
      <c r="E856" s="98"/>
      <c r="F856" s="98"/>
      <c r="G856" s="98"/>
      <c r="H856" s="98"/>
      <c r="I856" s="98"/>
      <c r="J856" s="98"/>
      <c r="K856" s="98"/>
      <c r="L856" s="98"/>
      <c r="M856" s="98"/>
      <c r="N856" s="98"/>
      <c r="O856" s="103"/>
      <c r="P856" s="103"/>
      <c r="Q856" s="103"/>
      <c r="R856" s="103"/>
      <c r="S856" s="98"/>
      <c r="T856" s="98"/>
      <c r="U856" s="98"/>
      <c r="V856" s="98"/>
      <c r="W856" s="98"/>
      <c r="X856" s="98"/>
      <c r="Y856" s="98"/>
      <c r="Z856" s="98"/>
      <c r="AA856" s="98"/>
      <c r="AB856" s="98"/>
    </row>
    <row r="857" spans="1:28" ht="15.75" customHeight="1">
      <c r="A857" s="98"/>
      <c r="B857" s="98"/>
      <c r="C857" s="98"/>
      <c r="D857" s="98"/>
      <c r="E857" s="98"/>
      <c r="F857" s="98"/>
      <c r="G857" s="98"/>
      <c r="H857" s="98"/>
      <c r="I857" s="98"/>
      <c r="J857" s="98"/>
      <c r="K857" s="98"/>
      <c r="L857" s="98"/>
      <c r="M857" s="98"/>
      <c r="N857" s="98"/>
      <c r="O857" s="103"/>
      <c r="P857" s="103"/>
      <c r="Q857" s="103"/>
      <c r="R857" s="103"/>
      <c r="S857" s="98"/>
      <c r="T857" s="98"/>
      <c r="U857" s="98"/>
      <c r="V857" s="98"/>
      <c r="W857" s="98"/>
      <c r="X857" s="98"/>
      <c r="Y857" s="98"/>
      <c r="Z857" s="98"/>
      <c r="AA857" s="98"/>
      <c r="AB857" s="98"/>
    </row>
    <row r="858" spans="1:28" ht="15.75" customHeight="1">
      <c r="A858" s="98"/>
      <c r="B858" s="98"/>
      <c r="C858" s="98"/>
      <c r="D858" s="98"/>
      <c r="E858" s="98"/>
      <c r="F858" s="98"/>
      <c r="G858" s="98"/>
      <c r="H858" s="98"/>
      <c r="I858" s="98"/>
      <c r="J858" s="98"/>
      <c r="K858" s="98"/>
      <c r="L858" s="98"/>
      <c r="M858" s="98"/>
      <c r="N858" s="98"/>
      <c r="O858" s="103"/>
      <c r="P858" s="103"/>
      <c r="Q858" s="103"/>
      <c r="R858" s="103"/>
      <c r="S858" s="98"/>
      <c r="T858" s="98"/>
      <c r="U858" s="98"/>
      <c r="V858" s="98"/>
      <c r="W858" s="98"/>
      <c r="X858" s="98"/>
      <c r="Y858" s="98"/>
      <c r="Z858" s="98"/>
      <c r="AA858" s="98"/>
      <c r="AB858" s="98"/>
    </row>
    <row r="859" spans="1:28" ht="15.75" customHeight="1">
      <c r="A859" s="98"/>
      <c r="B859" s="98"/>
      <c r="C859" s="98"/>
      <c r="D859" s="98"/>
      <c r="E859" s="98"/>
      <c r="F859" s="98"/>
      <c r="G859" s="98"/>
      <c r="H859" s="98"/>
      <c r="I859" s="98"/>
      <c r="J859" s="98"/>
      <c r="K859" s="98"/>
      <c r="L859" s="98"/>
      <c r="M859" s="98"/>
      <c r="N859" s="98"/>
      <c r="O859" s="103"/>
      <c r="P859" s="103"/>
      <c r="Q859" s="103"/>
      <c r="R859" s="103"/>
      <c r="S859" s="98"/>
      <c r="T859" s="98"/>
      <c r="U859" s="98"/>
      <c r="V859" s="98"/>
      <c r="W859" s="98"/>
      <c r="X859" s="98"/>
      <c r="Y859" s="98"/>
      <c r="Z859" s="98"/>
      <c r="AA859" s="98"/>
      <c r="AB859" s="98"/>
    </row>
    <row r="860" spans="1:28" ht="15.75" customHeight="1">
      <c r="A860" s="98"/>
      <c r="B860" s="98"/>
      <c r="C860" s="98"/>
      <c r="D860" s="98"/>
      <c r="E860" s="98"/>
      <c r="F860" s="98"/>
      <c r="G860" s="98"/>
      <c r="H860" s="98"/>
      <c r="I860" s="98"/>
      <c r="J860" s="98"/>
      <c r="K860" s="98"/>
      <c r="L860" s="98"/>
      <c r="M860" s="98"/>
      <c r="N860" s="98"/>
      <c r="O860" s="103"/>
      <c r="P860" s="103"/>
      <c r="Q860" s="103"/>
      <c r="R860" s="103"/>
      <c r="S860" s="98"/>
      <c r="T860" s="98"/>
      <c r="U860" s="98"/>
      <c r="V860" s="98"/>
      <c r="W860" s="98"/>
      <c r="X860" s="98"/>
      <c r="Y860" s="98"/>
      <c r="Z860" s="98"/>
      <c r="AA860" s="98"/>
      <c r="AB860" s="98"/>
    </row>
    <row r="861" spans="1:28" ht="15.75" customHeight="1">
      <c r="A861" s="98"/>
      <c r="B861" s="98"/>
      <c r="C861" s="98"/>
      <c r="D861" s="98"/>
      <c r="E861" s="98"/>
      <c r="F861" s="98"/>
      <c r="G861" s="98"/>
      <c r="H861" s="98"/>
      <c r="I861" s="98"/>
      <c r="J861" s="98"/>
      <c r="K861" s="98"/>
      <c r="L861" s="98"/>
      <c r="M861" s="98"/>
      <c r="N861" s="98"/>
      <c r="O861" s="103"/>
      <c r="P861" s="103"/>
      <c r="Q861" s="103"/>
      <c r="R861" s="103"/>
      <c r="S861" s="98"/>
      <c r="T861" s="98"/>
      <c r="U861" s="98"/>
      <c r="V861" s="98"/>
      <c r="W861" s="98"/>
      <c r="X861" s="98"/>
      <c r="Y861" s="98"/>
      <c r="Z861" s="98"/>
      <c r="AA861" s="98"/>
      <c r="AB861" s="98"/>
    </row>
    <row r="862" spans="1:28" ht="15.75" customHeight="1">
      <c r="A862" s="98"/>
      <c r="B862" s="98"/>
      <c r="C862" s="98"/>
      <c r="D862" s="98"/>
      <c r="E862" s="98"/>
      <c r="F862" s="98"/>
      <c r="G862" s="98"/>
      <c r="H862" s="98"/>
      <c r="I862" s="98"/>
      <c r="J862" s="98"/>
      <c r="K862" s="98"/>
      <c r="L862" s="98"/>
      <c r="M862" s="98"/>
      <c r="N862" s="98"/>
      <c r="O862" s="103"/>
      <c r="P862" s="103"/>
      <c r="Q862" s="103"/>
      <c r="R862" s="103"/>
      <c r="S862" s="98"/>
      <c r="T862" s="98"/>
      <c r="U862" s="98"/>
      <c r="V862" s="98"/>
      <c r="W862" s="98"/>
      <c r="X862" s="98"/>
      <c r="Y862" s="98"/>
      <c r="Z862" s="98"/>
      <c r="AA862" s="98"/>
      <c r="AB862" s="98"/>
    </row>
    <row r="863" spans="1:28" ht="15.75" customHeight="1">
      <c r="A863" s="98"/>
      <c r="B863" s="98"/>
      <c r="C863" s="98"/>
      <c r="D863" s="98"/>
      <c r="E863" s="98"/>
      <c r="F863" s="98"/>
      <c r="G863" s="98"/>
      <c r="H863" s="98"/>
      <c r="I863" s="98"/>
      <c r="J863" s="98"/>
      <c r="K863" s="98"/>
      <c r="L863" s="98"/>
      <c r="M863" s="98"/>
      <c r="N863" s="98"/>
      <c r="O863" s="103"/>
      <c r="P863" s="103"/>
      <c r="Q863" s="103"/>
      <c r="R863" s="103"/>
      <c r="S863" s="98"/>
      <c r="T863" s="98"/>
      <c r="U863" s="98"/>
      <c r="V863" s="98"/>
      <c r="W863" s="98"/>
      <c r="X863" s="98"/>
      <c r="Y863" s="98"/>
      <c r="Z863" s="98"/>
      <c r="AA863" s="98"/>
      <c r="AB863" s="98"/>
    </row>
    <row r="864" spans="1:28" ht="15.75" customHeight="1">
      <c r="A864" s="98"/>
      <c r="B864" s="98"/>
      <c r="C864" s="98"/>
      <c r="D864" s="98"/>
      <c r="E864" s="98"/>
      <c r="F864" s="98"/>
      <c r="G864" s="98"/>
      <c r="H864" s="98"/>
      <c r="I864" s="98"/>
      <c r="J864" s="98"/>
      <c r="K864" s="98"/>
      <c r="L864" s="98"/>
      <c r="M864" s="98"/>
      <c r="N864" s="98"/>
      <c r="O864" s="103"/>
      <c r="P864" s="103"/>
      <c r="Q864" s="103"/>
      <c r="R864" s="103"/>
      <c r="S864" s="98"/>
      <c r="T864" s="98"/>
      <c r="U864" s="98"/>
      <c r="V864" s="98"/>
      <c r="W864" s="98"/>
      <c r="X864" s="98"/>
      <c r="Y864" s="98"/>
      <c r="Z864" s="98"/>
      <c r="AA864" s="98"/>
      <c r="AB864" s="98"/>
    </row>
    <row r="865" spans="1:28" ht="15.75" customHeight="1">
      <c r="A865" s="98"/>
      <c r="B865" s="98"/>
      <c r="C865" s="98"/>
      <c r="D865" s="98"/>
      <c r="E865" s="98"/>
      <c r="F865" s="98"/>
      <c r="G865" s="98"/>
      <c r="H865" s="98"/>
      <c r="I865" s="98"/>
      <c r="J865" s="98"/>
      <c r="K865" s="98"/>
      <c r="L865" s="98"/>
      <c r="M865" s="98"/>
      <c r="N865" s="98"/>
      <c r="O865" s="103"/>
      <c r="P865" s="103"/>
      <c r="Q865" s="103"/>
      <c r="R865" s="103"/>
      <c r="S865" s="98"/>
      <c r="T865" s="98"/>
      <c r="U865" s="98"/>
      <c r="V865" s="98"/>
      <c r="W865" s="98"/>
      <c r="X865" s="98"/>
      <c r="Y865" s="98"/>
      <c r="Z865" s="98"/>
      <c r="AA865" s="98"/>
      <c r="AB865" s="98"/>
    </row>
    <row r="866" spans="1:28" ht="15.75" customHeight="1">
      <c r="A866" s="98"/>
      <c r="B866" s="98"/>
      <c r="C866" s="98"/>
      <c r="D866" s="98"/>
      <c r="E866" s="98"/>
      <c r="F866" s="98"/>
      <c r="G866" s="98"/>
      <c r="H866" s="98"/>
      <c r="I866" s="98"/>
      <c r="J866" s="98"/>
      <c r="K866" s="98"/>
      <c r="L866" s="98"/>
      <c r="M866" s="98"/>
      <c r="N866" s="98"/>
      <c r="O866" s="103"/>
      <c r="P866" s="103"/>
      <c r="Q866" s="103"/>
      <c r="R866" s="103"/>
      <c r="S866" s="98"/>
      <c r="T866" s="98"/>
      <c r="U866" s="98"/>
      <c r="V866" s="98"/>
      <c r="W866" s="98"/>
      <c r="X866" s="98"/>
      <c r="Y866" s="98"/>
      <c r="Z866" s="98"/>
      <c r="AA866" s="98"/>
      <c r="AB866" s="98"/>
    </row>
    <row r="867" spans="1:28" ht="15.75" customHeight="1">
      <c r="A867" s="98"/>
      <c r="B867" s="98"/>
      <c r="C867" s="98"/>
      <c r="D867" s="98"/>
      <c r="E867" s="98"/>
      <c r="F867" s="98"/>
      <c r="G867" s="98"/>
      <c r="H867" s="98"/>
      <c r="I867" s="98"/>
      <c r="J867" s="98"/>
      <c r="K867" s="98"/>
      <c r="L867" s="98"/>
      <c r="M867" s="98"/>
      <c r="N867" s="98"/>
      <c r="O867" s="103"/>
      <c r="P867" s="103"/>
      <c r="Q867" s="103"/>
      <c r="R867" s="103"/>
      <c r="S867" s="98"/>
      <c r="T867" s="98"/>
      <c r="U867" s="98"/>
      <c r="V867" s="98"/>
      <c r="W867" s="98"/>
      <c r="X867" s="98"/>
      <c r="Y867" s="98"/>
      <c r="Z867" s="98"/>
      <c r="AA867" s="98"/>
      <c r="AB867" s="98"/>
    </row>
    <row r="868" spans="1:28" ht="15.75" customHeight="1">
      <c r="A868" s="98"/>
      <c r="B868" s="98"/>
      <c r="C868" s="98"/>
      <c r="D868" s="98"/>
      <c r="E868" s="98"/>
      <c r="F868" s="98"/>
      <c r="G868" s="98"/>
      <c r="H868" s="98"/>
      <c r="I868" s="98"/>
      <c r="J868" s="98"/>
      <c r="K868" s="98"/>
      <c r="L868" s="98"/>
      <c r="M868" s="98"/>
      <c r="N868" s="98"/>
      <c r="O868" s="103"/>
      <c r="P868" s="103"/>
      <c r="Q868" s="103"/>
      <c r="R868" s="103"/>
      <c r="S868" s="98"/>
      <c r="T868" s="98"/>
      <c r="U868" s="98"/>
      <c r="V868" s="98"/>
      <c r="W868" s="98"/>
      <c r="X868" s="98"/>
      <c r="Y868" s="98"/>
      <c r="Z868" s="98"/>
      <c r="AA868" s="98"/>
      <c r="AB868" s="98"/>
    </row>
    <row r="869" spans="1:28" ht="15.75" customHeight="1">
      <c r="A869" s="98"/>
      <c r="B869" s="98"/>
      <c r="C869" s="98"/>
      <c r="D869" s="98"/>
      <c r="E869" s="98"/>
      <c r="F869" s="98"/>
      <c r="G869" s="98"/>
      <c r="H869" s="98"/>
      <c r="I869" s="98"/>
      <c r="J869" s="98"/>
      <c r="K869" s="98"/>
      <c r="L869" s="98"/>
      <c r="M869" s="98"/>
      <c r="N869" s="98"/>
      <c r="O869" s="103"/>
      <c r="P869" s="103"/>
      <c r="Q869" s="103"/>
      <c r="R869" s="103"/>
      <c r="S869" s="98"/>
      <c r="T869" s="98"/>
      <c r="U869" s="98"/>
      <c r="V869" s="98"/>
      <c r="W869" s="98"/>
      <c r="X869" s="98"/>
      <c r="Y869" s="98"/>
      <c r="Z869" s="98"/>
      <c r="AA869" s="98"/>
      <c r="AB869" s="98"/>
    </row>
    <row r="870" spans="1:28" ht="15.75" customHeight="1">
      <c r="A870" s="98"/>
      <c r="B870" s="98"/>
      <c r="C870" s="98"/>
      <c r="D870" s="98"/>
      <c r="E870" s="98"/>
      <c r="F870" s="98"/>
      <c r="G870" s="98"/>
      <c r="H870" s="98"/>
      <c r="I870" s="98"/>
      <c r="J870" s="98"/>
      <c r="K870" s="98"/>
      <c r="L870" s="98"/>
      <c r="M870" s="98"/>
      <c r="N870" s="98"/>
      <c r="O870" s="103"/>
      <c r="P870" s="103"/>
      <c r="Q870" s="103"/>
      <c r="R870" s="103"/>
      <c r="S870" s="98"/>
      <c r="T870" s="98"/>
      <c r="U870" s="98"/>
      <c r="V870" s="98"/>
      <c r="W870" s="98"/>
      <c r="X870" s="98"/>
      <c r="Y870" s="98"/>
      <c r="Z870" s="98"/>
      <c r="AA870" s="98"/>
      <c r="AB870" s="98"/>
    </row>
    <row r="871" spans="1:28" ht="15.75" customHeight="1">
      <c r="A871" s="98"/>
      <c r="B871" s="98"/>
      <c r="C871" s="98"/>
      <c r="D871" s="98"/>
      <c r="E871" s="98"/>
      <c r="F871" s="98"/>
      <c r="G871" s="98"/>
      <c r="H871" s="98"/>
      <c r="I871" s="98"/>
      <c r="J871" s="98"/>
      <c r="K871" s="98"/>
      <c r="L871" s="98"/>
      <c r="M871" s="98"/>
      <c r="N871" s="98"/>
      <c r="O871" s="103"/>
      <c r="P871" s="103"/>
      <c r="Q871" s="103"/>
      <c r="R871" s="103"/>
      <c r="S871" s="98"/>
      <c r="T871" s="98"/>
      <c r="U871" s="98"/>
      <c r="V871" s="98"/>
      <c r="W871" s="98"/>
      <c r="X871" s="98"/>
      <c r="Y871" s="98"/>
      <c r="Z871" s="98"/>
      <c r="AA871" s="98"/>
      <c r="AB871" s="98"/>
    </row>
    <row r="872" spans="1:28" ht="15.75" customHeight="1">
      <c r="A872" s="98"/>
      <c r="B872" s="98"/>
      <c r="C872" s="98"/>
      <c r="D872" s="98"/>
      <c r="E872" s="98"/>
      <c r="F872" s="98"/>
      <c r="G872" s="98"/>
      <c r="H872" s="98"/>
      <c r="I872" s="98"/>
      <c r="J872" s="98"/>
      <c r="K872" s="98"/>
      <c r="L872" s="98"/>
      <c r="M872" s="98"/>
      <c r="N872" s="98"/>
      <c r="O872" s="103"/>
      <c r="P872" s="103"/>
      <c r="Q872" s="103"/>
      <c r="R872" s="103"/>
      <c r="S872" s="98"/>
      <c r="T872" s="98"/>
      <c r="U872" s="98"/>
      <c r="V872" s="98"/>
      <c r="W872" s="98"/>
      <c r="X872" s="98"/>
      <c r="Y872" s="98"/>
      <c r="Z872" s="98"/>
      <c r="AA872" s="98"/>
      <c r="AB872" s="98"/>
    </row>
    <row r="873" spans="1:28" ht="15.75" customHeight="1">
      <c r="A873" s="98"/>
      <c r="B873" s="98"/>
      <c r="C873" s="98"/>
      <c r="D873" s="98"/>
      <c r="E873" s="98"/>
      <c r="F873" s="98"/>
      <c r="G873" s="98"/>
      <c r="H873" s="98"/>
      <c r="I873" s="98"/>
      <c r="J873" s="98"/>
      <c r="K873" s="98"/>
      <c r="L873" s="98"/>
      <c r="M873" s="98"/>
      <c r="N873" s="98"/>
      <c r="O873" s="103"/>
      <c r="P873" s="103"/>
      <c r="Q873" s="103"/>
      <c r="R873" s="103"/>
      <c r="S873" s="98"/>
      <c r="T873" s="98"/>
      <c r="U873" s="98"/>
      <c r="V873" s="98"/>
      <c r="W873" s="98"/>
      <c r="X873" s="98"/>
      <c r="Y873" s="98"/>
      <c r="Z873" s="98"/>
      <c r="AA873" s="98"/>
      <c r="AB873" s="98"/>
    </row>
    <row r="874" spans="1:28" ht="15.75" customHeight="1">
      <c r="A874" s="98"/>
      <c r="B874" s="98"/>
      <c r="C874" s="98"/>
      <c r="D874" s="98"/>
      <c r="E874" s="98"/>
      <c r="F874" s="98"/>
      <c r="G874" s="98"/>
      <c r="H874" s="98"/>
      <c r="I874" s="98"/>
      <c r="J874" s="98"/>
      <c r="K874" s="98"/>
      <c r="L874" s="98"/>
      <c r="M874" s="98"/>
      <c r="N874" s="98"/>
      <c r="O874" s="103"/>
      <c r="P874" s="103"/>
      <c r="Q874" s="103"/>
      <c r="R874" s="103"/>
      <c r="S874" s="98"/>
      <c r="T874" s="98"/>
      <c r="U874" s="98"/>
      <c r="V874" s="98"/>
      <c r="W874" s="98"/>
      <c r="X874" s="98"/>
      <c r="Y874" s="98"/>
      <c r="Z874" s="98"/>
      <c r="AA874" s="98"/>
      <c r="AB874" s="98"/>
    </row>
    <row r="875" spans="1:28" ht="15.75" customHeight="1">
      <c r="A875" s="98"/>
      <c r="B875" s="98"/>
      <c r="C875" s="98"/>
      <c r="D875" s="98"/>
      <c r="E875" s="98"/>
      <c r="F875" s="98"/>
      <c r="G875" s="98"/>
      <c r="H875" s="98"/>
      <c r="I875" s="98"/>
      <c r="J875" s="98"/>
      <c r="K875" s="98"/>
      <c r="L875" s="98"/>
      <c r="M875" s="98"/>
      <c r="N875" s="98"/>
      <c r="O875" s="103"/>
      <c r="P875" s="103"/>
      <c r="Q875" s="103"/>
      <c r="R875" s="103"/>
      <c r="S875" s="98"/>
      <c r="T875" s="98"/>
      <c r="U875" s="98"/>
      <c r="V875" s="98"/>
      <c r="W875" s="98"/>
      <c r="X875" s="98"/>
      <c r="Y875" s="98"/>
      <c r="Z875" s="98"/>
      <c r="AA875" s="98"/>
      <c r="AB875" s="98"/>
    </row>
    <row r="876" spans="1:28" ht="15.75" customHeight="1">
      <c r="A876" s="98"/>
      <c r="B876" s="98"/>
      <c r="C876" s="98"/>
      <c r="D876" s="98"/>
      <c r="E876" s="98"/>
      <c r="F876" s="98"/>
      <c r="G876" s="98"/>
      <c r="H876" s="98"/>
      <c r="I876" s="98"/>
      <c r="J876" s="98"/>
      <c r="K876" s="98"/>
      <c r="L876" s="98"/>
      <c r="M876" s="98"/>
      <c r="N876" s="98"/>
      <c r="O876" s="103"/>
      <c r="P876" s="103"/>
      <c r="Q876" s="103"/>
      <c r="R876" s="103"/>
      <c r="S876" s="98"/>
      <c r="T876" s="98"/>
      <c r="U876" s="98"/>
      <c r="V876" s="98"/>
      <c r="W876" s="98"/>
      <c r="X876" s="98"/>
      <c r="Y876" s="98"/>
      <c r="Z876" s="98"/>
      <c r="AA876" s="98"/>
      <c r="AB876" s="98"/>
    </row>
    <row r="877" spans="1:28" ht="15.75" customHeight="1">
      <c r="A877" s="98"/>
      <c r="B877" s="98"/>
      <c r="C877" s="98"/>
      <c r="D877" s="98"/>
      <c r="E877" s="98"/>
      <c r="F877" s="98"/>
      <c r="G877" s="98"/>
      <c r="H877" s="98"/>
      <c r="I877" s="98"/>
      <c r="J877" s="98"/>
      <c r="K877" s="98"/>
      <c r="L877" s="98"/>
      <c r="M877" s="98"/>
      <c r="N877" s="98"/>
      <c r="O877" s="103"/>
      <c r="P877" s="103"/>
      <c r="Q877" s="103"/>
      <c r="R877" s="103"/>
      <c r="S877" s="98"/>
      <c r="T877" s="98"/>
      <c r="U877" s="98"/>
      <c r="V877" s="98"/>
      <c r="W877" s="98"/>
      <c r="X877" s="98"/>
      <c r="Y877" s="98"/>
      <c r="Z877" s="98"/>
      <c r="AA877" s="98"/>
      <c r="AB877" s="98"/>
    </row>
    <row r="878" spans="1:28" ht="15.75" customHeight="1">
      <c r="A878" s="98"/>
      <c r="B878" s="98"/>
      <c r="C878" s="98"/>
      <c r="D878" s="98"/>
      <c r="E878" s="98"/>
      <c r="F878" s="98"/>
      <c r="G878" s="98"/>
      <c r="H878" s="98"/>
      <c r="I878" s="98"/>
      <c r="J878" s="98"/>
      <c r="K878" s="98"/>
      <c r="L878" s="98"/>
      <c r="M878" s="98"/>
      <c r="N878" s="98"/>
      <c r="O878" s="103"/>
      <c r="P878" s="103"/>
      <c r="Q878" s="103"/>
      <c r="R878" s="103"/>
      <c r="S878" s="98"/>
      <c r="T878" s="98"/>
      <c r="U878" s="98"/>
      <c r="V878" s="98"/>
      <c r="W878" s="98"/>
      <c r="X878" s="98"/>
      <c r="Y878" s="98"/>
      <c r="Z878" s="98"/>
      <c r="AA878" s="98"/>
      <c r="AB878" s="98"/>
    </row>
    <row r="879" spans="1:28" ht="15.75" customHeight="1">
      <c r="A879" s="98"/>
      <c r="B879" s="98"/>
      <c r="C879" s="98"/>
      <c r="D879" s="98"/>
      <c r="E879" s="98"/>
      <c r="F879" s="98"/>
      <c r="G879" s="98"/>
      <c r="H879" s="98"/>
      <c r="I879" s="98"/>
      <c r="J879" s="98"/>
      <c r="K879" s="98"/>
      <c r="L879" s="98"/>
      <c r="M879" s="98"/>
      <c r="N879" s="98"/>
      <c r="O879" s="103"/>
      <c r="P879" s="103"/>
      <c r="Q879" s="103"/>
      <c r="R879" s="103"/>
      <c r="S879" s="98"/>
      <c r="T879" s="98"/>
      <c r="U879" s="98"/>
      <c r="V879" s="98"/>
      <c r="W879" s="98"/>
      <c r="X879" s="98"/>
      <c r="Y879" s="98"/>
      <c r="Z879" s="98"/>
      <c r="AA879" s="98"/>
      <c r="AB879" s="98"/>
    </row>
    <row r="880" spans="1:28" ht="15.75" customHeight="1">
      <c r="A880" s="98"/>
      <c r="B880" s="98"/>
      <c r="C880" s="98"/>
      <c r="D880" s="98"/>
      <c r="E880" s="98"/>
      <c r="F880" s="98"/>
      <c r="G880" s="98"/>
      <c r="H880" s="98"/>
      <c r="I880" s="98"/>
      <c r="J880" s="98"/>
      <c r="K880" s="98"/>
      <c r="L880" s="98"/>
      <c r="M880" s="98"/>
      <c r="N880" s="98"/>
      <c r="O880" s="103"/>
      <c r="P880" s="103"/>
      <c r="Q880" s="103"/>
      <c r="R880" s="103"/>
      <c r="S880" s="98"/>
      <c r="T880" s="98"/>
      <c r="U880" s="98"/>
      <c r="V880" s="98"/>
      <c r="W880" s="98"/>
      <c r="X880" s="98"/>
      <c r="Y880" s="98"/>
      <c r="Z880" s="98"/>
      <c r="AA880" s="98"/>
      <c r="AB880" s="98"/>
    </row>
    <row r="881" spans="1:28" ht="15.75" customHeight="1">
      <c r="A881" s="98"/>
      <c r="B881" s="98"/>
      <c r="C881" s="98"/>
      <c r="D881" s="98"/>
      <c r="E881" s="98"/>
      <c r="F881" s="98"/>
      <c r="G881" s="98"/>
      <c r="H881" s="98"/>
      <c r="I881" s="98"/>
      <c r="J881" s="98"/>
      <c r="K881" s="98"/>
      <c r="L881" s="98"/>
      <c r="M881" s="98"/>
      <c r="N881" s="98"/>
      <c r="O881" s="103"/>
      <c r="P881" s="103"/>
      <c r="Q881" s="103"/>
      <c r="R881" s="103"/>
      <c r="S881" s="98"/>
      <c r="T881" s="98"/>
      <c r="U881" s="98"/>
      <c r="V881" s="98"/>
      <c r="W881" s="98"/>
      <c r="X881" s="98"/>
      <c r="Y881" s="98"/>
      <c r="Z881" s="98"/>
      <c r="AA881" s="98"/>
      <c r="AB881" s="98"/>
    </row>
    <row r="882" spans="1:28" ht="15.75" customHeight="1">
      <c r="A882" s="98"/>
      <c r="B882" s="98"/>
      <c r="C882" s="98"/>
      <c r="D882" s="98"/>
      <c r="E882" s="98"/>
      <c r="F882" s="98"/>
      <c r="G882" s="98"/>
      <c r="H882" s="98"/>
      <c r="I882" s="98"/>
      <c r="J882" s="98"/>
      <c r="K882" s="98"/>
      <c r="L882" s="98"/>
      <c r="M882" s="98"/>
      <c r="N882" s="98"/>
      <c r="O882" s="103"/>
      <c r="P882" s="103"/>
      <c r="Q882" s="103"/>
      <c r="R882" s="103"/>
      <c r="S882" s="98"/>
      <c r="T882" s="98"/>
      <c r="U882" s="98"/>
      <c r="V882" s="98"/>
      <c r="W882" s="98"/>
      <c r="X882" s="98"/>
      <c r="Y882" s="98"/>
      <c r="Z882" s="98"/>
      <c r="AA882" s="98"/>
      <c r="AB882" s="98"/>
    </row>
    <row r="883" spans="1:28" ht="15.75" customHeight="1">
      <c r="A883" s="98"/>
      <c r="B883" s="98"/>
      <c r="C883" s="98"/>
      <c r="D883" s="98"/>
      <c r="E883" s="98"/>
      <c r="F883" s="98"/>
      <c r="G883" s="98"/>
      <c r="H883" s="98"/>
      <c r="I883" s="98"/>
      <c r="J883" s="98"/>
      <c r="K883" s="98"/>
      <c r="L883" s="98"/>
      <c r="M883" s="98"/>
      <c r="N883" s="98"/>
      <c r="O883" s="103"/>
      <c r="P883" s="103"/>
      <c r="Q883" s="103"/>
      <c r="R883" s="103"/>
      <c r="S883" s="98"/>
      <c r="T883" s="98"/>
      <c r="U883" s="98"/>
      <c r="V883" s="98"/>
      <c r="W883" s="98"/>
      <c r="X883" s="98"/>
      <c r="Y883" s="98"/>
      <c r="Z883" s="98"/>
      <c r="AA883" s="98"/>
      <c r="AB883" s="98"/>
    </row>
    <row r="884" spans="1:28" ht="15.75" customHeight="1">
      <c r="A884" s="98"/>
      <c r="B884" s="98"/>
      <c r="C884" s="98"/>
      <c r="D884" s="98"/>
      <c r="E884" s="98"/>
      <c r="F884" s="98"/>
      <c r="G884" s="98"/>
      <c r="H884" s="98"/>
      <c r="I884" s="98"/>
      <c r="J884" s="98"/>
      <c r="K884" s="98"/>
      <c r="L884" s="98"/>
      <c r="M884" s="98"/>
      <c r="N884" s="98"/>
      <c r="O884" s="103"/>
      <c r="P884" s="103"/>
      <c r="Q884" s="103"/>
      <c r="R884" s="103"/>
      <c r="S884" s="98"/>
      <c r="T884" s="98"/>
      <c r="U884" s="98"/>
      <c r="V884" s="98"/>
      <c r="W884" s="98"/>
      <c r="X884" s="98"/>
      <c r="Y884" s="98"/>
      <c r="Z884" s="98"/>
      <c r="AA884" s="98"/>
      <c r="AB884" s="98"/>
    </row>
    <row r="885" spans="1:28" ht="15.75" customHeight="1">
      <c r="A885" s="98"/>
      <c r="B885" s="98"/>
      <c r="C885" s="98"/>
      <c r="D885" s="98"/>
      <c r="E885" s="98"/>
      <c r="F885" s="98"/>
      <c r="G885" s="98"/>
      <c r="H885" s="98"/>
      <c r="I885" s="98"/>
      <c r="J885" s="98"/>
      <c r="K885" s="98"/>
      <c r="L885" s="98"/>
      <c r="M885" s="98"/>
      <c r="N885" s="98"/>
      <c r="O885" s="103"/>
      <c r="P885" s="103"/>
      <c r="Q885" s="103"/>
      <c r="R885" s="103"/>
      <c r="S885" s="98"/>
      <c r="T885" s="98"/>
      <c r="U885" s="98"/>
      <c r="V885" s="98"/>
      <c r="W885" s="98"/>
      <c r="X885" s="98"/>
      <c r="Y885" s="98"/>
      <c r="Z885" s="98"/>
      <c r="AA885" s="98"/>
      <c r="AB885" s="98"/>
    </row>
    <row r="886" spans="1:28" ht="15.75" customHeight="1">
      <c r="A886" s="98"/>
      <c r="B886" s="98"/>
      <c r="C886" s="98"/>
      <c r="D886" s="98"/>
      <c r="E886" s="98"/>
      <c r="F886" s="98"/>
      <c r="G886" s="98"/>
      <c r="H886" s="98"/>
      <c r="I886" s="98"/>
      <c r="J886" s="98"/>
      <c r="K886" s="98"/>
      <c r="L886" s="98"/>
      <c r="M886" s="98"/>
      <c r="N886" s="98"/>
      <c r="O886" s="103"/>
      <c r="P886" s="103"/>
      <c r="Q886" s="103"/>
      <c r="R886" s="103"/>
      <c r="S886" s="98"/>
      <c r="T886" s="98"/>
      <c r="U886" s="98"/>
      <c r="V886" s="98"/>
      <c r="W886" s="98"/>
      <c r="X886" s="98"/>
      <c r="Y886" s="98"/>
      <c r="Z886" s="98"/>
      <c r="AA886" s="98"/>
      <c r="AB886" s="98"/>
    </row>
    <row r="887" spans="1:28" ht="15.75" customHeight="1">
      <c r="A887" s="98"/>
      <c r="B887" s="98"/>
      <c r="C887" s="98"/>
      <c r="D887" s="98"/>
      <c r="E887" s="98"/>
      <c r="F887" s="98"/>
      <c r="G887" s="98"/>
      <c r="H887" s="98"/>
      <c r="I887" s="98"/>
      <c r="J887" s="98"/>
      <c r="K887" s="98"/>
      <c r="L887" s="98"/>
      <c r="M887" s="98"/>
      <c r="N887" s="98"/>
      <c r="O887" s="103"/>
      <c r="P887" s="103"/>
      <c r="Q887" s="103"/>
      <c r="R887" s="103"/>
      <c r="S887" s="98"/>
      <c r="T887" s="98"/>
      <c r="U887" s="98"/>
      <c r="V887" s="98"/>
      <c r="W887" s="98"/>
      <c r="X887" s="98"/>
      <c r="Y887" s="98"/>
      <c r="Z887" s="98"/>
      <c r="AA887" s="98"/>
      <c r="AB887" s="98"/>
    </row>
    <row r="888" spans="1:28" ht="15.75" customHeight="1">
      <c r="A888" s="98"/>
      <c r="B888" s="98"/>
      <c r="C888" s="98"/>
      <c r="D888" s="98"/>
      <c r="E888" s="98"/>
      <c r="F888" s="98"/>
      <c r="G888" s="98"/>
      <c r="H888" s="98"/>
      <c r="I888" s="98"/>
      <c r="J888" s="98"/>
      <c r="K888" s="98"/>
      <c r="L888" s="98"/>
      <c r="M888" s="98"/>
      <c r="N888" s="98"/>
      <c r="O888" s="103"/>
      <c r="P888" s="103"/>
      <c r="Q888" s="103"/>
      <c r="R888" s="103"/>
      <c r="S888" s="98"/>
      <c r="T888" s="98"/>
      <c r="U888" s="98"/>
      <c r="V888" s="98"/>
      <c r="W888" s="98"/>
      <c r="X888" s="98"/>
      <c r="Y888" s="98"/>
      <c r="Z888" s="98"/>
      <c r="AA888" s="98"/>
      <c r="AB888" s="98"/>
    </row>
    <row r="889" spans="1:28" ht="15.75" customHeight="1">
      <c r="A889" s="98"/>
      <c r="B889" s="98"/>
      <c r="C889" s="98"/>
      <c r="D889" s="98"/>
      <c r="E889" s="98"/>
      <c r="F889" s="98"/>
      <c r="G889" s="98"/>
      <c r="H889" s="98"/>
      <c r="I889" s="98"/>
      <c r="J889" s="98"/>
      <c r="K889" s="98"/>
      <c r="L889" s="98"/>
      <c r="M889" s="98"/>
      <c r="N889" s="98"/>
      <c r="O889" s="103"/>
      <c r="P889" s="103"/>
      <c r="Q889" s="103"/>
      <c r="R889" s="103"/>
      <c r="S889" s="98"/>
      <c r="T889" s="98"/>
      <c r="U889" s="98"/>
      <c r="V889" s="98"/>
      <c r="W889" s="98"/>
      <c r="X889" s="98"/>
      <c r="Y889" s="98"/>
      <c r="Z889" s="98"/>
      <c r="AA889" s="98"/>
      <c r="AB889" s="98"/>
    </row>
    <row r="890" spans="1:28" ht="15.75" customHeight="1">
      <c r="A890" s="98"/>
      <c r="B890" s="98"/>
      <c r="C890" s="98"/>
      <c r="D890" s="98"/>
      <c r="E890" s="98"/>
      <c r="F890" s="98"/>
      <c r="G890" s="98"/>
      <c r="H890" s="98"/>
      <c r="I890" s="98"/>
      <c r="J890" s="98"/>
      <c r="K890" s="98"/>
      <c r="L890" s="98"/>
      <c r="M890" s="98"/>
      <c r="N890" s="98"/>
      <c r="O890" s="103"/>
      <c r="P890" s="103"/>
      <c r="Q890" s="103"/>
      <c r="R890" s="103"/>
      <c r="S890" s="98"/>
      <c r="T890" s="98"/>
      <c r="U890" s="98"/>
      <c r="V890" s="98"/>
      <c r="W890" s="98"/>
      <c r="X890" s="98"/>
      <c r="Y890" s="98"/>
      <c r="Z890" s="98"/>
      <c r="AA890" s="98"/>
      <c r="AB890" s="98"/>
    </row>
    <row r="891" spans="1:28" ht="15.75" customHeight="1">
      <c r="A891" s="98"/>
      <c r="B891" s="98"/>
      <c r="C891" s="98"/>
      <c r="D891" s="98"/>
      <c r="E891" s="98"/>
      <c r="F891" s="98"/>
      <c r="G891" s="98"/>
      <c r="H891" s="98"/>
      <c r="I891" s="98"/>
      <c r="J891" s="98"/>
      <c r="K891" s="98"/>
      <c r="L891" s="98"/>
      <c r="M891" s="98"/>
      <c r="N891" s="98"/>
      <c r="O891" s="103"/>
      <c r="P891" s="103"/>
      <c r="Q891" s="103"/>
      <c r="R891" s="103"/>
      <c r="S891" s="98"/>
      <c r="T891" s="98"/>
      <c r="U891" s="98"/>
      <c r="V891" s="98"/>
      <c r="W891" s="98"/>
      <c r="X891" s="98"/>
      <c r="Y891" s="98"/>
      <c r="Z891" s="98"/>
      <c r="AA891" s="98"/>
      <c r="AB891" s="98"/>
    </row>
    <row r="892" spans="1:28" ht="15.75" customHeight="1">
      <c r="A892" s="98"/>
      <c r="B892" s="98"/>
      <c r="C892" s="98"/>
      <c r="D892" s="98"/>
      <c r="E892" s="98"/>
      <c r="F892" s="98"/>
      <c r="G892" s="98"/>
      <c r="H892" s="98"/>
      <c r="I892" s="98"/>
      <c r="J892" s="98"/>
      <c r="K892" s="98"/>
      <c r="L892" s="98"/>
      <c r="M892" s="98"/>
      <c r="N892" s="98"/>
      <c r="O892" s="103"/>
      <c r="P892" s="103"/>
      <c r="Q892" s="103"/>
      <c r="R892" s="103"/>
      <c r="S892" s="98"/>
      <c r="T892" s="98"/>
      <c r="U892" s="98"/>
      <c r="V892" s="98"/>
      <c r="W892" s="98"/>
      <c r="X892" s="98"/>
      <c r="Y892" s="98"/>
      <c r="Z892" s="98"/>
      <c r="AA892" s="98"/>
      <c r="AB892" s="98"/>
    </row>
    <row r="893" spans="1:28" ht="15.75" customHeight="1">
      <c r="A893" s="98"/>
      <c r="B893" s="98"/>
      <c r="C893" s="98"/>
      <c r="D893" s="98"/>
      <c r="E893" s="98"/>
      <c r="F893" s="98"/>
      <c r="G893" s="98"/>
      <c r="H893" s="98"/>
      <c r="I893" s="98"/>
      <c r="J893" s="98"/>
      <c r="K893" s="98"/>
      <c r="L893" s="98"/>
      <c r="M893" s="98"/>
      <c r="N893" s="98"/>
      <c r="O893" s="103"/>
      <c r="P893" s="103"/>
      <c r="Q893" s="103"/>
      <c r="R893" s="103"/>
      <c r="S893" s="98"/>
      <c r="T893" s="98"/>
      <c r="U893" s="98"/>
      <c r="V893" s="98"/>
      <c r="W893" s="98"/>
      <c r="X893" s="98"/>
      <c r="Y893" s="98"/>
      <c r="Z893" s="98"/>
      <c r="AA893" s="98"/>
      <c r="AB893" s="98"/>
    </row>
    <row r="894" spans="1:28" ht="15.75" customHeight="1">
      <c r="A894" s="98"/>
      <c r="B894" s="98"/>
      <c r="C894" s="98"/>
      <c r="D894" s="98"/>
      <c r="E894" s="98"/>
      <c r="F894" s="98"/>
      <c r="G894" s="98"/>
      <c r="H894" s="98"/>
      <c r="I894" s="98"/>
      <c r="J894" s="98"/>
      <c r="K894" s="98"/>
      <c r="L894" s="98"/>
      <c r="M894" s="98"/>
      <c r="N894" s="98"/>
      <c r="O894" s="103"/>
      <c r="P894" s="103"/>
      <c r="Q894" s="103"/>
      <c r="R894" s="103"/>
      <c r="S894" s="98"/>
      <c r="T894" s="98"/>
      <c r="U894" s="98"/>
      <c r="V894" s="98"/>
      <c r="W894" s="98"/>
      <c r="X894" s="98"/>
      <c r="Y894" s="98"/>
      <c r="Z894" s="98"/>
      <c r="AA894" s="98"/>
      <c r="AB894" s="98"/>
    </row>
    <row r="895" spans="1:28" ht="15.75" customHeight="1">
      <c r="A895" s="98"/>
      <c r="B895" s="98"/>
      <c r="C895" s="98"/>
      <c r="D895" s="98"/>
      <c r="E895" s="98"/>
      <c r="F895" s="98"/>
      <c r="G895" s="98"/>
      <c r="H895" s="98"/>
      <c r="I895" s="98"/>
      <c r="J895" s="98"/>
      <c r="K895" s="98"/>
      <c r="L895" s="98"/>
      <c r="M895" s="98"/>
      <c r="N895" s="98"/>
      <c r="O895" s="103"/>
      <c r="P895" s="103"/>
      <c r="Q895" s="103"/>
      <c r="R895" s="103"/>
      <c r="S895" s="98"/>
      <c r="T895" s="98"/>
      <c r="U895" s="98"/>
      <c r="V895" s="98"/>
      <c r="W895" s="98"/>
      <c r="X895" s="98"/>
      <c r="Y895" s="98"/>
      <c r="Z895" s="98"/>
      <c r="AA895" s="98"/>
      <c r="AB895" s="98"/>
    </row>
    <row r="896" spans="1:28" ht="15.75" customHeight="1">
      <c r="A896" s="98"/>
      <c r="B896" s="98"/>
      <c r="C896" s="98"/>
      <c r="D896" s="98"/>
      <c r="E896" s="98"/>
      <c r="F896" s="98"/>
      <c r="G896" s="98"/>
      <c r="H896" s="98"/>
      <c r="I896" s="98"/>
      <c r="J896" s="98"/>
      <c r="K896" s="98"/>
      <c r="L896" s="98"/>
      <c r="M896" s="98"/>
      <c r="N896" s="98"/>
      <c r="O896" s="103"/>
      <c r="P896" s="103"/>
      <c r="Q896" s="103"/>
      <c r="R896" s="103"/>
      <c r="S896" s="98"/>
      <c r="T896" s="98"/>
      <c r="U896" s="98"/>
      <c r="V896" s="98"/>
      <c r="W896" s="98"/>
      <c r="X896" s="98"/>
      <c r="Y896" s="98"/>
      <c r="Z896" s="98"/>
      <c r="AA896" s="98"/>
      <c r="AB896" s="98"/>
    </row>
    <row r="897" spans="1:28" ht="15.75" customHeight="1">
      <c r="A897" s="98"/>
      <c r="B897" s="98"/>
      <c r="C897" s="98"/>
      <c r="D897" s="98"/>
      <c r="E897" s="98"/>
      <c r="F897" s="98"/>
      <c r="G897" s="98"/>
      <c r="H897" s="98"/>
      <c r="I897" s="98"/>
      <c r="J897" s="98"/>
      <c r="K897" s="98"/>
      <c r="L897" s="98"/>
      <c r="M897" s="98"/>
      <c r="N897" s="98"/>
      <c r="O897" s="103"/>
      <c r="P897" s="103"/>
      <c r="Q897" s="103"/>
      <c r="R897" s="103"/>
      <c r="S897" s="98"/>
      <c r="T897" s="98"/>
      <c r="U897" s="98"/>
      <c r="V897" s="98"/>
      <c r="W897" s="98"/>
      <c r="X897" s="98"/>
      <c r="Y897" s="98"/>
      <c r="Z897" s="98"/>
      <c r="AA897" s="98"/>
      <c r="AB897" s="98"/>
    </row>
    <row r="898" spans="1:28" ht="15.75" customHeight="1">
      <c r="A898" s="98"/>
      <c r="B898" s="98"/>
      <c r="C898" s="98"/>
      <c r="D898" s="98"/>
      <c r="E898" s="98"/>
      <c r="F898" s="98"/>
      <c r="G898" s="98"/>
      <c r="H898" s="98"/>
      <c r="I898" s="98"/>
      <c r="J898" s="98"/>
      <c r="K898" s="98"/>
      <c r="L898" s="98"/>
      <c r="M898" s="98"/>
      <c r="N898" s="98"/>
      <c r="O898" s="103"/>
      <c r="P898" s="103"/>
      <c r="Q898" s="103"/>
      <c r="R898" s="103"/>
      <c r="S898" s="98"/>
      <c r="T898" s="98"/>
      <c r="U898" s="98"/>
      <c r="V898" s="98"/>
      <c r="W898" s="98"/>
      <c r="X898" s="98"/>
      <c r="Y898" s="98"/>
      <c r="Z898" s="98"/>
      <c r="AA898" s="98"/>
      <c r="AB898" s="98"/>
    </row>
    <row r="899" spans="1:28" ht="15.75" customHeight="1">
      <c r="A899" s="98"/>
      <c r="B899" s="98"/>
      <c r="C899" s="98"/>
      <c r="D899" s="98"/>
      <c r="E899" s="98"/>
      <c r="F899" s="98"/>
      <c r="G899" s="98"/>
      <c r="H899" s="98"/>
      <c r="I899" s="98"/>
      <c r="J899" s="98"/>
      <c r="K899" s="98"/>
      <c r="L899" s="98"/>
      <c r="M899" s="98"/>
      <c r="N899" s="98"/>
      <c r="O899" s="103"/>
      <c r="P899" s="103"/>
      <c r="Q899" s="103"/>
      <c r="R899" s="103"/>
      <c r="S899" s="98"/>
      <c r="T899" s="98"/>
      <c r="U899" s="98"/>
      <c r="V899" s="98"/>
      <c r="W899" s="98"/>
      <c r="X899" s="98"/>
      <c r="Y899" s="98"/>
      <c r="Z899" s="98"/>
      <c r="AA899" s="98"/>
      <c r="AB899" s="98"/>
    </row>
    <row r="900" spans="1:28" ht="15.75" customHeight="1">
      <c r="A900" s="98"/>
      <c r="B900" s="98"/>
      <c r="C900" s="98"/>
      <c r="D900" s="98"/>
      <c r="E900" s="98"/>
      <c r="F900" s="98"/>
      <c r="G900" s="98"/>
      <c r="H900" s="98"/>
      <c r="I900" s="98"/>
      <c r="J900" s="98"/>
      <c r="K900" s="98"/>
      <c r="L900" s="98"/>
      <c r="M900" s="98"/>
      <c r="N900" s="98"/>
      <c r="O900" s="103"/>
      <c r="P900" s="103"/>
      <c r="Q900" s="103"/>
      <c r="R900" s="103"/>
      <c r="S900" s="98"/>
      <c r="T900" s="98"/>
      <c r="U900" s="98"/>
      <c r="V900" s="98"/>
      <c r="W900" s="98"/>
      <c r="X900" s="98"/>
      <c r="Y900" s="98"/>
      <c r="Z900" s="98"/>
      <c r="AA900" s="98"/>
      <c r="AB900" s="98"/>
    </row>
    <row r="901" spans="1:28" ht="15.75" customHeight="1">
      <c r="A901" s="98"/>
      <c r="B901" s="98"/>
      <c r="C901" s="98"/>
      <c r="D901" s="98"/>
      <c r="E901" s="98"/>
      <c r="F901" s="98"/>
      <c r="G901" s="98"/>
      <c r="H901" s="98"/>
      <c r="I901" s="98"/>
      <c r="J901" s="98"/>
      <c r="K901" s="98"/>
      <c r="L901" s="98"/>
      <c r="M901" s="98"/>
      <c r="N901" s="98"/>
      <c r="O901" s="103"/>
      <c r="P901" s="103"/>
      <c r="Q901" s="103"/>
      <c r="R901" s="103"/>
      <c r="S901" s="98"/>
      <c r="T901" s="98"/>
      <c r="U901" s="98"/>
      <c r="V901" s="98"/>
      <c r="W901" s="98"/>
      <c r="X901" s="98"/>
      <c r="Y901" s="98"/>
      <c r="Z901" s="98"/>
      <c r="AA901" s="98"/>
      <c r="AB901" s="98"/>
    </row>
    <row r="902" spans="1:28" ht="15.75" customHeight="1">
      <c r="A902" s="98"/>
      <c r="B902" s="98"/>
      <c r="C902" s="98"/>
      <c r="D902" s="98"/>
      <c r="E902" s="98"/>
      <c r="F902" s="98"/>
      <c r="G902" s="98"/>
      <c r="H902" s="98"/>
      <c r="I902" s="98"/>
      <c r="J902" s="98"/>
      <c r="K902" s="98"/>
      <c r="L902" s="98"/>
      <c r="M902" s="98"/>
      <c r="N902" s="98"/>
      <c r="O902" s="103"/>
      <c r="P902" s="103"/>
      <c r="Q902" s="103"/>
      <c r="R902" s="103"/>
      <c r="S902" s="98"/>
      <c r="T902" s="98"/>
      <c r="U902" s="98"/>
      <c r="V902" s="98"/>
      <c r="W902" s="98"/>
      <c r="X902" s="98"/>
      <c r="Y902" s="98"/>
      <c r="Z902" s="98"/>
      <c r="AA902" s="98"/>
      <c r="AB902" s="98"/>
    </row>
    <row r="903" spans="1:28" ht="15.75" customHeight="1">
      <c r="A903" s="98"/>
      <c r="B903" s="98"/>
      <c r="C903" s="98"/>
      <c r="D903" s="98"/>
      <c r="E903" s="98"/>
      <c r="F903" s="98"/>
      <c r="G903" s="98"/>
      <c r="H903" s="98"/>
      <c r="I903" s="98"/>
      <c r="J903" s="98"/>
      <c r="K903" s="98"/>
      <c r="L903" s="98"/>
      <c r="M903" s="98"/>
      <c r="N903" s="98"/>
      <c r="O903" s="103"/>
      <c r="P903" s="103"/>
      <c r="Q903" s="103"/>
      <c r="R903" s="103"/>
      <c r="S903" s="98"/>
      <c r="T903" s="98"/>
      <c r="U903" s="98"/>
      <c r="V903" s="98"/>
      <c r="W903" s="98"/>
      <c r="X903" s="98"/>
      <c r="Y903" s="98"/>
      <c r="Z903" s="98"/>
      <c r="AA903" s="98"/>
      <c r="AB903" s="98"/>
    </row>
    <row r="904" spans="1:28" ht="15.75" customHeight="1">
      <c r="A904" s="98"/>
      <c r="B904" s="98"/>
      <c r="C904" s="98"/>
      <c r="D904" s="98"/>
      <c r="E904" s="98"/>
      <c r="F904" s="98"/>
      <c r="G904" s="98"/>
      <c r="H904" s="98"/>
      <c r="I904" s="98"/>
      <c r="J904" s="98"/>
      <c r="K904" s="98"/>
      <c r="L904" s="98"/>
      <c r="M904" s="98"/>
      <c r="N904" s="98"/>
      <c r="O904" s="103"/>
      <c r="P904" s="103"/>
      <c r="Q904" s="103"/>
      <c r="R904" s="103"/>
      <c r="S904" s="98"/>
      <c r="T904" s="98"/>
      <c r="U904" s="98"/>
      <c r="V904" s="98"/>
      <c r="W904" s="98"/>
      <c r="X904" s="98"/>
      <c r="Y904" s="98"/>
      <c r="Z904" s="98"/>
      <c r="AA904" s="98"/>
      <c r="AB904" s="98"/>
    </row>
    <row r="905" spans="1:28" ht="15.75" customHeight="1">
      <c r="A905" s="98"/>
      <c r="B905" s="98"/>
      <c r="C905" s="98"/>
      <c r="D905" s="98"/>
      <c r="E905" s="98"/>
      <c r="F905" s="98"/>
      <c r="G905" s="98"/>
      <c r="H905" s="98"/>
      <c r="I905" s="98"/>
      <c r="J905" s="98"/>
      <c r="K905" s="98"/>
      <c r="L905" s="98"/>
      <c r="M905" s="98"/>
      <c r="N905" s="98"/>
      <c r="O905" s="103"/>
      <c r="P905" s="103"/>
      <c r="Q905" s="103"/>
      <c r="R905" s="103"/>
      <c r="S905" s="98"/>
      <c r="T905" s="98"/>
      <c r="U905" s="98"/>
      <c r="V905" s="98"/>
      <c r="W905" s="98"/>
      <c r="X905" s="98"/>
      <c r="Y905" s="98"/>
      <c r="Z905" s="98"/>
      <c r="AA905" s="98"/>
      <c r="AB905" s="98"/>
    </row>
    <row r="906" spans="1:28" ht="15.75" customHeight="1">
      <c r="A906" s="98"/>
      <c r="B906" s="98"/>
      <c r="C906" s="98"/>
      <c r="D906" s="98"/>
      <c r="E906" s="98"/>
      <c r="F906" s="98"/>
      <c r="G906" s="98"/>
      <c r="H906" s="98"/>
      <c r="I906" s="98"/>
      <c r="J906" s="98"/>
      <c r="K906" s="98"/>
      <c r="L906" s="98"/>
      <c r="M906" s="98"/>
      <c r="N906" s="98"/>
      <c r="O906" s="103"/>
      <c r="P906" s="103"/>
      <c r="Q906" s="103"/>
      <c r="R906" s="103"/>
      <c r="S906" s="98"/>
      <c r="T906" s="98"/>
      <c r="U906" s="98"/>
      <c r="V906" s="98"/>
      <c r="W906" s="98"/>
      <c r="X906" s="98"/>
      <c r="Y906" s="98"/>
      <c r="Z906" s="98"/>
      <c r="AA906" s="98"/>
      <c r="AB906" s="98"/>
    </row>
    <row r="907" spans="1:28" ht="15.75" customHeight="1">
      <c r="A907" s="98"/>
      <c r="B907" s="98"/>
      <c r="C907" s="98"/>
      <c r="D907" s="98"/>
      <c r="E907" s="98"/>
      <c r="F907" s="98"/>
      <c r="G907" s="98"/>
      <c r="H907" s="98"/>
      <c r="I907" s="98"/>
      <c r="J907" s="98"/>
      <c r="K907" s="98"/>
      <c r="L907" s="98"/>
      <c r="M907" s="98"/>
      <c r="N907" s="98"/>
      <c r="O907" s="103"/>
      <c r="P907" s="103"/>
      <c r="Q907" s="103"/>
      <c r="R907" s="103"/>
      <c r="S907" s="98"/>
      <c r="T907" s="98"/>
      <c r="U907" s="98"/>
      <c r="V907" s="98"/>
      <c r="W907" s="98"/>
      <c r="X907" s="98"/>
      <c r="Y907" s="98"/>
      <c r="Z907" s="98"/>
      <c r="AA907" s="98"/>
      <c r="AB907" s="98"/>
    </row>
    <row r="908" spans="1:28" ht="15.75" customHeight="1">
      <c r="A908" s="98"/>
      <c r="B908" s="98"/>
      <c r="C908" s="98"/>
      <c r="D908" s="98"/>
      <c r="E908" s="98"/>
      <c r="F908" s="98"/>
      <c r="G908" s="98"/>
      <c r="H908" s="98"/>
      <c r="I908" s="98"/>
      <c r="J908" s="98"/>
      <c r="K908" s="98"/>
      <c r="L908" s="98"/>
      <c r="M908" s="98"/>
      <c r="N908" s="98"/>
      <c r="O908" s="103"/>
      <c r="P908" s="103"/>
      <c r="Q908" s="103"/>
      <c r="R908" s="103"/>
      <c r="S908" s="98"/>
      <c r="T908" s="98"/>
      <c r="U908" s="98"/>
      <c r="V908" s="98"/>
      <c r="W908" s="98"/>
      <c r="X908" s="98"/>
      <c r="Y908" s="98"/>
      <c r="Z908" s="98"/>
      <c r="AA908" s="98"/>
      <c r="AB908" s="98"/>
    </row>
    <row r="909" spans="1:28" ht="15.75" customHeight="1">
      <c r="A909" s="98"/>
      <c r="B909" s="98"/>
      <c r="C909" s="98"/>
      <c r="D909" s="98"/>
      <c r="E909" s="98"/>
      <c r="F909" s="98"/>
      <c r="G909" s="98"/>
      <c r="H909" s="98"/>
      <c r="I909" s="98"/>
      <c r="J909" s="98"/>
      <c r="K909" s="98"/>
      <c r="L909" s="98"/>
      <c r="M909" s="98"/>
      <c r="N909" s="98"/>
      <c r="O909" s="103"/>
      <c r="P909" s="103"/>
      <c r="Q909" s="103"/>
      <c r="R909" s="103"/>
      <c r="S909" s="98"/>
      <c r="T909" s="98"/>
      <c r="U909" s="98"/>
      <c r="V909" s="98"/>
      <c r="W909" s="98"/>
      <c r="X909" s="98"/>
      <c r="Y909" s="98"/>
      <c r="Z909" s="98"/>
      <c r="AA909" s="98"/>
      <c r="AB909" s="98"/>
    </row>
    <row r="910" spans="1:28" ht="15.75" customHeight="1">
      <c r="A910" s="98"/>
      <c r="B910" s="98"/>
      <c r="C910" s="98"/>
      <c r="D910" s="98"/>
      <c r="E910" s="98"/>
      <c r="F910" s="98"/>
      <c r="G910" s="98"/>
      <c r="H910" s="98"/>
      <c r="I910" s="98"/>
      <c r="J910" s="98"/>
      <c r="K910" s="98"/>
      <c r="L910" s="98"/>
      <c r="M910" s="98"/>
      <c r="N910" s="98"/>
      <c r="O910" s="103"/>
      <c r="P910" s="103"/>
      <c r="Q910" s="103"/>
      <c r="R910" s="103"/>
      <c r="S910" s="98"/>
      <c r="T910" s="98"/>
      <c r="U910" s="98"/>
      <c r="V910" s="98"/>
      <c r="W910" s="98"/>
      <c r="X910" s="98"/>
      <c r="Y910" s="98"/>
      <c r="Z910" s="98"/>
      <c r="AA910" s="98"/>
      <c r="AB910" s="98"/>
    </row>
    <row r="911" spans="1:28" ht="15.75" customHeight="1">
      <c r="A911" s="98"/>
      <c r="B911" s="98"/>
      <c r="C911" s="98"/>
      <c r="D911" s="98"/>
      <c r="E911" s="98"/>
      <c r="F911" s="98"/>
      <c r="G911" s="98"/>
      <c r="H911" s="98"/>
      <c r="I911" s="98"/>
      <c r="J911" s="98"/>
      <c r="K911" s="98"/>
      <c r="L911" s="98"/>
      <c r="M911" s="98"/>
      <c r="N911" s="98"/>
      <c r="O911" s="103"/>
      <c r="P911" s="103"/>
      <c r="Q911" s="103"/>
      <c r="R911" s="103"/>
      <c r="S911" s="98"/>
      <c r="T911" s="98"/>
      <c r="U911" s="98"/>
      <c r="V911" s="98"/>
      <c r="W911" s="98"/>
      <c r="X911" s="98"/>
      <c r="Y911" s="98"/>
      <c r="Z911" s="98"/>
      <c r="AA911" s="98"/>
      <c r="AB911" s="98"/>
    </row>
    <row r="912" spans="1:28" ht="15.75" customHeight="1">
      <c r="A912" s="98"/>
      <c r="B912" s="98"/>
      <c r="C912" s="98"/>
      <c r="D912" s="98"/>
      <c r="E912" s="98"/>
      <c r="F912" s="98"/>
      <c r="G912" s="98"/>
      <c r="H912" s="98"/>
      <c r="I912" s="98"/>
      <c r="J912" s="98"/>
      <c r="K912" s="98"/>
      <c r="L912" s="98"/>
      <c r="M912" s="98"/>
      <c r="N912" s="98"/>
      <c r="O912" s="103"/>
      <c r="P912" s="103"/>
      <c r="Q912" s="103"/>
      <c r="R912" s="103"/>
      <c r="S912" s="98"/>
      <c r="T912" s="98"/>
      <c r="U912" s="98"/>
      <c r="V912" s="98"/>
      <c r="W912" s="98"/>
      <c r="X912" s="98"/>
      <c r="Y912" s="98"/>
      <c r="Z912" s="98"/>
      <c r="AA912" s="98"/>
      <c r="AB912" s="98"/>
    </row>
    <row r="913" spans="1:28" ht="15.75" customHeight="1">
      <c r="A913" s="98"/>
      <c r="B913" s="98"/>
      <c r="C913" s="98"/>
      <c r="D913" s="98"/>
      <c r="E913" s="98"/>
      <c r="F913" s="98"/>
      <c r="G913" s="98"/>
      <c r="H913" s="98"/>
      <c r="I913" s="98"/>
      <c r="J913" s="98"/>
      <c r="K913" s="98"/>
      <c r="L913" s="98"/>
      <c r="M913" s="98"/>
      <c r="N913" s="98"/>
      <c r="O913" s="103"/>
      <c r="P913" s="103"/>
      <c r="Q913" s="103"/>
      <c r="R913" s="103"/>
      <c r="S913" s="98"/>
      <c r="T913" s="98"/>
      <c r="U913" s="98"/>
      <c r="V913" s="98"/>
      <c r="W913" s="98"/>
      <c r="X913" s="98"/>
      <c r="Y913" s="98"/>
      <c r="Z913" s="98"/>
      <c r="AA913" s="98"/>
      <c r="AB913" s="98"/>
    </row>
    <row r="914" spans="1:28" ht="15.75" customHeight="1">
      <c r="A914" s="98"/>
      <c r="B914" s="98"/>
      <c r="C914" s="98"/>
      <c r="D914" s="98"/>
      <c r="E914" s="98"/>
      <c r="F914" s="98"/>
      <c r="G914" s="98"/>
      <c r="H914" s="98"/>
      <c r="I914" s="98"/>
      <c r="J914" s="98"/>
      <c r="K914" s="98"/>
      <c r="L914" s="98"/>
      <c r="M914" s="98"/>
      <c r="N914" s="98"/>
      <c r="O914" s="103"/>
      <c r="P914" s="103"/>
      <c r="Q914" s="103"/>
      <c r="R914" s="103"/>
      <c r="S914" s="98"/>
      <c r="T914" s="98"/>
      <c r="U914" s="98"/>
      <c r="V914" s="98"/>
      <c r="W914" s="98"/>
      <c r="X914" s="98"/>
      <c r="Y914" s="98"/>
      <c r="Z914" s="98"/>
      <c r="AA914" s="98"/>
      <c r="AB914" s="98"/>
    </row>
    <row r="915" spans="1:28" ht="15.75" customHeight="1">
      <c r="A915" s="98"/>
      <c r="B915" s="98"/>
      <c r="C915" s="98"/>
      <c r="D915" s="98"/>
      <c r="E915" s="98"/>
      <c r="F915" s="98"/>
      <c r="G915" s="98"/>
      <c r="H915" s="98"/>
      <c r="I915" s="98"/>
      <c r="J915" s="98"/>
      <c r="K915" s="98"/>
      <c r="L915" s="98"/>
      <c r="M915" s="98"/>
      <c r="N915" s="98"/>
      <c r="O915" s="103"/>
      <c r="P915" s="103"/>
      <c r="Q915" s="103"/>
      <c r="R915" s="103"/>
      <c r="S915" s="98"/>
      <c r="T915" s="98"/>
      <c r="U915" s="98"/>
      <c r="V915" s="98"/>
      <c r="W915" s="98"/>
      <c r="X915" s="98"/>
      <c r="Y915" s="98"/>
      <c r="Z915" s="98"/>
      <c r="AA915" s="98"/>
      <c r="AB915" s="98"/>
    </row>
    <row r="916" spans="1:28" ht="15.75" customHeight="1">
      <c r="A916" s="98"/>
      <c r="B916" s="98"/>
      <c r="C916" s="98"/>
      <c r="D916" s="98"/>
      <c r="E916" s="98"/>
      <c r="F916" s="98"/>
      <c r="G916" s="98"/>
      <c r="H916" s="98"/>
      <c r="I916" s="98"/>
      <c r="J916" s="98"/>
      <c r="K916" s="98"/>
      <c r="L916" s="98"/>
      <c r="M916" s="98"/>
      <c r="N916" s="98"/>
      <c r="O916" s="103"/>
      <c r="P916" s="103"/>
      <c r="Q916" s="103"/>
      <c r="R916" s="103"/>
      <c r="S916" s="98"/>
      <c r="T916" s="98"/>
      <c r="U916" s="98"/>
      <c r="V916" s="98"/>
      <c r="W916" s="98"/>
      <c r="X916" s="98"/>
      <c r="Y916" s="98"/>
      <c r="Z916" s="98"/>
      <c r="AA916" s="98"/>
      <c r="AB916" s="98"/>
    </row>
    <row r="917" spans="1:28" ht="15.75" customHeight="1">
      <c r="A917" s="98"/>
      <c r="B917" s="98"/>
      <c r="C917" s="98"/>
      <c r="D917" s="98"/>
      <c r="E917" s="98"/>
      <c r="F917" s="98"/>
      <c r="G917" s="98"/>
      <c r="H917" s="98"/>
      <c r="I917" s="98"/>
      <c r="J917" s="98"/>
      <c r="K917" s="98"/>
      <c r="L917" s="98"/>
      <c r="M917" s="98"/>
      <c r="N917" s="98"/>
      <c r="O917" s="103"/>
      <c r="P917" s="103"/>
      <c r="Q917" s="103"/>
      <c r="R917" s="103"/>
      <c r="S917" s="98"/>
      <c r="T917" s="98"/>
      <c r="U917" s="98"/>
      <c r="V917" s="98"/>
      <c r="W917" s="98"/>
      <c r="X917" s="98"/>
      <c r="Y917" s="98"/>
      <c r="Z917" s="98"/>
      <c r="AA917" s="98"/>
      <c r="AB917" s="98"/>
    </row>
    <row r="918" spans="1:28" ht="15.75" customHeight="1">
      <c r="A918" s="98"/>
      <c r="B918" s="98"/>
      <c r="C918" s="98"/>
      <c r="D918" s="98"/>
      <c r="E918" s="98"/>
      <c r="F918" s="98"/>
      <c r="G918" s="98"/>
      <c r="H918" s="98"/>
      <c r="I918" s="98"/>
      <c r="J918" s="98"/>
      <c r="K918" s="98"/>
      <c r="L918" s="98"/>
      <c r="M918" s="98"/>
      <c r="N918" s="98"/>
      <c r="O918" s="103"/>
      <c r="P918" s="103"/>
      <c r="Q918" s="103"/>
      <c r="R918" s="103"/>
      <c r="S918" s="98"/>
      <c r="T918" s="98"/>
      <c r="U918" s="98"/>
      <c r="V918" s="98"/>
      <c r="W918" s="98"/>
      <c r="X918" s="98"/>
      <c r="Y918" s="98"/>
      <c r="Z918" s="98"/>
      <c r="AA918" s="98"/>
      <c r="AB918" s="98"/>
    </row>
    <row r="919" spans="1:28" ht="15.75" customHeight="1">
      <c r="A919" s="98"/>
      <c r="B919" s="98"/>
      <c r="C919" s="98"/>
      <c r="D919" s="98"/>
      <c r="E919" s="98"/>
      <c r="F919" s="98"/>
      <c r="G919" s="98"/>
      <c r="H919" s="98"/>
      <c r="I919" s="98"/>
      <c r="J919" s="98"/>
      <c r="K919" s="98"/>
      <c r="L919" s="98"/>
      <c r="M919" s="98"/>
      <c r="N919" s="98"/>
      <c r="O919" s="103"/>
      <c r="P919" s="103"/>
      <c r="Q919" s="103"/>
      <c r="R919" s="103"/>
      <c r="S919" s="98"/>
      <c r="T919" s="98"/>
      <c r="U919" s="98"/>
      <c r="V919" s="98"/>
      <c r="W919" s="98"/>
      <c r="X919" s="98"/>
      <c r="Y919" s="98"/>
      <c r="Z919" s="98"/>
      <c r="AA919" s="98"/>
      <c r="AB919" s="98"/>
    </row>
    <row r="920" spans="1:28" ht="15.75" customHeight="1">
      <c r="A920" s="98"/>
      <c r="B920" s="98"/>
      <c r="C920" s="98"/>
      <c r="D920" s="98"/>
      <c r="E920" s="98"/>
      <c r="F920" s="98"/>
      <c r="G920" s="98"/>
      <c r="H920" s="98"/>
      <c r="I920" s="98"/>
      <c r="J920" s="98"/>
      <c r="K920" s="98"/>
      <c r="L920" s="98"/>
      <c r="M920" s="98"/>
      <c r="N920" s="98"/>
      <c r="O920" s="103"/>
      <c r="P920" s="103"/>
      <c r="Q920" s="103"/>
      <c r="R920" s="103"/>
      <c r="S920" s="98"/>
      <c r="T920" s="98"/>
      <c r="U920" s="98"/>
      <c r="V920" s="98"/>
      <c r="W920" s="98"/>
      <c r="X920" s="98"/>
      <c r="Y920" s="98"/>
      <c r="Z920" s="98"/>
      <c r="AA920" s="98"/>
      <c r="AB920" s="98"/>
    </row>
    <row r="921" spans="1:28" ht="15.75" customHeight="1">
      <c r="A921" s="98"/>
      <c r="B921" s="98"/>
      <c r="C921" s="98"/>
      <c r="D921" s="98"/>
      <c r="E921" s="98"/>
      <c r="F921" s="98"/>
      <c r="G921" s="98"/>
      <c r="H921" s="98"/>
      <c r="I921" s="98"/>
      <c r="J921" s="98"/>
      <c r="K921" s="98"/>
      <c r="L921" s="98"/>
      <c r="M921" s="98"/>
      <c r="N921" s="98"/>
      <c r="O921" s="103"/>
      <c r="P921" s="103"/>
      <c r="Q921" s="103"/>
      <c r="R921" s="103"/>
      <c r="S921" s="98"/>
      <c r="T921" s="98"/>
      <c r="U921" s="98"/>
      <c r="V921" s="98"/>
      <c r="W921" s="98"/>
      <c r="X921" s="98"/>
      <c r="Y921" s="98"/>
      <c r="Z921" s="98"/>
      <c r="AA921" s="98"/>
      <c r="AB921" s="98"/>
    </row>
    <row r="922" spans="1:28" ht="15.75" customHeight="1">
      <c r="A922" s="98"/>
      <c r="B922" s="98"/>
      <c r="C922" s="98"/>
      <c r="D922" s="98"/>
      <c r="E922" s="98"/>
      <c r="F922" s="98"/>
      <c r="G922" s="98"/>
      <c r="H922" s="98"/>
      <c r="I922" s="98"/>
      <c r="J922" s="98"/>
      <c r="K922" s="98"/>
      <c r="L922" s="98"/>
      <c r="M922" s="98"/>
      <c r="N922" s="98"/>
      <c r="O922" s="103"/>
      <c r="P922" s="103"/>
      <c r="Q922" s="103"/>
      <c r="R922" s="103"/>
      <c r="S922" s="98"/>
      <c r="T922" s="98"/>
      <c r="U922" s="98"/>
      <c r="V922" s="98"/>
      <c r="W922" s="98"/>
      <c r="X922" s="98"/>
      <c r="Y922" s="98"/>
      <c r="Z922" s="98"/>
      <c r="AA922" s="98"/>
      <c r="AB922" s="98"/>
    </row>
    <row r="923" spans="1:28" ht="15.75" customHeight="1">
      <c r="A923" s="98"/>
      <c r="B923" s="98"/>
      <c r="C923" s="98"/>
      <c r="D923" s="98"/>
      <c r="E923" s="98"/>
      <c r="F923" s="98"/>
      <c r="G923" s="98"/>
      <c r="H923" s="98"/>
      <c r="I923" s="98"/>
      <c r="J923" s="98"/>
      <c r="K923" s="98"/>
      <c r="L923" s="98"/>
      <c r="M923" s="98"/>
      <c r="N923" s="98"/>
      <c r="O923" s="103"/>
      <c r="P923" s="103"/>
      <c r="Q923" s="103"/>
      <c r="R923" s="103"/>
      <c r="S923" s="98"/>
      <c r="T923" s="98"/>
      <c r="U923" s="98"/>
      <c r="V923" s="98"/>
      <c r="W923" s="98"/>
      <c r="X923" s="98"/>
      <c r="Y923" s="98"/>
      <c r="Z923" s="98"/>
      <c r="AA923" s="98"/>
      <c r="AB923" s="98"/>
    </row>
    <row r="924" spans="1:28" ht="15.75" customHeight="1">
      <c r="A924" s="98"/>
      <c r="B924" s="98"/>
      <c r="C924" s="98"/>
      <c r="D924" s="98"/>
      <c r="E924" s="98"/>
      <c r="F924" s="98"/>
      <c r="G924" s="98"/>
      <c r="H924" s="98"/>
      <c r="I924" s="98"/>
      <c r="J924" s="98"/>
      <c r="K924" s="98"/>
      <c r="L924" s="98"/>
      <c r="M924" s="98"/>
      <c r="N924" s="98"/>
      <c r="O924" s="103"/>
      <c r="P924" s="103"/>
      <c r="Q924" s="103"/>
      <c r="R924" s="103"/>
      <c r="S924" s="98"/>
      <c r="T924" s="98"/>
      <c r="U924" s="98"/>
      <c r="V924" s="98"/>
      <c r="W924" s="98"/>
      <c r="X924" s="98"/>
      <c r="Y924" s="98"/>
      <c r="Z924" s="98"/>
      <c r="AA924" s="98"/>
      <c r="AB924" s="98"/>
    </row>
    <row r="925" spans="1:28" ht="15.75" customHeight="1">
      <c r="A925" s="98"/>
      <c r="B925" s="98"/>
      <c r="C925" s="98"/>
      <c r="D925" s="98"/>
      <c r="E925" s="98"/>
      <c r="F925" s="98"/>
      <c r="G925" s="98"/>
      <c r="H925" s="98"/>
      <c r="I925" s="98"/>
      <c r="J925" s="98"/>
      <c r="K925" s="98"/>
      <c r="L925" s="98"/>
      <c r="M925" s="98"/>
      <c r="N925" s="98"/>
      <c r="O925" s="103"/>
      <c r="P925" s="103"/>
      <c r="Q925" s="103"/>
      <c r="R925" s="103"/>
      <c r="S925" s="98"/>
      <c r="T925" s="98"/>
      <c r="U925" s="98"/>
      <c r="V925" s="98"/>
      <c r="W925" s="98"/>
      <c r="X925" s="98"/>
      <c r="Y925" s="98"/>
      <c r="Z925" s="98"/>
      <c r="AA925" s="98"/>
      <c r="AB925" s="98"/>
    </row>
    <row r="926" spans="1:28" ht="15.75" customHeight="1">
      <c r="A926" s="98"/>
      <c r="B926" s="98"/>
      <c r="C926" s="98"/>
      <c r="D926" s="98"/>
      <c r="E926" s="98"/>
      <c r="F926" s="98"/>
      <c r="G926" s="98"/>
      <c r="H926" s="98"/>
      <c r="I926" s="98"/>
      <c r="J926" s="98"/>
      <c r="K926" s="98"/>
      <c r="L926" s="98"/>
      <c r="M926" s="98"/>
      <c r="N926" s="98"/>
      <c r="O926" s="103"/>
      <c r="P926" s="103"/>
      <c r="Q926" s="103"/>
      <c r="R926" s="103"/>
      <c r="S926" s="98"/>
      <c r="T926" s="98"/>
      <c r="U926" s="98"/>
      <c r="V926" s="98"/>
      <c r="W926" s="98"/>
      <c r="X926" s="98"/>
      <c r="Y926" s="98"/>
      <c r="Z926" s="98"/>
      <c r="AA926" s="98"/>
      <c r="AB926" s="98"/>
    </row>
    <row r="927" spans="1:28" ht="15.75" customHeight="1">
      <c r="A927" s="98"/>
      <c r="B927" s="98"/>
      <c r="C927" s="98"/>
      <c r="D927" s="98"/>
      <c r="E927" s="98"/>
      <c r="F927" s="98"/>
      <c r="G927" s="98"/>
      <c r="H927" s="98"/>
      <c r="I927" s="98"/>
      <c r="J927" s="98"/>
      <c r="K927" s="98"/>
      <c r="L927" s="98"/>
      <c r="M927" s="98"/>
      <c r="N927" s="98"/>
      <c r="O927" s="103"/>
      <c r="P927" s="103"/>
      <c r="Q927" s="103"/>
      <c r="R927" s="103"/>
      <c r="S927" s="98"/>
      <c r="T927" s="98"/>
      <c r="U927" s="98"/>
      <c r="V927" s="98"/>
      <c r="W927" s="98"/>
      <c r="X927" s="98"/>
      <c r="Y927" s="98"/>
      <c r="Z927" s="98"/>
      <c r="AA927" s="98"/>
      <c r="AB927" s="98"/>
    </row>
    <row r="928" spans="1:28" ht="15.75" customHeight="1">
      <c r="A928" s="98"/>
      <c r="B928" s="98"/>
      <c r="C928" s="98"/>
      <c r="D928" s="98"/>
      <c r="E928" s="98"/>
      <c r="F928" s="98"/>
      <c r="G928" s="98"/>
      <c r="H928" s="98"/>
      <c r="I928" s="98"/>
      <c r="J928" s="98"/>
      <c r="K928" s="98"/>
      <c r="L928" s="98"/>
      <c r="M928" s="98"/>
      <c r="N928" s="98"/>
      <c r="O928" s="103"/>
      <c r="P928" s="103"/>
      <c r="Q928" s="103"/>
      <c r="R928" s="103"/>
      <c r="S928" s="98"/>
      <c r="T928" s="98"/>
      <c r="U928" s="98"/>
      <c r="V928" s="98"/>
      <c r="W928" s="98"/>
      <c r="X928" s="98"/>
      <c r="Y928" s="98"/>
      <c r="Z928" s="98"/>
      <c r="AA928" s="98"/>
      <c r="AB928" s="98"/>
    </row>
    <row r="929" spans="1:28" ht="15.75" customHeight="1">
      <c r="A929" s="98"/>
      <c r="B929" s="98"/>
      <c r="C929" s="98"/>
      <c r="D929" s="98"/>
      <c r="E929" s="98"/>
      <c r="F929" s="98"/>
      <c r="G929" s="98"/>
      <c r="H929" s="98"/>
      <c r="I929" s="98"/>
      <c r="J929" s="98"/>
      <c r="K929" s="98"/>
      <c r="L929" s="98"/>
      <c r="M929" s="98"/>
      <c r="N929" s="98"/>
      <c r="O929" s="103"/>
      <c r="P929" s="103"/>
      <c r="Q929" s="103"/>
      <c r="R929" s="103"/>
      <c r="S929" s="98"/>
      <c r="T929" s="98"/>
      <c r="U929" s="98"/>
      <c r="V929" s="98"/>
      <c r="W929" s="98"/>
      <c r="X929" s="98"/>
      <c r="Y929" s="98"/>
      <c r="Z929" s="98"/>
      <c r="AA929" s="98"/>
      <c r="AB929" s="98"/>
    </row>
    <row r="930" spans="1:28" ht="15.75" customHeight="1">
      <c r="A930" s="98"/>
      <c r="B930" s="98"/>
      <c r="C930" s="98"/>
      <c r="D930" s="98"/>
      <c r="E930" s="98"/>
      <c r="F930" s="98"/>
      <c r="G930" s="98"/>
      <c r="H930" s="98"/>
      <c r="I930" s="98"/>
      <c r="J930" s="98"/>
      <c r="K930" s="98"/>
      <c r="L930" s="98"/>
      <c r="M930" s="98"/>
      <c r="N930" s="98"/>
      <c r="O930" s="103"/>
      <c r="P930" s="103"/>
      <c r="Q930" s="103"/>
      <c r="R930" s="103"/>
      <c r="S930" s="98"/>
      <c r="T930" s="98"/>
      <c r="U930" s="98"/>
      <c r="V930" s="98"/>
      <c r="W930" s="98"/>
      <c r="X930" s="98"/>
      <c r="Y930" s="98"/>
      <c r="Z930" s="98"/>
      <c r="AA930" s="98"/>
      <c r="AB930" s="98"/>
    </row>
    <row r="931" spans="1:28" ht="15.75" customHeight="1">
      <c r="A931" s="98"/>
      <c r="B931" s="98"/>
      <c r="C931" s="98"/>
      <c r="D931" s="98"/>
      <c r="E931" s="98"/>
      <c r="F931" s="98"/>
      <c r="G931" s="98"/>
      <c r="H931" s="98"/>
      <c r="I931" s="98"/>
      <c r="J931" s="98"/>
      <c r="K931" s="98"/>
      <c r="L931" s="98"/>
      <c r="M931" s="98"/>
      <c r="N931" s="98"/>
      <c r="O931" s="103"/>
      <c r="P931" s="103"/>
      <c r="Q931" s="103"/>
      <c r="R931" s="103"/>
      <c r="S931" s="98"/>
      <c r="T931" s="98"/>
      <c r="U931" s="98"/>
      <c r="V931" s="98"/>
      <c r="W931" s="98"/>
      <c r="X931" s="98"/>
      <c r="Y931" s="98"/>
      <c r="Z931" s="98"/>
      <c r="AA931" s="98"/>
      <c r="AB931" s="98"/>
    </row>
    <row r="932" spans="1:28" ht="15.75" customHeight="1">
      <c r="A932" s="98"/>
      <c r="B932" s="98"/>
      <c r="C932" s="98"/>
      <c r="D932" s="98"/>
      <c r="E932" s="98"/>
      <c r="F932" s="98"/>
      <c r="G932" s="98"/>
      <c r="H932" s="98"/>
      <c r="I932" s="98"/>
      <c r="J932" s="98"/>
      <c r="K932" s="98"/>
      <c r="L932" s="98"/>
      <c r="M932" s="98"/>
      <c r="N932" s="98"/>
      <c r="O932" s="103"/>
      <c r="P932" s="103"/>
      <c r="Q932" s="103"/>
      <c r="R932" s="103"/>
      <c r="S932" s="98"/>
      <c r="T932" s="98"/>
      <c r="U932" s="98"/>
      <c r="V932" s="98"/>
      <c r="W932" s="98"/>
      <c r="X932" s="98"/>
      <c r="Y932" s="98"/>
      <c r="Z932" s="98"/>
      <c r="AA932" s="98"/>
      <c r="AB932" s="98"/>
    </row>
    <row r="933" spans="1:28" ht="15.75" customHeight="1">
      <c r="A933" s="98"/>
      <c r="B933" s="98"/>
      <c r="C933" s="98"/>
      <c r="D933" s="98"/>
      <c r="E933" s="98"/>
      <c r="F933" s="98"/>
      <c r="G933" s="98"/>
      <c r="H933" s="98"/>
      <c r="I933" s="98"/>
      <c r="J933" s="98"/>
      <c r="K933" s="98"/>
      <c r="L933" s="98"/>
      <c r="M933" s="98"/>
      <c r="N933" s="98"/>
      <c r="O933" s="103"/>
      <c r="P933" s="103"/>
      <c r="Q933" s="103"/>
      <c r="R933" s="103"/>
      <c r="S933" s="98"/>
      <c r="T933" s="98"/>
      <c r="U933" s="98"/>
      <c r="V933" s="98"/>
      <c r="W933" s="98"/>
      <c r="X933" s="98"/>
      <c r="Y933" s="98"/>
      <c r="Z933" s="98"/>
      <c r="AA933" s="98"/>
      <c r="AB933" s="98"/>
    </row>
    <row r="934" spans="1:28" ht="15.75" customHeight="1">
      <c r="A934" s="98"/>
      <c r="B934" s="98"/>
      <c r="C934" s="98"/>
      <c r="D934" s="98"/>
      <c r="E934" s="98"/>
      <c r="F934" s="98"/>
      <c r="G934" s="98"/>
      <c r="H934" s="98"/>
      <c r="I934" s="98"/>
      <c r="J934" s="98"/>
      <c r="K934" s="98"/>
      <c r="L934" s="98"/>
      <c r="M934" s="98"/>
      <c r="N934" s="98"/>
      <c r="O934" s="103"/>
      <c r="P934" s="103"/>
      <c r="Q934" s="103"/>
      <c r="R934" s="103"/>
      <c r="S934" s="98"/>
      <c r="T934" s="98"/>
      <c r="U934" s="98"/>
      <c r="V934" s="98"/>
      <c r="W934" s="98"/>
      <c r="X934" s="98"/>
      <c r="Y934" s="98"/>
      <c r="Z934" s="98"/>
      <c r="AA934" s="98"/>
      <c r="AB934" s="98"/>
    </row>
    <row r="935" spans="1:28" ht="15.75" customHeight="1">
      <c r="A935" s="98"/>
      <c r="B935" s="98"/>
      <c r="C935" s="98"/>
      <c r="D935" s="98"/>
      <c r="E935" s="98"/>
      <c r="F935" s="98"/>
      <c r="G935" s="98"/>
      <c r="H935" s="98"/>
      <c r="I935" s="98"/>
      <c r="J935" s="98"/>
      <c r="K935" s="98"/>
      <c r="L935" s="98"/>
      <c r="M935" s="98"/>
      <c r="N935" s="98"/>
      <c r="O935" s="103"/>
      <c r="P935" s="103"/>
      <c r="Q935" s="103"/>
      <c r="R935" s="103"/>
      <c r="S935" s="98"/>
      <c r="T935" s="98"/>
      <c r="U935" s="98"/>
      <c r="V935" s="98"/>
      <c r="W935" s="98"/>
      <c r="X935" s="98"/>
      <c r="Y935" s="98"/>
      <c r="Z935" s="98"/>
      <c r="AA935" s="98"/>
      <c r="AB935" s="98"/>
    </row>
    <row r="936" spans="1:28" ht="15.75" customHeight="1">
      <c r="A936" s="98"/>
      <c r="B936" s="98"/>
      <c r="C936" s="98"/>
      <c r="D936" s="98"/>
      <c r="E936" s="98"/>
      <c r="F936" s="98"/>
      <c r="G936" s="98"/>
      <c r="H936" s="98"/>
      <c r="I936" s="98"/>
      <c r="J936" s="98"/>
      <c r="K936" s="98"/>
      <c r="L936" s="98"/>
      <c r="M936" s="98"/>
      <c r="N936" s="98"/>
      <c r="O936" s="103"/>
      <c r="P936" s="103"/>
      <c r="Q936" s="103"/>
      <c r="R936" s="103"/>
      <c r="S936" s="98"/>
      <c r="T936" s="98"/>
      <c r="U936" s="98"/>
      <c r="V936" s="98"/>
      <c r="W936" s="98"/>
      <c r="X936" s="98"/>
      <c r="Y936" s="98"/>
      <c r="Z936" s="98"/>
      <c r="AA936" s="98"/>
      <c r="AB936" s="98"/>
    </row>
    <row r="937" spans="1:28" ht="15.75" customHeight="1">
      <c r="A937" s="98"/>
      <c r="B937" s="98"/>
      <c r="C937" s="98"/>
      <c r="D937" s="98"/>
      <c r="E937" s="98"/>
      <c r="F937" s="98"/>
      <c r="G937" s="98"/>
      <c r="H937" s="98"/>
      <c r="I937" s="98"/>
      <c r="J937" s="98"/>
      <c r="K937" s="98"/>
      <c r="L937" s="98"/>
      <c r="M937" s="98"/>
      <c r="N937" s="98"/>
      <c r="O937" s="103"/>
      <c r="P937" s="103"/>
      <c r="Q937" s="103"/>
      <c r="R937" s="103"/>
      <c r="S937" s="98"/>
      <c r="T937" s="98"/>
      <c r="U937" s="98"/>
      <c r="V937" s="98"/>
      <c r="W937" s="98"/>
      <c r="X937" s="98"/>
      <c r="Y937" s="98"/>
      <c r="Z937" s="98"/>
      <c r="AA937" s="98"/>
      <c r="AB937" s="98"/>
    </row>
    <row r="938" spans="1:28" ht="15.75" customHeight="1">
      <c r="A938" s="98"/>
      <c r="B938" s="98"/>
      <c r="C938" s="98"/>
      <c r="D938" s="98"/>
      <c r="E938" s="98"/>
      <c r="F938" s="98"/>
      <c r="G938" s="98"/>
      <c r="H938" s="98"/>
      <c r="I938" s="98"/>
      <c r="J938" s="98"/>
      <c r="K938" s="98"/>
      <c r="L938" s="98"/>
      <c r="M938" s="98"/>
      <c r="N938" s="98"/>
      <c r="O938" s="103"/>
      <c r="P938" s="103"/>
      <c r="Q938" s="103"/>
      <c r="R938" s="103"/>
      <c r="S938" s="98"/>
      <c r="T938" s="98"/>
      <c r="U938" s="98"/>
      <c r="V938" s="98"/>
      <c r="W938" s="98"/>
      <c r="X938" s="98"/>
      <c r="Y938" s="98"/>
      <c r="Z938" s="98"/>
      <c r="AA938" s="98"/>
      <c r="AB938" s="98"/>
    </row>
    <row r="939" spans="1:28" ht="15.75" customHeight="1">
      <c r="A939" s="98"/>
      <c r="B939" s="98"/>
      <c r="C939" s="98"/>
      <c r="D939" s="98"/>
      <c r="E939" s="98"/>
      <c r="F939" s="98"/>
      <c r="G939" s="98"/>
      <c r="H939" s="98"/>
      <c r="I939" s="98"/>
      <c r="J939" s="98"/>
      <c r="K939" s="98"/>
      <c r="L939" s="98"/>
      <c r="M939" s="98"/>
      <c r="N939" s="98"/>
      <c r="O939" s="103"/>
      <c r="P939" s="103"/>
      <c r="Q939" s="103"/>
      <c r="R939" s="103"/>
      <c r="S939" s="98"/>
      <c r="T939" s="98"/>
      <c r="U939" s="98"/>
      <c r="V939" s="98"/>
      <c r="W939" s="98"/>
      <c r="X939" s="98"/>
      <c r="Y939" s="98"/>
      <c r="Z939" s="98"/>
      <c r="AA939" s="98"/>
      <c r="AB939" s="98"/>
    </row>
    <row r="940" spans="1:28" ht="15.75" customHeight="1">
      <c r="A940" s="98"/>
      <c r="B940" s="98"/>
      <c r="C940" s="98"/>
      <c r="D940" s="98"/>
      <c r="E940" s="98"/>
      <c r="F940" s="98"/>
      <c r="G940" s="98"/>
      <c r="H940" s="98"/>
      <c r="I940" s="98"/>
      <c r="J940" s="98"/>
      <c r="K940" s="98"/>
      <c r="L940" s="98"/>
      <c r="M940" s="98"/>
      <c r="N940" s="98"/>
      <c r="O940" s="103"/>
      <c r="P940" s="103"/>
      <c r="Q940" s="103"/>
      <c r="R940" s="103"/>
      <c r="S940" s="98"/>
      <c r="T940" s="98"/>
      <c r="U940" s="98"/>
      <c r="V940" s="98"/>
      <c r="W940" s="98"/>
      <c r="X940" s="98"/>
      <c r="Y940" s="98"/>
      <c r="Z940" s="98"/>
      <c r="AA940" s="98"/>
      <c r="AB940" s="98"/>
    </row>
    <row r="941" spans="1:28" ht="15.75" customHeight="1">
      <c r="A941" s="98"/>
      <c r="B941" s="98"/>
      <c r="C941" s="98"/>
      <c r="D941" s="98"/>
      <c r="E941" s="98"/>
      <c r="F941" s="98"/>
      <c r="G941" s="98"/>
      <c r="H941" s="98"/>
      <c r="I941" s="98"/>
      <c r="J941" s="98"/>
      <c r="K941" s="98"/>
      <c r="L941" s="98"/>
      <c r="M941" s="98"/>
      <c r="N941" s="98"/>
      <c r="O941" s="103"/>
      <c r="P941" s="103"/>
      <c r="Q941" s="103"/>
      <c r="R941" s="103"/>
      <c r="S941" s="98"/>
      <c r="T941" s="98"/>
      <c r="U941" s="98"/>
      <c r="V941" s="98"/>
      <c r="W941" s="98"/>
      <c r="X941" s="98"/>
      <c r="Y941" s="98"/>
      <c r="Z941" s="98"/>
      <c r="AA941" s="98"/>
      <c r="AB941" s="98"/>
    </row>
    <row r="942" spans="1:28" ht="15.75" customHeight="1">
      <c r="A942" s="98"/>
      <c r="B942" s="98"/>
      <c r="C942" s="98"/>
      <c r="D942" s="98"/>
      <c r="E942" s="98"/>
      <c r="F942" s="98"/>
      <c r="G942" s="98"/>
      <c r="H942" s="98"/>
      <c r="I942" s="98"/>
      <c r="J942" s="98"/>
      <c r="K942" s="98"/>
      <c r="L942" s="98"/>
      <c r="M942" s="98"/>
      <c r="N942" s="98"/>
      <c r="O942" s="103"/>
      <c r="P942" s="103"/>
      <c r="Q942" s="103"/>
      <c r="R942" s="103"/>
      <c r="S942" s="98"/>
      <c r="T942" s="98"/>
      <c r="U942" s="98"/>
      <c r="V942" s="98"/>
      <c r="W942" s="98"/>
      <c r="X942" s="98"/>
      <c r="Y942" s="98"/>
      <c r="Z942" s="98"/>
      <c r="AA942" s="98"/>
      <c r="AB942" s="98"/>
    </row>
    <row r="943" spans="1:28" ht="15.75" customHeight="1">
      <c r="A943" s="98"/>
      <c r="B943" s="98"/>
      <c r="C943" s="98"/>
      <c r="D943" s="98"/>
      <c r="E943" s="98"/>
      <c r="F943" s="98"/>
      <c r="G943" s="98"/>
      <c r="H943" s="98"/>
      <c r="I943" s="98"/>
      <c r="J943" s="98"/>
      <c r="K943" s="98"/>
      <c r="L943" s="98"/>
      <c r="M943" s="98"/>
      <c r="N943" s="98"/>
      <c r="O943" s="103"/>
      <c r="P943" s="103"/>
      <c r="Q943" s="103"/>
      <c r="R943" s="103"/>
      <c r="S943" s="98"/>
      <c r="T943" s="98"/>
      <c r="U943" s="98"/>
      <c r="V943" s="98"/>
      <c r="W943" s="98"/>
      <c r="X943" s="98"/>
      <c r="Y943" s="98"/>
      <c r="Z943" s="98"/>
      <c r="AA943" s="98"/>
      <c r="AB943" s="98"/>
    </row>
    <row r="944" spans="1:28" ht="15.75" customHeight="1">
      <c r="A944" s="98"/>
      <c r="B944" s="98"/>
      <c r="C944" s="98"/>
      <c r="D944" s="98"/>
      <c r="E944" s="98"/>
      <c r="F944" s="98"/>
      <c r="G944" s="98"/>
      <c r="H944" s="98"/>
      <c r="I944" s="98"/>
      <c r="J944" s="98"/>
      <c r="K944" s="98"/>
      <c r="L944" s="98"/>
      <c r="M944" s="98"/>
      <c r="N944" s="98"/>
      <c r="O944" s="103"/>
      <c r="P944" s="103"/>
      <c r="Q944" s="103"/>
      <c r="R944" s="103"/>
      <c r="S944" s="98"/>
      <c r="T944" s="98"/>
      <c r="U944" s="98"/>
      <c r="V944" s="98"/>
      <c r="W944" s="98"/>
      <c r="X944" s="98"/>
      <c r="Y944" s="98"/>
      <c r="Z944" s="98"/>
      <c r="AA944" s="98"/>
      <c r="AB944" s="98"/>
    </row>
    <row r="945" spans="1:28" ht="15.75" customHeight="1">
      <c r="A945" s="98"/>
      <c r="B945" s="98"/>
      <c r="C945" s="98"/>
      <c r="D945" s="98"/>
      <c r="E945" s="98"/>
      <c r="F945" s="98"/>
      <c r="G945" s="98"/>
      <c r="H945" s="98"/>
      <c r="I945" s="98"/>
      <c r="J945" s="98"/>
      <c r="K945" s="98"/>
      <c r="L945" s="98"/>
      <c r="M945" s="98"/>
      <c r="N945" s="98"/>
      <c r="O945" s="103"/>
      <c r="P945" s="103"/>
      <c r="Q945" s="103"/>
      <c r="R945" s="103"/>
      <c r="S945" s="98"/>
      <c r="T945" s="98"/>
      <c r="U945" s="98"/>
      <c r="V945" s="98"/>
      <c r="W945" s="98"/>
      <c r="X945" s="98"/>
      <c r="Y945" s="98"/>
      <c r="Z945" s="98"/>
      <c r="AA945" s="98"/>
      <c r="AB945" s="98"/>
    </row>
    <row r="946" spans="1:28" ht="15.75" customHeight="1">
      <c r="A946" s="98"/>
      <c r="B946" s="98"/>
      <c r="C946" s="98"/>
      <c r="D946" s="98"/>
      <c r="E946" s="98"/>
      <c r="F946" s="98"/>
      <c r="G946" s="98"/>
      <c r="H946" s="98"/>
      <c r="I946" s="98"/>
      <c r="J946" s="98"/>
      <c r="K946" s="98"/>
      <c r="L946" s="98"/>
      <c r="M946" s="98"/>
      <c r="N946" s="98"/>
      <c r="O946" s="103"/>
      <c r="P946" s="103"/>
      <c r="Q946" s="103"/>
      <c r="R946" s="103"/>
      <c r="S946" s="98"/>
      <c r="T946" s="98"/>
      <c r="U946" s="98"/>
      <c r="V946" s="98"/>
      <c r="W946" s="98"/>
      <c r="X946" s="98"/>
      <c r="Y946" s="98"/>
      <c r="Z946" s="98"/>
      <c r="AA946" s="98"/>
      <c r="AB946" s="98"/>
    </row>
    <row r="947" spans="1:28" ht="15.75" customHeight="1">
      <c r="A947" s="98"/>
      <c r="B947" s="98"/>
      <c r="C947" s="98"/>
      <c r="D947" s="98"/>
      <c r="E947" s="98"/>
      <c r="F947" s="98"/>
      <c r="G947" s="98"/>
      <c r="H947" s="98"/>
      <c r="I947" s="98"/>
      <c r="J947" s="98"/>
      <c r="K947" s="98"/>
      <c r="L947" s="98"/>
      <c r="M947" s="98"/>
      <c r="N947" s="98"/>
      <c r="O947" s="103"/>
      <c r="P947" s="103"/>
      <c r="Q947" s="103"/>
      <c r="R947" s="103"/>
      <c r="S947" s="98"/>
      <c r="T947" s="98"/>
      <c r="U947" s="98"/>
      <c r="V947" s="98"/>
      <c r="W947" s="98"/>
      <c r="X947" s="98"/>
      <c r="Y947" s="98"/>
      <c r="Z947" s="98"/>
      <c r="AA947" s="98"/>
      <c r="AB947" s="98"/>
    </row>
    <row r="948" spans="1:28" ht="15.75" customHeight="1">
      <c r="A948" s="98"/>
      <c r="B948" s="98"/>
      <c r="C948" s="98"/>
      <c r="D948" s="98"/>
      <c r="E948" s="98"/>
      <c r="F948" s="98"/>
      <c r="G948" s="98"/>
      <c r="H948" s="98"/>
      <c r="I948" s="98"/>
      <c r="J948" s="98"/>
      <c r="K948" s="98"/>
      <c r="L948" s="98"/>
      <c r="M948" s="98"/>
      <c r="N948" s="98"/>
      <c r="O948" s="103"/>
      <c r="P948" s="103"/>
      <c r="Q948" s="103"/>
      <c r="R948" s="103"/>
      <c r="S948" s="98"/>
      <c r="T948" s="98"/>
      <c r="U948" s="98"/>
      <c r="V948" s="98"/>
      <c r="W948" s="98"/>
      <c r="X948" s="98"/>
      <c r="Y948" s="98"/>
      <c r="Z948" s="98"/>
      <c r="AA948" s="98"/>
      <c r="AB948" s="98"/>
    </row>
    <row r="949" spans="1:28" ht="15.75" customHeight="1">
      <c r="A949" s="98"/>
      <c r="B949" s="98"/>
      <c r="C949" s="98"/>
      <c r="D949" s="98"/>
      <c r="E949" s="98"/>
      <c r="F949" s="98"/>
      <c r="G949" s="98"/>
      <c r="H949" s="98"/>
      <c r="I949" s="98"/>
      <c r="J949" s="98"/>
      <c r="K949" s="98"/>
      <c r="L949" s="98"/>
      <c r="M949" s="98"/>
      <c r="N949" s="98"/>
      <c r="O949" s="103"/>
      <c r="P949" s="103"/>
      <c r="Q949" s="103"/>
      <c r="R949" s="103"/>
      <c r="S949" s="98"/>
      <c r="T949" s="98"/>
      <c r="U949" s="98"/>
      <c r="V949" s="98"/>
      <c r="W949" s="98"/>
      <c r="X949" s="98"/>
      <c r="Y949" s="98"/>
      <c r="Z949" s="98"/>
      <c r="AA949" s="98"/>
      <c r="AB949" s="98"/>
    </row>
    <row r="950" spans="1:28" ht="15.75" customHeight="1">
      <c r="A950" s="98"/>
      <c r="B950" s="98"/>
      <c r="C950" s="98"/>
      <c r="D950" s="98"/>
      <c r="E950" s="98"/>
      <c r="F950" s="98"/>
      <c r="G950" s="98"/>
      <c r="H950" s="98"/>
      <c r="I950" s="98"/>
      <c r="J950" s="98"/>
      <c r="K950" s="98"/>
      <c r="L950" s="98"/>
      <c r="M950" s="98"/>
      <c r="N950" s="98"/>
      <c r="O950" s="103"/>
      <c r="P950" s="103"/>
      <c r="Q950" s="103"/>
      <c r="R950" s="103"/>
      <c r="S950" s="98"/>
      <c r="T950" s="98"/>
      <c r="U950" s="98"/>
      <c r="V950" s="98"/>
      <c r="W950" s="98"/>
      <c r="X950" s="98"/>
      <c r="Y950" s="98"/>
      <c r="Z950" s="98"/>
      <c r="AA950" s="98"/>
      <c r="AB950" s="98"/>
    </row>
    <row r="951" spans="1:28" ht="15.75" customHeight="1">
      <c r="A951" s="98"/>
      <c r="B951" s="98"/>
      <c r="C951" s="98"/>
      <c r="D951" s="98"/>
      <c r="E951" s="98"/>
      <c r="F951" s="98"/>
      <c r="G951" s="98"/>
      <c r="H951" s="98"/>
      <c r="I951" s="98"/>
      <c r="J951" s="98"/>
      <c r="K951" s="98"/>
      <c r="L951" s="98"/>
      <c r="M951" s="98"/>
      <c r="N951" s="98"/>
      <c r="O951" s="103"/>
      <c r="P951" s="103"/>
      <c r="Q951" s="103"/>
      <c r="R951" s="103"/>
      <c r="S951" s="98"/>
      <c r="T951" s="98"/>
      <c r="U951" s="98"/>
      <c r="V951" s="98"/>
      <c r="W951" s="98"/>
      <c r="X951" s="98"/>
      <c r="Y951" s="98"/>
      <c r="Z951" s="98"/>
      <c r="AA951" s="98"/>
      <c r="AB951" s="98"/>
    </row>
    <row r="952" spans="1:28" ht="15.75" customHeight="1">
      <c r="A952" s="98"/>
      <c r="B952" s="98"/>
      <c r="C952" s="98"/>
      <c r="D952" s="98"/>
      <c r="E952" s="98"/>
      <c r="F952" s="98"/>
      <c r="G952" s="98"/>
      <c r="H952" s="98"/>
      <c r="I952" s="98"/>
      <c r="J952" s="98"/>
      <c r="K952" s="98"/>
      <c r="L952" s="98"/>
      <c r="M952" s="98"/>
      <c r="N952" s="98"/>
      <c r="O952" s="103"/>
      <c r="P952" s="103"/>
      <c r="Q952" s="103"/>
      <c r="R952" s="103"/>
      <c r="S952" s="98"/>
      <c r="T952" s="98"/>
      <c r="U952" s="98"/>
      <c r="V952" s="98"/>
      <c r="W952" s="98"/>
      <c r="X952" s="98"/>
      <c r="Y952" s="98"/>
      <c r="Z952" s="98"/>
      <c r="AA952" s="98"/>
      <c r="AB952" s="98"/>
    </row>
    <row r="953" spans="1:28" ht="15.75" customHeight="1">
      <c r="A953" s="98"/>
      <c r="B953" s="98"/>
      <c r="C953" s="98"/>
      <c r="D953" s="98"/>
      <c r="E953" s="98"/>
      <c r="F953" s="98"/>
      <c r="G953" s="98"/>
      <c r="H953" s="98"/>
      <c r="I953" s="98"/>
      <c r="J953" s="98"/>
      <c r="K953" s="98"/>
      <c r="L953" s="98"/>
      <c r="M953" s="98"/>
      <c r="N953" s="98"/>
      <c r="O953" s="103"/>
      <c r="P953" s="103"/>
      <c r="Q953" s="103"/>
      <c r="R953" s="103"/>
      <c r="S953" s="98"/>
      <c r="T953" s="98"/>
      <c r="U953" s="98"/>
      <c r="V953" s="98"/>
      <c r="W953" s="98"/>
      <c r="X953" s="98"/>
      <c r="Y953" s="98"/>
      <c r="Z953" s="98"/>
      <c r="AA953" s="98"/>
      <c r="AB953" s="98"/>
    </row>
    <row r="954" spans="1:28" ht="15.75" customHeight="1">
      <c r="A954" s="98"/>
      <c r="B954" s="98"/>
      <c r="C954" s="98"/>
      <c r="D954" s="98"/>
      <c r="E954" s="98"/>
      <c r="F954" s="98"/>
      <c r="G954" s="98"/>
      <c r="H954" s="98"/>
      <c r="I954" s="98"/>
      <c r="J954" s="98"/>
      <c r="K954" s="98"/>
      <c r="L954" s="98"/>
      <c r="M954" s="98"/>
      <c r="N954" s="98"/>
      <c r="O954" s="103"/>
      <c r="P954" s="103"/>
      <c r="Q954" s="103"/>
      <c r="R954" s="103"/>
      <c r="S954" s="98"/>
      <c r="T954" s="98"/>
      <c r="U954" s="98"/>
      <c r="V954" s="98"/>
      <c r="W954" s="98"/>
      <c r="X954" s="98"/>
      <c r="Y954" s="98"/>
      <c r="Z954" s="98"/>
      <c r="AA954" s="98"/>
      <c r="AB954" s="98"/>
    </row>
    <row r="955" spans="1:28" ht="15.75" customHeight="1">
      <c r="A955" s="98"/>
      <c r="B955" s="98"/>
      <c r="C955" s="98"/>
      <c r="D955" s="98"/>
      <c r="E955" s="98"/>
      <c r="F955" s="98"/>
      <c r="G955" s="98"/>
      <c r="H955" s="98"/>
      <c r="I955" s="98"/>
      <c r="J955" s="98"/>
      <c r="K955" s="98"/>
      <c r="L955" s="98"/>
      <c r="M955" s="98"/>
      <c r="N955" s="98"/>
      <c r="O955" s="103"/>
      <c r="P955" s="103"/>
      <c r="Q955" s="103"/>
      <c r="R955" s="103"/>
      <c r="S955" s="98"/>
      <c r="T955" s="98"/>
      <c r="U955" s="98"/>
      <c r="V955" s="98"/>
      <c r="W955" s="98"/>
      <c r="X955" s="98"/>
      <c r="Y955" s="98"/>
      <c r="Z955" s="98"/>
      <c r="AA955" s="98"/>
      <c r="AB955" s="98"/>
    </row>
    <row r="956" spans="1:28" ht="15.75" customHeight="1">
      <c r="A956" s="98"/>
      <c r="B956" s="98"/>
      <c r="C956" s="98"/>
      <c r="D956" s="98"/>
      <c r="E956" s="98"/>
      <c r="F956" s="98"/>
      <c r="G956" s="98"/>
      <c r="H956" s="98"/>
      <c r="I956" s="98"/>
      <c r="J956" s="98"/>
      <c r="K956" s="98"/>
      <c r="L956" s="98"/>
      <c r="M956" s="98"/>
      <c r="N956" s="98"/>
      <c r="O956" s="103"/>
      <c r="P956" s="103"/>
      <c r="Q956" s="103"/>
      <c r="R956" s="103"/>
      <c r="S956" s="98"/>
      <c r="T956" s="98"/>
      <c r="U956" s="98"/>
      <c r="V956" s="98"/>
      <c r="W956" s="98"/>
      <c r="X956" s="98"/>
      <c r="Y956" s="98"/>
      <c r="Z956" s="98"/>
      <c r="AA956" s="98"/>
      <c r="AB956" s="98"/>
    </row>
    <row r="957" spans="1:28" ht="15.75" customHeight="1">
      <c r="A957" s="98"/>
      <c r="B957" s="98"/>
      <c r="C957" s="98"/>
      <c r="D957" s="98"/>
      <c r="E957" s="98"/>
      <c r="F957" s="98"/>
      <c r="G957" s="98"/>
      <c r="H957" s="98"/>
      <c r="I957" s="98"/>
      <c r="J957" s="98"/>
      <c r="K957" s="98"/>
      <c r="L957" s="98"/>
      <c r="M957" s="98"/>
      <c r="N957" s="98"/>
      <c r="O957" s="103"/>
      <c r="P957" s="103"/>
      <c r="Q957" s="103"/>
      <c r="R957" s="103"/>
      <c r="S957" s="98"/>
      <c r="T957" s="98"/>
      <c r="U957" s="98"/>
      <c r="V957" s="98"/>
      <c r="W957" s="98"/>
      <c r="X957" s="98"/>
      <c r="Y957" s="98"/>
      <c r="Z957" s="98"/>
      <c r="AA957" s="98"/>
      <c r="AB957" s="98"/>
    </row>
    <row r="958" spans="1:28" ht="15.75" customHeight="1">
      <c r="A958" s="98"/>
      <c r="B958" s="98"/>
      <c r="C958" s="98"/>
      <c r="D958" s="98"/>
      <c r="E958" s="98"/>
      <c r="F958" s="98"/>
      <c r="G958" s="98"/>
      <c r="H958" s="98"/>
      <c r="I958" s="98"/>
      <c r="J958" s="98"/>
      <c r="K958" s="98"/>
      <c r="L958" s="98"/>
      <c r="M958" s="98"/>
      <c r="N958" s="98"/>
      <c r="O958" s="103"/>
      <c r="P958" s="103"/>
      <c r="Q958" s="103"/>
      <c r="R958" s="103"/>
      <c r="S958" s="98"/>
      <c r="T958" s="98"/>
      <c r="U958" s="98"/>
      <c r="V958" s="98"/>
      <c r="W958" s="98"/>
      <c r="X958" s="98"/>
      <c r="Y958" s="98"/>
      <c r="Z958" s="98"/>
      <c r="AA958" s="98"/>
      <c r="AB958" s="98"/>
    </row>
    <row r="959" spans="1:28" ht="15.75" customHeight="1">
      <c r="A959" s="98"/>
      <c r="B959" s="98"/>
      <c r="C959" s="98"/>
      <c r="D959" s="98"/>
      <c r="E959" s="98"/>
      <c r="F959" s="98"/>
      <c r="G959" s="98"/>
      <c r="H959" s="98"/>
      <c r="I959" s="98"/>
      <c r="J959" s="98"/>
      <c r="K959" s="98"/>
      <c r="L959" s="98"/>
      <c r="M959" s="98"/>
      <c r="N959" s="98"/>
      <c r="O959" s="103"/>
      <c r="P959" s="103"/>
      <c r="Q959" s="103"/>
      <c r="R959" s="103"/>
      <c r="S959" s="98"/>
      <c r="T959" s="98"/>
      <c r="U959" s="98"/>
      <c r="V959" s="98"/>
      <c r="W959" s="98"/>
      <c r="X959" s="98"/>
      <c r="Y959" s="98"/>
      <c r="Z959" s="98"/>
      <c r="AA959" s="98"/>
      <c r="AB959" s="98"/>
    </row>
    <row r="960" spans="1:28" ht="15.75" customHeight="1">
      <c r="A960" s="98"/>
      <c r="B960" s="98"/>
      <c r="C960" s="98"/>
      <c r="D960" s="98"/>
      <c r="E960" s="98"/>
      <c r="F960" s="98"/>
      <c r="G960" s="98"/>
      <c r="H960" s="98"/>
      <c r="I960" s="98"/>
      <c r="J960" s="98"/>
      <c r="K960" s="98"/>
      <c r="L960" s="98"/>
      <c r="M960" s="98"/>
      <c r="N960" s="98"/>
      <c r="O960" s="103"/>
      <c r="P960" s="103"/>
      <c r="Q960" s="103"/>
      <c r="R960" s="103"/>
      <c r="S960" s="98"/>
      <c r="T960" s="98"/>
      <c r="U960" s="98"/>
      <c r="V960" s="98"/>
      <c r="W960" s="98"/>
      <c r="X960" s="98"/>
      <c r="Y960" s="98"/>
      <c r="Z960" s="98"/>
      <c r="AA960" s="98"/>
      <c r="AB960" s="98"/>
    </row>
    <row r="961" spans="1:28" ht="15.75" customHeight="1">
      <c r="A961" s="98"/>
      <c r="B961" s="98"/>
      <c r="C961" s="98"/>
      <c r="D961" s="98"/>
      <c r="E961" s="98"/>
      <c r="F961" s="98"/>
      <c r="G961" s="98"/>
      <c r="H961" s="98"/>
      <c r="I961" s="98"/>
      <c r="J961" s="98"/>
      <c r="K961" s="98"/>
      <c r="L961" s="98"/>
      <c r="M961" s="98"/>
      <c r="N961" s="98"/>
      <c r="O961" s="103"/>
      <c r="P961" s="103"/>
      <c r="Q961" s="103"/>
      <c r="R961" s="103"/>
      <c r="S961" s="98"/>
      <c r="T961" s="98"/>
      <c r="U961" s="98"/>
      <c r="V961" s="98"/>
      <c r="W961" s="98"/>
      <c r="X961" s="98"/>
      <c r="Y961" s="98"/>
      <c r="Z961" s="98"/>
      <c r="AA961" s="98"/>
      <c r="AB961" s="98"/>
    </row>
    <row r="962" spans="1:28" ht="15.75" customHeight="1">
      <c r="A962" s="98"/>
      <c r="B962" s="98"/>
      <c r="C962" s="98"/>
      <c r="D962" s="98"/>
      <c r="E962" s="98"/>
      <c r="F962" s="98"/>
      <c r="G962" s="98"/>
      <c r="H962" s="98"/>
      <c r="I962" s="98"/>
      <c r="J962" s="98"/>
      <c r="K962" s="98"/>
      <c r="L962" s="98"/>
      <c r="M962" s="98"/>
      <c r="N962" s="98"/>
      <c r="O962" s="103"/>
      <c r="P962" s="103"/>
      <c r="Q962" s="103"/>
      <c r="R962" s="103"/>
      <c r="S962" s="98"/>
      <c r="T962" s="98"/>
      <c r="U962" s="98"/>
      <c r="V962" s="98"/>
      <c r="W962" s="98"/>
      <c r="X962" s="98"/>
      <c r="Y962" s="98"/>
      <c r="Z962" s="98"/>
      <c r="AA962" s="98"/>
      <c r="AB962" s="98"/>
    </row>
    <row r="963" spans="1:28" ht="15.75" customHeight="1">
      <c r="A963" s="98"/>
      <c r="B963" s="98"/>
      <c r="C963" s="98"/>
      <c r="D963" s="98"/>
      <c r="E963" s="98"/>
      <c r="F963" s="98"/>
      <c r="G963" s="98"/>
      <c r="H963" s="98"/>
      <c r="I963" s="98"/>
      <c r="J963" s="98"/>
      <c r="K963" s="98"/>
      <c r="L963" s="98"/>
      <c r="M963" s="98"/>
      <c r="N963" s="98"/>
      <c r="O963" s="103"/>
      <c r="P963" s="103"/>
      <c r="Q963" s="103"/>
      <c r="R963" s="103"/>
      <c r="S963" s="98"/>
      <c r="T963" s="98"/>
      <c r="U963" s="98"/>
      <c r="V963" s="98"/>
      <c r="W963" s="98"/>
      <c r="X963" s="98"/>
      <c r="Y963" s="98"/>
      <c r="Z963" s="98"/>
      <c r="AA963" s="98"/>
      <c r="AB963" s="98"/>
    </row>
    <row r="964" spans="1:28" ht="15.75" customHeight="1">
      <c r="A964" s="98"/>
      <c r="B964" s="98"/>
      <c r="C964" s="98"/>
      <c r="D964" s="98"/>
      <c r="E964" s="98"/>
      <c r="F964" s="98"/>
      <c r="G964" s="98"/>
      <c r="H964" s="98"/>
      <c r="I964" s="98"/>
      <c r="J964" s="98"/>
      <c r="K964" s="98"/>
      <c r="L964" s="98"/>
      <c r="M964" s="98"/>
      <c r="N964" s="98"/>
      <c r="O964" s="103"/>
      <c r="P964" s="103"/>
      <c r="Q964" s="103"/>
      <c r="R964" s="103"/>
      <c r="S964" s="98"/>
      <c r="T964" s="98"/>
      <c r="U964" s="98"/>
      <c r="V964" s="98"/>
      <c r="W964" s="98"/>
      <c r="X964" s="98"/>
      <c r="Y964" s="98"/>
      <c r="Z964" s="98"/>
      <c r="AA964" s="98"/>
      <c r="AB964" s="98"/>
    </row>
    <row r="965" spans="1:28" ht="15.75" customHeight="1">
      <c r="A965" s="98"/>
      <c r="B965" s="98"/>
      <c r="C965" s="98"/>
      <c r="D965" s="98"/>
      <c r="E965" s="98"/>
      <c r="F965" s="98"/>
      <c r="G965" s="98"/>
      <c r="H965" s="98"/>
      <c r="I965" s="98"/>
      <c r="J965" s="98"/>
      <c r="K965" s="98"/>
      <c r="L965" s="98"/>
      <c r="M965" s="98"/>
      <c r="N965" s="98"/>
      <c r="O965" s="103"/>
      <c r="P965" s="103"/>
      <c r="Q965" s="103"/>
      <c r="R965" s="103"/>
      <c r="S965" s="98"/>
      <c r="T965" s="98"/>
      <c r="U965" s="98"/>
      <c r="V965" s="98"/>
      <c r="W965" s="98"/>
      <c r="X965" s="98"/>
      <c r="Y965" s="98"/>
      <c r="Z965" s="98"/>
      <c r="AA965" s="98"/>
      <c r="AB965" s="98"/>
    </row>
    <row r="966" spans="1:28" ht="15.75" customHeight="1">
      <c r="A966" s="98"/>
      <c r="B966" s="98"/>
      <c r="C966" s="98"/>
      <c r="D966" s="98"/>
      <c r="E966" s="98"/>
      <c r="F966" s="98"/>
      <c r="G966" s="98"/>
      <c r="H966" s="98"/>
      <c r="I966" s="98"/>
      <c r="J966" s="98"/>
      <c r="K966" s="98"/>
      <c r="L966" s="98"/>
      <c r="M966" s="98"/>
      <c r="N966" s="98"/>
      <c r="O966" s="103"/>
      <c r="P966" s="103"/>
      <c r="Q966" s="103"/>
      <c r="R966" s="103"/>
      <c r="S966" s="98"/>
      <c r="T966" s="98"/>
      <c r="U966" s="98"/>
      <c r="V966" s="98"/>
      <c r="W966" s="98"/>
      <c r="X966" s="98"/>
      <c r="Y966" s="98"/>
      <c r="Z966" s="98"/>
      <c r="AA966" s="98"/>
      <c r="AB966" s="98"/>
    </row>
    <row r="967" spans="1:28" ht="15.75" customHeight="1">
      <c r="A967" s="98"/>
      <c r="B967" s="98"/>
      <c r="C967" s="98"/>
      <c r="D967" s="98"/>
      <c r="E967" s="98"/>
      <c r="F967" s="98"/>
      <c r="G967" s="98"/>
      <c r="H967" s="98"/>
      <c r="I967" s="98"/>
      <c r="J967" s="98"/>
      <c r="K967" s="98"/>
      <c r="L967" s="98"/>
      <c r="M967" s="98"/>
      <c r="N967" s="98"/>
      <c r="O967" s="103"/>
      <c r="P967" s="103"/>
      <c r="Q967" s="103"/>
      <c r="R967" s="103"/>
      <c r="S967" s="98"/>
      <c r="T967" s="98"/>
      <c r="U967" s="98"/>
      <c r="V967" s="98"/>
      <c r="W967" s="98"/>
      <c r="X967" s="98"/>
      <c r="Y967" s="98"/>
      <c r="Z967" s="98"/>
      <c r="AA967" s="98"/>
      <c r="AB967" s="98"/>
    </row>
    <row r="968" spans="1:28" ht="15.75" customHeight="1">
      <c r="A968" s="98"/>
      <c r="B968" s="98"/>
      <c r="C968" s="98"/>
      <c r="D968" s="98"/>
      <c r="E968" s="98"/>
      <c r="F968" s="98"/>
      <c r="G968" s="98"/>
      <c r="H968" s="98"/>
      <c r="I968" s="98"/>
      <c r="J968" s="98"/>
      <c r="K968" s="98"/>
      <c r="L968" s="98"/>
      <c r="M968" s="98"/>
      <c r="N968" s="98"/>
      <c r="O968" s="103"/>
      <c r="P968" s="103"/>
      <c r="Q968" s="103"/>
      <c r="R968" s="103"/>
      <c r="S968" s="98"/>
      <c r="T968" s="98"/>
      <c r="U968" s="98"/>
      <c r="V968" s="98"/>
      <c r="W968" s="98"/>
      <c r="X968" s="98"/>
      <c r="Y968" s="98"/>
      <c r="Z968" s="98"/>
      <c r="AA968" s="98"/>
      <c r="AB968" s="98"/>
    </row>
    <row r="969" spans="1:28" ht="15.75" customHeight="1">
      <c r="A969" s="98"/>
      <c r="B969" s="98"/>
      <c r="C969" s="98"/>
      <c r="D969" s="98"/>
      <c r="E969" s="98"/>
      <c r="F969" s="98"/>
      <c r="G969" s="98"/>
      <c r="H969" s="98"/>
      <c r="I969" s="98"/>
      <c r="J969" s="98"/>
      <c r="K969" s="98"/>
      <c r="L969" s="98"/>
      <c r="M969" s="98"/>
      <c r="N969" s="98"/>
      <c r="O969" s="103"/>
      <c r="P969" s="103"/>
      <c r="Q969" s="103"/>
      <c r="R969" s="103"/>
      <c r="S969" s="98"/>
      <c r="T969" s="98"/>
      <c r="U969" s="98"/>
      <c r="V969" s="98"/>
      <c r="W969" s="98"/>
      <c r="X969" s="98"/>
      <c r="Y969" s="98"/>
      <c r="Z969" s="98"/>
      <c r="AA969" s="98"/>
      <c r="AB969" s="98"/>
    </row>
    <row r="970" spans="1:28" ht="15.75" customHeight="1">
      <c r="A970" s="98"/>
      <c r="B970" s="98"/>
      <c r="C970" s="98"/>
      <c r="D970" s="98"/>
      <c r="E970" s="98"/>
      <c r="F970" s="98"/>
      <c r="G970" s="98"/>
      <c r="H970" s="98"/>
      <c r="I970" s="98"/>
      <c r="J970" s="98"/>
      <c r="K970" s="98"/>
      <c r="L970" s="98"/>
      <c r="M970" s="98"/>
      <c r="N970" s="98"/>
      <c r="O970" s="103"/>
      <c r="P970" s="103"/>
      <c r="Q970" s="103"/>
      <c r="R970" s="103"/>
      <c r="S970" s="98"/>
      <c r="T970" s="98"/>
      <c r="U970" s="98"/>
      <c r="V970" s="98"/>
      <c r="W970" s="98"/>
      <c r="X970" s="98"/>
      <c r="Y970" s="98"/>
      <c r="Z970" s="98"/>
      <c r="AA970" s="98"/>
      <c r="AB970" s="98"/>
    </row>
    <row r="971" spans="1:28" ht="15.75" customHeight="1">
      <c r="A971" s="98"/>
      <c r="B971" s="98"/>
      <c r="C971" s="98"/>
      <c r="D971" s="98"/>
      <c r="E971" s="98"/>
      <c r="F971" s="98"/>
      <c r="G971" s="98"/>
      <c r="H971" s="98"/>
      <c r="I971" s="98"/>
      <c r="J971" s="98"/>
      <c r="K971" s="98"/>
      <c r="L971" s="98"/>
      <c r="M971" s="98"/>
      <c r="N971" s="98"/>
      <c r="O971" s="103"/>
      <c r="P971" s="103"/>
      <c r="Q971" s="103"/>
      <c r="R971" s="103"/>
      <c r="S971" s="98"/>
      <c r="T971" s="98"/>
      <c r="U971" s="98"/>
      <c r="V971" s="98"/>
      <c r="W971" s="98"/>
      <c r="X971" s="98"/>
      <c r="Y971" s="98"/>
      <c r="Z971" s="98"/>
      <c r="AA971" s="98"/>
      <c r="AB971" s="98"/>
    </row>
    <row r="972" spans="1:28" ht="15.75" customHeight="1">
      <c r="A972" s="98"/>
      <c r="B972" s="98"/>
      <c r="C972" s="98"/>
      <c r="D972" s="98"/>
      <c r="E972" s="98"/>
      <c r="F972" s="98"/>
      <c r="G972" s="98"/>
      <c r="H972" s="98"/>
      <c r="I972" s="98"/>
      <c r="J972" s="98"/>
      <c r="K972" s="98"/>
      <c r="L972" s="98"/>
      <c r="M972" s="98"/>
      <c r="N972" s="98"/>
      <c r="O972" s="103"/>
      <c r="P972" s="103"/>
      <c r="Q972" s="103"/>
      <c r="R972" s="103"/>
      <c r="S972" s="98"/>
      <c r="T972" s="98"/>
      <c r="U972" s="98"/>
      <c r="V972" s="98"/>
      <c r="W972" s="98"/>
      <c r="X972" s="98"/>
      <c r="Y972" s="98"/>
      <c r="Z972" s="98"/>
      <c r="AA972" s="98"/>
      <c r="AB972" s="98"/>
    </row>
    <row r="973" spans="1:28" ht="15.75" customHeight="1">
      <c r="A973" s="98"/>
      <c r="B973" s="98"/>
      <c r="C973" s="98"/>
      <c r="D973" s="98"/>
      <c r="E973" s="98"/>
      <c r="F973" s="98"/>
      <c r="G973" s="98"/>
      <c r="H973" s="98"/>
      <c r="I973" s="98"/>
      <c r="J973" s="98"/>
      <c r="K973" s="98"/>
      <c r="L973" s="98"/>
      <c r="M973" s="98"/>
      <c r="N973" s="98"/>
      <c r="O973" s="103"/>
      <c r="P973" s="103"/>
      <c r="Q973" s="103"/>
      <c r="R973" s="103"/>
      <c r="S973" s="98"/>
      <c r="T973" s="98"/>
      <c r="U973" s="98"/>
      <c r="V973" s="98"/>
      <c r="W973" s="98"/>
      <c r="X973" s="98"/>
      <c r="Y973" s="98"/>
      <c r="Z973" s="98"/>
      <c r="AA973" s="98"/>
      <c r="AB973" s="98"/>
    </row>
    <row r="974" spans="1:28" ht="15.75" customHeight="1">
      <c r="A974" s="98"/>
      <c r="B974" s="98"/>
      <c r="C974" s="98"/>
      <c r="D974" s="98"/>
      <c r="E974" s="98"/>
      <c r="F974" s="98"/>
      <c r="G974" s="98"/>
      <c r="H974" s="98"/>
      <c r="I974" s="98"/>
      <c r="J974" s="98"/>
      <c r="K974" s="98"/>
      <c r="L974" s="98"/>
      <c r="M974" s="98"/>
      <c r="N974" s="98"/>
      <c r="O974" s="103"/>
      <c r="P974" s="103"/>
      <c r="Q974" s="103"/>
      <c r="R974" s="103"/>
      <c r="S974" s="98"/>
      <c r="T974" s="98"/>
      <c r="U974" s="98"/>
      <c r="V974" s="98"/>
      <c r="W974" s="98"/>
      <c r="X974" s="98"/>
      <c r="Y974" s="98"/>
      <c r="Z974" s="98"/>
      <c r="AA974" s="98"/>
      <c r="AB974" s="98"/>
    </row>
    <row r="975" spans="1:28" ht="15.75" customHeight="1">
      <c r="A975" s="98"/>
      <c r="B975" s="98"/>
      <c r="C975" s="98"/>
      <c r="D975" s="98"/>
      <c r="E975" s="98"/>
      <c r="F975" s="98"/>
      <c r="G975" s="98"/>
      <c r="H975" s="98"/>
      <c r="I975" s="98"/>
      <c r="J975" s="98"/>
      <c r="K975" s="98"/>
      <c r="L975" s="98"/>
      <c r="M975" s="98"/>
      <c r="N975" s="98"/>
      <c r="O975" s="103"/>
      <c r="P975" s="103"/>
      <c r="Q975" s="103"/>
      <c r="R975" s="103"/>
      <c r="S975" s="98"/>
      <c r="T975" s="98"/>
      <c r="U975" s="98"/>
      <c r="V975" s="98"/>
      <c r="W975" s="98"/>
      <c r="X975" s="98"/>
      <c r="Y975" s="98"/>
      <c r="Z975" s="98"/>
      <c r="AA975" s="98"/>
      <c r="AB975" s="98"/>
    </row>
    <row r="976" spans="1:28" ht="15.75" customHeight="1">
      <c r="A976" s="98"/>
      <c r="B976" s="98"/>
      <c r="C976" s="98"/>
      <c r="D976" s="98"/>
      <c r="E976" s="98"/>
      <c r="F976" s="98"/>
      <c r="G976" s="98"/>
      <c r="H976" s="98"/>
      <c r="I976" s="98"/>
      <c r="J976" s="98"/>
      <c r="K976" s="98"/>
      <c r="L976" s="98"/>
      <c r="M976" s="98"/>
      <c r="N976" s="98"/>
      <c r="O976" s="103"/>
      <c r="P976" s="103"/>
      <c r="Q976" s="103"/>
      <c r="R976" s="103"/>
      <c r="S976" s="98"/>
      <c r="T976" s="98"/>
      <c r="U976" s="98"/>
      <c r="V976" s="98"/>
      <c r="W976" s="98"/>
      <c r="X976" s="98"/>
      <c r="Y976" s="98"/>
      <c r="Z976" s="98"/>
      <c r="AA976" s="98"/>
      <c r="AB976" s="98"/>
    </row>
    <row r="977" spans="1:28" ht="15.75" customHeight="1">
      <c r="A977" s="98"/>
      <c r="B977" s="98"/>
      <c r="C977" s="98"/>
      <c r="D977" s="98"/>
      <c r="E977" s="98"/>
      <c r="F977" s="98"/>
      <c r="G977" s="98"/>
      <c r="H977" s="98"/>
      <c r="I977" s="98"/>
      <c r="J977" s="98"/>
      <c r="K977" s="98"/>
      <c r="L977" s="98"/>
      <c r="M977" s="98"/>
      <c r="N977" s="98"/>
      <c r="O977" s="103"/>
      <c r="P977" s="103"/>
      <c r="Q977" s="103"/>
      <c r="R977" s="103"/>
      <c r="S977" s="98"/>
      <c r="T977" s="98"/>
      <c r="U977" s="98"/>
      <c r="V977" s="98"/>
      <c r="W977" s="98"/>
      <c r="X977" s="98"/>
      <c r="Y977" s="98"/>
      <c r="Z977" s="98"/>
      <c r="AA977" s="98"/>
      <c r="AB977" s="98"/>
    </row>
    <row r="978" spans="1:28" ht="15.75" customHeight="1">
      <c r="A978" s="98"/>
      <c r="B978" s="98"/>
      <c r="C978" s="98"/>
      <c r="D978" s="98"/>
      <c r="E978" s="98"/>
      <c r="F978" s="98"/>
      <c r="G978" s="98"/>
      <c r="H978" s="98"/>
      <c r="I978" s="98"/>
      <c r="J978" s="98"/>
      <c r="K978" s="98"/>
      <c r="L978" s="98"/>
      <c r="M978" s="98"/>
      <c r="N978" s="98"/>
      <c r="O978" s="103"/>
      <c r="P978" s="103"/>
      <c r="Q978" s="103"/>
      <c r="R978" s="103"/>
      <c r="S978" s="98"/>
      <c r="T978" s="98"/>
      <c r="U978" s="98"/>
      <c r="V978" s="98"/>
      <c r="W978" s="98"/>
      <c r="X978" s="98"/>
      <c r="Y978" s="98"/>
      <c r="Z978" s="98"/>
      <c r="AA978" s="98"/>
      <c r="AB978" s="98"/>
    </row>
    <row r="979" spans="1:28" ht="15.75" customHeight="1">
      <c r="A979" s="98"/>
      <c r="B979" s="98"/>
      <c r="C979" s="98"/>
      <c r="D979" s="98"/>
      <c r="E979" s="98"/>
      <c r="F979" s="98"/>
      <c r="G979" s="98"/>
      <c r="H979" s="98"/>
      <c r="I979" s="98"/>
      <c r="J979" s="98"/>
      <c r="K979" s="98"/>
      <c r="L979" s="98"/>
      <c r="M979" s="98"/>
      <c r="N979" s="98"/>
      <c r="O979" s="103"/>
      <c r="P979" s="103"/>
      <c r="Q979" s="103"/>
      <c r="R979" s="103"/>
      <c r="S979" s="98"/>
      <c r="T979" s="98"/>
      <c r="U979" s="98"/>
      <c r="V979" s="98"/>
      <c r="W979" s="98"/>
      <c r="X979" s="98"/>
      <c r="Y979" s="98"/>
      <c r="Z979" s="98"/>
      <c r="AA979" s="98"/>
      <c r="AB979" s="98"/>
    </row>
    <row r="980" spans="1:28" ht="15.75" customHeight="1">
      <c r="A980" s="98"/>
      <c r="B980" s="98"/>
      <c r="C980" s="98"/>
      <c r="D980" s="98"/>
      <c r="E980" s="98"/>
      <c r="F980" s="98"/>
      <c r="G980" s="98"/>
      <c r="H980" s="98"/>
      <c r="I980" s="98"/>
      <c r="J980" s="98"/>
      <c r="K980" s="98"/>
      <c r="L980" s="98"/>
      <c r="M980" s="98"/>
      <c r="N980" s="98"/>
      <c r="O980" s="103"/>
      <c r="P980" s="103"/>
      <c r="Q980" s="103"/>
      <c r="R980" s="103"/>
      <c r="S980" s="98"/>
      <c r="T980" s="98"/>
      <c r="U980" s="98"/>
      <c r="V980" s="98"/>
      <c r="W980" s="98"/>
      <c r="X980" s="98"/>
      <c r="Y980" s="98"/>
      <c r="Z980" s="98"/>
      <c r="AA980" s="98"/>
      <c r="AB980" s="98"/>
    </row>
    <row r="981" spans="1:28" ht="15.75" customHeight="1">
      <c r="A981" s="98"/>
      <c r="B981" s="98"/>
      <c r="C981" s="98"/>
      <c r="D981" s="98"/>
      <c r="E981" s="98"/>
      <c r="F981" s="98"/>
      <c r="G981" s="98"/>
      <c r="H981" s="98"/>
      <c r="I981" s="98"/>
      <c r="J981" s="98"/>
      <c r="K981" s="98"/>
      <c r="L981" s="98"/>
      <c r="M981" s="98"/>
      <c r="N981" s="98"/>
      <c r="O981" s="103"/>
      <c r="P981" s="103"/>
      <c r="Q981" s="103"/>
      <c r="R981" s="103"/>
      <c r="S981" s="98"/>
      <c r="T981" s="98"/>
      <c r="U981" s="98"/>
      <c r="V981" s="98"/>
      <c r="W981" s="98"/>
      <c r="X981" s="98"/>
      <c r="Y981" s="98"/>
      <c r="Z981" s="98"/>
      <c r="AA981" s="98"/>
      <c r="AB981" s="98"/>
    </row>
    <row r="982" spans="1:28" ht="15.75" customHeight="1">
      <c r="A982" s="98"/>
      <c r="B982" s="98"/>
      <c r="C982" s="98"/>
      <c r="D982" s="98"/>
      <c r="E982" s="98"/>
      <c r="F982" s="98"/>
      <c r="G982" s="98"/>
      <c r="H982" s="98"/>
      <c r="I982" s="98"/>
      <c r="J982" s="98"/>
      <c r="K982" s="98"/>
      <c r="L982" s="98"/>
      <c r="M982" s="98"/>
      <c r="N982" s="98"/>
      <c r="O982" s="103"/>
      <c r="P982" s="103"/>
      <c r="Q982" s="103"/>
      <c r="R982" s="103"/>
      <c r="S982" s="98"/>
      <c r="T982" s="98"/>
      <c r="U982" s="98"/>
      <c r="V982" s="98"/>
      <c r="W982" s="98"/>
      <c r="X982" s="98"/>
      <c r="Y982" s="98"/>
      <c r="Z982" s="98"/>
      <c r="AA982" s="98"/>
      <c r="AB982" s="98"/>
    </row>
    <row r="983" spans="1:28" ht="15.75" customHeight="1">
      <c r="A983" s="98"/>
      <c r="B983" s="98"/>
      <c r="C983" s="98"/>
      <c r="D983" s="98"/>
      <c r="E983" s="98"/>
      <c r="F983" s="98"/>
      <c r="G983" s="98"/>
      <c r="H983" s="98"/>
      <c r="I983" s="98"/>
      <c r="J983" s="98"/>
      <c r="K983" s="98"/>
      <c r="L983" s="98"/>
      <c r="M983" s="98"/>
      <c r="N983" s="98"/>
      <c r="O983" s="103"/>
      <c r="P983" s="103"/>
      <c r="Q983" s="103"/>
      <c r="R983" s="103"/>
      <c r="S983" s="98"/>
      <c r="T983" s="98"/>
      <c r="U983" s="98"/>
      <c r="V983" s="98"/>
      <c r="W983" s="98"/>
      <c r="X983" s="98"/>
      <c r="Y983" s="98"/>
      <c r="Z983" s="98"/>
      <c r="AA983" s="98"/>
      <c r="AB983" s="98"/>
    </row>
    <row r="984" spans="1:28" ht="15.75" customHeight="1">
      <c r="A984" s="98"/>
      <c r="B984" s="98"/>
      <c r="C984" s="98"/>
      <c r="D984" s="98"/>
      <c r="E984" s="98"/>
      <c r="F984" s="98"/>
      <c r="G984" s="98"/>
      <c r="H984" s="98"/>
      <c r="I984" s="98"/>
      <c r="J984" s="98"/>
      <c r="K984" s="98"/>
      <c r="L984" s="98"/>
      <c r="M984" s="98"/>
      <c r="N984" s="98"/>
      <c r="O984" s="103"/>
      <c r="P984" s="103"/>
      <c r="Q984" s="103"/>
      <c r="R984" s="103"/>
      <c r="S984" s="98"/>
      <c r="T984" s="98"/>
      <c r="U984" s="98"/>
      <c r="V984" s="98"/>
      <c r="W984" s="98"/>
      <c r="X984" s="98"/>
      <c r="Y984" s="98"/>
      <c r="Z984" s="98"/>
      <c r="AA984" s="98"/>
      <c r="AB984" s="98"/>
    </row>
    <row r="985" spans="1:28" ht="15.75" customHeight="1">
      <c r="A985" s="98"/>
      <c r="B985" s="98"/>
      <c r="C985" s="98"/>
      <c r="D985" s="98"/>
      <c r="E985" s="98"/>
      <c r="F985" s="98"/>
      <c r="G985" s="98"/>
      <c r="H985" s="98"/>
      <c r="I985" s="98"/>
      <c r="J985" s="98"/>
      <c r="K985" s="98"/>
      <c r="L985" s="98"/>
      <c r="M985" s="98"/>
      <c r="N985" s="98"/>
      <c r="O985" s="103"/>
      <c r="P985" s="103"/>
      <c r="Q985" s="103"/>
      <c r="R985" s="103"/>
      <c r="S985" s="98"/>
      <c r="T985" s="98"/>
      <c r="U985" s="98"/>
      <c r="V985" s="98"/>
      <c r="W985" s="98"/>
      <c r="X985" s="98"/>
      <c r="Y985" s="98"/>
      <c r="Z985" s="98"/>
      <c r="AA985" s="98"/>
      <c r="AB985" s="98"/>
    </row>
    <row r="986" spans="1:28" ht="15.75" customHeight="1">
      <c r="A986" s="98"/>
      <c r="B986" s="98"/>
      <c r="C986" s="98"/>
      <c r="D986" s="98"/>
      <c r="E986" s="98"/>
      <c r="F986" s="98"/>
      <c r="G986" s="98"/>
      <c r="H986" s="98"/>
      <c r="I986" s="98"/>
      <c r="J986" s="98"/>
      <c r="K986" s="98"/>
      <c r="L986" s="98"/>
      <c r="M986" s="98"/>
      <c r="N986" s="98"/>
      <c r="O986" s="103"/>
      <c r="P986" s="103"/>
      <c r="Q986" s="103"/>
      <c r="R986" s="103"/>
      <c r="S986" s="98"/>
      <c r="T986" s="98"/>
      <c r="U986" s="98"/>
      <c r="V986" s="98"/>
      <c r="W986" s="98"/>
      <c r="X986" s="98"/>
      <c r="Y986" s="98"/>
      <c r="Z986" s="98"/>
      <c r="AA986" s="98"/>
      <c r="AB986" s="98"/>
    </row>
    <row r="987" spans="1:28" ht="15.75" customHeight="1">
      <c r="A987" s="98"/>
      <c r="B987" s="98"/>
      <c r="C987" s="98"/>
      <c r="D987" s="98"/>
      <c r="E987" s="98"/>
      <c r="F987" s="98"/>
      <c r="G987" s="98"/>
      <c r="H987" s="98"/>
      <c r="I987" s="98"/>
      <c r="J987" s="98"/>
      <c r="K987" s="98"/>
      <c r="L987" s="98"/>
      <c r="M987" s="98"/>
      <c r="N987" s="98"/>
      <c r="O987" s="103"/>
      <c r="P987" s="103"/>
      <c r="Q987" s="103"/>
      <c r="R987" s="103"/>
      <c r="S987" s="98"/>
      <c r="T987" s="98"/>
      <c r="U987" s="98"/>
      <c r="V987" s="98"/>
      <c r="W987" s="98"/>
      <c r="X987" s="98"/>
      <c r="Y987" s="98"/>
      <c r="Z987" s="98"/>
      <c r="AA987" s="98"/>
      <c r="AB987" s="98"/>
    </row>
    <row r="988" spans="1:28" ht="15.75" customHeight="1">
      <c r="A988" s="98"/>
      <c r="B988" s="98"/>
      <c r="C988" s="98"/>
      <c r="D988" s="98"/>
      <c r="E988" s="98"/>
      <c r="F988" s="98"/>
      <c r="G988" s="98"/>
      <c r="H988" s="98"/>
      <c r="I988" s="98"/>
      <c r="J988" s="98"/>
      <c r="K988" s="98"/>
      <c r="L988" s="98"/>
      <c r="M988" s="98"/>
      <c r="N988" s="98"/>
      <c r="O988" s="103"/>
      <c r="P988" s="103"/>
      <c r="Q988" s="103"/>
      <c r="R988" s="103"/>
      <c r="S988" s="98"/>
      <c r="T988" s="98"/>
      <c r="U988" s="98"/>
      <c r="V988" s="98"/>
      <c r="W988" s="98"/>
      <c r="X988" s="98"/>
      <c r="Y988" s="98"/>
      <c r="Z988" s="98"/>
      <c r="AA988" s="98"/>
      <c r="AB988" s="98"/>
    </row>
    <row r="989" spans="1:28" ht="15.75" customHeight="1">
      <c r="A989" s="98"/>
      <c r="B989" s="98"/>
      <c r="C989" s="98"/>
      <c r="D989" s="98"/>
      <c r="E989" s="98"/>
      <c r="F989" s="98"/>
      <c r="G989" s="98"/>
      <c r="H989" s="98"/>
      <c r="I989" s="98"/>
      <c r="J989" s="98"/>
      <c r="K989" s="98"/>
      <c r="L989" s="98"/>
      <c r="M989" s="98"/>
      <c r="N989" s="98"/>
      <c r="O989" s="103"/>
      <c r="P989" s="103"/>
      <c r="Q989" s="103"/>
      <c r="R989" s="103"/>
      <c r="S989" s="98"/>
      <c r="T989" s="98"/>
      <c r="U989" s="98"/>
      <c r="V989" s="98"/>
      <c r="W989" s="98"/>
      <c r="X989" s="98"/>
      <c r="Y989" s="98"/>
      <c r="Z989" s="98"/>
      <c r="AA989" s="98"/>
      <c r="AB989" s="98"/>
    </row>
    <row r="990" spans="1:28" ht="15.75" customHeight="1">
      <c r="A990" s="98"/>
      <c r="B990" s="98"/>
      <c r="C990" s="98"/>
      <c r="D990" s="98"/>
      <c r="E990" s="98"/>
      <c r="F990" s="98"/>
      <c r="G990" s="98"/>
      <c r="H990" s="98"/>
      <c r="I990" s="98"/>
      <c r="J990" s="98"/>
      <c r="K990" s="98"/>
      <c r="L990" s="98"/>
      <c r="M990" s="98"/>
      <c r="N990" s="98"/>
      <c r="O990" s="103"/>
      <c r="P990" s="103"/>
      <c r="Q990" s="103"/>
      <c r="R990" s="103"/>
      <c r="S990" s="98"/>
      <c r="T990" s="98"/>
      <c r="U990" s="98"/>
      <c r="V990" s="98"/>
      <c r="W990" s="98"/>
      <c r="X990" s="98"/>
      <c r="Y990" s="98"/>
      <c r="Z990" s="98"/>
      <c r="AA990" s="98"/>
      <c r="AB990" s="98"/>
    </row>
    <row r="991" spans="1:28" ht="15.75" customHeight="1">
      <c r="A991" s="98"/>
      <c r="B991" s="98"/>
      <c r="C991" s="98"/>
      <c r="D991" s="98"/>
      <c r="E991" s="98"/>
      <c r="F991" s="98"/>
      <c r="G991" s="98"/>
      <c r="H991" s="98"/>
      <c r="I991" s="98"/>
      <c r="J991" s="98"/>
      <c r="K991" s="98"/>
      <c r="L991" s="98"/>
      <c r="M991" s="98"/>
      <c r="N991" s="98"/>
      <c r="O991" s="103"/>
      <c r="P991" s="103"/>
      <c r="Q991" s="103"/>
      <c r="R991" s="103"/>
      <c r="S991" s="98"/>
      <c r="T991" s="98"/>
      <c r="U991" s="98"/>
      <c r="V991" s="98"/>
      <c r="W991" s="98"/>
      <c r="X991" s="98"/>
      <c r="Y991" s="98"/>
      <c r="Z991" s="98"/>
      <c r="AA991" s="98"/>
      <c r="AB991" s="98"/>
    </row>
    <row r="992" spans="1:28" ht="15.75" customHeight="1">
      <c r="A992" s="98"/>
      <c r="B992" s="98"/>
      <c r="C992" s="98"/>
      <c r="D992" s="98"/>
      <c r="E992" s="98"/>
      <c r="F992" s="98"/>
      <c r="G992" s="98"/>
      <c r="H992" s="98"/>
      <c r="I992" s="98"/>
      <c r="J992" s="98"/>
      <c r="K992" s="98"/>
      <c r="L992" s="98"/>
      <c r="M992" s="98"/>
      <c r="N992" s="98"/>
      <c r="O992" s="103"/>
      <c r="P992" s="103"/>
      <c r="Q992" s="103"/>
      <c r="R992" s="103"/>
      <c r="S992" s="98"/>
      <c r="T992" s="98"/>
      <c r="U992" s="98"/>
      <c r="V992" s="98"/>
      <c r="W992" s="98"/>
      <c r="X992" s="98"/>
      <c r="Y992" s="98"/>
      <c r="Z992" s="98"/>
      <c r="AA992" s="98"/>
      <c r="AB992" s="98"/>
    </row>
    <row r="993" spans="1:28" ht="15.75" customHeight="1">
      <c r="A993" s="98"/>
      <c r="B993" s="98"/>
      <c r="C993" s="98"/>
      <c r="D993" s="98"/>
      <c r="E993" s="98"/>
      <c r="F993" s="98"/>
      <c r="G993" s="98"/>
      <c r="H993" s="98"/>
      <c r="I993" s="98"/>
      <c r="J993" s="98"/>
      <c r="K993" s="98"/>
      <c r="L993" s="98"/>
      <c r="M993" s="98"/>
      <c r="N993" s="98"/>
      <c r="O993" s="103"/>
      <c r="P993" s="103"/>
      <c r="Q993" s="103"/>
      <c r="R993" s="103"/>
      <c r="S993" s="98"/>
      <c r="T993" s="98"/>
      <c r="U993" s="98"/>
      <c r="V993" s="98"/>
      <c r="W993" s="98"/>
      <c r="X993" s="98"/>
      <c r="Y993" s="98"/>
      <c r="Z993" s="98"/>
      <c r="AA993" s="98"/>
      <c r="AB993" s="98"/>
    </row>
    <row r="994" spans="1:28" ht="15.75" customHeight="1">
      <c r="A994" s="98"/>
      <c r="B994" s="98"/>
      <c r="C994" s="98"/>
      <c r="D994" s="98"/>
      <c r="E994" s="98"/>
      <c r="F994" s="98"/>
      <c r="G994" s="98"/>
      <c r="H994" s="98"/>
      <c r="I994" s="98"/>
      <c r="J994" s="98"/>
      <c r="K994" s="98"/>
      <c r="L994" s="98"/>
      <c r="M994" s="98"/>
      <c r="N994" s="98"/>
      <c r="O994" s="103"/>
      <c r="P994" s="103"/>
      <c r="Q994" s="103"/>
      <c r="R994" s="103"/>
      <c r="S994" s="98"/>
      <c r="T994" s="98"/>
      <c r="U994" s="98"/>
      <c r="V994" s="98"/>
      <c r="W994" s="98"/>
      <c r="X994" s="98"/>
      <c r="Y994" s="98"/>
      <c r="Z994" s="98"/>
      <c r="AA994" s="98"/>
      <c r="AB994" s="98"/>
    </row>
    <row r="995" spans="1:28" ht="15.75" customHeight="1">
      <c r="A995" s="98"/>
      <c r="B995" s="98"/>
      <c r="C995" s="98"/>
      <c r="D995" s="98"/>
      <c r="E995" s="98"/>
      <c r="F995" s="98"/>
      <c r="G995" s="98"/>
      <c r="H995" s="98"/>
      <c r="I995" s="98"/>
      <c r="J995" s="98"/>
      <c r="K995" s="98"/>
      <c r="L995" s="98"/>
      <c r="M995" s="98"/>
      <c r="N995" s="98"/>
      <c r="O995" s="103"/>
      <c r="P995" s="103"/>
      <c r="Q995" s="103"/>
      <c r="R995" s="103"/>
      <c r="S995" s="98"/>
      <c r="T995" s="98"/>
      <c r="U995" s="98"/>
      <c r="V995" s="98"/>
      <c r="W995" s="98"/>
      <c r="X995" s="98"/>
      <c r="Y995" s="98"/>
      <c r="Z995" s="98"/>
      <c r="AA995" s="98"/>
      <c r="AB995" s="98"/>
    </row>
    <row r="996" spans="1:28" ht="15.75" customHeight="1">
      <c r="A996" s="98"/>
      <c r="B996" s="98"/>
      <c r="C996" s="98"/>
      <c r="D996" s="98"/>
      <c r="E996" s="98"/>
      <c r="F996" s="98"/>
      <c r="G996" s="98"/>
      <c r="H996" s="98"/>
      <c r="I996" s="98"/>
      <c r="J996" s="98"/>
      <c r="K996" s="98"/>
      <c r="L996" s="98"/>
      <c r="M996" s="98"/>
      <c r="N996" s="98"/>
      <c r="O996" s="103"/>
      <c r="P996" s="103"/>
      <c r="Q996" s="103"/>
      <c r="R996" s="103"/>
      <c r="S996" s="98"/>
      <c r="T996" s="98"/>
      <c r="U996" s="98"/>
      <c r="V996" s="98"/>
      <c r="W996" s="98"/>
      <c r="X996" s="98"/>
      <c r="Y996" s="98"/>
      <c r="Z996" s="98"/>
      <c r="AA996" s="98"/>
      <c r="AB996" s="98"/>
    </row>
    <row r="997" spans="1:28" ht="15.75" customHeight="1">
      <c r="A997" s="98"/>
      <c r="B997" s="98"/>
      <c r="C997" s="98"/>
      <c r="D997" s="98"/>
      <c r="E997" s="98"/>
      <c r="F997" s="98"/>
      <c r="G997" s="98"/>
      <c r="H997" s="98"/>
      <c r="I997" s="98"/>
      <c r="J997" s="98"/>
      <c r="K997" s="98"/>
      <c r="L997" s="98"/>
      <c r="M997" s="98"/>
      <c r="N997" s="98"/>
      <c r="O997" s="103"/>
      <c r="P997" s="103"/>
      <c r="Q997" s="103"/>
      <c r="R997" s="103"/>
      <c r="S997" s="98"/>
      <c r="T997" s="98"/>
      <c r="U997" s="98"/>
      <c r="V997" s="98"/>
      <c r="W997" s="98"/>
      <c r="X997" s="98"/>
      <c r="Y997" s="98"/>
      <c r="Z997" s="98"/>
      <c r="AA997" s="98"/>
      <c r="AB997" s="98"/>
    </row>
    <row r="998" spans="1:28" ht="15.75" customHeight="1">
      <c r="A998" s="98"/>
      <c r="B998" s="98"/>
      <c r="C998" s="98"/>
      <c r="D998" s="98"/>
      <c r="E998" s="98"/>
      <c r="F998" s="98"/>
      <c r="G998" s="98"/>
      <c r="H998" s="98"/>
      <c r="I998" s="98"/>
      <c r="J998" s="98"/>
      <c r="K998" s="98"/>
      <c r="L998" s="98"/>
      <c r="M998" s="98"/>
      <c r="N998" s="98"/>
      <c r="O998" s="103"/>
      <c r="P998" s="103"/>
      <c r="Q998" s="103"/>
      <c r="R998" s="103"/>
      <c r="S998" s="98"/>
      <c r="T998" s="98"/>
      <c r="U998" s="98"/>
      <c r="V998" s="98"/>
      <c r="W998" s="98"/>
      <c r="X998" s="98"/>
      <c r="Y998" s="98"/>
      <c r="Z998" s="98"/>
      <c r="AA998" s="98"/>
      <c r="AB998" s="98"/>
    </row>
    <row r="999" spans="1:28" ht="15.75" customHeight="1">
      <c r="A999" s="98"/>
      <c r="B999" s="98"/>
      <c r="C999" s="98"/>
      <c r="D999" s="98"/>
      <c r="E999" s="98"/>
      <c r="F999" s="98"/>
      <c r="G999" s="98"/>
      <c r="H999" s="98"/>
      <c r="I999" s="98"/>
      <c r="J999" s="98"/>
      <c r="K999" s="98"/>
      <c r="L999" s="98"/>
      <c r="M999" s="98"/>
      <c r="N999" s="98"/>
      <c r="O999" s="103"/>
      <c r="P999" s="103"/>
      <c r="Q999" s="103"/>
      <c r="R999" s="103"/>
      <c r="S999" s="98"/>
      <c r="T999" s="98"/>
      <c r="U999" s="98"/>
      <c r="V999" s="98"/>
      <c r="W999" s="98"/>
      <c r="X999" s="98"/>
      <c r="Y999" s="98"/>
      <c r="Z999" s="98"/>
      <c r="AA999" s="98"/>
      <c r="AB999" s="98"/>
    </row>
    <row r="1000" spans="1:28" ht="15.75" customHeight="1">
      <c r="A1000" s="98"/>
      <c r="B1000" s="98"/>
      <c r="C1000" s="98"/>
      <c r="D1000" s="98"/>
      <c r="E1000" s="98"/>
      <c r="F1000" s="98"/>
      <c r="G1000" s="98"/>
      <c r="H1000" s="98"/>
      <c r="I1000" s="98"/>
      <c r="J1000" s="98"/>
      <c r="K1000" s="98"/>
      <c r="L1000" s="98"/>
      <c r="M1000" s="98"/>
      <c r="N1000" s="98"/>
      <c r="O1000" s="103"/>
      <c r="P1000" s="103"/>
      <c r="Q1000" s="103"/>
      <c r="R1000" s="103"/>
      <c r="S1000" s="98"/>
      <c r="T1000" s="98"/>
      <c r="U1000" s="98"/>
      <c r="V1000" s="98"/>
      <c r="W1000" s="98"/>
      <c r="X1000" s="98"/>
      <c r="Y1000" s="98"/>
      <c r="Z1000" s="98"/>
      <c r="AA1000" s="98"/>
      <c r="AB1000" s="98"/>
    </row>
    <row r="1001" spans="1:28" ht="15.75" customHeight="1">
      <c r="A1001" s="98"/>
      <c r="B1001" s="98"/>
      <c r="C1001" s="98"/>
      <c r="D1001" s="98"/>
      <c r="E1001" s="98"/>
      <c r="F1001" s="98"/>
      <c r="G1001" s="98"/>
      <c r="H1001" s="98"/>
      <c r="I1001" s="98"/>
      <c r="J1001" s="98"/>
      <c r="K1001" s="98"/>
      <c r="L1001" s="98"/>
      <c r="M1001" s="98"/>
      <c r="N1001" s="98"/>
      <c r="O1001" s="103"/>
      <c r="P1001" s="103"/>
      <c r="Q1001" s="103"/>
      <c r="R1001" s="103"/>
      <c r="S1001" s="98"/>
      <c r="T1001" s="98"/>
      <c r="U1001" s="98"/>
      <c r="V1001" s="98"/>
      <c r="W1001" s="98"/>
      <c r="X1001" s="98"/>
      <c r="Y1001" s="98"/>
      <c r="Z1001" s="98"/>
      <c r="AA1001" s="98"/>
      <c r="AB1001" s="98"/>
    </row>
    <row r="1002" spans="1:28" ht="15.75" customHeight="1">
      <c r="A1002" s="98"/>
      <c r="B1002" s="98"/>
      <c r="C1002" s="98"/>
      <c r="D1002" s="98"/>
      <c r="E1002" s="98"/>
      <c r="F1002" s="98"/>
      <c r="G1002" s="98"/>
      <c r="H1002" s="98"/>
      <c r="I1002" s="98"/>
      <c r="J1002" s="98"/>
      <c r="K1002" s="98"/>
      <c r="L1002" s="98"/>
      <c r="M1002" s="98"/>
      <c r="N1002" s="98"/>
      <c r="O1002" s="103"/>
      <c r="P1002" s="103"/>
      <c r="Q1002" s="103"/>
      <c r="R1002" s="103"/>
      <c r="S1002" s="98"/>
      <c r="T1002" s="98"/>
      <c r="U1002" s="98"/>
      <c r="V1002" s="98"/>
      <c r="W1002" s="98"/>
      <c r="X1002" s="98"/>
      <c r="Y1002" s="98"/>
      <c r="Z1002" s="98"/>
      <c r="AA1002" s="98"/>
      <c r="AB1002" s="98"/>
    </row>
    <row r="1003" spans="1:28" ht="15.75" customHeight="1">
      <c r="A1003" s="98"/>
      <c r="B1003" s="98"/>
      <c r="C1003" s="98"/>
      <c r="D1003" s="98"/>
      <c r="E1003" s="98"/>
      <c r="F1003" s="98"/>
      <c r="G1003" s="98"/>
      <c r="H1003" s="98"/>
      <c r="I1003" s="98"/>
      <c r="J1003" s="98"/>
      <c r="K1003" s="98"/>
      <c r="L1003" s="98"/>
      <c r="M1003" s="98"/>
      <c r="N1003" s="98"/>
      <c r="O1003" s="103"/>
      <c r="P1003" s="103"/>
      <c r="Q1003" s="103"/>
      <c r="R1003" s="103"/>
      <c r="S1003" s="98"/>
      <c r="T1003" s="98"/>
      <c r="U1003" s="98"/>
      <c r="V1003" s="98"/>
      <c r="W1003" s="98"/>
      <c r="X1003" s="98"/>
      <c r="Y1003" s="98"/>
      <c r="Z1003" s="98"/>
      <c r="AA1003" s="98"/>
      <c r="AB1003" s="98"/>
    </row>
    <row r="1004" spans="1:28" ht="15.75" customHeight="1">
      <c r="A1004" s="98"/>
      <c r="B1004" s="98"/>
      <c r="C1004" s="98"/>
      <c r="D1004" s="98"/>
      <c r="E1004" s="98"/>
      <c r="F1004" s="98"/>
      <c r="G1004" s="98"/>
      <c r="H1004" s="98"/>
      <c r="I1004" s="98"/>
      <c r="J1004" s="98"/>
      <c r="K1004" s="98"/>
      <c r="L1004" s="98"/>
      <c r="M1004" s="98"/>
      <c r="N1004" s="98"/>
      <c r="O1004" s="103"/>
      <c r="P1004" s="103"/>
      <c r="Q1004" s="103"/>
      <c r="R1004" s="103"/>
      <c r="S1004" s="98"/>
      <c r="T1004" s="98"/>
      <c r="U1004" s="98"/>
      <c r="V1004" s="98"/>
      <c r="W1004" s="98"/>
      <c r="X1004" s="98"/>
      <c r="Y1004" s="98"/>
      <c r="Z1004" s="98"/>
      <c r="AA1004" s="98"/>
      <c r="AB1004" s="98"/>
    </row>
    <row r="1005" spans="1:28" ht="15.75" customHeight="1">
      <c r="A1005" s="98"/>
      <c r="B1005" s="98"/>
      <c r="C1005" s="98"/>
      <c r="D1005" s="98"/>
      <c r="E1005" s="98"/>
      <c r="F1005" s="98"/>
      <c r="G1005" s="98"/>
      <c r="H1005" s="98"/>
      <c r="I1005" s="98"/>
      <c r="J1005" s="98"/>
      <c r="K1005" s="98"/>
      <c r="L1005" s="98"/>
      <c r="M1005" s="98"/>
      <c r="N1005" s="98"/>
      <c r="O1005" s="103"/>
      <c r="P1005" s="103"/>
      <c r="Q1005" s="103"/>
      <c r="R1005" s="103"/>
      <c r="S1005" s="98"/>
      <c r="T1005" s="98"/>
      <c r="U1005" s="98"/>
      <c r="V1005" s="98"/>
      <c r="W1005" s="98"/>
      <c r="X1005" s="98"/>
      <c r="Y1005" s="98"/>
      <c r="Z1005" s="98"/>
      <c r="AA1005" s="98"/>
      <c r="AB1005" s="98"/>
    </row>
    <row r="1006" spans="1:28" ht="15.75" customHeight="1">
      <c r="A1006" s="98"/>
      <c r="B1006" s="98"/>
      <c r="C1006" s="98"/>
      <c r="D1006" s="98"/>
      <c r="E1006" s="98"/>
      <c r="F1006" s="98"/>
      <c r="G1006" s="98"/>
      <c r="H1006" s="98"/>
      <c r="I1006" s="98"/>
      <c r="J1006" s="98"/>
      <c r="K1006" s="98"/>
      <c r="L1006" s="98"/>
      <c r="M1006" s="98"/>
      <c r="N1006" s="98"/>
      <c r="O1006" s="103"/>
      <c r="P1006" s="103"/>
      <c r="Q1006" s="103"/>
      <c r="R1006" s="103"/>
      <c r="S1006" s="98"/>
      <c r="T1006" s="98"/>
      <c r="U1006" s="98"/>
      <c r="V1006" s="98"/>
      <c r="W1006" s="98"/>
      <c r="X1006" s="98"/>
      <c r="Y1006" s="98"/>
      <c r="Z1006" s="98"/>
      <c r="AA1006" s="98"/>
      <c r="AB1006" s="98"/>
    </row>
    <row r="1007" spans="1:28" ht="15.75" customHeight="1">
      <c r="A1007" s="98"/>
      <c r="B1007" s="98"/>
      <c r="C1007" s="98"/>
      <c r="D1007" s="98"/>
      <c r="E1007" s="98"/>
      <c r="F1007" s="98"/>
      <c r="G1007" s="98"/>
      <c r="H1007" s="98"/>
      <c r="I1007" s="98"/>
      <c r="J1007" s="98"/>
      <c r="K1007" s="98"/>
      <c r="L1007" s="98"/>
      <c r="M1007" s="98"/>
      <c r="N1007" s="98"/>
      <c r="O1007" s="103"/>
      <c r="P1007" s="103"/>
      <c r="Q1007" s="103"/>
      <c r="R1007" s="103"/>
      <c r="S1007" s="98"/>
      <c r="T1007" s="98"/>
      <c r="U1007" s="98"/>
      <c r="V1007" s="98"/>
      <c r="W1007" s="98"/>
      <c r="X1007" s="98"/>
      <c r="Y1007" s="98"/>
      <c r="Z1007" s="98"/>
      <c r="AA1007" s="98"/>
      <c r="AB1007" s="98"/>
    </row>
    <row r="1008" spans="1:28" ht="15.75" customHeight="1">
      <c r="A1008" s="98"/>
      <c r="B1008" s="98"/>
      <c r="C1008" s="98"/>
      <c r="D1008" s="98"/>
      <c r="E1008" s="98"/>
      <c r="F1008" s="98"/>
      <c r="G1008" s="98"/>
      <c r="H1008" s="98"/>
      <c r="I1008" s="98"/>
      <c r="J1008" s="98"/>
      <c r="K1008" s="98"/>
      <c r="L1008" s="98"/>
      <c r="M1008" s="98"/>
      <c r="N1008" s="98"/>
      <c r="O1008" s="103"/>
      <c r="P1008" s="103"/>
      <c r="Q1008" s="103"/>
      <c r="R1008" s="103"/>
      <c r="S1008" s="98"/>
      <c r="T1008" s="98"/>
      <c r="U1008" s="98"/>
      <c r="V1008" s="98"/>
      <c r="W1008" s="98"/>
      <c r="X1008" s="98"/>
      <c r="Y1008" s="98"/>
      <c r="Z1008" s="98"/>
      <c r="AA1008" s="98"/>
      <c r="AB1008" s="98"/>
    </row>
    <row r="1009" spans="1:28" ht="15.75" customHeight="1">
      <c r="A1009" s="98"/>
      <c r="B1009" s="98"/>
      <c r="C1009" s="98"/>
      <c r="D1009" s="98"/>
      <c r="E1009" s="98"/>
      <c r="F1009" s="98"/>
      <c r="G1009" s="98"/>
      <c r="H1009" s="98"/>
      <c r="I1009" s="98"/>
      <c r="J1009" s="98"/>
      <c r="K1009" s="98"/>
      <c r="L1009" s="98"/>
      <c r="M1009" s="98"/>
      <c r="N1009" s="98"/>
      <c r="O1009" s="103"/>
      <c r="P1009" s="103"/>
      <c r="Q1009" s="103"/>
      <c r="R1009" s="103"/>
      <c r="S1009" s="98"/>
      <c r="T1009" s="98"/>
      <c r="U1009" s="98"/>
      <c r="V1009" s="98"/>
      <c r="W1009" s="98"/>
      <c r="X1009" s="98"/>
      <c r="Y1009" s="98"/>
      <c r="Z1009" s="98"/>
      <c r="AA1009" s="98"/>
      <c r="AB1009" s="98"/>
    </row>
    <row r="1010" spans="1:28" ht="15.75" customHeight="1">
      <c r="A1010" s="98"/>
      <c r="B1010" s="98"/>
      <c r="C1010" s="98"/>
      <c r="D1010" s="98"/>
      <c r="E1010" s="98"/>
      <c r="F1010" s="98"/>
      <c r="G1010" s="98"/>
      <c r="H1010" s="98"/>
      <c r="I1010" s="98"/>
      <c r="J1010" s="98"/>
      <c r="K1010" s="98"/>
      <c r="L1010" s="98"/>
      <c r="M1010" s="98"/>
      <c r="N1010" s="98"/>
      <c r="O1010" s="103"/>
      <c r="P1010" s="103"/>
      <c r="Q1010" s="103"/>
      <c r="R1010" s="103"/>
      <c r="S1010" s="98"/>
      <c r="T1010" s="98"/>
      <c r="U1010" s="98"/>
      <c r="V1010" s="98"/>
      <c r="W1010" s="98"/>
      <c r="X1010" s="98"/>
      <c r="Y1010" s="98"/>
      <c r="Z1010" s="98"/>
      <c r="AA1010" s="98"/>
      <c r="AB1010" s="98"/>
    </row>
    <row r="1011" spans="1:28" ht="15.75" customHeight="1">
      <c r="A1011" s="98"/>
      <c r="B1011" s="98"/>
      <c r="C1011" s="98"/>
      <c r="D1011" s="98"/>
      <c r="E1011" s="98"/>
      <c r="F1011" s="98"/>
      <c r="G1011" s="98"/>
      <c r="H1011" s="98"/>
      <c r="I1011" s="98"/>
      <c r="J1011" s="98"/>
      <c r="K1011" s="98"/>
      <c r="L1011" s="98"/>
      <c r="M1011" s="98"/>
      <c r="N1011" s="98"/>
      <c r="O1011" s="103"/>
      <c r="P1011" s="103"/>
      <c r="Q1011" s="103"/>
      <c r="R1011" s="103"/>
      <c r="S1011" s="98"/>
      <c r="T1011" s="98"/>
      <c r="U1011" s="98"/>
      <c r="V1011" s="98"/>
      <c r="W1011" s="98"/>
      <c r="X1011" s="98"/>
      <c r="Y1011" s="98"/>
      <c r="Z1011" s="98"/>
      <c r="AA1011" s="98"/>
      <c r="AB1011" s="98"/>
    </row>
    <row r="1012" spans="1:28" ht="15.75" customHeight="1">
      <c r="A1012" s="98"/>
      <c r="B1012" s="98"/>
      <c r="C1012" s="98"/>
      <c r="D1012" s="98"/>
      <c r="E1012" s="98"/>
      <c r="F1012" s="98"/>
      <c r="G1012" s="98"/>
      <c r="H1012" s="98"/>
      <c r="I1012" s="98"/>
      <c r="J1012" s="98"/>
      <c r="K1012" s="98"/>
      <c r="L1012" s="98"/>
      <c r="M1012" s="98"/>
      <c r="N1012" s="98"/>
      <c r="O1012" s="103"/>
      <c r="P1012" s="103"/>
      <c r="Q1012" s="103"/>
      <c r="R1012" s="103"/>
      <c r="S1012" s="98"/>
      <c r="T1012" s="98"/>
      <c r="U1012" s="98"/>
      <c r="V1012" s="98"/>
      <c r="W1012" s="98"/>
      <c r="X1012" s="98"/>
      <c r="Y1012" s="98"/>
      <c r="Z1012" s="98"/>
      <c r="AA1012" s="98"/>
      <c r="AB1012" s="98"/>
    </row>
    <row r="1013" spans="1:28" ht="15.75" customHeight="1">
      <c r="A1013" s="98"/>
      <c r="B1013" s="98"/>
      <c r="C1013" s="98"/>
      <c r="D1013" s="98"/>
      <c r="E1013" s="98"/>
      <c r="F1013" s="98"/>
      <c r="G1013" s="98"/>
      <c r="H1013" s="98"/>
      <c r="I1013" s="98"/>
      <c r="J1013" s="98"/>
      <c r="K1013" s="98"/>
      <c r="L1013" s="98"/>
      <c r="M1013" s="98"/>
      <c r="N1013" s="98"/>
      <c r="O1013" s="103"/>
      <c r="P1013" s="103"/>
      <c r="Q1013" s="103"/>
      <c r="R1013" s="103"/>
      <c r="S1013" s="98"/>
      <c r="T1013" s="98"/>
      <c r="U1013" s="98"/>
      <c r="V1013" s="98"/>
      <c r="W1013" s="98"/>
      <c r="X1013" s="98"/>
      <c r="Y1013" s="98"/>
      <c r="Z1013" s="98"/>
      <c r="AA1013" s="98"/>
      <c r="AB1013" s="98"/>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Introduction</vt:lpstr>
      <vt:lpstr>Instructions</vt:lpstr>
      <vt:lpstr>HECVAT - On-Premise</vt:lpstr>
      <vt:lpstr>Standards Crosswalk</vt:lpstr>
      <vt:lpstr>Analyst Report</vt:lpstr>
      <vt:lpstr>Analyst Reference</vt:lpstr>
      <vt:lpstr>Summary Report</vt:lpstr>
      <vt:lpstr>High Risk Non-Compliant</vt:lpstr>
      <vt:lpstr>Questions</vt:lpstr>
      <vt:lpstr>Crosswalk Detail</vt:lpstr>
      <vt:lpstr>Values</vt:lpstr>
      <vt:lpstr>Acknowledgments</vt:lpstr>
      <vt:lpstr>ChangeLog</vt:lpstr>
      <vt:lpstr>Instructions!_ftn1</vt:lpstr>
      <vt:lpstr>Instructions!_ftnref1</vt:lpstr>
      <vt:lpstr>Lite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Callahan</dc:creator>
  <cp:lastModifiedBy>jc115</cp:lastModifiedBy>
  <dcterms:created xsi:type="dcterms:W3CDTF">2019-08-21T22:38:03Z</dcterms:created>
  <dcterms:modified xsi:type="dcterms:W3CDTF">2019-11-14T00:30:40Z</dcterms:modified>
</cp:coreProperties>
</file>