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esktop\Udacity DA\Projects\P1 Stroop Effect\"/>
    </mc:Choice>
  </mc:AlternateContent>
  <bookViews>
    <workbookView xWindow="0" yWindow="0" windowWidth="20490" windowHeight="7755"/>
  </bookViews>
  <sheets>
    <sheet name="stroopdata" sheetId="1" r:id="rId1"/>
    <sheet name="Fig 2A (ful data)" sheetId="3" r:id="rId2"/>
    <sheet name="Fig 2B (Censored data)" sheetId="4" r:id="rId3"/>
    <sheet name="Fig 1 (histograms)" sheetId="5" r:id="rId4"/>
  </sheets>
  <calcPr calcId="152511"/>
</workbook>
</file>

<file path=xl/calcChain.xml><?xml version="1.0" encoding="utf-8"?>
<calcChain xmlns="http://schemas.openxmlformats.org/spreadsheetml/2006/main">
  <c r="H3" i="3" l="1"/>
  <c r="I3" i="3" s="1"/>
  <c r="H4" i="3"/>
  <c r="I4" i="3" s="1"/>
  <c r="H5" i="3"/>
  <c r="I5" i="3"/>
  <c r="H6" i="3"/>
  <c r="I6" i="3" s="1"/>
  <c r="H7" i="3"/>
  <c r="I7" i="3" s="1"/>
  <c r="H8" i="3"/>
  <c r="H9" i="3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H21" i="3"/>
  <c r="I21" i="3" s="1"/>
  <c r="H22" i="3"/>
  <c r="I22" i="3" s="1"/>
  <c r="H23" i="3"/>
  <c r="I23" i="3" s="1"/>
  <c r="H24" i="3"/>
  <c r="I24" i="3" s="1"/>
  <c r="H25" i="3"/>
  <c r="I25" i="3" s="1"/>
  <c r="H2" i="3"/>
  <c r="I2" i="3" s="1"/>
  <c r="I8" i="3"/>
  <c r="I9" i="3"/>
  <c r="I20" i="3"/>
  <c r="M3" i="1"/>
  <c r="C4" i="1"/>
  <c r="C5" i="1"/>
  <c r="D5" i="1" s="1"/>
  <c r="C8" i="1"/>
  <c r="C9" i="1"/>
  <c r="D9" i="1" s="1"/>
  <c r="C12" i="1"/>
  <c r="D12" i="1" s="1"/>
  <c r="C13" i="1"/>
  <c r="D13" i="1" s="1"/>
  <c r="C16" i="1"/>
  <c r="D16" i="1" s="1"/>
  <c r="C17" i="1"/>
  <c r="D17" i="1" s="1"/>
  <c r="C20" i="1"/>
  <c r="C21" i="1"/>
  <c r="D21" i="1" s="1"/>
  <c r="C24" i="1"/>
  <c r="D24" i="1" s="1"/>
  <c r="C25" i="1"/>
  <c r="D25" i="1" s="1"/>
  <c r="F5" i="1"/>
  <c r="G5" i="1" s="1"/>
  <c r="F9" i="1"/>
  <c r="G9" i="1" s="1"/>
  <c r="F13" i="1"/>
  <c r="G13" i="1" s="1"/>
  <c r="F17" i="1"/>
  <c r="F21" i="1"/>
  <c r="F25" i="1"/>
  <c r="G25" i="1" s="1"/>
  <c r="E29" i="1"/>
  <c r="B29" i="1"/>
  <c r="B27" i="1"/>
  <c r="M2" i="1" s="1"/>
  <c r="E27" i="1"/>
  <c r="F6" i="1" s="1"/>
  <c r="G6" i="1" s="1"/>
  <c r="H25" i="1"/>
  <c r="H24" i="1"/>
  <c r="H23" i="1"/>
  <c r="H22" i="1"/>
  <c r="H21" i="1"/>
  <c r="G21" i="1"/>
  <c r="H20" i="1"/>
  <c r="D20" i="1"/>
  <c r="H19" i="1"/>
  <c r="H18" i="1"/>
  <c r="H17" i="1"/>
  <c r="G17" i="1"/>
  <c r="H16" i="1"/>
  <c r="H15" i="1"/>
  <c r="H14" i="1"/>
  <c r="H13" i="1"/>
  <c r="H12" i="1"/>
  <c r="H11" i="1"/>
  <c r="H10" i="1"/>
  <c r="H9" i="1"/>
  <c r="H8" i="1"/>
  <c r="D8" i="1"/>
  <c r="H7" i="1"/>
  <c r="H6" i="1"/>
  <c r="H5" i="1"/>
  <c r="H4" i="1"/>
  <c r="D4" i="1"/>
  <c r="H3" i="1"/>
  <c r="H2" i="1"/>
  <c r="D29" i="5"/>
  <c r="A29" i="5"/>
  <c r="F6" i="5"/>
  <c r="F14" i="5"/>
  <c r="F22" i="5"/>
  <c r="E5" i="5"/>
  <c r="F5" i="5" s="1"/>
  <c r="E6" i="5"/>
  <c r="E9" i="5"/>
  <c r="F9" i="5" s="1"/>
  <c r="E10" i="5"/>
  <c r="F10" i="5" s="1"/>
  <c r="E13" i="5"/>
  <c r="F13" i="5" s="1"/>
  <c r="E14" i="5"/>
  <c r="E17" i="5"/>
  <c r="F17" i="5" s="1"/>
  <c r="E18" i="5"/>
  <c r="F18" i="5" s="1"/>
  <c r="E21" i="5"/>
  <c r="F21" i="5" s="1"/>
  <c r="E22" i="5"/>
  <c r="E25" i="5"/>
  <c r="F25" i="5" s="1"/>
  <c r="E2" i="5"/>
  <c r="F2" i="5" s="1"/>
  <c r="C6" i="5"/>
  <c r="C18" i="5"/>
  <c r="C22" i="5"/>
  <c r="B6" i="5"/>
  <c r="B10" i="5"/>
  <c r="C10" i="5" s="1"/>
  <c r="B14" i="5"/>
  <c r="C14" i="5" s="1"/>
  <c r="B18" i="5"/>
  <c r="B22" i="5"/>
  <c r="B2" i="5"/>
  <c r="C2" i="5" s="1"/>
  <c r="D27" i="5"/>
  <c r="E3" i="5" s="1"/>
  <c r="F3" i="5" s="1"/>
  <c r="A27" i="5"/>
  <c r="B3" i="5" s="1"/>
  <c r="C3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" i="5"/>
  <c r="M7" i="1"/>
  <c r="M6" i="1"/>
  <c r="H10" i="4"/>
  <c r="H14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G11" i="4"/>
  <c r="H11" i="4" s="1"/>
  <c r="G12" i="4"/>
  <c r="H12" i="4" s="1"/>
  <c r="G13" i="4"/>
  <c r="H13" i="4" s="1"/>
  <c r="G14" i="4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" i="4"/>
  <c r="H2" i="4" s="1"/>
  <c r="H24" i="4" s="1"/>
  <c r="H25" i="4" s="1"/>
  <c r="H26" i="4" s="1"/>
  <c r="C3" i="4"/>
  <c r="C4" i="4"/>
  <c r="C5" i="4"/>
  <c r="D5" i="4" s="1"/>
  <c r="C6" i="4"/>
  <c r="D6" i="4" s="1"/>
  <c r="C7" i="4"/>
  <c r="C8" i="4"/>
  <c r="C9" i="4"/>
  <c r="D9" i="4" s="1"/>
  <c r="C10" i="4"/>
  <c r="D10" i="4" s="1"/>
  <c r="C11" i="4"/>
  <c r="C12" i="4"/>
  <c r="C13" i="4"/>
  <c r="C14" i="4"/>
  <c r="D14" i="4" s="1"/>
  <c r="C15" i="4"/>
  <c r="C16" i="4"/>
  <c r="C17" i="4"/>
  <c r="C18" i="4"/>
  <c r="D18" i="4" s="1"/>
  <c r="C19" i="4"/>
  <c r="C20" i="4"/>
  <c r="C21" i="4"/>
  <c r="D21" i="4" s="1"/>
  <c r="C22" i="4"/>
  <c r="D22" i="4" s="1"/>
  <c r="C23" i="4"/>
  <c r="C2" i="4"/>
  <c r="D2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D3" i="4"/>
  <c r="D4" i="4"/>
  <c r="D7" i="4"/>
  <c r="D8" i="4"/>
  <c r="D11" i="4"/>
  <c r="D12" i="4"/>
  <c r="D13" i="4"/>
  <c r="D15" i="4"/>
  <c r="D16" i="4"/>
  <c r="D17" i="4"/>
  <c r="D19" i="4"/>
  <c r="D20" i="4"/>
  <c r="D23" i="4"/>
  <c r="C13" i="3"/>
  <c r="D13" i="3" s="1"/>
  <c r="C2" i="3"/>
  <c r="D2" i="3" s="1"/>
  <c r="C22" i="3"/>
  <c r="D22" i="3" s="1"/>
  <c r="C12" i="3"/>
  <c r="D12" i="3" s="1"/>
  <c r="C14" i="3"/>
  <c r="D14" i="3" s="1"/>
  <c r="C16" i="3"/>
  <c r="D16" i="3" s="1"/>
  <c r="C18" i="3"/>
  <c r="D18" i="3" s="1"/>
  <c r="C15" i="3"/>
  <c r="D15" i="3" s="1"/>
  <c r="C21" i="3"/>
  <c r="D21" i="3" s="1"/>
  <c r="C23" i="3"/>
  <c r="D23" i="3" s="1"/>
  <c r="C3" i="3"/>
  <c r="D3" i="3" s="1"/>
  <c r="C6" i="3"/>
  <c r="D6" i="3" s="1"/>
  <c r="C5" i="3"/>
  <c r="D5" i="3" s="1"/>
  <c r="C7" i="3"/>
  <c r="D7" i="3" s="1"/>
  <c r="C24" i="3"/>
  <c r="D24" i="3" s="1"/>
  <c r="C19" i="3"/>
  <c r="D19" i="3" s="1"/>
  <c r="C11" i="3"/>
  <c r="D11" i="3" s="1"/>
  <c r="C17" i="3"/>
  <c r="D17" i="3" s="1"/>
  <c r="C10" i="3"/>
  <c r="D10" i="3" s="1"/>
  <c r="C25" i="3"/>
  <c r="D25" i="3" s="1"/>
  <c r="C20" i="3"/>
  <c r="D20" i="3" s="1"/>
  <c r="C8" i="3"/>
  <c r="D8" i="3" s="1"/>
  <c r="C4" i="3"/>
  <c r="D4" i="3" s="1"/>
  <c r="C9" i="3"/>
  <c r="D9" i="3" s="1"/>
  <c r="I16" i="1" l="1"/>
  <c r="J16" i="1" s="1"/>
  <c r="H16" i="5"/>
  <c r="I16" i="5" s="1"/>
  <c r="H4" i="5"/>
  <c r="I4" i="5" s="1"/>
  <c r="H11" i="5"/>
  <c r="I11" i="5" s="1"/>
  <c r="I12" i="1"/>
  <c r="J12" i="1" s="1"/>
  <c r="H12" i="5"/>
  <c r="I12" i="5" s="1"/>
  <c r="H8" i="5"/>
  <c r="I8" i="5" s="1"/>
  <c r="H15" i="5"/>
  <c r="I15" i="5" s="1"/>
  <c r="H7" i="5"/>
  <c r="I7" i="5" s="1"/>
  <c r="I14" i="1"/>
  <c r="J14" i="1" s="1"/>
  <c r="G27" i="5"/>
  <c r="I18" i="1"/>
  <c r="J18" i="1" s="1"/>
  <c r="B25" i="5"/>
  <c r="C25" i="5" s="1"/>
  <c r="B21" i="5"/>
  <c r="C21" i="5" s="1"/>
  <c r="B17" i="5"/>
  <c r="C17" i="5" s="1"/>
  <c r="B13" i="5"/>
  <c r="C13" i="5" s="1"/>
  <c r="B9" i="5"/>
  <c r="C9" i="5" s="1"/>
  <c r="B5" i="5"/>
  <c r="C5" i="5" s="1"/>
  <c r="F24" i="1"/>
  <c r="G24" i="1" s="1"/>
  <c r="F20" i="1"/>
  <c r="G20" i="1" s="1"/>
  <c r="F16" i="1"/>
  <c r="G16" i="1" s="1"/>
  <c r="F12" i="1"/>
  <c r="G12" i="1" s="1"/>
  <c r="F8" i="1"/>
  <c r="G8" i="1" s="1"/>
  <c r="F4" i="1"/>
  <c r="G4" i="1" s="1"/>
  <c r="N7" i="1" s="1"/>
  <c r="B24" i="5"/>
  <c r="C24" i="5" s="1"/>
  <c r="B20" i="5"/>
  <c r="C20" i="5" s="1"/>
  <c r="B16" i="5"/>
  <c r="C16" i="5" s="1"/>
  <c r="B12" i="5"/>
  <c r="C12" i="5" s="1"/>
  <c r="B8" i="5"/>
  <c r="C8" i="5" s="1"/>
  <c r="B4" i="5"/>
  <c r="C4" i="5" s="1"/>
  <c r="A31" i="5" s="1"/>
  <c r="A33" i="5" s="1"/>
  <c r="E24" i="5"/>
  <c r="F24" i="5" s="1"/>
  <c r="E20" i="5"/>
  <c r="F20" i="5" s="1"/>
  <c r="E16" i="5"/>
  <c r="F16" i="5" s="1"/>
  <c r="E12" i="5"/>
  <c r="F12" i="5" s="1"/>
  <c r="E8" i="5"/>
  <c r="F8" i="5" s="1"/>
  <c r="E4" i="5"/>
  <c r="F4" i="5" s="1"/>
  <c r="D31" i="5" s="1"/>
  <c r="D33" i="5" s="1"/>
  <c r="G29" i="5"/>
  <c r="H27" i="1"/>
  <c r="H29" i="1"/>
  <c r="I3" i="1"/>
  <c r="J3" i="1" s="1"/>
  <c r="F23" i="1"/>
  <c r="G23" i="1" s="1"/>
  <c r="F19" i="1"/>
  <c r="G19" i="1" s="1"/>
  <c r="F15" i="1"/>
  <c r="G15" i="1" s="1"/>
  <c r="F11" i="1"/>
  <c r="G11" i="1" s="1"/>
  <c r="F7" i="1"/>
  <c r="G7" i="1" s="1"/>
  <c r="F3" i="1"/>
  <c r="G3" i="1" s="1"/>
  <c r="C23" i="1"/>
  <c r="D23" i="1" s="1"/>
  <c r="C19" i="1"/>
  <c r="D19" i="1" s="1"/>
  <c r="C15" i="1"/>
  <c r="D15" i="1" s="1"/>
  <c r="C11" i="1"/>
  <c r="D11" i="1" s="1"/>
  <c r="C7" i="1"/>
  <c r="D7" i="1" s="1"/>
  <c r="C3" i="1"/>
  <c r="D3" i="1" s="1"/>
  <c r="N6" i="1" s="1"/>
  <c r="I13" i="1"/>
  <c r="J13" i="1" s="1"/>
  <c r="B23" i="5"/>
  <c r="C23" i="5" s="1"/>
  <c r="B19" i="5"/>
  <c r="C19" i="5" s="1"/>
  <c r="B15" i="5"/>
  <c r="C15" i="5" s="1"/>
  <c r="B11" i="5"/>
  <c r="C11" i="5" s="1"/>
  <c r="B7" i="5"/>
  <c r="C7" i="5" s="1"/>
  <c r="E23" i="5"/>
  <c r="F23" i="5" s="1"/>
  <c r="E19" i="5"/>
  <c r="F19" i="5" s="1"/>
  <c r="E15" i="5"/>
  <c r="F15" i="5" s="1"/>
  <c r="E11" i="5"/>
  <c r="F11" i="5" s="1"/>
  <c r="E7" i="5"/>
  <c r="F7" i="5" s="1"/>
  <c r="F2" i="1"/>
  <c r="G2" i="1" s="1"/>
  <c r="F22" i="1"/>
  <c r="G22" i="1" s="1"/>
  <c r="F18" i="1"/>
  <c r="G18" i="1" s="1"/>
  <c r="F14" i="1"/>
  <c r="G14" i="1" s="1"/>
  <c r="F10" i="1"/>
  <c r="G10" i="1" s="1"/>
  <c r="C2" i="1"/>
  <c r="D2" i="1" s="1"/>
  <c r="C22" i="1"/>
  <c r="D22" i="1" s="1"/>
  <c r="C18" i="1"/>
  <c r="D18" i="1" s="1"/>
  <c r="C14" i="1"/>
  <c r="D14" i="1" s="1"/>
  <c r="C10" i="1"/>
  <c r="D10" i="1" s="1"/>
  <c r="C6" i="1"/>
  <c r="D6" i="1" s="1"/>
  <c r="F5" i="3"/>
  <c r="F9" i="3"/>
  <c r="F13" i="3"/>
  <c r="F17" i="3"/>
  <c r="F21" i="3"/>
  <c r="F25" i="3"/>
  <c r="F4" i="3"/>
  <c r="F16" i="3"/>
  <c r="F2" i="3"/>
  <c r="F6" i="3"/>
  <c r="F10" i="3"/>
  <c r="F14" i="3"/>
  <c r="F18" i="3"/>
  <c r="F22" i="3"/>
  <c r="F12" i="3"/>
  <c r="F24" i="3"/>
  <c r="F3" i="3"/>
  <c r="F7" i="3"/>
  <c r="F11" i="3"/>
  <c r="F15" i="3"/>
  <c r="F19" i="3"/>
  <c r="F23" i="3"/>
  <c r="F8" i="3"/>
  <c r="F20" i="3"/>
  <c r="F4" i="4"/>
  <c r="F8" i="4"/>
  <c r="F12" i="4"/>
  <c r="F16" i="4"/>
  <c r="F20" i="4"/>
  <c r="F2" i="4"/>
  <c r="F11" i="4"/>
  <c r="F23" i="4"/>
  <c r="F5" i="4"/>
  <c r="F9" i="4"/>
  <c r="F13" i="4"/>
  <c r="F17" i="4"/>
  <c r="F21" i="4"/>
  <c r="F7" i="4"/>
  <c r="F19" i="4"/>
  <c r="F6" i="4"/>
  <c r="F10" i="4"/>
  <c r="F14" i="4"/>
  <c r="F18" i="4"/>
  <c r="F22" i="4"/>
  <c r="F3" i="4"/>
  <c r="F15" i="4"/>
  <c r="M8" i="1"/>
  <c r="I21" i="1" l="1"/>
  <c r="J21" i="1" s="1"/>
  <c r="I17" i="1"/>
  <c r="J17" i="1" s="1"/>
  <c r="M4" i="1"/>
  <c r="I8" i="1"/>
  <c r="J8" i="1" s="1"/>
  <c r="I9" i="1"/>
  <c r="J9" i="1" s="1"/>
  <c r="I10" i="1"/>
  <c r="J10" i="1" s="1"/>
  <c r="I2" i="1"/>
  <c r="J2" i="1" s="1"/>
  <c r="B31" i="1"/>
  <c r="B33" i="1" s="1"/>
  <c r="N2" i="1" s="1"/>
  <c r="I15" i="1"/>
  <c r="J15" i="1" s="1"/>
  <c r="H5" i="5"/>
  <c r="I5" i="5" s="1"/>
  <c r="H9" i="5"/>
  <c r="I9" i="5" s="1"/>
  <c r="H13" i="5"/>
  <c r="I13" i="5" s="1"/>
  <c r="H17" i="5"/>
  <c r="I17" i="5" s="1"/>
  <c r="H21" i="5"/>
  <c r="I21" i="5" s="1"/>
  <c r="H25" i="5"/>
  <c r="I25" i="5" s="1"/>
  <c r="H10" i="5"/>
  <c r="I10" i="5" s="1"/>
  <c r="H2" i="5"/>
  <c r="I2" i="5" s="1"/>
  <c r="H14" i="5"/>
  <c r="I14" i="5" s="1"/>
  <c r="H18" i="5"/>
  <c r="I18" i="5" s="1"/>
  <c r="H22" i="5"/>
  <c r="I22" i="5" s="1"/>
  <c r="H6" i="5"/>
  <c r="I6" i="5" s="1"/>
  <c r="I7" i="1"/>
  <c r="J7" i="1" s="1"/>
  <c r="H19" i="5"/>
  <c r="I19" i="5" s="1"/>
  <c r="H20" i="5"/>
  <c r="I20" i="5" s="1"/>
  <c r="I22" i="1"/>
  <c r="J22" i="1" s="1"/>
  <c r="H24" i="5"/>
  <c r="I24" i="5" s="1"/>
  <c r="E31" i="1"/>
  <c r="E33" i="1" s="1"/>
  <c r="N3" i="1" s="1"/>
  <c r="I11" i="1"/>
  <c r="J11" i="1" s="1"/>
  <c r="I4" i="1"/>
  <c r="J4" i="1" s="1"/>
  <c r="I5" i="1"/>
  <c r="J5" i="1" s="1"/>
  <c r="I23" i="1"/>
  <c r="J23" i="1" s="1"/>
  <c r="I24" i="1"/>
  <c r="J24" i="1" s="1"/>
  <c r="I20" i="1"/>
  <c r="J20" i="1" s="1"/>
  <c r="H3" i="5"/>
  <c r="I3" i="5" s="1"/>
  <c r="H23" i="5"/>
  <c r="I23" i="5" s="1"/>
  <c r="I19" i="1"/>
  <c r="J19" i="1" s="1"/>
  <c r="I6" i="1"/>
  <c r="J6" i="1" s="1"/>
  <c r="I25" i="1"/>
  <c r="J25" i="1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G31" i="5" l="1"/>
  <c r="G33" i="5" s="1"/>
  <c r="H31" i="1"/>
  <c r="H33" i="1" s="1"/>
  <c r="N8" i="1"/>
  <c r="J33" i="1" l="1"/>
  <c r="L27" i="1" s="1"/>
  <c r="N4" i="1"/>
</calcChain>
</file>

<file path=xl/sharedStrings.xml><?xml version="1.0" encoding="utf-8"?>
<sst xmlns="http://schemas.openxmlformats.org/spreadsheetml/2006/main" count="68" uniqueCount="24">
  <si>
    <t>Subject</t>
  </si>
  <si>
    <t>Congruent</t>
  </si>
  <si>
    <t>Incongruent</t>
  </si>
  <si>
    <t>Diff</t>
  </si>
  <si>
    <t>Mean</t>
  </si>
  <si>
    <t>Var</t>
  </si>
  <si>
    <t>Std</t>
  </si>
  <si>
    <t>Median</t>
  </si>
  <si>
    <t>Bins</t>
  </si>
  <si>
    <t>Bin</t>
  </si>
  <si>
    <t>More</t>
  </si>
  <si>
    <t>Frequency</t>
  </si>
  <si>
    <t>Difference</t>
  </si>
  <si>
    <t>SD</t>
  </si>
  <si>
    <t>Data</t>
  </si>
  <si>
    <t>Rank</t>
  </si>
  <si>
    <t>Rank Proportion</t>
  </si>
  <si>
    <t>One-to-one line</t>
  </si>
  <si>
    <t>Normal Data Quantiles</t>
  </si>
  <si>
    <t>Normal Theoretical Quantiles</t>
  </si>
  <si>
    <t>Full</t>
  </si>
  <si>
    <t>Censor</t>
  </si>
  <si>
    <t>SE</t>
  </si>
  <si>
    <t>tcrit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</si>
</sst>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12" xfId="0" applyFont="1" applyBorder="1"/>
    <xf numFmtId="0" fontId="0" fillId="33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stroopdata!$N$2:$N$4</c:f>
                <c:numCache>
                  <c:formatCode>General</c:formatCode>
                  <c:ptCount val="3"/>
                  <c:pt idx="0">
                    <c:v>3.4844157127666331</c:v>
                  </c:pt>
                  <c:pt idx="1">
                    <c:v>4.6960551345133172</c:v>
                  </c:pt>
                  <c:pt idx="2">
                    <c:v>4.8648269103590538</c:v>
                  </c:pt>
                </c:numCache>
              </c:numRef>
            </c:plus>
            <c:minus>
              <c:numRef>
                <c:f>stroopdata!$N$2:$N$4</c:f>
                <c:numCache>
                  <c:formatCode>General</c:formatCode>
                  <c:ptCount val="3"/>
                  <c:pt idx="0">
                    <c:v>3.4844157127666331</c:v>
                  </c:pt>
                  <c:pt idx="1">
                    <c:v>4.6960551345133172</c:v>
                  </c:pt>
                  <c:pt idx="2">
                    <c:v>4.8648269103590538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stroopdata!$L$2:$L$4</c:f>
              <c:strCache>
                <c:ptCount val="3"/>
                <c:pt idx="0">
                  <c:v>Congruent</c:v>
                </c:pt>
                <c:pt idx="1">
                  <c:v>Incongruent</c:v>
                </c:pt>
                <c:pt idx="2">
                  <c:v>Difference</c:v>
                </c:pt>
              </c:strCache>
            </c:strRef>
          </c:cat>
          <c:val>
            <c:numRef>
              <c:f>stroopdata!$M$2:$M$4</c:f>
              <c:numCache>
                <c:formatCode>General</c:formatCode>
                <c:ptCount val="3"/>
                <c:pt idx="0">
                  <c:v>14.051125000000001</c:v>
                </c:pt>
                <c:pt idx="1">
                  <c:v>22.015916666666669</c:v>
                </c:pt>
                <c:pt idx="2">
                  <c:v>7.964791666666664</c:v>
                </c:pt>
              </c:numCache>
            </c:numRef>
          </c:val>
          <c:smooth val="0"/>
        </c:ser>
        <c:ser>
          <c:idx val="1"/>
          <c:order val="1"/>
          <c:tx>
            <c:v>Censored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stroopdata!$M$6:$M$8</c:f>
              <c:numCache>
                <c:formatCode>General</c:formatCode>
                <c:ptCount val="3"/>
                <c:pt idx="0">
                  <c:v>13.705136363636365</c:v>
                </c:pt>
                <c:pt idx="1">
                  <c:v>22.053045454545455</c:v>
                </c:pt>
                <c:pt idx="2">
                  <c:v>8.3479090909090896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541136"/>
        <c:axId val="381541528"/>
      </c:lineChart>
      <c:catAx>
        <c:axId val="3815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1528"/>
        <c:crosses val="autoZero"/>
        <c:auto val="1"/>
        <c:lblAlgn val="ctr"/>
        <c:lblOffset val="100"/>
        <c:noMultiLvlLbl val="0"/>
      </c:catAx>
      <c:valAx>
        <c:axId val="3815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9492563429571"/>
          <c:y val="7.407407407407407E-2"/>
          <c:w val="0.86041907261592299"/>
          <c:h val="0.77296836903168309"/>
        </c:manualLayout>
      </c:layout>
      <c:scatterChart>
        <c:scatterStyle val="smooth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'Fig 2A (ful data)'!$F$2:$F$26</c:f>
              <c:numCache>
                <c:formatCode>General</c:formatCode>
                <c:ptCount val="25"/>
                <c:pt idx="0">
                  <c:v>-1.2629754229900199</c:v>
                </c:pt>
                <c:pt idx="1">
                  <c:v>-1.2113207737064262</c:v>
                </c:pt>
                <c:pt idx="2">
                  <c:v>-1.1794040798401417</c:v>
                </c:pt>
                <c:pt idx="3">
                  <c:v>-1.1607160156684349</c:v>
                </c:pt>
                <c:pt idx="4">
                  <c:v>-0.96984578721808545</c:v>
                </c:pt>
                <c:pt idx="5">
                  <c:v>-0.95829698351646875</c:v>
                </c:pt>
                <c:pt idx="6">
                  <c:v>-0.88984407430325185</c:v>
                </c:pt>
                <c:pt idx="7">
                  <c:v>-0.59041509105770862</c:v>
                </c:pt>
                <c:pt idx="8">
                  <c:v>-0.39555527587407241</c:v>
                </c:pt>
                <c:pt idx="9">
                  <c:v>-0.27733752161934583</c:v>
                </c:pt>
                <c:pt idx="10">
                  <c:v>-0.19061650473266309</c:v>
                </c:pt>
                <c:pt idx="11">
                  <c:v>-0.16079959335758101</c:v>
                </c:pt>
                <c:pt idx="12">
                  <c:v>3.5530069569897176E-2</c:v>
                </c:pt>
                <c:pt idx="13">
                  <c:v>9.285413157973782E-2</c:v>
                </c:pt>
                <c:pt idx="14">
                  <c:v>0.14177906362476753</c:v>
                </c:pt>
                <c:pt idx="15">
                  <c:v>0.38325405011310881</c:v>
                </c:pt>
                <c:pt idx="16">
                  <c:v>0.40215209253393552</c:v>
                </c:pt>
                <c:pt idx="17">
                  <c:v>0.43322887340373978</c:v>
                </c:pt>
                <c:pt idx="18">
                  <c:v>0.62682881909265298</c:v>
                </c:pt>
                <c:pt idx="19">
                  <c:v>0.71312987948109574</c:v>
                </c:pt>
                <c:pt idx="20">
                  <c:v>0.77381359347686118</c:v>
                </c:pt>
                <c:pt idx="21">
                  <c:v>0.80573028734314656</c:v>
                </c:pt>
                <c:pt idx="22">
                  <c:v>1.9087460299720673</c:v>
                </c:pt>
                <c:pt idx="23">
                  <c:v>2.9300802336931908</c:v>
                </c:pt>
              </c:numCache>
            </c:numRef>
          </c:xVal>
          <c:yVal>
            <c:numRef>
              <c:f>'Fig 2A (ful data)'!$E$2:$E$26</c:f>
              <c:numCache>
                <c:formatCode>General</c:formatCode>
                <c:ptCount val="25"/>
                <c:pt idx="0">
                  <c:v>-2</c:v>
                </c:pt>
                <c:pt idx="1">
                  <c:v>-1.826087</c:v>
                </c:pt>
                <c:pt idx="2">
                  <c:v>-1.652174</c:v>
                </c:pt>
                <c:pt idx="3">
                  <c:v>-1.478261</c:v>
                </c:pt>
                <c:pt idx="4">
                  <c:v>-1.3043480000000001</c:v>
                </c:pt>
                <c:pt idx="5">
                  <c:v>-1.1304350000000001</c:v>
                </c:pt>
                <c:pt idx="6">
                  <c:v>-0.95652200000000009</c:v>
                </c:pt>
                <c:pt idx="7">
                  <c:v>-0.78260900000000011</c:v>
                </c:pt>
                <c:pt idx="8">
                  <c:v>-0.60869600000000013</c:v>
                </c:pt>
                <c:pt idx="9">
                  <c:v>-0.43478300000000014</c:v>
                </c:pt>
                <c:pt idx="10">
                  <c:v>-0.26087000000000016</c:v>
                </c:pt>
                <c:pt idx="11">
                  <c:v>-8.6957000000000145E-2</c:v>
                </c:pt>
                <c:pt idx="12">
                  <c:v>8.6955999999999867E-2</c:v>
                </c:pt>
                <c:pt idx="13">
                  <c:v>0.26086899999999991</c:v>
                </c:pt>
                <c:pt idx="14">
                  <c:v>0.43478199999999989</c:v>
                </c:pt>
                <c:pt idx="15">
                  <c:v>0.60869499999999988</c:v>
                </c:pt>
                <c:pt idx="16">
                  <c:v>0.78260799999999986</c:v>
                </c:pt>
                <c:pt idx="17">
                  <c:v>0.95652099999999984</c:v>
                </c:pt>
                <c:pt idx="18">
                  <c:v>1.1304339999999999</c:v>
                </c:pt>
                <c:pt idx="19">
                  <c:v>1.3043469999999999</c:v>
                </c:pt>
                <c:pt idx="20">
                  <c:v>1.4782599999999999</c:v>
                </c:pt>
                <c:pt idx="21">
                  <c:v>1.6521729999999999</c:v>
                </c:pt>
                <c:pt idx="22">
                  <c:v>1.8260859999999999</c:v>
                </c:pt>
                <c:pt idx="23">
                  <c:v>1.9999989999999999</c:v>
                </c:pt>
                <c:pt idx="24">
                  <c:v>2.1739120000000001</c:v>
                </c:pt>
              </c:numCache>
            </c:numRef>
          </c:yVal>
          <c:smooth val="1"/>
        </c:ser>
        <c:ser>
          <c:idx val="0"/>
          <c:order val="1"/>
          <c:tx>
            <c:v>1:1 line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'Fig 2A (ful data)'!$E$2:$E$26</c:f>
              <c:numCache>
                <c:formatCode>General</c:formatCode>
                <c:ptCount val="25"/>
                <c:pt idx="0">
                  <c:v>-2</c:v>
                </c:pt>
                <c:pt idx="1">
                  <c:v>-1.826087</c:v>
                </c:pt>
                <c:pt idx="2">
                  <c:v>-1.652174</c:v>
                </c:pt>
                <c:pt idx="3">
                  <c:v>-1.478261</c:v>
                </c:pt>
                <c:pt idx="4">
                  <c:v>-1.3043480000000001</c:v>
                </c:pt>
                <c:pt idx="5">
                  <c:v>-1.1304350000000001</c:v>
                </c:pt>
                <c:pt idx="6">
                  <c:v>-0.95652200000000009</c:v>
                </c:pt>
                <c:pt idx="7">
                  <c:v>-0.78260900000000011</c:v>
                </c:pt>
                <c:pt idx="8">
                  <c:v>-0.60869600000000013</c:v>
                </c:pt>
                <c:pt idx="9">
                  <c:v>-0.43478300000000014</c:v>
                </c:pt>
                <c:pt idx="10">
                  <c:v>-0.26087000000000016</c:v>
                </c:pt>
                <c:pt idx="11">
                  <c:v>-8.6957000000000145E-2</c:v>
                </c:pt>
                <c:pt idx="12">
                  <c:v>8.6955999999999867E-2</c:v>
                </c:pt>
                <c:pt idx="13">
                  <c:v>0.26086899999999991</c:v>
                </c:pt>
                <c:pt idx="14">
                  <c:v>0.43478199999999989</c:v>
                </c:pt>
                <c:pt idx="15">
                  <c:v>0.60869499999999988</c:v>
                </c:pt>
                <c:pt idx="16">
                  <c:v>0.78260799999999986</c:v>
                </c:pt>
                <c:pt idx="17">
                  <c:v>0.95652099999999984</c:v>
                </c:pt>
                <c:pt idx="18">
                  <c:v>1.1304339999999999</c:v>
                </c:pt>
                <c:pt idx="19">
                  <c:v>1.3043469999999999</c:v>
                </c:pt>
                <c:pt idx="20">
                  <c:v>1.4782599999999999</c:v>
                </c:pt>
                <c:pt idx="21">
                  <c:v>1.6521729999999999</c:v>
                </c:pt>
                <c:pt idx="22">
                  <c:v>1.8260859999999999</c:v>
                </c:pt>
                <c:pt idx="23">
                  <c:v>1.9999989999999999</c:v>
                </c:pt>
                <c:pt idx="24">
                  <c:v>2.1739120000000001</c:v>
                </c:pt>
              </c:numCache>
            </c:numRef>
          </c:xVal>
          <c:yVal>
            <c:numRef>
              <c:f>'Fig 2A (ful data)'!$E$2:$E$26</c:f>
              <c:numCache>
                <c:formatCode>General</c:formatCode>
                <c:ptCount val="25"/>
                <c:pt idx="0">
                  <c:v>-2</c:v>
                </c:pt>
                <c:pt idx="1">
                  <c:v>-1.826087</c:v>
                </c:pt>
                <c:pt idx="2">
                  <c:v>-1.652174</c:v>
                </c:pt>
                <c:pt idx="3">
                  <c:v>-1.478261</c:v>
                </c:pt>
                <c:pt idx="4">
                  <c:v>-1.3043480000000001</c:v>
                </c:pt>
                <c:pt idx="5">
                  <c:v>-1.1304350000000001</c:v>
                </c:pt>
                <c:pt idx="6">
                  <c:v>-0.95652200000000009</c:v>
                </c:pt>
                <c:pt idx="7">
                  <c:v>-0.78260900000000011</c:v>
                </c:pt>
                <c:pt idx="8">
                  <c:v>-0.60869600000000013</c:v>
                </c:pt>
                <c:pt idx="9">
                  <c:v>-0.43478300000000014</c:v>
                </c:pt>
                <c:pt idx="10">
                  <c:v>-0.26087000000000016</c:v>
                </c:pt>
                <c:pt idx="11">
                  <c:v>-8.6957000000000145E-2</c:v>
                </c:pt>
                <c:pt idx="12">
                  <c:v>8.6955999999999867E-2</c:v>
                </c:pt>
                <c:pt idx="13">
                  <c:v>0.26086899999999991</c:v>
                </c:pt>
                <c:pt idx="14">
                  <c:v>0.43478199999999989</c:v>
                </c:pt>
                <c:pt idx="15">
                  <c:v>0.60869499999999988</c:v>
                </c:pt>
                <c:pt idx="16">
                  <c:v>0.78260799999999986</c:v>
                </c:pt>
                <c:pt idx="17">
                  <c:v>0.95652099999999984</c:v>
                </c:pt>
                <c:pt idx="18">
                  <c:v>1.1304339999999999</c:v>
                </c:pt>
                <c:pt idx="19">
                  <c:v>1.3043469999999999</c:v>
                </c:pt>
                <c:pt idx="20">
                  <c:v>1.4782599999999999</c:v>
                </c:pt>
                <c:pt idx="21">
                  <c:v>1.6521729999999999</c:v>
                </c:pt>
                <c:pt idx="22">
                  <c:v>1.8260859999999999</c:v>
                </c:pt>
                <c:pt idx="23">
                  <c:v>1.9999989999999999</c:v>
                </c:pt>
                <c:pt idx="24">
                  <c:v>2.1739120000000001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42312"/>
        <c:axId val="381540352"/>
      </c:scatterChart>
      <c:valAx>
        <c:axId val="381542312"/>
        <c:scaling>
          <c:orientation val="minMax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Theoretical Quantiles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0352"/>
        <c:crosses val="autoZero"/>
        <c:crossBetween val="midCat"/>
      </c:valAx>
      <c:valAx>
        <c:axId val="381540352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Data Quantiles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2312"/>
        <c:crossesAt val="-2.5"/>
        <c:crossBetween val="midCat"/>
        <c:majorUnit val="0.7500000000000001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Normal data quantiles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2B (Censored data)'!$D$2:$D$23</c:f>
              <c:numCache>
                <c:formatCode>General</c:formatCode>
                <c:ptCount val="22"/>
                <c:pt idx="0">
                  <c:v>-2.0004235691059797</c:v>
                </c:pt>
                <c:pt idx="1">
                  <c:v>-1.4894700423279403</c:v>
                </c:pt>
                <c:pt idx="2">
                  <c:v>-1.2074140502222019</c:v>
                </c:pt>
                <c:pt idx="3">
                  <c:v>-0.99820117215288462</c:v>
                </c:pt>
                <c:pt idx="4">
                  <c:v>-0.82549449092923566</c:v>
                </c:pt>
                <c:pt idx="5">
                  <c:v>-0.67448975019608193</c:v>
                </c:pt>
                <c:pt idx="6">
                  <c:v>-0.53751910620277299</c:v>
                </c:pt>
                <c:pt idx="7">
                  <c:v>-0.40998332218733691</c:v>
                </c:pt>
                <c:pt idx="8">
                  <c:v>-0.28880935507446348</c:v>
                </c:pt>
                <c:pt idx="9">
                  <c:v>-0.17174708963751179</c:v>
                </c:pt>
                <c:pt idx="10">
                  <c:v>-5.6999674358374317E-2</c:v>
                </c:pt>
                <c:pt idx="11">
                  <c:v>5.6999674358374317E-2</c:v>
                </c:pt>
                <c:pt idx="12">
                  <c:v>0.17174708963751192</c:v>
                </c:pt>
                <c:pt idx="13">
                  <c:v>0.28880935507446348</c:v>
                </c:pt>
                <c:pt idx="14">
                  <c:v>0.4099833221873368</c:v>
                </c:pt>
                <c:pt idx="15">
                  <c:v>0.53751910620277321</c:v>
                </c:pt>
                <c:pt idx="16">
                  <c:v>0.67448975019608193</c:v>
                </c:pt>
                <c:pt idx="17">
                  <c:v>0.82549449092923566</c:v>
                </c:pt>
                <c:pt idx="18">
                  <c:v>0.99820117215288462</c:v>
                </c:pt>
                <c:pt idx="19">
                  <c:v>1.2074140502222019</c:v>
                </c:pt>
                <c:pt idx="20">
                  <c:v>1.4894700423279406</c:v>
                </c:pt>
                <c:pt idx="21">
                  <c:v>2.0004235691059802</c:v>
                </c:pt>
              </c:numCache>
            </c:numRef>
          </c:xVal>
          <c:yVal>
            <c:numRef>
              <c:f>'Fig 2B (Censored data)'!$F$2:$F$23</c:f>
              <c:numCache>
                <c:formatCode>General</c:formatCode>
                <c:ptCount val="22"/>
                <c:pt idx="0">
                  <c:v>-1.5443689284054838</c:v>
                </c:pt>
                <c:pt idx="1">
                  <c:v>-1.4678860572702401</c:v>
                </c:pt>
                <c:pt idx="2">
                  <c:v>-1.4206283482761071</c:v>
                </c:pt>
                <c:pt idx="3">
                  <c:v>-1.3929577160361202</c:v>
                </c:pt>
                <c:pt idx="4">
                  <c:v>-1.110344180011992</c:v>
                </c:pt>
                <c:pt idx="5">
                  <c:v>-1.0932443510996404</c:v>
                </c:pt>
                <c:pt idx="6">
                  <c:v>-0.99188900154643211</c:v>
                </c:pt>
                <c:pt idx="7">
                  <c:v>-0.54853707374620353</c:v>
                </c:pt>
                <c:pt idx="8">
                  <c:v>-0.26001632409780673</c:v>
                </c:pt>
                <c:pt idx="9">
                  <c:v>-8.4976257231377791E-2</c:v>
                </c:pt>
                <c:pt idx="10">
                  <c:v>4.3427912601367476E-2</c:v>
                </c:pt>
                <c:pt idx="11">
                  <c:v>8.7576561793255472E-2</c:v>
                </c:pt>
                <c:pt idx="12">
                  <c:v>0.3782736533032241</c:v>
                </c:pt>
                <c:pt idx="13">
                  <c:v>0.46315098590452958</c:v>
                </c:pt>
                <c:pt idx="14">
                  <c:v>0.53559207929685382</c:v>
                </c:pt>
                <c:pt idx="15">
                  <c:v>0.89313395655510275</c:v>
                </c:pt>
                <c:pt idx="16">
                  <c:v>0.92111549477531351</c:v>
                </c:pt>
                <c:pt idx="17">
                  <c:v>0.96712957984854953</c:v>
                </c:pt>
                <c:pt idx="18">
                  <c:v>1.2537848936155971</c:v>
                </c:pt>
                <c:pt idx="19">
                  <c:v>1.3815672514878943</c:v>
                </c:pt>
                <c:pt idx="20">
                  <c:v>1.4714190797727926</c:v>
                </c:pt>
                <c:pt idx="21">
                  <c:v>1.5186767887669268</c:v>
                </c:pt>
              </c:numCache>
            </c:numRef>
          </c:yVal>
          <c:smooth val="1"/>
        </c:ser>
        <c:ser>
          <c:idx val="1"/>
          <c:order val="1"/>
          <c:tx>
            <c:v>1:1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 2B (Censored data)'!$E$2:$E$23</c:f>
              <c:numCache>
                <c:formatCode>General</c:formatCode>
                <c:ptCount val="22"/>
                <c:pt idx="0">
                  <c:v>-2</c:v>
                </c:pt>
                <c:pt idx="1">
                  <c:v>-1.8094999999999999</c:v>
                </c:pt>
                <c:pt idx="2">
                  <c:v>-1.6189999999999998</c:v>
                </c:pt>
                <c:pt idx="3">
                  <c:v>-1.4284999999999997</c:v>
                </c:pt>
                <c:pt idx="4">
                  <c:v>-1.2379999999999995</c:v>
                </c:pt>
                <c:pt idx="5">
                  <c:v>-1.0474999999999994</c:v>
                </c:pt>
                <c:pt idx="6">
                  <c:v>-0.85699999999999943</c:v>
                </c:pt>
                <c:pt idx="7">
                  <c:v>-0.66649999999999943</c:v>
                </c:pt>
                <c:pt idx="8">
                  <c:v>-0.47599999999999942</c:v>
                </c:pt>
                <c:pt idx="9">
                  <c:v>-0.28549999999999942</c:v>
                </c:pt>
                <c:pt idx="10">
                  <c:v>-9.4999999999999418E-2</c:v>
                </c:pt>
                <c:pt idx="11">
                  <c:v>9.5500000000000584E-2</c:v>
                </c:pt>
                <c:pt idx="12">
                  <c:v>0.28600000000000059</c:v>
                </c:pt>
                <c:pt idx="13">
                  <c:v>0.47650000000000059</c:v>
                </c:pt>
                <c:pt idx="14">
                  <c:v>0.66700000000000059</c:v>
                </c:pt>
                <c:pt idx="15">
                  <c:v>0.8575000000000006</c:v>
                </c:pt>
                <c:pt idx="16">
                  <c:v>1.0480000000000005</c:v>
                </c:pt>
                <c:pt idx="17">
                  <c:v>1.2385000000000006</c:v>
                </c:pt>
                <c:pt idx="18">
                  <c:v>1.4290000000000007</c:v>
                </c:pt>
                <c:pt idx="19">
                  <c:v>1.6195000000000008</c:v>
                </c:pt>
                <c:pt idx="20">
                  <c:v>1.8100000000000009</c:v>
                </c:pt>
                <c:pt idx="21">
                  <c:v>2.0005000000000011</c:v>
                </c:pt>
              </c:numCache>
            </c:numRef>
          </c:xVal>
          <c:yVal>
            <c:numRef>
              <c:f>'Fig 2B (Censored data)'!$E$2:$E$23</c:f>
              <c:numCache>
                <c:formatCode>General</c:formatCode>
                <c:ptCount val="22"/>
                <c:pt idx="0">
                  <c:v>-2</c:v>
                </c:pt>
                <c:pt idx="1">
                  <c:v>-1.8094999999999999</c:v>
                </c:pt>
                <c:pt idx="2">
                  <c:v>-1.6189999999999998</c:v>
                </c:pt>
                <c:pt idx="3">
                  <c:v>-1.4284999999999997</c:v>
                </c:pt>
                <c:pt idx="4">
                  <c:v>-1.2379999999999995</c:v>
                </c:pt>
                <c:pt idx="5">
                  <c:v>-1.0474999999999994</c:v>
                </c:pt>
                <c:pt idx="6">
                  <c:v>-0.85699999999999943</c:v>
                </c:pt>
                <c:pt idx="7">
                  <c:v>-0.66649999999999943</c:v>
                </c:pt>
                <c:pt idx="8">
                  <c:v>-0.47599999999999942</c:v>
                </c:pt>
                <c:pt idx="9">
                  <c:v>-0.28549999999999942</c:v>
                </c:pt>
                <c:pt idx="10">
                  <c:v>-9.4999999999999418E-2</c:v>
                </c:pt>
                <c:pt idx="11">
                  <c:v>9.5500000000000584E-2</c:v>
                </c:pt>
                <c:pt idx="12">
                  <c:v>0.28600000000000059</c:v>
                </c:pt>
                <c:pt idx="13">
                  <c:v>0.47650000000000059</c:v>
                </c:pt>
                <c:pt idx="14">
                  <c:v>0.66700000000000059</c:v>
                </c:pt>
                <c:pt idx="15">
                  <c:v>0.8575000000000006</c:v>
                </c:pt>
                <c:pt idx="16">
                  <c:v>1.0480000000000005</c:v>
                </c:pt>
                <c:pt idx="17">
                  <c:v>1.2385000000000006</c:v>
                </c:pt>
                <c:pt idx="18">
                  <c:v>1.4290000000000007</c:v>
                </c:pt>
                <c:pt idx="19">
                  <c:v>1.6195000000000008</c:v>
                </c:pt>
                <c:pt idx="20">
                  <c:v>1.8100000000000009</c:v>
                </c:pt>
                <c:pt idx="21">
                  <c:v>2.0005000000000011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38392"/>
        <c:axId val="381543880"/>
      </c:scatterChart>
      <c:valAx>
        <c:axId val="381538392"/>
        <c:scaling>
          <c:orientation val="minMax"/>
          <c:max val="2.25"/>
          <c:min val="-2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Theoretical Quantiles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3880"/>
        <c:crossesAt val="-2.25"/>
        <c:crossBetween val="midCat"/>
        <c:majorUnit val="0.75000000000000011"/>
      </c:valAx>
      <c:valAx>
        <c:axId val="381543880"/>
        <c:scaling>
          <c:orientation val="minMax"/>
          <c:min val="-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Data Quantiles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8392"/>
        <c:crossesAt val="-2.25"/>
        <c:crossBetween val="midCat"/>
        <c:majorUnit val="0.7500000000000001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Incongruent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1 (histograms)'!$O$3:$O$22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cat>
          <c:val>
            <c:numRef>
              <c:f>'Fig 1 (histograms)'!$P$3:$P$22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Congruent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 1 (histograms)'!$N$3:$N$22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Difference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 1 (histograms)'!$R$3:$R$22</c:f>
              <c:numCache>
                <c:formatCode>General</c:formatCode>
                <c:ptCount val="2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81538000"/>
        <c:axId val="381539176"/>
      </c:barChart>
      <c:catAx>
        <c:axId val="38153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trial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9176"/>
        <c:crosses val="autoZero"/>
        <c:auto val="1"/>
        <c:lblAlgn val="ctr"/>
        <c:lblOffset val="100"/>
        <c:noMultiLvlLbl val="0"/>
      </c:catAx>
      <c:valAx>
        <c:axId val="3815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(#)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10</xdr:row>
      <xdr:rowOff>4762</xdr:rowOff>
    </xdr:from>
    <xdr:to>
      <xdr:col>19</xdr:col>
      <xdr:colOff>400050</xdr:colOff>
      <xdr:row>24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100011</xdr:rowOff>
    </xdr:from>
    <xdr:to>
      <xdr:col>14</xdr:col>
      <xdr:colOff>28575</xdr:colOff>
      <xdr:row>18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4</xdr:row>
      <xdr:rowOff>138112</xdr:rowOff>
    </xdr:from>
    <xdr:to>
      <xdr:col>15</xdr:col>
      <xdr:colOff>519112</xdr:colOff>
      <xdr:row>19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2</xdr:row>
      <xdr:rowOff>109537</xdr:rowOff>
    </xdr:from>
    <xdr:to>
      <xdr:col>24</xdr:col>
      <xdr:colOff>66675</xdr:colOff>
      <xdr:row>16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6" totalsRowShown="0">
  <autoFilter ref="A1:F26"/>
  <sortState ref="A2:F25">
    <sortCondition ref="A1:A25"/>
  </sortState>
  <tableColumns count="6">
    <tableColumn id="1" name="Data"/>
    <tableColumn id="2" name="Rank"/>
    <tableColumn id="3" name="Rank Proportion" dataDxfId="2">
      <calculatedColumnFormula>(Table1[[#This Row],[Rank]]-0.5)/COUNT(Table1[Rank])</calculatedColumnFormula>
    </tableColumn>
    <tableColumn id="4" name="Normal Theoretical Quantiles" dataDxfId="1">
      <calculatedColumnFormula>_xlfn.NORM.S.INV(Table1[[#This Row],[Rank Proportion]])</calculatedColumnFormula>
    </tableColumn>
    <tableColumn id="5" name="One-to-one line"/>
    <tableColumn id="6" name="Normal Data Quantiles" dataDxfId="0">
      <calculatedColumnFormula>(Table1[[#This Row],[Data]]-AVERAGE(Table1[Data]))/SQRT(SUM($I$2:$I$25)/24)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1" workbookViewId="0">
      <selection activeCell="E1" sqref="E1:E2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E1" t="s">
        <v>2</v>
      </c>
      <c r="H1" t="s">
        <v>3</v>
      </c>
      <c r="M1" t="s">
        <v>4</v>
      </c>
      <c r="N1" t="s">
        <v>13</v>
      </c>
    </row>
    <row r="2" spans="1:14" x14ac:dyDescent="0.25">
      <c r="A2">
        <v>1</v>
      </c>
      <c r="B2">
        <v>12.079000000000001</v>
      </c>
      <c r="C2">
        <f>B2-$B$27</f>
        <v>-1.9721250000000001</v>
      </c>
      <c r="D2">
        <f>C2^2</f>
        <v>3.8892770156250007</v>
      </c>
      <c r="E2">
        <v>19.277999999999999</v>
      </c>
      <c r="F2">
        <f>E2-$E$27</f>
        <v>-2.7379166666666706</v>
      </c>
      <c r="G2">
        <f>F2^2</f>
        <v>7.4961876736111321</v>
      </c>
      <c r="H2">
        <f>E2-B2</f>
        <v>7.1989999999999981</v>
      </c>
      <c r="I2">
        <f>H2-$H$27</f>
        <v>-0.76579166666666598</v>
      </c>
      <c r="J2">
        <f>I2^2</f>
        <v>0.58643687673611011</v>
      </c>
      <c r="K2" t="s">
        <v>20</v>
      </c>
      <c r="L2" t="s">
        <v>1</v>
      </c>
      <c r="M2">
        <f>B27</f>
        <v>14.051125000000001</v>
      </c>
      <c r="N2">
        <f>B33</f>
        <v>3.4844157127666331</v>
      </c>
    </row>
    <row r="3" spans="1:14" x14ac:dyDescent="0.25">
      <c r="A3">
        <v>2</v>
      </c>
      <c r="B3">
        <v>16.791</v>
      </c>
      <c r="C3">
        <f t="shared" ref="C3:C25" si="0">B3-$B$27</f>
        <v>2.7398749999999996</v>
      </c>
      <c r="D3">
        <f t="shared" ref="D3:D25" si="1">C3^2</f>
        <v>7.5069150156249975</v>
      </c>
      <c r="E3">
        <v>18.741</v>
      </c>
      <c r="F3">
        <f t="shared" ref="F3:F25" si="2">E3-$E$27</f>
        <v>-3.2749166666666696</v>
      </c>
      <c r="G3">
        <f t="shared" ref="G3:G25" si="3">F3^2</f>
        <v>10.72507917361113</v>
      </c>
      <c r="H3">
        <f t="shared" ref="H3:H25" si="4">E3-B3</f>
        <v>1.9499999999999993</v>
      </c>
      <c r="I3">
        <f t="shared" ref="I3:I25" si="5">H3-$H$27</f>
        <v>-6.0147916666666648</v>
      </c>
      <c r="J3">
        <f t="shared" ref="J3:J25" si="6">I3^2</f>
        <v>36.177718793402754</v>
      </c>
      <c r="L3" t="s">
        <v>2</v>
      </c>
      <c r="M3">
        <f>E27</f>
        <v>22.015916666666669</v>
      </c>
      <c r="N3">
        <f>E33</f>
        <v>4.6960551345133172</v>
      </c>
    </row>
    <row r="4" spans="1:14" x14ac:dyDescent="0.25">
      <c r="A4">
        <v>3</v>
      </c>
      <c r="B4">
        <v>9.5640000000000001</v>
      </c>
      <c r="C4">
        <f t="shared" si="0"/>
        <v>-4.4871250000000007</v>
      </c>
      <c r="D4">
        <f t="shared" si="1"/>
        <v>20.134290765625007</v>
      </c>
      <c r="E4">
        <v>21.213999999999999</v>
      </c>
      <c r="F4">
        <f t="shared" si="2"/>
        <v>-0.80191666666667061</v>
      </c>
      <c r="G4">
        <f t="shared" si="3"/>
        <v>0.64307034027778409</v>
      </c>
      <c r="H4">
        <f t="shared" si="4"/>
        <v>11.649999999999999</v>
      </c>
      <c r="I4">
        <f t="shared" si="5"/>
        <v>3.6852083333333345</v>
      </c>
      <c r="J4">
        <f t="shared" si="6"/>
        <v>13.580760460069452</v>
      </c>
      <c r="L4" t="s">
        <v>12</v>
      </c>
      <c r="M4">
        <f>H27</f>
        <v>7.964791666666664</v>
      </c>
      <c r="N4">
        <f>H33</f>
        <v>4.8648269103590538</v>
      </c>
    </row>
    <row r="5" spans="1:14" x14ac:dyDescent="0.25">
      <c r="A5">
        <v>4</v>
      </c>
      <c r="B5">
        <v>8.6300000000000008</v>
      </c>
      <c r="C5">
        <f t="shared" si="0"/>
        <v>-5.421125</v>
      </c>
      <c r="D5">
        <f t="shared" si="1"/>
        <v>29.388596265625001</v>
      </c>
      <c r="E5">
        <v>15.686999999999999</v>
      </c>
      <c r="F5">
        <f t="shared" si="2"/>
        <v>-6.3289166666666699</v>
      </c>
      <c r="G5">
        <f t="shared" si="3"/>
        <v>40.055186173611155</v>
      </c>
      <c r="H5">
        <f t="shared" si="4"/>
        <v>7.0569999999999986</v>
      </c>
      <c r="I5">
        <f t="shared" si="5"/>
        <v>-0.90779166666666544</v>
      </c>
      <c r="J5">
        <f t="shared" si="6"/>
        <v>0.8240857100694422</v>
      </c>
    </row>
    <row r="6" spans="1:14" x14ac:dyDescent="0.25">
      <c r="A6">
        <v>5</v>
      </c>
      <c r="B6">
        <v>14.669</v>
      </c>
      <c r="C6">
        <f t="shared" si="0"/>
        <v>0.61787499999999973</v>
      </c>
      <c r="D6">
        <f t="shared" si="1"/>
        <v>0.38176951562499967</v>
      </c>
      <c r="E6">
        <v>22.803000000000001</v>
      </c>
      <c r="F6">
        <f t="shared" si="2"/>
        <v>0.78708333333333158</v>
      </c>
      <c r="G6">
        <f t="shared" si="3"/>
        <v>0.61950017361110832</v>
      </c>
      <c r="H6">
        <f t="shared" si="4"/>
        <v>8.1340000000000003</v>
      </c>
      <c r="I6">
        <f t="shared" si="5"/>
        <v>0.16920833333333629</v>
      </c>
      <c r="J6">
        <f t="shared" si="6"/>
        <v>2.8631460069445447E-2</v>
      </c>
      <c r="K6" t="s">
        <v>21</v>
      </c>
      <c r="L6" t="s">
        <v>1</v>
      </c>
      <c r="M6">
        <f>AVERAGE(B2:B23)</f>
        <v>13.705136363636365</v>
      </c>
      <c r="N6">
        <f>SQRT(SUM(D2:D23)/22)</f>
        <v>3.4082192203937476</v>
      </c>
    </row>
    <row r="7" spans="1:14" x14ac:dyDescent="0.25">
      <c r="A7">
        <v>6</v>
      </c>
      <c r="B7">
        <v>12.238</v>
      </c>
      <c r="C7">
        <f t="shared" si="0"/>
        <v>-1.8131250000000012</v>
      </c>
      <c r="D7">
        <f t="shared" si="1"/>
        <v>3.2874222656250045</v>
      </c>
      <c r="E7">
        <v>20.878</v>
      </c>
      <c r="F7">
        <f t="shared" si="2"/>
        <v>-1.1379166666666691</v>
      </c>
      <c r="G7">
        <f t="shared" si="3"/>
        <v>1.2948543402777835</v>
      </c>
      <c r="H7">
        <f t="shared" si="4"/>
        <v>8.64</v>
      </c>
      <c r="I7">
        <f t="shared" si="5"/>
        <v>0.67520833333333652</v>
      </c>
      <c r="J7">
        <f t="shared" si="6"/>
        <v>0.4559062934027821</v>
      </c>
      <c r="L7" t="s">
        <v>2</v>
      </c>
      <c r="M7">
        <f>AVERAGE(E2:E23)</f>
        <v>22.053045454545455</v>
      </c>
      <c r="N7">
        <f>SQRT(SUM(G2:G23)/22)</f>
        <v>4.9014418239854836</v>
      </c>
    </row>
    <row r="8" spans="1:14" x14ac:dyDescent="0.25">
      <c r="A8">
        <v>7</v>
      </c>
      <c r="B8">
        <v>14.692</v>
      </c>
      <c r="C8">
        <f t="shared" si="0"/>
        <v>0.64087499999999942</v>
      </c>
      <c r="D8">
        <f t="shared" si="1"/>
        <v>0.41072076562499926</v>
      </c>
      <c r="E8">
        <v>24.571999999999999</v>
      </c>
      <c r="F8">
        <f t="shared" si="2"/>
        <v>2.5560833333333299</v>
      </c>
      <c r="G8">
        <f t="shared" si="3"/>
        <v>6.5335620069444271</v>
      </c>
      <c r="H8">
        <f t="shared" si="4"/>
        <v>9.879999999999999</v>
      </c>
      <c r="I8">
        <f t="shared" si="5"/>
        <v>1.915208333333335</v>
      </c>
      <c r="J8">
        <f t="shared" si="6"/>
        <v>3.6680229600694507</v>
      </c>
      <c r="L8" t="s">
        <v>12</v>
      </c>
      <c r="M8">
        <f>AVERAGE(H2:H23)</f>
        <v>8.3479090909090896</v>
      </c>
      <c r="N8">
        <f>SQRT(SUM(J2:J23)/22)</f>
        <v>4.7905015819890036</v>
      </c>
    </row>
    <row r="9" spans="1:14" x14ac:dyDescent="0.25">
      <c r="A9">
        <v>8</v>
      </c>
      <c r="B9">
        <v>8.9870000000000001</v>
      </c>
      <c r="C9">
        <f t="shared" si="0"/>
        <v>-5.0641250000000007</v>
      </c>
      <c r="D9">
        <f t="shared" si="1"/>
        <v>25.645362015625008</v>
      </c>
      <c r="E9">
        <v>17.393999999999998</v>
      </c>
      <c r="F9">
        <f t="shared" si="2"/>
        <v>-4.6219166666666709</v>
      </c>
      <c r="G9">
        <f t="shared" si="3"/>
        <v>21.362113673611152</v>
      </c>
      <c r="H9">
        <f t="shared" si="4"/>
        <v>8.4069999999999983</v>
      </c>
      <c r="I9">
        <f t="shared" si="5"/>
        <v>0.4422083333333342</v>
      </c>
      <c r="J9">
        <f t="shared" si="6"/>
        <v>0.1955482100694452</v>
      </c>
    </row>
    <row r="10" spans="1:14" x14ac:dyDescent="0.25">
      <c r="A10">
        <v>9</v>
      </c>
      <c r="B10">
        <v>9.4009999999999998</v>
      </c>
      <c r="C10">
        <f t="shared" si="0"/>
        <v>-4.650125000000001</v>
      </c>
      <c r="D10">
        <f t="shared" si="1"/>
        <v>21.623662515625011</v>
      </c>
      <c r="E10">
        <v>20.762</v>
      </c>
      <c r="F10">
        <f t="shared" si="2"/>
        <v>-1.2539166666666688</v>
      </c>
      <c r="G10">
        <f t="shared" si="3"/>
        <v>1.5723070069444498</v>
      </c>
      <c r="H10">
        <f t="shared" si="4"/>
        <v>11.361000000000001</v>
      </c>
      <c r="I10">
        <f t="shared" si="5"/>
        <v>3.3962083333333366</v>
      </c>
      <c r="J10">
        <f t="shared" si="6"/>
        <v>11.5342310434028</v>
      </c>
    </row>
    <row r="11" spans="1:14" x14ac:dyDescent="0.25">
      <c r="A11">
        <v>10</v>
      </c>
      <c r="B11">
        <v>14.48</v>
      </c>
      <c r="C11">
        <f t="shared" si="0"/>
        <v>0.42887499999999967</v>
      </c>
      <c r="D11">
        <f t="shared" si="1"/>
        <v>0.18393376562499972</v>
      </c>
      <c r="E11">
        <v>26.282</v>
      </c>
      <c r="F11">
        <f t="shared" si="2"/>
        <v>4.2660833333333308</v>
      </c>
      <c r="G11">
        <f t="shared" si="3"/>
        <v>18.199467006944424</v>
      </c>
      <c r="H11">
        <f t="shared" si="4"/>
        <v>11.802</v>
      </c>
      <c r="I11">
        <f t="shared" si="5"/>
        <v>3.8372083333333356</v>
      </c>
      <c r="J11">
        <f t="shared" si="6"/>
        <v>14.724167793402795</v>
      </c>
    </row>
    <row r="12" spans="1:14" x14ac:dyDescent="0.25">
      <c r="A12">
        <v>11</v>
      </c>
      <c r="B12">
        <v>22.327999999999999</v>
      </c>
      <c r="C12">
        <f t="shared" si="0"/>
        <v>8.2768749999999986</v>
      </c>
      <c r="D12">
        <f t="shared" si="1"/>
        <v>68.506659765624974</v>
      </c>
      <c r="E12">
        <v>24.524000000000001</v>
      </c>
      <c r="F12">
        <f t="shared" si="2"/>
        <v>2.5080833333333317</v>
      </c>
      <c r="G12">
        <f t="shared" si="3"/>
        <v>6.290482006944436</v>
      </c>
      <c r="H12">
        <f t="shared" si="4"/>
        <v>2.1960000000000015</v>
      </c>
      <c r="I12">
        <f t="shared" si="5"/>
        <v>-5.7687916666666625</v>
      </c>
      <c r="J12">
        <f t="shared" si="6"/>
        <v>33.278957293402733</v>
      </c>
    </row>
    <row r="13" spans="1:14" x14ac:dyDescent="0.25">
      <c r="A13">
        <v>12</v>
      </c>
      <c r="B13">
        <v>15.298</v>
      </c>
      <c r="C13">
        <f t="shared" si="0"/>
        <v>1.2468749999999993</v>
      </c>
      <c r="D13">
        <f t="shared" si="1"/>
        <v>1.5546972656249982</v>
      </c>
      <c r="E13">
        <v>18.643999999999998</v>
      </c>
      <c r="F13">
        <f t="shared" si="2"/>
        <v>-3.3719166666666709</v>
      </c>
      <c r="G13">
        <f t="shared" si="3"/>
        <v>11.369822006944473</v>
      </c>
      <c r="H13">
        <f t="shared" si="4"/>
        <v>3.3459999999999983</v>
      </c>
      <c r="I13">
        <f t="shared" si="5"/>
        <v>-4.6187916666666657</v>
      </c>
      <c r="J13">
        <f t="shared" si="6"/>
        <v>21.333236460069436</v>
      </c>
    </row>
    <row r="14" spans="1:14" x14ac:dyDescent="0.25">
      <c r="A14">
        <v>13</v>
      </c>
      <c r="B14">
        <v>15.073</v>
      </c>
      <c r="C14">
        <f t="shared" si="0"/>
        <v>1.0218749999999996</v>
      </c>
      <c r="D14">
        <f t="shared" si="1"/>
        <v>1.0442285156249993</v>
      </c>
      <c r="E14">
        <v>17.510000000000002</v>
      </c>
      <c r="F14">
        <f t="shared" si="2"/>
        <v>-4.5059166666666677</v>
      </c>
      <c r="G14">
        <f t="shared" si="3"/>
        <v>20.303285006944453</v>
      </c>
      <c r="H14">
        <f t="shared" si="4"/>
        <v>2.4370000000000012</v>
      </c>
      <c r="I14">
        <f t="shared" si="5"/>
        <v>-5.5277916666666629</v>
      </c>
      <c r="J14">
        <f t="shared" si="6"/>
        <v>30.556480710069401</v>
      </c>
    </row>
    <row r="15" spans="1:14" x14ac:dyDescent="0.25">
      <c r="A15">
        <v>14</v>
      </c>
      <c r="B15">
        <v>16.928999999999998</v>
      </c>
      <c r="C15">
        <f t="shared" si="0"/>
        <v>2.8778749999999977</v>
      </c>
      <c r="D15">
        <f t="shared" si="1"/>
        <v>8.2821645156249861</v>
      </c>
      <c r="E15">
        <v>20.329999999999998</v>
      </c>
      <c r="F15">
        <f t="shared" si="2"/>
        <v>-1.6859166666666709</v>
      </c>
      <c r="G15">
        <f t="shared" si="3"/>
        <v>2.8423150069444589</v>
      </c>
      <c r="H15">
        <f t="shared" si="4"/>
        <v>3.4009999999999998</v>
      </c>
      <c r="I15">
        <f t="shared" si="5"/>
        <v>-4.5637916666666642</v>
      </c>
      <c r="J15">
        <f t="shared" si="6"/>
        <v>20.828194376736089</v>
      </c>
    </row>
    <row r="16" spans="1:14" x14ac:dyDescent="0.25">
      <c r="A16">
        <v>15</v>
      </c>
      <c r="B16">
        <v>18.2</v>
      </c>
      <c r="C16">
        <f t="shared" si="0"/>
        <v>4.1488749999999985</v>
      </c>
      <c r="D16">
        <f t="shared" si="1"/>
        <v>17.213163765624987</v>
      </c>
      <c r="E16">
        <v>35.255000000000003</v>
      </c>
      <c r="F16">
        <f t="shared" si="2"/>
        <v>13.239083333333333</v>
      </c>
      <c r="G16">
        <f t="shared" si="3"/>
        <v>175.27332750694444</v>
      </c>
      <c r="H16">
        <f t="shared" si="4"/>
        <v>17.055000000000003</v>
      </c>
      <c r="I16">
        <f t="shared" si="5"/>
        <v>9.0902083333333401</v>
      </c>
      <c r="J16">
        <f t="shared" si="6"/>
        <v>82.631887543402897</v>
      </c>
    </row>
    <row r="17" spans="1:12" x14ac:dyDescent="0.25">
      <c r="A17">
        <v>16</v>
      </c>
      <c r="B17">
        <v>12.13</v>
      </c>
      <c r="C17">
        <f t="shared" si="0"/>
        <v>-1.921125</v>
      </c>
      <c r="D17">
        <f t="shared" si="1"/>
        <v>3.6907212656249997</v>
      </c>
      <c r="E17">
        <v>22.158000000000001</v>
      </c>
      <c r="F17">
        <f t="shared" si="2"/>
        <v>0.14208333333333201</v>
      </c>
      <c r="G17">
        <f t="shared" si="3"/>
        <v>2.0187673611110735E-2</v>
      </c>
      <c r="H17">
        <f t="shared" si="4"/>
        <v>10.028</v>
      </c>
      <c r="I17">
        <f t="shared" si="5"/>
        <v>2.0632083333333364</v>
      </c>
      <c r="J17">
        <f t="shared" si="6"/>
        <v>4.2568286267361239</v>
      </c>
    </row>
    <row r="18" spans="1:12" x14ac:dyDescent="0.25">
      <c r="A18">
        <v>17</v>
      </c>
      <c r="B18">
        <v>18.495000000000001</v>
      </c>
      <c r="C18">
        <f t="shared" si="0"/>
        <v>4.4438750000000002</v>
      </c>
      <c r="D18">
        <f t="shared" si="1"/>
        <v>19.748025015625004</v>
      </c>
      <c r="E18">
        <v>25.138999999999999</v>
      </c>
      <c r="F18">
        <f t="shared" si="2"/>
        <v>3.1230833333333301</v>
      </c>
      <c r="G18">
        <f t="shared" si="3"/>
        <v>9.7536495069444236</v>
      </c>
      <c r="H18">
        <f t="shared" si="4"/>
        <v>6.6439999999999984</v>
      </c>
      <c r="I18">
        <f t="shared" si="5"/>
        <v>-1.3207916666666657</v>
      </c>
      <c r="J18">
        <f t="shared" si="6"/>
        <v>1.7444906267361087</v>
      </c>
    </row>
    <row r="19" spans="1:12" x14ac:dyDescent="0.25">
      <c r="A19">
        <v>18</v>
      </c>
      <c r="B19">
        <v>10.638999999999999</v>
      </c>
      <c r="C19">
        <f t="shared" si="0"/>
        <v>-3.4121250000000014</v>
      </c>
      <c r="D19">
        <f t="shared" si="1"/>
        <v>11.642597015625009</v>
      </c>
      <c r="E19">
        <v>20.428999999999998</v>
      </c>
      <c r="F19">
        <f t="shared" si="2"/>
        <v>-1.5869166666666707</v>
      </c>
      <c r="G19">
        <f t="shared" si="3"/>
        <v>2.5183045069444576</v>
      </c>
      <c r="H19">
        <f t="shared" si="4"/>
        <v>9.7899999999999991</v>
      </c>
      <c r="I19">
        <f t="shared" si="5"/>
        <v>1.8252083333333351</v>
      </c>
      <c r="J19">
        <f t="shared" si="6"/>
        <v>3.331385460069451</v>
      </c>
    </row>
    <row r="20" spans="1:12" x14ac:dyDescent="0.25">
      <c r="A20">
        <v>19</v>
      </c>
      <c r="B20">
        <v>11.343999999999999</v>
      </c>
      <c r="C20">
        <f t="shared" si="0"/>
        <v>-2.7071250000000013</v>
      </c>
      <c r="D20">
        <f t="shared" si="1"/>
        <v>7.3285257656250069</v>
      </c>
      <c r="E20">
        <v>17.425000000000001</v>
      </c>
      <c r="F20">
        <f t="shared" si="2"/>
        <v>-4.5909166666666685</v>
      </c>
      <c r="G20">
        <f t="shared" si="3"/>
        <v>21.076515840277796</v>
      </c>
      <c r="H20">
        <f t="shared" si="4"/>
        <v>6.0810000000000013</v>
      </c>
      <c r="I20">
        <f t="shared" si="5"/>
        <v>-1.8837916666666628</v>
      </c>
      <c r="J20">
        <f t="shared" si="6"/>
        <v>3.5486710434027628</v>
      </c>
    </row>
    <row r="21" spans="1:12" x14ac:dyDescent="0.25">
      <c r="A21">
        <v>20</v>
      </c>
      <c r="B21">
        <v>12.369</v>
      </c>
      <c r="C21">
        <f t="shared" si="0"/>
        <v>-1.682125000000001</v>
      </c>
      <c r="D21">
        <f t="shared" si="1"/>
        <v>2.8295445156250034</v>
      </c>
      <c r="E21">
        <v>34.287999999999997</v>
      </c>
      <c r="F21">
        <f t="shared" si="2"/>
        <v>12.272083333333327</v>
      </c>
      <c r="G21">
        <f t="shared" si="3"/>
        <v>150.60402934027763</v>
      </c>
      <c r="H21">
        <f t="shared" si="4"/>
        <v>21.918999999999997</v>
      </c>
      <c r="I21">
        <f t="shared" si="5"/>
        <v>13.954208333333334</v>
      </c>
      <c r="J21">
        <f t="shared" si="6"/>
        <v>194.71993021006946</v>
      </c>
    </row>
    <row r="22" spans="1:12" x14ac:dyDescent="0.25">
      <c r="A22">
        <v>21</v>
      </c>
      <c r="B22">
        <v>12.944000000000001</v>
      </c>
      <c r="C22">
        <f t="shared" si="0"/>
        <v>-1.1071249999999999</v>
      </c>
      <c r="D22">
        <f t="shared" si="1"/>
        <v>1.2257257656249998</v>
      </c>
      <c r="E22">
        <v>23.893999999999998</v>
      </c>
      <c r="F22">
        <f t="shared" si="2"/>
        <v>1.8780833333333291</v>
      </c>
      <c r="G22">
        <f t="shared" si="3"/>
        <v>3.5271970069444287</v>
      </c>
      <c r="H22">
        <f t="shared" si="4"/>
        <v>10.949999999999998</v>
      </c>
      <c r="I22">
        <f t="shared" si="5"/>
        <v>2.9852083333333335</v>
      </c>
      <c r="J22">
        <f t="shared" si="6"/>
        <v>8.9114687934027792</v>
      </c>
    </row>
    <row r="23" spans="1:12" x14ac:dyDescent="0.25">
      <c r="A23">
        <v>22</v>
      </c>
      <c r="B23">
        <v>14.233000000000001</v>
      </c>
      <c r="C23">
        <f t="shared" si="0"/>
        <v>0.18187499999999979</v>
      </c>
      <c r="D23">
        <f t="shared" si="1"/>
        <v>3.3078515624999923E-2</v>
      </c>
      <c r="E23">
        <v>17.96</v>
      </c>
      <c r="F23">
        <f t="shared" si="2"/>
        <v>-4.0559166666666684</v>
      </c>
      <c r="G23">
        <f t="shared" si="3"/>
        <v>16.450460006944457</v>
      </c>
      <c r="H23">
        <f t="shared" si="4"/>
        <v>3.7270000000000003</v>
      </c>
      <c r="I23">
        <f t="shared" si="5"/>
        <v>-4.2377916666666637</v>
      </c>
      <c r="J23">
        <f t="shared" si="6"/>
        <v>17.958878210069418</v>
      </c>
    </row>
    <row r="24" spans="1:12" x14ac:dyDescent="0.25">
      <c r="A24">
        <v>23</v>
      </c>
      <c r="B24">
        <v>19.71</v>
      </c>
      <c r="C24">
        <f t="shared" si="0"/>
        <v>5.6588750000000001</v>
      </c>
      <c r="D24">
        <f t="shared" si="1"/>
        <v>32.022866265624998</v>
      </c>
      <c r="E24">
        <v>22.058</v>
      </c>
      <c r="F24">
        <f t="shared" si="2"/>
        <v>4.2083333333330586E-2</v>
      </c>
      <c r="G24">
        <f t="shared" si="3"/>
        <v>1.7710069444442133E-3</v>
      </c>
      <c r="H24">
        <f t="shared" si="4"/>
        <v>2.347999999999999</v>
      </c>
      <c r="I24">
        <f t="shared" si="5"/>
        <v>-5.6167916666666651</v>
      </c>
      <c r="J24">
        <f t="shared" si="6"/>
        <v>31.548348626736093</v>
      </c>
    </row>
    <row r="25" spans="1:12" x14ac:dyDescent="0.25">
      <c r="A25">
        <v>24</v>
      </c>
      <c r="B25">
        <v>16.004000000000001</v>
      </c>
      <c r="C25">
        <f t="shared" si="0"/>
        <v>1.9528750000000006</v>
      </c>
      <c r="D25">
        <f t="shared" si="1"/>
        <v>3.8137207656250021</v>
      </c>
      <c r="E25">
        <v>21.157</v>
      </c>
      <c r="F25">
        <f t="shared" si="2"/>
        <v>-0.85891666666666922</v>
      </c>
      <c r="G25">
        <f t="shared" si="3"/>
        <v>0.73773784027778211</v>
      </c>
      <c r="H25">
        <f t="shared" si="4"/>
        <v>5.1529999999999987</v>
      </c>
      <c r="I25">
        <f t="shared" si="5"/>
        <v>-2.8117916666666654</v>
      </c>
      <c r="J25">
        <f t="shared" si="6"/>
        <v>7.9061723767361034</v>
      </c>
    </row>
    <row r="26" spans="1:12" x14ac:dyDescent="0.25">
      <c r="B26" t="s">
        <v>4</v>
      </c>
      <c r="E26" t="s">
        <v>4</v>
      </c>
      <c r="H26" t="s">
        <v>4</v>
      </c>
    </row>
    <row r="27" spans="1:12" x14ac:dyDescent="0.25">
      <c r="B27">
        <f>AVERAGE(B2:B25)</f>
        <v>14.051125000000001</v>
      </c>
      <c r="E27">
        <f>AVERAGE(E2:E25)</f>
        <v>22.015916666666669</v>
      </c>
      <c r="H27">
        <f>AVERAGE(H2:H25)</f>
        <v>7.964791666666664</v>
      </c>
      <c r="L27">
        <f>H27/J33</f>
        <v>8.020706944109957</v>
      </c>
    </row>
    <row r="28" spans="1:12" x14ac:dyDescent="0.25">
      <c r="B28" t="s">
        <v>7</v>
      </c>
      <c r="E28" t="s">
        <v>7</v>
      </c>
      <c r="H28" t="s">
        <v>7</v>
      </c>
      <c r="K28" t="s">
        <v>23</v>
      </c>
      <c r="L28">
        <v>1.71387</v>
      </c>
    </row>
    <row r="29" spans="1:12" x14ac:dyDescent="0.25">
      <c r="B29">
        <f>MEDIAN(B2:B25)</f>
        <v>14.3565</v>
      </c>
      <c r="E29">
        <f>MEDIAN(E2:E25)</f>
        <v>21.017499999999998</v>
      </c>
      <c r="H29">
        <f>MEDIAN(H2:H25)</f>
        <v>7.6664999999999992</v>
      </c>
    </row>
    <row r="30" spans="1:12" x14ac:dyDescent="0.25">
      <c r="B30" t="s">
        <v>5</v>
      </c>
      <c r="E30" t="s">
        <v>5</v>
      </c>
      <c r="H30" t="s">
        <v>5</v>
      </c>
    </row>
    <row r="31" spans="1:12" x14ac:dyDescent="0.25">
      <c r="B31">
        <f>SUM(D2:D25)/24</f>
        <v>12.141152859375003</v>
      </c>
      <c r="E31">
        <f>SUM(G2:G25)/24</f>
        <v>22.052933826388891</v>
      </c>
      <c r="H31">
        <f>SUM(J2:J25)/23</f>
        <v>23.666540867753621</v>
      </c>
    </row>
    <row r="32" spans="1:12" x14ac:dyDescent="0.25">
      <c r="B32" t="s">
        <v>6</v>
      </c>
      <c r="E32" t="s">
        <v>6</v>
      </c>
      <c r="H32" t="s">
        <v>6</v>
      </c>
      <c r="J32" t="s">
        <v>22</v>
      </c>
    </row>
    <row r="33" spans="2:10" x14ac:dyDescent="0.25">
      <c r="B33">
        <f>SQRT(B31)</f>
        <v>3.4844157127666331</v>
      </c>
      <c r="E33">
        <f>SQRT(E31)</f>
        <v>4.6960551345133172</v>
      </c>
      <c r="H33">
        <f>SQRT(H31)</f>
        <v>4.8648269103590538</v>
      </c>
      <c r="J33">
        <f>H33/SQRT(24)</f>
        <v>0.99302863477834025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N20" sqref="N20"/>
    </sheetView>
  </sheetViews>
  <sheetFormatPr defaultRowHeight="15" x14ac:dyDescent="0.25"/>
  <cols>
    <col min="1" max="1" width="9.140625" customWidth="1"/>
    <col min="3" max="3" width="17.42578125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19</v>
      </c>
      <c r="E1" t="s">
        <v>17</v>
      </c>
      <c r="F1" t="s">
        <v>18</v>
      </c>
    </row>
    <row r="2" spans="1:9" x14ac:dyDescent="0.25">
      <c r="A2">
        <v>1.9499999999999993</v>
      </c>
      <c r="B2">
        <v>1</v>
      </c>
      <c r="C2">
        <f>(Table1[[#This Row],[Rank]]-0.5)/COUNT(Table1[Rank])</f>
        <v>2.0833333333333332E-2</v>
      </c>
      <c r="D2">
        <f>_xlfn.NORM.S.INV(Table1[[#This Row],[Rank Proportion]])</f>
        <v>-2.0368341317013887</v>
      </c>
      <c r="E2">
        <v>-2</v>
      </c>
      <c r="F2">
        <f>(Table1[[#This Row],[Data]]-AVERAGE(Table1[Data]))/SQRT(SUM($I$2:$I$25)/24)</f>
        <v>-1.2629754229900199</v>
      </c>
      <c r="H2">
        <f>Table1[[#This Row],[Data]]-AVERAGE($A$2:$A$26)</f>
        <v>-6.0147916666666665</v>
      </c>
      <c r="I2">
        <f>H2^2</f>
        <v>36.177718793402775</v>
      </c>
    </row>
    <row r="3" spans="1:9" x14ac:dyDescent="0.25">
      <c r="A3">
        <v>2.1960000000000015</v>
      </c>
      <c r="B3">
        <v>2</v>
      </c>
      <c r="C3">
        <f>(Table1[[#This Row],[Rank]]-0.5)/COUNT(Table1[Rank])</f>
        <v>6.25E-2</v>
      </c>
      <c r="D3">
        <f>_xlfn.NORM.S.INV(Table1[[#This Row],[Rank Proportion]])</f>
        <v>-1.5341205443525459</v>
      </c>
      <c r="E3">
        <f>E2+0.173913</f>
        <v>-1.826087</v>
      </c>
      <c r="F3">
        <f>(Table1[[#This Row],[Data]]-AVERAGE(Table1[Data]))/SQRT(SUM($I$2:$I$25)/24)</f>
        <v>-1.2113207737064262</v>
      </c>
      <c r="H3">
        <f>Table1[[#This Row],[Data]]-AVERAGE($A$2:$A$26)</f>
        <v>-5.7687916666666643</v>
      </c>
      <c r="I3">
        <f t="shared" ref="I3:I25" si="0">H3^2</f>
        <v>33.278957293402748</v>
      </c>
    </row>
    <row r="4" spans="1:9" x14ac:dyDescent="0.25">
      <c r="A4">
        <v>2.347999999999999</v>
      </c>
      <c r="B4">
        <v>3</v>
      </c>
      <c r="C4">
        <f>(Table1[[#This Row],[Rank]]-0.5)/COUNT(Table1[Rank])</f>
        <v>0.10416666666666667</v>
      </c>
      <c r="D4">
        <f>_xlfn.NORM.S.INV(Table1[[#This Row],[Rank Proportion]])</f>
        <v>-1.258161561063097</v>
      </c>
      <c r="E4">
        <f t="shared" ref="E4:E26" si="1">E3+0.173913</f>
        <v>-1.652174</v>
      </c>
      <c r="F4">
        <f>(Table1[[#This Row],[Data]]-AVERAGE(Table1[Data]))/SQRT(SUM($I$2:$I$25)/24)</f>
        <v>-1.1794040798401417</v>
      </c>
      <c r="H4">
        <f>Table1[[#This Row],[Data]]-AVERAGE($A$2:$A$26)</f>
        <v>-5.6167916666666668</v>
      </c>
      <c r="I4">
        <f t="shared" si="0"/>
        <v>31.548348626736114</v>
      </c>
    </row>
    <row r="5" spans="1:9" x14ac:dyDescent="0.25">
      <c r="A5">
        <v>2.4370000000000012</v>
      </c>
      <c r="B5">
        <v>4</v>
      </c>
      <c r="C5">
        <f>(Table1[[#This Row],[Rank]]-0.5)/COUNT(Table1[Rank])</f>
        <v>0.14583333333333334</v>
      </c>
      <c r="D5">
        <f>_xlfn.NORM.S.INV(Table1[[#This Row],[Rank Proportion]])</f>
        <v>-1.054472451770053</v>
      </c>
      <c r="E5">
        <f t="shared" si="1"/>
        <v>-1.478261</v>
      </c>
      <c r="F5">
        <f>(Table1[[#This Row],[Data]]-AVERAGE(Table1[Data]))/SQRT(SUM($I$2:$I$25)/24)</f>
        <v>-1.1607160156684349</v>
      </c>
      <c r="H5">
        <f>Table1[[#This Row],[Data]]-AVERAGE($A$2:$A$26)</f>
        <v>-5.5277916666666647</v>
      </c>
      <c r="I5">
        <f t="shared" si="0"/>
        <v>30.556480710069422</v>
      </c>
    </row>
    <row r="6" spans="1:9" x14ac:dyDescent="0.25">
      <c r="A6">
        <v>3.3459999999999983</v>
      </c>
      <c r="B6">
        <v>5</v>
      </c>
      <c r="C6">
        <f>(Table1[[#This Row],[Rank]]-0.5)/COUNT(Table1[Rank])</f>
        <v>0.1875</v>
      </c>
      <c r="D6">
        <f>_xlfn.NORM.S.INV(Table1[[#This Row],[Rank Proportion]])</f>
        <v>-0.88714655901887607</v>
      </c>
      <c r="E6">
        <f t="shared" si="1"/>
        <v>-1.3043480000000001</v>
      </c>
      <c r="F6">
        <f>(Table1[[#This Row],[Data]]-AVERAGE(Table1[Data]))/SQRT(SUM($I$2:$I$25)/24)</f>
        <v>-0.96984578721808545</v>
      </c>
      <c r="H6">
        <f>Table1[[#This Row],[Data]]-AVERAGE($A$2:$A$26)</f>
        <v>-4.6187916666666675</v>
      </c>
      <c r="I6">
        <f t="shared" si="0"/>
        <v>21.333236460069454</v>
      </c>
    </row>
    <row r="7" spans="1:9" x14ac:dyDescent="0.25">
      <c r="A7">
        <v>3.4009999999999998</v>
      </c>
      <c r="B7">
        <v>6</v>
      </c>
      <c r="C7">
        <f>(Table1[[#This Row],[Rank]]-0.5)/COUNT(Table1[Rank])</f>
        <v>0.22916666666666666</v>
      </c>
      <c r="D7">
        <f>_xlfn.NORM.S.INV(Table1[[#This Row],[Rank Proportion]])</f>
        <v>-0.74159404386151673</v>
      </c>
      <c r="E7">
        <f t="shared" si="1"/>
        <v>-1.1304350000000001</v>
      </c>
      <c r="F7">
        <f>(Table1[[#This Row],[Data]]-AVERAGE(Table1[Data]))/SQRT(SUM($I$2:$I$25)/24)</f>
        <v>-0.95829698351646875</v>
      </c>
      <c r="H7">
        <f>Table1[[#This Row],[Data]]-AVERAGE($A$2:$A$26)</f>
        <v>-4.563791666666666</v>
      </c>
      <c r="I7">
        <f t="shared" si="0"/>
        <v>20.828194376736104</v>
      </c>
    </row>
    <row r="8" spans="1:9" x14ac:dyDescent="0.25">
      <c r="A8">
        <v>3.7270000000000003</v>
      </c>
      <c r="B8">
        <v>7</v>
      </c>
      <c r="C8">
        <f>(Table1[[#This Row],[Rank]]-0.5)/COUNT(Table1[Rank])</f>
        <v>0.27083333333333331</v>
      </c>
      <c r="D8">
        <f>_xlfn.NORM.S.INV(Table1[[#This Row],[Rank Proportion]])</f>
        <v>-0.6102946101863328</v>
      </c>
      <c r="E8">
        <f t="shared" si="1"/>
        <v>-0.95652200000000009</v>
      </c>
      <c r="F8">
        <f>(Table1[[#This Row],[Data]]-AVERAGE(Table1[Data]))/SQRT(SUM($I$2:$I$25)/24)</f>
        <v>-0.88984407430325185</v>
      </c>
      <c r="H8">
        <f>Table1[[#This Row],[Data]]-AVERAGE($A$2:$A$26)</f>
        <v>-4.2377916666666655</v>
      </c>
      <c r="I8">
        <f t="shared" si="0"/>
        <v>17.958878210069436</v>
      </c>
    </row>
    <row r="9" spans="1:9" x14ac:dyDescent="0.25">
      <c r="A9">
        <v>5.1529999999999987</v>
      </c>
      <c r="B9">
        <v>8</v>
      </c>
      <c r="C9">
        <f>(Table1[[#This Row],[Rank]]-0.5)/COUNT(Table1[Rank])</f>
        <v>0.3125</v>
      </c>
      <c r="D9">
        <f>_xlfn.NORM.S.INV(Table1[[#This Row],[Rank Proportion]])</f>
        <v>-0.48877641111466941</v>
      </c>
      <c r="E9">
        <f t="shared" si="1"/>
        <v>-0.78260900000000011</v>
      </c>
      <c r="F9">
        <f>(Table1[[#This Row],[Data]]-AVERAGE(Table1[Data]))/SQRT(SUM($I$2:$I$25)/24)</f>
        <v>-0.59041509105770862</v>
      </c>
      <c r="H9">
        <f>Table1[[#This Row],[Data]]-AVERAGE($A$2:$A$26)</f>
        <v>-2.8117916666666671</v>
      </c>
      <c r="I9">
        <f t="shared" si="0"/>
        <v>7.9061723767361141</v>
      </c>
    </row>
    <row r="10" spans="1:9" x14ac:dyDescent="0.25">
      <c r="A10">
        <v>6.0810000000000013</v>
      </c>
      <c r="B10">
        <v>9</v>
      </c>
      <c r="C10">
        <f>(Table1[[#This Row],[Rank]]-0.5)/COUNT(Table1[Rank])</f>
        <v>0.35416666666666669</v>
      </c>
      <c r="D10">
        <f>_xlfn.NORM.S.INV(Table1[[#This Row],[Rank Proportion]])</f>
        <v>-0.37409541019772358</v>
      </c>
      <c r="E10">
        <f t="shared" si="1"/>
        <v>-0.60869600000000013</v>
      </c>
      <c r="F10">
        <f>(Table1[[#This Row],[Data]]-AVERAGE(Table1[Data]))/SQRT(SUM($I$2:$I$25)/24)</f>
        <v>-0.39555527587407241</v>
      </c>
      <c r="H10">
        <f>Table1[[#This Row],[Data]]-AVERAGE($A$2:$A$26)</f>
        <v>-1.8837916666666645</v>
      </c>
      <c r="I10">
        <f t="shared" si="0"/>
        <v>3.54867104340277</v>
      </c>
    </row>
    <row r="11" spans="1:9" x14ac:dyDescent="0.25">
      <c r="A11">
        <v>6.6439999999999984</v>
      </c>
      <c r="B11">
        <v>10</v>
      </c>
      <c r="C11">
        <f>(Table1[[#This Row],[Rank]]-0.5)/COUNT(Table1[Rank])</f>
        <v>0.39583333333333331</v>
      </c>
      <c r="D11">
        <f>_xlfn.NORM.S.INV(Table1[[#This Row],[Rank Proportion]])</f>
        <v>-0.26414697682592364</v>
      </c>
      <c r="E11">
        <f t="shared" si="1"/>
        <v>-0.43478300000000014</v>
      </c>
      <c r="F11">
        <f>(Table1[[#This Row],[Data]]-AVERAGE(Table1[Data]))/SQRT(SUM($I$2:$I$25)/24)</f>
        <v>-0.27733752161934583</v>
      </c>
      <c r="H11">
        <f>Table1[[#This Row],[Data]]-AVERAGE($A$2:$A$26)</f>
        <v>-1.3207916666666675</v>
      </c>
      <c r="I11">
        <f t="shared" si="0"/>
        <v>1.7444906267361133</v>
      </c>
    </row>
    <row r="12" spans="1:9" x14ac:dyDescent="0.25">
      <c r="A12">
        <v>7.0569999999999986</v>
      </c>
      <c r="B12">
        <v>11</v>
      </c>
      <c r="C12">
        <f>(Table1[[#This Row],[Rank]]-0.5)/COUNT(Table1[Rank])</f>
        <v>0.4375</v>
      </c>
      <c r="D12">
        <f>_xlfn.NORM.S.INV(Table1[[#This Row],[Rank Proportion]])</f>
        <v>-0.1573106846101707</v>
      </c>
      <c r="E12">
        <f t="shared" si="1"/>
        <v>-0.26087000000000016</v>
      </c>
      <c r="F12">
        <f>(Table1[[#This Row],[Data]]-AVERAGE(Table1[Data]))/SQRT(SUM($I$2:$I$25)/24)</f>
        <v>-0.19061650473266309</v>
      </c>
      <c r="H12">
        <f>Table1[[#This Row],[Data]]-AVERAGE($A$2:$A$26)</f>
        <v>-0.90779166666666722</v>
      </c>
      <c r="I12">
        <f t="shared" si="0"/>
        <v>0.82408571006944542</v>
      </c>
    </row>
    <row r="13" spans="1:9" x14ac:dyDescent="0.25">
      <c r="A13">
        <v>7.1989999999999981</v>
      </c>
      <c r="B13">
        <v>12</v>
      </c>
      <c r="C13">
        <f>(Table1[[#This Row],[Rank]]-0.5)/COUNT(Table1[Rank])</f>
        <v>0.47916666666666669</v>
      </c>
      <c r="D13">
        <f>_xlfn.NORM.S.INV(Table1[[#This Row],[Rank Proportion]])</f>
        <v>-5.2245180375940357E-2</v>
      </c>
      <c r="E13">
        <f t="shared" si="1"/>
        <v>-8.6957000000000145E-2</v>
      </c>
      <c r="F13">
        <f>(Table1[[#This Row],[Data]]-AVERAGE(Table1[Data]))/SQRT(SUM($I$2:$I$25)/24)</f>
        <v>-0.16079959335758101</v>
      </c>
      <c r="H13">
        <f>Table1[[#This Row],[Data]]-AVERAGE($A$2:$A$26)</f>
        <v>-0.76579166666666776</v>
      </c>
      <c r="I13">
        <f t="shared" si="0"/>
        <v>0.58643687673611278</v>
      </c>
    </row>
    <row r="14" spans="1:9" x14ac:dyDescent="0.25">
      <c r="A14">
        <v>8.1340000000000003</v>
      </c>
      <c r="B14">
        <v>13</v>
      </c>
      <c r="C14">
        <f>(Table1[[#This Row],[Rank]]-0.5)/COUNT(Table1[Rank])</f>
        <v>0.52083333333333337</v>
      </c>
      <c r="D14">
        <f>_xlfn.NORM.S.INV(Table1[[#This Row],[Rank Proportion]])</f>
        <v>5.2245180375940489E-2</v>
      </c>
      <c r="E14">
        <f t="shared" si="1"/>
        <v>8.6955999999999867E-2</v>
      </c>
      <c r="F14">
        <f>(Table1[[#This Row],[Data]]-AVERAGE(Table1[Data]))/SQRT(SUM($I$2:$I$25)/24)</f>
        <v>3.5530069569897176E-2</v>
      </c>
      <c r="H14">
        <f>Table1[[#This Row],[Data]]-AVERAGE($A$2:$A$26)</f>
        <v>0.16920833333333452</v>
      </c>
      <c r="I14">
        <f t="shared" si="0"/>
        <v>2.8631460069444843E-2</v>
      </c>
    </row>
    <row r="15" spans="1:9" x14ac:dyDescent="0.25">
      <c r="A15">
        <v>8.4069999999999983</v>
      </c>
      <c r="B15">
        <v>14</v>
      </c>
      <c r="C15">
        <f>(Table1[[#This Row],[Rank]]-0.5)/COUNT(Table1[Rank])</f>
        <v>0.5625</v>
      </c>
      <c r="D15">
        <f>_xlfn.NORM.S.INV(Table1[[#This Row],[Rank Proportion]])</f>
        <v>0.1573106846101707</v>
      </c>
      <c r="E15">
        <f t="shared" si="1"/>
        <v>0.26086899999999991</v>
      </c>
      <c r="F15">
        <f>(Table1[[#This Row],[Data]]-AVERAGE(Table1[Data]))/SQRT(SUM($I$2:$I$25)/24)</f>
        <v>9.285413157973782E-2</v>
      </c>
      <c r="H15">
        <f>Table1[[#This Row],[Data]]-AVERAGE($A$2:$A$26)</f>
        <v>0.44220833333333243</v>
      </c>
      <c r="I15">
        <f t="shared" si="0"/>
        <v>0.19554821006944365</v>
      </c>
    </row>
    <row r="16" spans="1:9" x14ac:dyDescent="0.25">
      <c r="A16">
        <v>8.64</v>
      </c>
      <c r="B16">
        <v>15</v>
      </c>
      <c r="C16">
        <f>(Table1[[#This Row],[Rank]]-0.5)/COUNT(Table1[Rank])</f>
        <v>0.60416666666666663</v>
      </c>
      <c r="D16">
        <f>_xlfn.NORM.S.INV(Table1[[#This Row],[Rank Proportion]])</f>
        <v>0.26414697682592353</v>
      </c>
      <c r="E16">
        <f t="shared" si="1"/>
        <v>0.43478199999999989</v>
      </c>
      <c r="F16">
        <f>(Table1[[#This Row],[Data]]-AVERAGE(Table1[Data]))/SQRT(SUM($I$2:$I$25)/24)</f>
        <v>0.14177906362476753</v>
      </c>
      <c r="H16">
        <f>Table1[[#This Row],[Data]]-AVERAGE($A$2:$A$26)</f>
        <v>0.67520833333333474</v>
      </c>
      <c r="I16">
        <f t="shared" si="0"/>
        <v>0.45590629340277966</v>
      </c>
    </row>
    <row r="17" spans="1:9" x14ac:dyDescent="0.25">
      <c r="A17">
        <v>9.7899999999999991</v>
      </c>
      <c r="B17">
        <v>16</v>
      </c>
      <c r="C17">
        <f>(Table1[[#This Row],[Rank]]-0.5)/COUNT(Table1[Rank])</f>
        <v>0.64583333333333337</v>
      </c>
      <c r="D17">
        <f>_xlfn.NORM.S.INV(Table1[[#This Row],[Rank Proportion]])</f>
        <v>0.37409541019772363</v>
      </c>
      <c r="E17">
        <f t="shared" si="1"/>
        <v>0.60869499999999988</v>
      </c>
      <c r="F17">
        <f>(Table1[[#This Row],[Data]]-AVERAGE(Table1[Data]))/SQRT(SUM($I$2:$I$25)/24)</f>
        <v>0.38325405011310881</v>
      </c>
      <c r="H17">
        <f>Table1[[#This Row],[Data]]-AVERAGE($A$2:$A$26)</f>
        <v>1.8252083333333333</v>
      </c>
      <c r="I17">
        <f t="shared" si="0"/>
        <v>3.3313854600694444</v>
      </c>
    </row>
    <row r="18" spans="1:9" x14ac:dyDescent="0.25">
      <c r="A18">
        <v>9.879999999999999</v>
      </c>
      <c r="B18">
        <v>17</v>
      </c>
      <c r="C18">
        <f>(Table1[[#This Row],[Rank]]-0.5)/COUNT(Table1[Rank])</f>
        <v>0.6875</v>
      </c>
      <c r="D18">
        <f>_xlfn.NORM.S.INV(Table1[[#This Row],[Rank Proportion]])</f>
        <v>0.48877641111466941</v>
      </c>
      <c r="E18">
        <f t="shared" si="1"/>
        <v>0.78260799999999986</v>
      </c>
      <c r="F18">
        <f>(Table1[[#This Row],[Data]]-AVERAGE(Table1[Data]))/SQRT(SUM($I$2:$I$25)/24)</f>
        <v>0.40215209253393552</v>
      </c>
      <c r="H18">
        <f>Table1[[#This Row],[Data]]-AVERAGE($A$2:$A$26)</f>
        <v>1.9152083333333332</v>
      </c>
      <c r="I18">
        <f t="shared" si="0"/>
        <v>3.6680229600694441</v>
      </c>
    </row>
    <row r="19" spans="1:9" x14ac:dyDescent="0.25">
      <c r="A19">
        <v>10.028</v>
      </c>
      <c r="B19">
        <v>18</v>
      </c>
      <c r="C19">
        <f>(Table1[[#This Row],[Rank]]-0.5)/COUNT(Table1[Rank])</f>
        <v>0.72916666666666663</v>
      </c>
      <c r="D19">
        <f>_xlfn.NORM.S.INV(Table1[[#This Row],[Rank Proportion]])</f>
        <v>0.61029461018633246</v>
      </c>
      <c r="E19">
        <f t="shared" si="1"/>
        <v>0.95652099999999984</v>
      </c>
      <c r="F19">
        <f>(Table1[[#This Row],[Data]]-AVERAGE(Table1[Data]))/SQRT(SUM($I$2:$I$25)/24)</f>
        <v>0.43322887340373978</v>
      </c>
      <c r="H19">
        <f>Table1[[#This Row],[Data]]-AVERAGE($A$2:$A$26)</f>
        <v>2.0632083333333346</v>
      </c>
      <c r="I19">
        <f t="shared" si="0"/>
        <v>4.2568286267361168</v>
      </c>
    </row>
    <row r="20" spans="1:9" x14ac:dyDescent="0.25">
      <c r="A20">
        <v>10.949999999999998</v>
      </c>
      <c r="B20">
        <v>19</v>
      </c>
      <c r="C20">
        <f>(Table1[[#This Row],[Rank]]-0.5)/COUNT(Table1[Rank])</f>
        <v>0.77083333333333337</v>
      </c>
      <c r="D20">
        <f>_xlfn.NORM.S.INV(Table1[[#This Row],[Rank Proportion]])</f>
        <v>0.74159404386151673</v>
      </c>
      <c r="E20">
        <f t="shared" si="1"/>
        <v>1.1304339999999999</v>
      </c>
      <c r="F20">
        <f>(Table1[[#This Row],[Data]]-AVERAGE(Table1[Data]))/SQRT(SUM($I$2:$I$25)/24)</f>
        <v>0.62682881909265298</v>
      </c>
      <c r="H20">
        <f>Table1[[#This Row],[Data]]-AVERAGE($A$2:$A$26)</f>
        <v>2.9852083333333317</v>
      </c>
      <c r="I20">
        <f t="shared" si="0"/>
        <v>8.9114687934027685</v>
      </c>
    </row>
    <row r="21" spans="1:9" x14ac:dyDescent="0.25">
      <c r="A21">
        <v>11.361000000000001</v>
      </c>
      <c r="B21">
        <v>20</v>
      </c>
      <c r="C21">
        <f>(Table1[[#This Row],[Rank]]-0.5)/COUNT(Table1[Rank])</f>
        <v>0.8125</v>
      </c>
      <c r="D21">
        <f>_xlfn.NORM.S.INV(Table1[[#This Row],[Rank Proportion]])</f>
        <v>0.88714655901887607</v>
      </c>
      <c r="E21">
        <f t="shared" si="1"/>
        <v>1.3043469999999999</v>
      </c>
      <c r="F21">
        <f>(Table1[[#This Row],[Data]]-AVERAGE(Table1[Data]))/SQRT(SUM($I$2:$I$25)/24)</f>
        <v>0.71312987948109574</v>
      </c>
      <c r="H21">
        <f>Table1[[#This Row],[Data]]-AVERAGE($A$2:$A$26)</f>
        <v>3.3962083333333348</v>
      </c>
      <c r="I21">
        <f t="shared" si="0"/>
        <v>11.534231043402787</v>
      </c>
    </row>
    <row r="22" spans="1:9" x14ac:dyDescent="0.25">
      <c r="A22">
        <v>11.649999999999999</v>
      </c>
      <c r="B22">
        <v>21</v>
      </c>
      <c r="C22">
        <f>(Table1[[#This Row],[Rank]]-0.5)/COUNT(Table1[Rank])</f>
        <v>0.85416666666666663</v>
      </c>
      <c r="D22">
        <f>_xlfn.NORM.S.INV(Table1[[#This Row],[Rank Proportion]])</f>
        <v>1.054472451770053</v>
      </c>
      <c r="E22">
        <f t="shared" si="1"/>
        <v>1.4782599999999999</v>
      </c>
      <c r="F22">
        <f>(Table1[[#This Row],[Data]]-AVERAGE(Table1[Data]))/SQRT(SUM($I$2:$I$25)/24)</f>
        <v>0.77381359347686118</v>
      </c>
      <c r="H22">
        <f>Table1[[#This Row],[Data]]-AVERAGE($A$2:$A$26)</f>
        <v>3.6852083333333328</v>
      </c>
      <c r="I22">
        <f t="shared" si="0"/>
        <v>13.58076046006944</v>
      </c>
    </row>
    <row r="23" spans="1:9" x14ac:dyDescent="0.25">
      <c r="A23">
        <v>11.802</v>
      </c>
      <c r="B23">
        <v>22</v>
      </c>
      <c r="C23">
        <f>(Table1[[#This Row],[Rank]]-0.5)/COUNT(Table1[Rank])</f>
        <v>0.89583333333333337</v>
      </c>
      <c r="D23">
        <f>_xlfn.NORM.S.INV(Table1[[#This Row],[Rank Proportion]])</f>
        <v>1.2581615610630965</v>
      </c>
      <c r="E23">
        <f t="shared" si="1"/>
        <v>1.6521729999999999</v>
      </c>
      <c r="F23">
        <f>(Table1[[#This Row],[Data]]-AVERAGE(Table1[Data]))/SQRT(SUM($I$2:$I$25)/24)</f>
        <v>0.80573028734314656</v>
      </c>
      <c r="H23">
        <f>Table1[[#This Row],[Data]]-AVERAGE($A$2:$A$26)</f>
        <v>3.8372083333333338</v>
      </c>
      <c r="I23">
        <f t="shared" si="0"/>
        <v>14.724167793402781</v>
      </c>
    </row>
    <row r="24" spans="1:9" x14ac:dyDescent="0.25">
      <c r="A24">
        <v>17.055000000000003</v>
      </c>
      <c r="B24">
        <v>23</v>
      </c>
      <c r="C24">
        <f>(Table1[[#This Row],[Rank]]-0.5)/COUNT(Table1[Rank])</f>
        <v>0.9375</v>
      </c>
      <c r="D24">
        <f>_xlfn.NORM.S.INV(Table1[[#This Row],[Rank Proportion]])</f>
        <v>1.5341205443525465</v>
      </c>
      <c r="E24">
        <f t="shared" si="1"/>
        <v>1.8260859999999999</v>
      </c>
      <c r="F24">
        <f>(Table1[[#This Row],[Data]]-AVERAGE(Table1[Data]))/SQRT(SUM($I$2:$I$25)/24)</f>
        <v>1.9087460299720673</v>
      </c>
      <c r="H24">
        <f>Table1[[#This Row],[Data]]-AVERAGE($A$2:$A$26)</f>
        <v>9.0902083333333366</v>
      </c>
      <c r="I24">
        <f t="shared" si="0"/>
        <v>82.63188754340284</v>
      </c>
    </row>
    <row r="25" spans="1:9" x14ac:dyDescent="0.25">
      <c r="A25">
        <v>21.918999999999997</v>
      </c>
      <c r="B25">
        <v>24</v>
      </c>
      <c r="C25">
        <f>(Table1[[#This Row],[Rank]]-0.5)/COUNT(Table1[Rank])</f>
        <v>0.97916666666666663</v>
      </c>
      <c r="D25">
        <f>_xlfn.NORM.S.INV(Table1[[#This Row],[Rank Proportion]])</f>
        <v>2.0368341317013874</v>
      </c>
      <c r="E25">
        <f t="shared" si="1"/>
        <v>1.9999989999999999</v>
      </c>
      <c r="F25">
        <f>(Table1[[#This Row],[Data]]-AVERAGE(Table1[Data]))/SQRT(SUM($I$2:$I$25)/24)</f>
        <v>2.9300802336931908</v>
      </c>
      <c r="H25">
        <f>Table1[[#This Row],[Data]]-AVERAGE($A$2:$A$26)</f>
        <v>13.95420833333333</v>
      </c>
      <c r="I25">
        <f t="shared" si="0"/>
        <v>194.71993021006935</v>
      </c>
    </row>
    <row r="26" spans="1:9" x14ac:dyDescent="0.25">
      <c r="C26" s="1"/>
      <c r="D26" s="1"/>
      <c r="E26">
        <f t="shared" si="1"/>
        <v>2.1739120000000001</v>
      </c>
      <c r="F26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5" workbookViewId="0">
      <selection activeCell="D4" sqref="D4"/>
    </sheetView>
  </sheetViews>
  <sheetFormatPr defaultRowHeight="15" x14ac:dyDescent="0.25"/>
  <sheetData>
    <row r="1" spans="1:8" x14ac:dyDescent="0.25">
      <c r="A1" s="6" t="s">
        <v>14</v>
      </c>
      <c r="B1" s="6" t="s">
        <v>15</v>
      </c>
      <c r="C1" s="6" t="s">
        <v>16</v>
      </c>
      <c r="D1" s="6" t="s">
        <v>19</v>
      </c>
      <c r="E1" s="6" t="s">
        <v>17</v>
      </c>
      <c r="F1" s="6" t="s">
        <v>18</v>
      </c>
    </row>
    <row r="2" spans="1:8" x14ac:dyDescent="0.25">
      <c r="A2" s="7">
        <v>1.9499999999999993</v>
      </c>
      <c r="B2" s="7">
        <v>1</v>
      </c>
      <c r="C2" s="7">
        <f>(B2-0.5)/COUNT($B$2:$B$23)</f>
        <v>2.2727272727272728E-2</v>
      </c>
      <c r="D2" s="7">
        <f>_xlfn.NORM.S.INV(C2)</f>
        <v>-2.0004235691059797</v>
      </c>
      <c r="E2" s="7">
        <f>-2</f>
        <v>-2</v>
      </c>
      <c r="F2" s="7">
        <f>(A2-AVERAGE($A$2:$A$23))/$H$26</f>
        <v>-1.5443689284054838</v>
      </c>
      <c r="G2">
        <f>A2-AVERAGE(A2:A23)</f>
        <v>-4.9673181818181815</v>
      </c>
      <c r="H2">
        <f>G2^2</f>
        <v>24.674249919421484</v>
      </c>
    </row>
    <row r="3" spans="1:8" x14ac:dyDescent="0.25">
      <c r="A3" s="8">
        <v>2.1960000000000015</v>
      </c>
      <c r="B3" s="8">
        <v>2</v>
      </c>
      <c r="C3" s="7">
        <f t="shared" ref="C3:C23" si="0">(B3-0.5)/COUNT($B$2:$B$23)</f>
        <v>6.8181818181818177E-2</v>
      </c>
      <c r="D3" s="7">
        <f t="shared" ref="D3:D23" si="1">_xlfn.NORM.S.INV(C3)</f>
        <v>-1.4894700423279403</v>
      </c>
      <c r="E3" s="8">
        <f>E2+0.1905</f>
        <v>-1.8094999999999999</v>
      </c>
      <c r="F3" s="7">
        <f t="shared" ref="F3:F23" si="2">(A3-AVERAGE($A$2:$A$23))/$H$26</f>
        <v>-1.4678860572702401</v>
      </c>
      <c r="G3">
        <f t="shared" ref="G3:G23" si="3">A3-AVERAGE(A3:A24)</f>
        <v>-4.957857142857141</v>
      </c>
      <c r="H3">
        <f t="shared" ref="H3:H23" si="4">G3^2</f>
        <v>24.580347448979573</v>
      </c>
    </row>
    <row r="4" spans="1:8" x14ac:dyDescent="0.25">
      <c r="A4" s="7">
        <v>2.347999999999999</v>
      </c>
      <c r="B4" s="7">
        <v>3</v>
      </c>
      <c r="C4" s="7">
        <f t="shared" si="0"/>
        <v>0.11363636363636363</v>
      </c>
      <c r="D4" s="7">
        <f t="shared" si="1"/>
        <v>-1.2074140502222019</v>
      </c>
      <c r="E4" s="8">
        <f t="shared" ref="E4:E23" si="5">E3+0.1905</f>
        <v>-1.6189999999999998</v>
      </c>
      <c r="F4" s="7">
        <f t="shared" si="2"/>
        <v>-1.4206283482761071</v>
      </c>
      <c r="G4">
        <f t="shared" si="3"/>
        <v>-5.0537500000000009</v>
      </c>
      <c r="H4">
        <f t="shared" si="4"/>
        <v>25.540389062500008</v>
      </c>
    </row>
    <row r="5" spans="1:8" x14ac:dyDescent="0.25">
      <c r="A5" s="8">
        <v>2.4370000000000012</v>
      </c>
      <c r="B5" s="8">
        <v>4</v>
      </c>
      <c r="C5" s="7">
        <f t="shared" si="0"/>
        <v>0.15909090909090909</v>
      </c>
      <c r="D5" s="7">
        <f t="shared" si="1"/>
        <v>-0.99820117215288462</v>
      </c>
      <c r="E5" s="8">
        <f t="shared" si="5"/>
        <v>-1.4284999999999997</v>
      </c>
      <c r="F5" s="7">
        <f t="shared" si="2"/>
        <v>-1.3929577160361202</v>
      </c>
      <c r="G5">
        <f t="shared" si="3"/>
        <v>-5.2307368421052614</v>
      </c>
      <c r="H5">
        <f t="shared" si="4"/>
        <v>27.36060791135732</v>
      </c>
    </row>
    <row r="6" spans="1:8" x14ac:dyDescent="0.25">
      <c r="A6" s="7">
        <v>3.3459999999999983</v>
      </c>
      <c r="B6" s="7">
        <v>5</v>
      </c>
      <c r="C6" s="7">
        <f t="shared" si="0"/>
        <v>0.20454545454545456</v>
      </c>
      <c r="D6" s="7">
        <f t="shared" si="1"/>
        <v>-0.82549449092923566</v>
      </c>
      <c r="E6" s="8">
        <f t="shared" si="5"/>
        <v>-1.2379999999999995</v>
      </c>
      <c r="F6" s="7">
        <f t="shared" si="2"/>
        <v>-1.110344180011992</v>
      </c>
      <c r="G6">
        <f t="shared" si="3"/>
        <v>-4.6123333333333338</v>
      </c>
      <c r="H6">
        <f t="shared" si="4"/>
        <v>21.273618777777781</v>
      </c>
    </row>
    <row r="7" spans="1:8" x14ac:dyDescent="0.25">
      <c r="A7" s="8">
        <v>3.4009999999999998</v>
      </c>
      <c r="B7" s="8">
        <v>6</v>
      </c>
      <c r="C7" s="7">
        <f t="shared" si="0"/>
        <v>0.25</v>
      </c>
      <c r="D7" s="7">
        <f t="shared" si="1"/>
        <v>-0.67448975019608193</v>
      </c>
      <c r="E7" s="8">
        <f t="shared" si="5"/>
        <v>-1.0474999999999994</v>
      </c>
      <c r="F7" s="7">
        <f t="shared" si="2"/>
        <v>-1.0932443510996404</v>
      </c>
      <c r="G7">
        <f t="shared" si="3"/>
        <v>-4.8286470588235293</v>
      </c>
      <c r="H7">
        <f t="shared" si="4"/>
        <v>23.315832418685119</v>
      </c>
    </row>
    <row r="8" spans="1:8" x14ac:dyDescent="0.25">
      <c r="A8" s="7">
        <v>3.7270000000000003</v>
      </c>
      <c r="B8" s="7">
        <v>7</v>
      </c>
      <c r="C8" s="7">
        <f t="shared" si="0"/>
        <v>0.29545454545454547</v>
      </c>
      <c r="D8" s="7">
        <f t="shared" si="1"/>
        <v>-0.53751910620277299</v>
      </c>
      <c r="E8" s="8">
        <f t="shared" si="5"/>
        <v>-0.85699999999999943</v>
      </c>
      <c r="F8" s="7">
        <f t="shared" si="2"/>
        <v>-0.99188900154643211</v>
      </c>
      <c r="G8">
        <f t="shared" si="3"/>
        <v>-4.8044374999999988</v>
      </c>
      <c r="H8">
        <f t="shared" si="4"/>
        <v>23.08261969140624</v>
      </c>
    </row>
    <row r="9" spans="1:8" x14ac:dyDescent="0.25">
      <c r="A9" s="8">
        <v>5.1529999999999987</v>
      </c>
      <c r="B9" s="8">
        <v>8</v>
      </c>
      <c r="C9" s="7">
        <f t="shared" si="0"/>
        <v>0.34090909090909088</v>
      </c>
      <c r="D9" s="7">
        <f t="shared" si="1"/>
        <v>-0.40998332218733691</v>
      </c>
      <c r="E9" s="8">
        <f t="shared" si="5"/>
        <v>-0.66649999999999943</v>
      </c>
      <c r="F9" s="7">
        <f t="shared" si="2"/>
        <v>-0.54853707374620353</v>
      </c>
      <c r="G9">
        <f t="shared" si="3"/>
        <v>-3.6987333333333332</v>
      </c>
      <c r="H9">
        <f t="shared" si="4"/>
        <v>13.680628271111111</v>
      </c>
    </row>
    <row r="10" spans="1:8" x14ac:dyDescent="0.25">
      <c r="A10" s="7">
        <v>6.0810000000000013</v>
      </c>
      <c r="B10" s="7">
        <v>9</v>
      </c>
      <c r="C10" s="7">
        <f t="shared" si="0"/>
        <v>0.38636363636363635</v>
      </c>
      <c r="D10" s="7">
        <f t="shared" si="1"/>
        <v>-0.28880935507446348</v>
      </c>
      <c r="E10" s="8">
        <f t="shared" si="5"/>
        <v>-0.47599999999999942</v>
      </c>
      <c r="F10" s="7">
        <f t="shared" si="2"/>
        <v>-0.26001632409780673</v>
      </c>
      <c r="G10">
        <f t="shared" si="3"/>
        <v>-3.0349285714285692</v>
      </c>
      <c r="H10">
        <f t="shared" si="4"/>
        <v>9.2107914336734567</v>
      </c>
    </row>
    <row r="11" spans="1:8" x14ac:dyDescent="0.25">
      <c r="A11" s="8">
        <v>6.6439999999999984</v>
      </c>
      <c r="B11" s="8">
        <v>10</v>
      </c>
      <c r="C11" s="7">
        <f t="shared" si="0"/>
        <v>0.43181818181818182</v>
      </c>
      <c r="D11" s="7">
        <f t="shared" si="1"/>
        <v>-0.17174708963751179</v>
      </c>
      <c r="E11" s="8">
        <f t="shared" si="5"/>
        <v>-0.28549999999999942</v>
      </c>
      <c r="F11" s="7">
        <f t="shared" si="2"/>
        <v>-8.4976257231377791E-2</v>
      </c>
      <c r="G11">
        <f t="shared" si="3"/>
        <v>-2.7053846153846166</v>
      </c>
      <c r="H11">
        <f t="shared" si="4"/>
        <v>7.3191059171597699</v>
      </c>
    </row>
    <row r="12" spans="1:8" x14ac:dyDescent="0.25">
      <c r="A12" s="7">
        <v>7.0569999999999986</v>
      </c>
      <c r="B12" s="7">
        <v>11</v>
      </c>
      <c r="C12" s="7">
        <f t="shared" si="0"/>
        <v>0.47727272727272729</v>
      </c>
      <c r="D12" s="7">
        <f t="shared" si="1"/>
        <v>-5.6999674358374317E-2</v>
      </c>
      <c r="E12" s="8">
        <f t="shared" si="5"/>
        <v>-9.4999999999999418E-2</v>
      </c>
      <c r="F12" s="7">
        <f t="shared" si="2"/>
        <v>4.3427912601367476E-2</v>
      </c>
      <c r="G12">
        <f t="shared" si="3"/>
        <v>-2.5178333333333338</v>
      </c>
      <c r="H12">
        <f t="shared" si="4"/>
        <v>6.3394846944444465</v>
      </c>
    </row>
    <row r="13" spans="1:8" x14ac:dyDescent="0.25">
      <c r="A13" s="8">
        <v>7.1989999999999981</v>
      </c>
      <c r="B13" s="8">
        <v>12</v>
      </c>
      <c r="C13" s="7">
        <f t="shared" si="0"/>
        <v>0.52272727272727271</v>
      </c>
      <c r="D13" s="7">
        <f t="shared" si="1"/>
        <v>5.6999674358374317E-2</v>
      </c>
      <c r="E13" s="8">
        <f t="shared" si="5"/>
        <v>9.5500000000000584E-2</v>
      </c>
      <c r="F13" s="7">
        <f t="shared" si="2"/>
        <v>8.7576561793255472E-2</v>
      </c>
      <c r="G13">
        <f t="shared" si="3"/>
        <v>-2.6047272727272723</v>
      </c>
      <c r="H13">
        <f t="shared" si="4"/>
        <v>6.7846041652892541</v>
      </c>
    </row>
    <row r="14" spans="1:8" x14ac:dyDescent="0.25">
      <c r="A14" s="7">
        <v>8.1340000000000003</v>
      </c>
      <c r="B14" s="7">
        <v>13</v>
      </c>
      <c r="C14" s="7">
        <f t="shared" si="0"/>
        <v>0.56818181818181823</v>
      </c>
      <c r="D14" s="7">
        <f t="shared" si="1"/>
        <v>0.17174708963751192</v>
      </c>
      <c r="E14" s="8">
        <f t="shared" si="5"/>
        <v>0.28600000000000059</v>
      </c>
      <c r="F14" s="7">
        <f t="shared" si="2"/>
        <v>0.3782736533032241</v>
      </c>
      <c r="G14">
        <f t="shared" si="3"/>
        <v>-1.9301999999999992</v>
      </c>
      <c r="H14">
        <f t="shared" si="4"/>
        <v>3.725672039999997</v>
      </c>
    </row>
    <row r="15" spans="1:8" x14ac:dyDescent="0.25">
      <c r="A15" s="8">
        <v>8.4069999999999983</v>
      </c>
      <c r="B15" s="8">
        <v>14</v>
      </c>
      <c r="C15" s="7">
        <f t="shared" si="0"/>
        <v>0.61363636363636365</v>
      </c>
      <c r="D15" s="7">
        <f t="shared" si="1"/>
        <v>0.28880935507446348</v>
      </c>
      <c r="E15" s="8">
        <f t="shared" si="5"/>
        <v>0.47650000000000059</v>
      </c>
      <c r="F15" s="7">
        <f t="shared" si="2"/>
        <v>0.46315098590452958</v>
      </c>
      <c r="G15">
        <f t="shared" si="3"/>
        <v>-1.8716666666666661</v>
      </c>
      <c r="H15">
        <f t="shared" si="4"/>
        <v>3.5031361111111092</v>
      </c>
    </row>
    <row r="16" spans="1:8" x14ac:dyDescent="0.25">
      <c r="A16" s="7">
        <v>8.64</v>
      </c>
      <c r="B16" s="7">
        <v>15</v>
      </c>
      <c r="C16" s="7">
        <f t="shared" si="0"/>
        <v>0.65909090909090906</v>
      </c>
      <c r="D16" s="7">
        <f t="shared" si="1"/>
        <v>0.4099833221873368</v>
      </c>
      <c r="E16" s="8">
        <f t="shared" si="5"/>
        <v>0.66700000000000059</v>
      </c>
      <c r="F16" s="7">
        <f t="shared" si="2"/>
        <v>0.53559207929685382</v>
      </c>
      <c r="G16">
        <f t="shared" si="3"/>
        <v>-1.8726249999999993</v>
      </c>
      <c r="H16">
        <f t="shared" si="4"/>
        <v>3.5067243906249974</v>
      </c>
    </row>
    <row r="17" spans="1:8" x14ac:dyDescent="0.25">
      <c r="A17" s="8">
        <v>9.7899999999999991</v>
      </c>
      <c r="B17" s="8">
        <v>16</v>
      </c>
      <c r="C17" s="7">
        <f t="shared" si="0"/>
        <v>0.70454545454545459</v>
      </c>
      <c r="D17" s="7">
        <f t="shared" si="1"/>
        <v>0.53751910620277321</v>
      </c>
      <c r="E17" s="8">
        <f t="shared" si="5"/>
        <v>0.8575000000000006</v>
      </c>
      <c r="F17" s="7">
        <f t="shared" si="2"/>
        <v>0.89313395655510275</v>
      </c>
      <c r="G17">
        <f t="shared" si="3"/>
        <v>-0.99014285714285855</v>
      </c>
      <c r="H17">
        <f t="shared" si="4"/>
        <v>0.98038287755102316</v>
      </c>
    </row>
    <row r="18" spans="1:8" x14ac:dyDescent="0.25">
      <c r="A18" s="7">
        <v>9.879999999999999</v>
      </c>
      <c r="B18" s="7">
        <v>17</v>
      </c>
      <c r="C18" s="7">
        <f t="shared" si="0"/>
        <v>0.75</v>
      </c>
      <c r="D18" s="7">
        <f t="shared" si="1"/>
        <v>0.67448975019608193</v>
      </c>
      <c r="E18" s="8">
        <f t="shared" si="5"/>
        <v>1.0480000000000005</v>
      </c>
      <c r="F18" s="7">
        <f t="shared" si="2"/>
        <v>0.92111549477531351</v>
      </c>
      <c r="G18">
        <f t="shared" si="3"/>
        <v>-1.0651666666666664</v>
      </c>
      <c r="H18">
        <f t="shared" si="4"/>
        <v>1.1345800277777771</v>
      </c>
    </row>
    <row r="19" spans="1:8" x14ac:dyDescent="0.25">
      <c r="A19" s="8">
        <v>10.028</v>
      </c>
      <c r="B19" s="8">
        <v>18</v>
      </c>
      <c r="C19" s="7">
        <f t="shared" si="0"/>
        <v>0.79545454545454541</v>
      </c>
      <c r="D19" s="7">
        <f t="shared" si="1"/>
        <v>0.82549449092923566</v>
      </c>
      <c r="E19" s="8">
        <f t="shared" si="5"/>
        <v>1.2385000000000006</v>
      </c>
      <c r="F19" s="7">
        <f t="shared" si="2"/>
        <v>0.96712957984854953</v>
      </c>
      <c r="G19">
        <f t="shared" si="3"/>
        <v>-1.1301999999999985</v>
      </c>
      <c r="H19">
        <f t="shared" si="4"/>
        <v>1.2773520399999967</v>
      </c>
    </row>
    <row r="20" spans="1:8" x14ac:dyDescent="0.25">
      <c r="A20" s="7">
        <v>10.949999999999998</v>
      </c>
      <c r="B20" s="7">
        <v>19</v>
      </c>
      <c r="C20" s="7">
        <f t="shared" si="0"/>
        <v>0.84090909090909094</v>
      </c>
      <c r="D20" s="7">
        <f t="shared" si="1"/>
        <v>0.99820117215288462</v>
      </c>
      <c r="E20" s="8">
        <f t="shared" si="5"/>
        <v>1.4290000000000007</v>
      </c>
      <c r="F20" s="7">
        <f t="shared" si="2"/>
        <v>1.2537848936155971</v>
      </c>
      <c r="G20">
        <f t="shared" si="3"/>
        <v>-0.49075000000000202</v>
      </c>
      <c r="H20">
        <f t="shared" si="4"/>
        <v>0.24083556250000199</v>
      </c>
    </row>
    <row r="21" spans="1:8" x14ac:dyDescent="0.25">
      <c r="A21" s="8">
        <v>11.361000000000001</v>
      </c>
      <c r="B21" s="8">
        <v>20</v>
      </c>
      <c r="C21" s="7">
        <f t="shared" si="0"/>
        <v>0.88636363636363635</v>
      </c>
      <c r="D21" s="7">
        <f t="shared" si="1"/>
        <v>1.2074140502222019</v>
      </c>
      <c r="E21" s="8">
        <f t="shared" si="5"/>
        <v>1.6195000000000008</v>
      </c>
      <c r="F21" s="7">
        <f t="shared" si="2"/>
        <v>1.3815672514878943</v>
      </c>
      <c r="G21">
        <f t="shared" si="3"/>
        <v>-0.24333333333333407</v>
      </c>
      <c r="H21">
        <f t="shared" si="4"/>
        <v>5.9211111111111471E-2</v>
      </c>
    </row>
    <row r="22" spans="1:8" x14ac:dyDescent="0.25">
      <c r="A22" s="7">
        <v>11.649999999999999</v>
      </c>
      <c r="B22" s="7">
        <v>21</v>
      </c>
      <c r="C22" s="7">
        <f t="shared" si="0"/>
        <v>0.93181818181818177</v>
      </c>
      <c r="D22" s="7">
        <f t="shared" si="1"/>
        <v>1.4894700423279406</v>
      </c>
      <c r="E22" s="8">
        <f t="shared" si="5"/>
        <v>1.8100000000000009</v>
      </c>
      <c r="F22" s="7">
        <f t="shared" si="2"/>
        <v>1.4714190797727926</v>
      </c>
      <c r="G22">
        <f t="shared" si="3"/>
        <v>-7.6000000000000512E-2</v>
      </c>
      <c r="H22">
        <f t="shared" si="4"/>
        <v>5.7760000000000779E-3</v>
      </c>
    </row>
    <row r="23" spans="1:8" x14ac:dyDescent="0.25">
      <c r="A23" s="8">
        <v>11.802</v>
      </c>
      <c r="B23" s="8">
        <v>22</v>
      </c>
      <c r="C23" s="7">
        <f t="shared" si="0"/>
        <v>0.97727272727272729</v>
      </c>
      <c r="D23" s="7">
        <f t="shared" si="1"/>
        <v>2.0004235691059802</v>
      </c>
      <c r="E23" s="8">
        <f t="shared" si="5"/>
        <v>2.0005000000000011</v>
      </c>
      <c r="F23" s="7">
        <f t="shared" si="2"/>
        <v>1.5186767887669268</v>
      </c>
      <c r="G23">
        <f t="shared" si="3"/>
        <v>0</v>
      </c>
      <c r="H23">
        <f t="shared" si="4"/>
        <v>0</v>
      </c>
    </row>
    <row r="24" spans="1:8" x14ac:dyDescent="0.25">
      <c r="H24">
        <f>SUM(H2:H23)</f>
        <v>227.59594987248161</v>
      </c>
    </row>
    <row r="25" spans="1:8" x14ac:dyDescent="0.25">
      <c r="H25">
        <f>H24/22</f>
        <v>10.345270448749163</v>
      </c>
    </row>
    <row r="26" spans="1:8" x14ac:dyDescent="0.25">
      <c r="H26">
        <f>SQRT(H25)</f>
        <v>3.2164064495565796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2" workbookViewId="0">
      <selection activeCell="L10" sqref="L10"/>
    </sheetView>
  </sheetViews>
  <sheetFormatPr defaultRowHeight="15" x14ac:dyDescent="0.25"/>
  <sheetData>
    <row r="1" spans="1:18" ht="15.75" thickBot="1" x14ac:dyDescent="0.3">
      <c r="A1" t="s">
        <v>1</v>
      </c>
      <c r="D1" t="s">
        <v>2</v>
      </c>
      <c r="G1" t="s">
        <v>3</v>
      </c>
      <c r="K1" t="s">
        <v>8</v>
      </c>
      <c r="M1" t="s">
        <v>1</v>
      </c>
      <c r="O1" t="s">
        <v>2</v>
      </c>
      <c r="Q1" t="s">
        <v>3</v>
      </c>
    </row>
    <row r="2" spans="1:18" x14ac:dyDescent="0.25">
      <c r="A2">
        <v>12.079000000000001</v>
      </c>
      <c r="B2">
        <f>A2-$A$27</f>
        <v>-1.9721250000000001</v>
      </c>
      <c r="C2">
        <f>B2^2</f>
        <v>3.8892770156250007</v>
      </c>
      <c r="D2">
        <v>19.277999999999999</v>
      </c>
      <c r="E2">
        <f>D2-$D$27</f>
        <v>-2.7379166666666706</v>
      </c>
      <c r="F2">
        <f>E2^2</f>
        <v>7.4961876736111321</v>
      </c>
      <c r="G2">
        <f>D2-A2</f>
        <v>7.1989999999999981</v>
      </c>
      <c r="H2">
        <f>G2-$G$27</f>
        <v>-0.76579166666666598</v>
      </c>
      <c r="I2">
        <f>H2^2</f>
        <v>0.58643687673611011</v>
      </c>
      <c r="K2">
        <v>2</v>
      </c>
      <c r="M2" s="5" t="s">
        <v>9</v>
      </c>
      <c r="N2" s="5" t="s">
        <v>11</v>
      </c>
      <c r="O2" s="5" t="s">
        <v>9</v>
      </c>
      <c r="P2" s="5" t="s">
        <v>11</v>
      </c>
      <c r="Q2" s="5" t="s">
        <v>9</v>
      </c>
      <c r="R2" s="5" t="s">
        <v>11</v>
      </c>
    </row>
    <row r="3" spans="1:18" x14ac:dyDescent="0.25">
      <c r="A3">
        <v>16.791</v>
      </c>
      <c r="B3">
        <f t="shared" ref="B3:B25" si="0">A3-$A$27</f>
        <v>2.7398749999999996</v>
      </c>
      <c r="C3">
        <f t="shared" ref="C3:C25" si="1">B3^2</f>
        <v>7.5069150156249975</v>
      </c>
      <c r="D3">
        <v>18.741</v>
      </c>
      <c r="E3">
        <f t="shared" ref="E3:E25" si="2">D3-$D$27</f>
        <v>-3.2749166666666696</v>
      </c>
      <c r="F3">
        <f t="shared" ref="F3:F25" si="3">E3^2</f>
        <v>10.72507917361113</v>
      </c>
      <c r="G3">
        <f t="shared" ref="G3:G25" si="4">D3-A3</f>
        <v>1.9499999999999993</v>
      </c>
      <c r="H3">
        <f t="shared" ref="H3:H25" si="5">G3-$G$27</f>
        <v>-6.0147916666666648</v>
      </c>
      <c r="I3">
        <f t="shared" ref="I3:I25" si="6">H3^2</f>
        <v>36.177718793402754</v>
      </c>
      <c r="K3">
        <v>4</v>
      </c>
      <c r="M3" s="2">
        <v>2</v>
      </c>
      <c r="N3" s="3">
        <v>0</v>
      </c>
      <c r="O3" s="2">
        <v>2</v>
      </c>
      <c r="P3" s="3">
        <v>0</v>
      </c>
      <c r="Q3" s="2">
        <v>2</v>
      </c>
      <c r="R3" s="3">
        <v>1</v>
      </c>
    </row>
    <row r="4" spans="1:18" x14ac:dyDescent="0.25">
      <c r="A4">
        <v>9.5640000000000001</v>
      </c>
      <c r="B4">
        <f t="shared" si="0"/>
        <v>-4.4871250000000007</v>
      </c>
      <c r="C4">
        <f t="shared" si="1"/>
        <v>20.134290765625007</v>
      </c>
      <c r="D4">
        <v>21.213999999999999</v>
      </c>
      <c r="E4">
        <f t="shared" si="2"/>
        <v>-0.80191666666667061</v>
      </c>
      <c r="F4">
        <f t="shared" si="3"/>
        <v>0.64307034027778409</v>
      </c>
      <c r="G4">
        <f t="shared" si="4"/>
        <v>11.649999999999999</v>
      </c>
      <c r="H4">
        <f t="shared" si="5"/>
        <v>3.6852083333333345</v>
      </c>
      <c r="I4">
        <f t="shared" si="6"/>
        <v>13.580760460069452</v>
      </c>
      <c r="K4">
        <v>6</v>
      </c>
      <c r="M4" s="2">
        <v>4</v>
      </c>
      <c r="N4" s="3">
        <v>0</v>
      </c>
      <c r="O4" s="2">
        <v>4</v>
      </c>
      <c r="P4" s="3">
        <v>0</v>
      </c>
      <c r="Q4" s="2">
        <v>4</v>
      </c>
      <c r="R4" s="3">
        <v>6</v>
      </c>
    </row>
    <row r="5" spans="1:18" x14ac:dyDescent="0.25">
      <c r="A5">
        <v>8.6300000000000008</v>
      </c>
      <c r="B5">
        <f t="shared" si="0"/>
        <v>-5.421125</v>
      </c>
      <c r="C5">
        <f t="shared" si="1"/>
        <v>29.388596265625001</v>
      </c>
      <c r="D5">
        <v>15.686999999999999</v>
      </c>
      <c r="E5">
        <f t="shared" si="2"/>
        <v>-6.3289166666666699</v>
      </c>
      <c r="F5">
        <f t="shared" si="3"/>
        <v>40.055186173611155</v>
      </c>
      <c r="G5">
        <f t="shared" si="4"/>
        <v>7.0569999999999986</v>
      </c>
      <c r="H5">
        <f t="shared" si="5"/>
        <v>-0.90779166666666544</v>
      </c>
      <c r="I5">
        <f t="shared" si="6"/>
        <v>0.8240857100694422</v>
      </c>
      <c r="K5">
        <v>8</v>
      </c>
      <c r="M5" s="2">
        <v>6</v>
      </c>
      <c r="N5" s="3">
        <v>0</v>
      </c>
      <c r="O5" s="2">
        <v>6</v>
      </c>
      <c r="P5" s="3">
        <v>0</v>
      </c>
      <c r="Q5" s="2">
        <v>6</v>
      </c>
      <c r="R5" s="3">
        <v>1</v>
      </c>
    </row>
    <row r="6" spans="1:18" x14ac:dyDescent="0.25">
      <c r="A6">
        <v>14.669</v>
      </c>
      <c r="B6">
        <f t="shared" si="0"/>
        <v>0.61787499999999973</v>
      </c>
      <c r="C6">
        <f t="shared" si="1"/>
        <v>0.38176951562499967</v>
      </c>
      <c r="D6">
        <v>22.803000000000001</v>
      </c>
      <c r="E6">
        <f t="shared" si="2"/>
        <v>0.78708333333333158</v>
      </c>
      <c r="F6">
        <f t="shared" si="3"/>
        <v>0.61950017361110832</v>
      </c>
      <c r="G6">
        <f t="shared" si="4"/>
        <v>8.1340000000000003</v>
      </c>
      <c r="H6">
        <f t="shared" si="5"/>
        <v>0.16920833333333629</v>
      </c>
      <c r="I6">
        <f t="shared" si="6"/>
        <v>2.8631460069445447E-2</v>
      </c>
      <c r="K6">
        <v>10</v>
      </c>
      <c r="M6" s="2">
        <v>8</v>
      </c>
      <c r="N6" s="3">
        <v>0</v>
      </c>
      <c r="O6" s="2">
        <v>8</v>
      </c>
      <c r="P6" s="3">
        <v>0</v>
      </c>
      <c r="Q6" s="2">
        <v>8</v>
      </c>
      <c r="R6" s="3">
        <v>4</v>
      </c>
    </row>
    <row r="7" spans="1:18" x14ac:dyDescent="0.25">
      <c r="A7">
        <v>12.238</v>
      </c>
      <c r="B7">
        <f t="shared" si="0"/>
        <v>-1.8131250000000012</v>
      </c>
      <c r="C7">
        <f t="shared" si="1"/>
        <v>3.2874222656250045</v>
      </c>
      <c r="D7">
        <v>20.878</v>
      </c>
      <c r="E7">
        <f t="shared" si="2"/>
        <v>-1.1379166666666691</v>
      </c>
      <c r="F7">
        <f t="shared" si="3"/>
        <v>1.2948543402777835</v>
      </c>
      <c r="G7">
        <f t="shared" si="4"/>
        <v>8.64</v>
      </c>
      <c r="H7">
        <f t="shared" si="5"/>
        <v>0.67520833333333652</v>
      </c>
      <c r="I7">
        <f t="shared" si="6"/>
        <v>0.4559062934027821</v>
      </c>
      <c r="K7">
        <v>12</v>
      </c>
      <c r="M7" s="2">
        <v>10</v>
      </c>
      <c r="N7" s="3">
        <v>4</v>
      </c>
      <c r="O7" s="2">
        <v>10</v>
      </c>
      <c r="P7" s="3">
        <v>0</v>
      </c>
      <c r="Q7" s="2">
        <v>10</v>
      </c>
      <c r="R7" s="3">
        <v>5</v>
      </c>
    </row>
    <row r="8" spans="1:18" x14ac:dyDescent="0.25">
      <c r="A8">
        <v>14.692</v>
      </c>
      <c r="B8">
        <f t="shared" si="0"/>
        <v>0.64087499999999942</v>
      </c>
      <c r="C8">
        <f t="shared" si="1"/>
        <v>0.41072076562499926</v>
      </c>
      <c r="D8">
        <v>24.571999999999999</v>
      </c>
      <c r="E8">
        <f t="shared" si="2"/>
        <v>2.5560833333333299</v>
      </c>
      <c r="F8">
        <f t="shared" si="3"/>
        <v>6.5335620069444271</v>
      </c>
      <c r="G8">
        <f t="shared" si="4"/>
        <v>9.879999999999999</v>
      </c>
      <c r="H8">
        <f t="shared" si="5"/>
        <v>1.915208333333335</v>
      </c>
      <c r="I8">
        <f t="shared" si="6"/>
        <v>3.6680229600694507</v>
      </c>
      <c r="K8">
        <v>14</v>
      </c>
      <c r="M8" s="2">
        <v>12</v>
      </c>
      <c r="N8" s="3">
        <v>2</v>
      </c>
      <c r="O8" s="2">
        <v>12</v>
      </c>
      <c r="P8" s="3">
        <v>0</v>
      </c>
      <c r="Q8" s="2">
        <v>12</v>
      </c>
      <c r="R8" s="3">
        <v>5</v>
      </c>
    </row>
    <row r="9" spans="1:18" x14ac:dyDescent="0.25">
      <c r="A9">
        <v>8.9870000000000001</v>
      </c>
      <c r="B9">
        <f t="shared" si="0"/>
        <v>-5.0641250000000007</v>
      </c>
      <c r="C9">
        <f t="shared" si="1"/>
        <v>25.645362015625008</v>
      </c>
      <c r="D9">
        <v>17.393999999999998</v>
      </c>
      <c r="E9">
        <f t="shared" si="2"/>
        <v>-4.6219166666666709</v>
      </c>
      <c r="F9">
        <f t="shared" si="3"/>
        <v>21.362113673611152</v>
      </c>
      <c r="G9">
        <f t="shared" si="4"/>
        <v>8.4069999999999983</v>
      </c>
      <c r="H9">
        <f t="shared" si="5"/>
        <v>0.4422083333333342</v>
      </c>
      <c r="I9">
        <f t="shared" si="6"/>
        <v>0.1955482100694452</v>
      </c>
      <c r="K9">
        <v>16</v>
      </c>
      <c r="M9" s="2">
        <v>14</v>
      </c>
      <c r="N9" s="3">
        <v>5</v>
      </c>
      <c r="O9" s="2">
        <v>14</v>
      </c>
      <c r="P9" s="3">
        <v>0</v>
      </c>
      <c r="Q9" s="2">
        <v>14</v>
      </c>
      <c r="R9" s="3">
        <v>0</v>
      </c>
    </row>
    <row r="10" spans="1:18" x14ac:dyDescent="0.25">
      <c r="A10">
        <v>9.4009999999999998</v>
      </c>
      <c r="B10">
        <f t="shared" si="0"/>
        <v>-4.650125000000001</v>
      </c>
      <c r="C10">
        <f t="shared" si="1"/>
        <v>21.623662515625011</v>
      </c>
      <c r="D10">
        <v>20.762</v>
      </c>
      <c r="E10">
        <f t="shared" si="2"/>
        <v>-1.2539166666666688</v>
      </c>
      <c r="F10">
        <f t="shared" si="3"/>
        <v>1.5723070069444498</v>
      </c>
      <c r="G10">
        <f t="shared" si="4"/>
        <v>11.361000000000001</v>
      </c>
      <c r="H10">
        <f t="shared" si="5"/>
        <v>3.3962083333333366</v>
      </c>
      <c r="I10">
        <f t="shared" si="6"/>
        <v>11.5342310434028</v>
      </c>
      <c r="K10">
        <v>18</v>
      </c>
      <c r="M10" s="2">
        <v>16</v>
      </c>
      <c r="N10" s="3">
        <v>6</v>
      </c>
      <c r="O10" s="2">
        <v>16</v>
      </c>
      <c r="P10" s="3">
        <v>1</v>
      </c>
      <c r="Q10" s="2">
        <v>16</v>
      </c>
      <c r="R10" s="3">
        <v>0</v>
      </c>
    </row>
    <row r="11" spans="1:18" x14ac:dyDescent="0.25">
      <c r="A11">
        <v>14.48</v>
      </c>
      <c r="B11">
        <f t="shared" si="0"/>
        <v>0.42887499999999967</v>
      </c>
      <c r="C11">
        <f t="shared" si="1"/>
        <v>0.18393376562499972</v>
      </c>
      <c r="D11">
        <v>26.282</v>
      </c>
      <c r="E11">
        <f t="shared" si="2"/>
        <v>4.2660833333333308</v>
      </c>
      <c r="F11">
        <f t="shared" si="3"/>
        <v>18.199467006944424</v>
      </c>
      <c r="G11">
        <f t="shared" si="4"/>
        <v>11.802</v>
      </c>
      <c r="H11">
        <f t="shared" si="5"/>
        <v>3.8372083333333356</v>
      </c>
      <c r="I11">
        <f t="shared" si="6"/>
        <v>14.724167793402795</v>
      </c>
      <c r="K11">
        <v>20</v>
      </c>
      <c r="M11" s="2">
        <v>18</v>
      </c>
      <c r="N11" s="3">
        <v>3</v>
      </c>
      <c r="O11" s="2">
        <v>18</v>
      </c>
      <c r="P11" s="3">
        <v>4</v>
      </c>
      <c r="Q11" s="2">
        <v>18</v>
      </c>
      <c r="R11" s="3">
        <v>1</v>
      </c>
    </row>
    <row r="12" spans="1:18" x14ac:dyDescent="0.25">
      <c r="A12">
        <v>22.327999999999999</v>
      </c>
      <c r="B12">
        <f t="shared" si="0"/>
        <v>8.2768749999999986</v>
      </c>
      <c r="C12">
        <f t="shared" si="1"/>
        <v>68.506659765624974</v>
      </c>
      <c r="D12">
        <v>24.524000000000001</v>
      </c>
      <c r="E12">
        <f t="shared" si="2"/>
        <v>2.5080833333333317</v>
      </c>
      <c r="F12">
        <f t="shared" si="3"/>
        <v>6.290482006944436</v>
      </c>
      <c r="G12">
        <f t="shared" si="4"/>
        <v>2.1960000000000015</v>
      </c>
      <c r="H12">
        <f t="shared" si="5"/>
        <v>-5.7687916666666625</v>
      </c>
      <c r="I12">
        <f t="shared" si="6"/>
        <v>33.278957293402733</v>
      </c>
      <c r="K12">
        <v>22</v>
      </c>
      <c r="M12" s="2">
        <v>20</v>
      </c>
      <c r="N12" s="3">
        <v>3</v>
      </c>
      <c r="O12" s="2">
        <v>20</v>
      </c>
      <c r="P12" s="3">
        <v>3</v>
      </c>
      <c r="Q12" s="2">
        <v>20</v>
      </c>
      <c r="R12" s="3">
        <v>0</v>
      </c>
    </row>
    <row r="13" spans="1:18" x14ac:dyDescent="0.25">
      <c r="A13">
        <v>15.298</v>
      </c>
      <c r="B13">
        <f t="shared" si="0"/>
        <v>1.2468749999999993</v>
      </c>
      <c r="C13">
        <f t="shared" si="1"/>
        <v>1.5546972656249982</v>
      </c>
      <c r="D13">
        <v>18.643999999999998</v>
      </c>
      <c r="E13">
        <f t="shared" si="2"/>
        <v>-3.3719166666666709</v>
      </c>
      <c r="F13">
        <f t="shared" si="3"/>
        <v>11.369822006944473</v>
      </c>
      <c r="G13">
        <f t="shared" si="4"/>
        <v>3.3459999999999983</v>
      </c>
      <c r="H13">
        <f t="shared" si="5"/>
        <v>-4.6187916666666657</v>
      </c>
      <c r="I13">
        <f t="shared" si="6"/>
        <v>21.333236460069436</v>
      </c>
      <c r="K13">
        <v>24</v>
      </c>
      <c r="M13" s="2">
        <v>22</v>
      </c>
      <c r="N13" s="3">
        <v>0</v>
      </c>
      <c r="O13" s="2">
        <v>22</v>
      </c>
      <c r="P13" s="3">
        <v>6</v>
      </c>
      <c r="Q13" s="2">
        <v>22</v>
      </c>
      <c r="R13" s="3">
        <v>1</v>
      </c>
    </row>
    <row r="14" spans="1:18" x14ac:dyDescent="0.25">
      <c r="A14">
        <v>15.073</v>
      </c>
      <c r="B14">
        <f t="shared" si="0"/>
        <v>1.0218749999999996</v>
      </c>
      <c r="C14">
        <f t="shared" si="1"/>
        <v>1.0442285156249993</v>
      </c>
      <c r="D14">
        <v>17.510000000000002</v>
      </c>
      <c r="E14">
        <f t="shared" si="2"/>
        <v>-4.5059166666666677</v>
      </c>
      <c r="F14">
        <f t="shared" si="3"/>
        <v>20.303285006944453</v>
      </c>
      <c r="G14">
        <f t="shared" si="4"/>
        <v>2.4370000000000012</v>
      </c>
      <c r="H14">
        <f t="shared" si="5"/>
        <v>-5.5277916666666629</v>
      </c>
      <c r="I14">
        <f t="shared" si="6"/>
        <v>30.556480710069401</v>
      </c>
      <c r="K14">
        <v>26</v>
      </c>
      <c r="M14" s="2">
        <v>24</v>
      </c>
      <c r="N14" s="3">
        <v>1</v>
      </c>
      <c r="O14" s="2">
        <v>24</v>
      </c>
      <c r="P14" s="3">
        <v>4</v>
      </c>
      <c r="Q14" s="2">
        <v>24</v>
      </c>
      <c r="R14" s="3">
        <v>0</v>
      </c>
    </row>
    <row r="15" spans="1:18" x14ac:dyDescent="0.25">
      <c r="A15">
        <v>16.928999999999998</v>
      </c>
      <c r="B15">
        <f t="shared" si="0"/>
        <v>2.8778749999999977</v>
      </c>
      <c r="C15">
        <f t="shared" si="1"/>
        <v>8.2821645156249861</v>
      </c>
      <c r="D15">
        <v>20.329999999999998</v>
      </c>
      <c r="E15">
        <f t="shared" si="2"/>
        <v>-1.6859166666666709</v>
      </c>
      <c r="F15">
        <f t="shared" si="3"/>
        <v>2.8423150069444589</v>
      </c>
      <c r="G15">
        <f t="shared" si="4"/>
        <v>3.4009999999999998</v>
      </c>
      <c r="H15">
        <f t="shared" si="5"/>
        <v>-4.5637916666666642</v>
      </c>
      <c r="I15">
        <f t="shared" si="6"/>
        <v>20.828194376736089</v>
      </c>
      <c r="K15">
        <v>28</v>
      </c>
      <c r="M15" s="2">
        <v>26</v>
      </c>
      <c r="N15" s="3">
        <v>0</v>
      </c>
      <c r="O15" s="2">
        <v>26</v>
      </c>
      <c r="P15" s="3">
        <v>3</v>
      </c>
      <c r="Q15" s="2">
        <v>26</v>
      </c>
      <c r="R15" s="3">
        <v>0</v>
      </c>
    </row>
    <row r="16" spans="1:18" x14ac:dyDescent="0.25">
      <c r="A16">
        <v>18.2</v>
      </c>
      <c r="B16">
        <f t="shared" si="0"/>
        <v>4.1488749999999985</v>
      </c>
      <c r="C16">
        <f t="shared" si="1"/>
        <v>17.213163765624987</v>
      </c>
      <c r="D16">
        <v>35.255000000000003</v>
      </c>
      <c r="E16">
        <f t="shared" si="2"/>
        <v>13.239083333333333</v>
      </c>
      <c r="F16">
        <f t="shared" si="3"/>
        <v>175.27332750694444</v>
      </c>
      <c r="G16">
        <f t="shared" si="4"/>
        <v>17.055000000000003</v>
      </c>
      <c r="H16">
        <f t="shared" si="5"/>
        <v>9.0902083333333401</v>
      </c>
      <c r="I16">
        <f t="shared" si="6"/>
        <v>82.631887543402897</v>
      </c>
      <c r="K16">
        <v>30</v>
      </c>
      <c r="M16" s="2">
        <v>28</v>
      </c>
      <c r="N16" s="3">
        <v>0</v>
      </c>
      <c r="O16" s="2">
        <v>28</v>
      </c>
      <c r="P16" s="3">
        <v>1</v>
      </c>
      <c r="Q16" s="2">
        <v>28</v>
      </c>
      <c r="R16" s="3">
        <v>0</v>
      </c>
    </row>
    <row r="17" spans="1:18" x14ac:dyDescent="0.25">
      <c r="A17">
        <v>12.13</v>
      </c>
      <c r="B17">
        <f t="shared" si="0"/>
        <v>-1.921125</v>
      </c>
      <c r="C17">
        <f t="shared" si="1"/>
        <v>3.6907212656249997</v>
      </c>
      <c r="D17">
        <v>22.158000000000001</v>
      </c>
      <c r="E17">
        <f t="shared" si="2"/>
        <v>0.14208333333333201</v>
      </c>
      <c r="F17">
        <f t="shared" si="3"/>
        <v>2.0187673611110735E-2</v>
      </c>
      <c r="G17">
        <f t="shared" si="4"/>
        <v>10.028</v>
      </c>
      <c r="H17">
        <f t="shared" si="5"/>
        <v>2.0632083333333364</v>
      </c>
      <c r="I17">
        <f t="shared" si="6"/>
        <v>4.2568286267361239</v>
      </c>
      <c r="K17">
        <v>32</v>
      </c>
      <c r="M17" s="2">
        <v>30</v>
      </c>
      <c r="N17" s="3">
        <v>0</v>
      </c>
      <c r="O17" s="2">
        <v>30</v>
      </c>
      <c r="P17" s="3">
        <v>0</v>
      </c>
      <c r="Q17" s="2">
        <v>30</v>
      </c>
      <c r="R17" s="3">
        <v>0</v>
      </c>
    </row>
    <row r="18" spans="1:18" x14ac:dyDescent="0.25">
      <c r="A18">
        <v>18.495000000000001</v>
      </c>
      <c r="B18">
        <f t="shared" si="0"/>
        <v>4.4438750000000002</v>
      </c>
      <c r="C18">
        <f t="shared" si="1"/>
        <v>19.748025015625004</v>
      </c>
      <c r="D18">
        <v>25.138999999999999</v>
      </c>
      <c r="E18">
        <f t="shared" si="2"/>
        <v>3.1230833333333301</v>
      </c>
      <c r="F18">
        <f t="shared" si="3"/>
        <v>9.7536495069444236</v>
      </c>
      <c r="G18">
        <f t="shared" si="4"/>
        <v>6.6439999999999984</v>
      </c>
      <c r="H18">
        <f t="shared" si="5"/>
        <v>-1.3207916666666657</v>
      </c>
      <c r="I18">
        <f t="shared" si="6"/>
        <v>1.7444906267361087</v>
      </c>
      <c r="K18">
        <v>34</v>
      </c>
      <c r="M18" s="2">
        <v>32</v>
      </c>
      <c r="N18" s="3">
        <v>0</v>
      </c>
      <c r="O18" s="2">
        <v>32</v>
      </c>
      <c r="P18" s="3">
        <v>0</v>
      </c>
      <c r="Q18" s="2">
        <v>32</v>
      </c>
      <c r="R18" s="3">
        <v>0</v>
      </c>
    </row>
    <row r="19" spans="1:18" x14ac:dyDescent="0.25">
      <c r="A19">
        <v>10.638999999999999</v>
      </c>
      <c r="B19">
        <f t="shared" si="0"/>
        <v>-3.4121250000000014</v>
      </c>
      <c r="C19">
        <f t="shared" si="1"/>
        <v>11.642597015625009</v>
      </c>
      <c r="D19">
        <v>20.428999999999998</v>
      </c>
      <c r="E19">
        <f t="shared" si="2"/>
        <v>-1.5869166666666707</v>
      </c>
      <c r="F19">
        <f t="shared" si="3"/>
        <v>2.5183045069444576</v>
      </c>
      <c r="G19">
        <f t="shared" si="4"/>
        <v>9.7899999999999991</v>
      </c>
      <c r="H19">
        <f t="shared" si="5"/>
        <v>1.8252083333333351</v>
      </c>
      <c r="I19">
        <f t="shared" si="6"/>
        <v>3.331385460069451</v>
      </c>
      <c r="K19">
        <v>36</v>
      </c>
      <c r="M19" s="2">
        <v>34</v>
      </c>
      <c r="N19" s="3">
        <v>0</v>
      </c>
      <c r="O19" s="2">
        <v>34</v>
      </c>
      <c r="P19" s="3">
        <v>0</v>
      </c>
      <c r="Q19" s="2">
        <v>34</v>
      </c>
      <c r="R19" s="3">
        <v>0</v>
      </c>
    </row>
    <row r="20" spans="1:18" x14ac:dyDescent="0.25">
      <c r="A20">
        <v>11.343999999999999</v>
      </c>
      <c r="B20">
        <f t="shared" si="0"/>
        <v>-2.7071250000000013</v>
      </c>
      <c r="C20">
        <f t="shared" si="1"/>
        <v>7.3285257656250069</v>
      </c>
      <c r="D20">
        <v>17.425000000000001</v>
      </c>
      <c r="E20">
        <f t="shared" si="2"/>
        <v>-4.5909166666666685</v>
      </c>
      <c r="F20">
        <f t="shared" si="3"/>
        <v>21.076515840277796</v>
      </c>
      <c r="G20">
        <f t="shared" si="4"/>
        <v>6.0810000000000013</v>
      </c>
      <c r="H20">
        <f t="shared" si="5"/>
        <v>-1.8837916666666628</v>
      </c>
      <c r="I20">
        <f t="shared" si="6"/>
        <v>3.5486710434027628</v>
      </c>
      <c r="K20">
        <v>38</v>
      </c>
      <c r="M20" s="2">
        <v>36</v>
      </c>
      <c r="N20" s="3">
        <v>0</v>
      </c>
      <c r="O20" s="2">
        <v>36</v>
      </c>
      <c r="P20" s="3">
        <v>2</v>
      </c>
      <c r="Q20" s="2">
        <v>36</v>
      </c>
      <c r="R20" s="3">
        <v>0</v>
      </c>
    </row>
    <row r="21" spans="1:18" x14ac:dyDescent="0.25">
      <c r="A21">
        <v>12.369</v>
      </c>
      <c r="B21">
        <f t="shared" si="0"/>
        <v>-1.682125000000001</v>
      </c>
      <c r="C21">
        <f t="shared" si="1"/>
        <v>2.8295445156250034</v>
      </c>
      <c r="D21">
        <v>34.287999999999997</v>
      </c>
      <c r="E21">
        <f t="shared" si="2"/>
        <v>12.272083333333327</v>
      </c>
      <c r="F21">
        <f t="shared" si="3"/>
        <v>150.60402934027763</v>
      </c>
      <c r="G21">
        <f t="shared" si="4"/>
        <v>21.918999999999997</v>
      </c>
      <c r="H21">
        <f t="shared" si="5"/>
        <v>13.954208333333334</v>
      </c>
      <c r="I21">
        <f t="shared" si="6"/>
        <v>194.71993021006946</v>
      </c>
      <c r="K21">
        <v>40</v>
      </c>
      <c r="M21" s="2">
        <v>38</v>
      </c>
      <c r="N21" s="3">
        <v>0</v>
      </c>
      <c r="O21" s="2">
        <v>38</v>
      </c>
      <c r="P21" s="3">
        <v>0</v>
      </c>
      <c r="Q21" s="2">
        <v>38</v>
      </c>
      <c r="R21" s="3">
        <v>0</v>
      </c>
    </row>
    <row r="22" spans="1:18" x14ac:dyDescent="0.25">
      <c r="A22">
        <v>12.944000000000001</v>
      </c>
      <c r="B22">
        <f t="shared" si="0"/>
        <v>-1.1071249999999999</v>
      </c>
      <c r="C22">
        <f t="shared" si="1"/>
        <v>1.2257257656249998</v>
      </c>
      <c r="D22">
        <v>23.893999999999998</v>
      </c>
      <c r="E22">
        <f t="shared" si="2"/>
        <v>1.8780833333333291</v>
      </c>
      <c r="F22">
        <f t="shared" si="3"/>
        <v>3.5271970069444287</v>
      </c>
      <c r="G22">
        <f t="shared" si="4"/>
        <v>10.949999999999998</v>
      </c>
      <c r="H22">
        <f t="shared" si="5"/>
        <v>2.9852083333333335</v>
      </c>
      <c r="I22">
        <f t="shared" si="6"/>
        <v>8.9114687934027792</v>
      </c>
      <c r="M22" s="2">
        <v>40</v>
      </c>
      <c r="N22" s="3">
        <v>0</v>
      </c>
      <c r="O22" s="2">
        <v>40</v>
      </c>
      <c r="P22" s="3">
        <v>0</v>
      </c>
      <c r="Q22" s="2">
        <v>40</v>
      </c>
      <c r="R22" s="3">
        <v>0</v>
      </c>
    </row>
    <row r="23" spans="1:18" ht="15.75" thickBot="1" x14ac:dyDescent="0.3">
      <c r="A23">
        <v>14.233000000000001</v>
      </c>
      <c r="B23">
        <f t="shared" si="0"/>
        <v>0.18187499999999979</v>
      </c>
      <c r="C23">
        <f t="shared" si="1"/>
        <v>3.3078515624999923E-2</v>
      </c>
      <c r="D23">
        <v>17.96</v>
      </c>
      <c r="E23">
        <f t="shared" si="2"/>
        <v>-4.0559166666666684</v>
      </c>
      <c r="F23">
        <f t="shared" si="3"/>
        <v>16.450460006944457</v>
      </c>
      <c r="G23">
        <f t="shared" si="4"/>
        <v>3.7270000000000003</v>
      </c>
      <c r="H23">
        <f t="shared" si="5"/>
        <v>-4.2377916666666637</v>
      </c>
      <c r="I23">
        <f t="shared" si="6"/>
        <v>17.958878210069418</v>
      </c>
      <c r="M23" s="4" t="s">
        <v>10</v>
      </c>
      <c r="N23" s="4">
        <v>0</v>
      </c>
      <c r="O23" s="4" t="s">
        <v>10</v>
      </c>
      <c r="P23" s="4">
        <v>0</v>
      </c>
      <c r="Q23" s="4" t="s">
        <v>10</v>
      </c>
      <c r="R23" s="4">
        <v>0</v>
      </c>
    </row>
    <row r="24" spans="1:18" x14ac:dyDescent="0.25">
      <c r="A24">
        <v>19.71</v>
      </c>
      <c r="B24">
        <f t="shared" si="0"/>
        <v>5.6588750000000001</v>
      </c>
      <c r="C24">
        <f t="shared" si="1"/>
        <v>32.022866265624998</v>
      </c>
      <c r="D24">
        <v>22.058</v>
      </c>
      <c r="E24">
        <f t="shared" si="2"/>
        <v>4.2083333333330586E-2</v>
      </c>
      <c r="F24">
        <f t="shared" si="3"/>
        <v>1.7710069444442133E-3</v>
      </c>
      <c r="G24">
        <f t="shared" si="4"/>
        <v>2.347999999999999</v>
      </c>
      <c r="H24">
        <f t="shared" si="5"/>
        <v>-5.6167916666666651</v>
      </c>
      <c r="I24">
        <f t="shared" si="6"/>
        <v>31.548348626736093</v>
      </c>
      <c r="M24" s="2"/>
      <c r="N24" s="3"/>
      <c r="O24" s="2"/>
      <c r="P24" s="3"/>
      <c r="Q24" s="2"/>
      <c r="R24" s="3"/>
    </row>
    <row r="25" spans="1:18" x14ac:dyDescent="0.25">
      <c r="A25">
        <v>16.004000000000001</v>
      </c>
      <c r="B25">
        <f t="shared" si="0"/>
        <v>1.9528750000000006</v>
      </c>
      <c r="C25">
        <f t="shared" si="1"/>
        <v>3.8137207656250021</v>
      </c>
      <c r="D25">
        <v>21.157</v>
      </c>
      <c r="E25">
        <f t="shared" si="2"/>
        <v>-0.85891666666666922</v>
      </c>
      <c r="F25">
        <f t="shared" si="3"/>
        <v>0.73773784027778211</v>
      </c>
      <c r="G25">
        <f t="shared" si="4"/>
        <v>5.1529999999999987</v>
      </c>
      <c r="H25">
        <f t="shared" si="5"/>
        <v>-2.8117916666666654</v>
      </c>
      <c r="I25">
        <f t="shared" si="6"/>
        <v>7.9061723767361034</v>
      </c>
      <c r="M25" s="2"/>
      <c r="N25" s="3"/>
      <c r="O25" s="2"/>
      <c r="P25" s="3"/>
      <c r="Q25" s="2"/>
      <c r="R25" s="3"/>
    </row>
    <row r="26" spans="1:18" x14ac:dyDescent="0.25">
      <c r="A26" t="s">
        <v>4</v>
      </c>
      <c r="D26" t="s">
        <v>4</v>
      </c>
      <c r="G26" t="s">
        <v>4</v>
      </c>
      <c r="M26" s="2"/>
      <c r="N26" s="3"/>
      <c r="O26" s="2"/>
      <c r="P26" s="3"/>
      <c r="Q26" s="2"/>
      <c r="R26" s="3"/>
    </row>
    <row r="27" spans="1:18" x14ac:dyDescent="0.25">
      <c r="A27">
        <f>AVERAGE(A2:A25)</f>
        <v>14.051125000000001</v>
      </c>
      <c r="D27">
        <f>AVERAGE(D2:D25)</f>
        <v>22.015916666666669</v>
      </c>
      <c r="G27">
        <f>AVERAGE(G2:G25)</f>
        <v>7.964791666666664</v>
      </c>
      <c r="M27" s="2"/>
      <c r="N27" s="3"/>
      <c r="O27" s="2"/>
      <c r="P27" s="3"/>
      <c r="Q27" s="2"/>
      <c r="R27" s="3"/>
    </row>
    <row r="28" spans="1:18" x14ac:dyDescent="0.25">
      <c r="A28" t="s">
        <v>7</v>
      </c>
      <c r="D28" t="s">
        <v>7</v>
      </c>
      <c r="G28" t="s">
        <v>7</v>
      </c>
      <c r="M28" s="2"/>
      <c r="N28" s="3"/>
      <c r="O28" s="2"/>
      <c r="P28" s="3"/>
      <c r="Q28" s="2"/>
      <c r="R28" s="3"/>
    </row>
    <row r="29" spans="1:18" x14ac:dyDescent="0.25">
      <c r="A29">
        <f>MEDIAN(A2:A25)</f>
        <v>14.3565</v>
      </c>
      <c r="D29">
        <f>MEDIAN(D2:D25)</f>
        <v>21.017499999999998</v>
      </c>
      <c r="G29">
        <f>MEDIAN(G2:G25)</f>
        <v>7.6664999999999992</v>
      </c>
      <c r="M29" s="2"/>
      <c r="N29" s="3"/>
      <c r="O29" s="2"/>
      <c r="P29" s="3"/>
      <c r="Q29" s="2"/>
      <c r="R29" s="3"/>
    </row>
    <row r="30" spans="1:18" x14ac:dyDescent="0.25">
      <c r="A30" t="s">
        <v>5</v>
      </c>
      <c r="D30" t="s">
        <v>5</v>
      </c>
      <c r="G30" t="s">
        <v>5</v>
      </c>
      <c r="M30" s="2"/>
      <c r="N30" s="3"/>
      <c r="O30" s="2"/>
      <c r="P30" s="3"/>
      <c r="Q30" s="2"/>
      <c r="R30" s="3"/>
    </row>
    <row r="31" spans="1:18" x14ac:dyDescent="0.25">
      <c r="A31">
        <f>SUM(C2:C25)/24</f>
        <v>12.141152859375003</v>
      </c>
      <c r="D31">
        <f>SUM(F2:F25)/24</f>
        <v>22.052933826388891</v>
      </c>
      <c r="G31">
        <f>SUM(I2:I25)/24</f>
        <v>22.680434998263888</v>
      </c>
      <c r="M31" s="2"/>
      <c r="N31" s="3"/>
      <c r="O31" s="2"/>
      <c r="P31" s="3"/>
      <c r="Q31" s="2"/>
      <c r="R31" s="3"/>
    </row>
    <row r="32" spans="1:18" x14ac:dyDescent="0.25">
      <c r="A32" t="s">
        <v>6</v>
      </c>
      <c r="D32" t="s">
        <v>6</v>
      </c>
      <c r="G32" t="s">
        <v>6</v>
      </c>
      <c r="M32" s="2"/>
      <c r="N32" s="3"/>
      <c r="O32" s="2"/>
      <c r="P32" s="3"/>
      <c r="Q32" s="2"/>
      <c r="R32" s="3"/>
    </row>
    <row r="33" spans="1:18" x14ac:dyDescent="0.25">
      <c r="A33">
        <f>SQRT(A31)</f>
        <v>3.4844157127666331</v>
      </c>
      <c r="D33">
        <f>SQRT(D31)</f>
        <v>4.6960551345133172</v>
      </c>
      <c r="G33">
        <f>SQRT(G31)</f>
        <v>4.7623980302221574</v>
      </c>
      <c r="M33" s="2"/>
      <c r="N33" s="3"/>
      <c r="O33" s="2"/>
      <c r="P33" s="3"/>
      <c r="Q33" s="2"/>
      <c r="R33" s="3"/>
    </row>
    <row r="34" spans="1:18" x14ac:dyDescent="0.25">
      <c r="M34" s="2"/>
      <c r="N34" s="3"/>
      <c r="O34" s="2"/>
      <c r="P34" s="3"/>
      <c r="Q34" s="2"/>
      <c r="R34" s="3"/>
    </row>
    <row r="35" spans="1:18" x14ac:dyDescent="0.25">
      <c r="M35" s="2"/>
      <c r="N35" s="3"/>
      <c r="O35" s="2"/>
      <c r="P35" s="3"/>
      <c r="Q35" s="2"/>
      <c r="R35" s="3"/>
    </row>
    <row r="36" spans="1:18" x14ac:dyDescent="0.25">
      <c r="M36" s="2"/>
      <c r="N36" s="3"/>
      <c r="O36" s="2"/>
      <c r="P36" s="3"/>
      <c r="Q36" s="2"/>
      <c r="R36" s="3"/>
    </row>
    <row r="37" spans="1:18" ht="15.75" thickBot="1" x14ac:dyDescent="0.3">
      <c r="M37" s="4"/>
      <c r="N37" s="4"/>
      <c r="O37" s="4"/>
      <c r="P37" s="4"/>
      <c r="Q37" s="4"/>
      <c r="R37" s="4"/>
    </row>
  </sheetData>
  <sortState ref="Q3:Q22">
    <sortCondition ref="Q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stroopdata</vt:lpstr>
      <vt:lpstr>Fig 2A (ful data)</vt:lpstr>
      <vt:lpstr>Fig 2B (Censored data)</vt:lpstr>
      <vt:lpstr>Fig 1 (histograms)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Simpson</dc:creator>
  <cp:lastModifiedBy>Paul Simpson</cp:lastModifiedBy>
  <dcterms:modified xsi:type="dcterms:W3CDTF">2016-09-09T19:30:47Z</dcterms:modified>
</cp:coreProperties>
</file>