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song/gits/database_reconstruction/"/>
    </mc:Choice>
  </mc:AlternateContent>
  <bookViews>
    <workbookView xWindow="460" yWindow="460" windowWidth="18780" windowHeight="15540"/>
  </bookViews>
  <sheets>
    <sheet name="Sheet1" sheetId="1" r:id="rId1"/>
  </sheets>
  <definedNames>
    <definedName name="Age">Sheet1!$C$2:$C$8</definedName>
    <definedName name="Marital">Sheet1!$E$2:$E$8</definedName>
    <definedName name="Race">Sheet1!$D$2:$D$8</definedName>
    <definedName name="Relation">Sheet1!$F$2:$F$7</definedName>
    <definedName name="Sex">Sheet1!$B$2:$B$8</definedName>
    <definedName name="SexRace">Sheet1!$H$2:$H$8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 a="1"/>
  <c r="F19" i="1" s="1"/>
  <c r="E19" i="1" a="1"/>
  <c r="E19" i="1"/>
  <c r="D19" i="1" a="1"/>
  <c r="D19" i="1" s="1"/>
  <c r="C19" i="1"/>
  <c r="H3" i="1"/>
  <c r="H4" i="1"/>
  <c r="H5" i="1"/>
  <c r="H6" i="1"/>
  <c r="H7" i="1"/>
  <c r="H8" i="1"/>
  <c r="H2" i="1"/>
  <c r="E12" i="1"/>
  <c r="D14" i="1" a="1"/>
  <c r="D14" i="1" s="1"/>
  <c r="D18" i="1" a="1"/>
  <c r="D18" i="1" s="1"/>
  <c r="D17" i="1" a="1"/>
  <c r="D17" i="1" s="1"/>
  <c r="D15" i="1" a="1"/>
  <c r="D15" i="1" s="1"/>
  <c r="D13" i="1" a="1"/>
  <c r="D13" i="1" s="1"/>
  <c r="D16" i="1" a="1"/>
  <c r="D16" i="1" s="1"/>
  <c r="D12" i="1"/>
  <c r="C18" i="1"/>
  <c r="C17" i="1"/>
  <c r="C15" i="1"/>
  <c r="C14" i="1"/>
  <c r="C13" i="1"/>
  <c r="C16" i="1"/>
  <c r="C12" i="1"/>
  <c r="F18" i="1"/>
  <c r="E18" i="1"/>
  <c r="F17" i="1"/>
  <c r="E17" i="1"/>
  <c r="F15" i="1"/>
  <c r="F16" i="1"/>
  <c r="F13" i="1"/>
  <c r="F14" i="1"/>
  <c r="F12" i="1"/>
  <c r="E16" i="1"/>
  <c r="E15" i="1"/>
  <c r="E14" i="1"/>
  <c r="E13" i="1"/>
</calcChain>
</file>

<file path=xl/sharedStrings.xml><?xml version="1.0" encoding="utf-8"?>
<sst xmlns="http://schemas.openxmlformats.org/spreadsheetml/2006/main" count="59" uniqueCount="41">
  <si>
    <t>Person</t>
  </si>
  <si>
    <t>Sex</t>
  </si>
  <si>
    <t>Age</t>
  </si>
  <si>
    <t>Race</t>
  </si>
  <si>
    <t>Marital</t>
  </si>
  <si>
    <t>Relation</t>
  </si>
  <si>
    <t>M</t>
  </si>
  <si>
    <t>F</t>
  </si>
  <si>
    <t>W</t>
  </si>
  <si>
    <t>B</t>
  </si>
  <si>
    <t>#1</t>
  </si>
  <si>
    <t>SPOUSE</t>
  </si>
  <si>
    <t>PARENT</t>
  </si>
  <si>
    <t>Mean Age</t>
  </si>
  <si>
    <t>All</t>
  </si>
  <si>
    <t>WHITE</t>
  </si>
  <si>
    <t>FEMALE</t>
  </si>
  <si>
    <t>MALE</t>
  </si>
  <si>
    <t>BLACK</t>
  </si>
  <si>
    <t>Total Age</t>
  </si>
  <si>
    <t>SINGLE Adults</t>
  </si>
  <si>
    <t>SC</t>
  </si>
  <si>
    <t>SA</t>
  </si>
  <si>
    <t>Married Adult</t>
  </si>
  <si>
    <t>Count</t>
  </si>
  <si>
    <t>Median</t>
  </si>
  <si>
    <t>Note: Enter array formulas by typing CTRL+SHIFT+ENTER</t>
  </si>
  <si>
    <t>Published Stats</t>
  </si>
  <si>
    <t>Line</t>
  </si>
  <si>
    <t>1A</t>
  </si>
  <si>
    <t>2B</t>
  </si>
  <si>
    <t>2C</t>
  </si>
  <si>
    <t>2A</t>
  </si>
  <si>
    <t>2D</t>
  </si>
  <si>
    <t>3A</t>
  </si>
  <si>
    <t>3B</t>
  </si>
  <si>
    <t>ADULT</t>
  </si>
  <si>
    <t>Household</t>
  </si>
  <si>
    <t>4A</t>
  </si>
  <si>
    <t>SexRace</t>
  </si>
  <si>
    <t>Black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</si>
</sst>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0" xfId="0" applyAlignment="1">
      <alignment horizontal="righ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K20" sqref="K20"/>
    </sheetView>
  </sheetViews>
  <sheetFormatPr baseColWidth="10" defaultRowHeight="16" x14ac:dyDescent="0.2"/>
  <cols>
    <col min="3" max="3" width="1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39</v>
      </c>
    </row>
    <row r="2" spans="1:8" x14ac:dyDescent="0.2">
      <c r="A2">
        <v>1</v>
      </c>
      <c r="B2" t="s">
        <v>6</v>
      </c>
      <c r="C2">
        <v>18</v>
      </c>
      <c r="D2" t="s">
        <v>8</v>
      </c>
      <c r="E2" t="s">
        <v>22</v>
      </c>
      <c r="F2" t="s">
        <v>10</v>
      </c>
      <c r="G2">
        <v>1</v>
      </c>
      <c r="H2" t="str">
        <f>CONCATENATE(D2,B2)</f>
        <v>WM</v>
      </c>
    </row>
    <row r="3" spans="1:8" x14ac:dyDescent="0.2">
      <c r="A3">
        <v>2</v>
      </c>
      <c r="B3" t="s">
        <v>7</v>
      </c>
      <c r="C3">
        <v>24</v>
      </c>
      <c r="D3" t="s">
        <v>8</v>
      </c>
      <c r="E3" t="s">
        <v>22</v>
      </c>
      <c r="F3" t="s">
        <v>11</v>
      </c>
      <c r="G3">
        <v>1</v>
      </c>
      <c r="H3" t="str">
        <f t="shared" ref="H3:H8" si="0">CONCATENATE(D3,B3)</f>
        <v>WF</v>
      </c>
    </row>
    <row r="4" spans="1:8" x14ac:dyDescent="0.2">
      <c r="A4">
        <v>3</v>
      </c>
      <c r="B4" t="s">
        <v>6</v>
      </c>
      <c r="C4">
        <v>30</v>
      </c>
      <c r="D4" t="s">
        <v>8</v>
      </c>
      <c r="E4" t="s">
        <v>6</v>
      </c>
      <c r="F4" t="s">
        <v>10</v>
      </c>
      <c r="G4">
        <v>2</v>
      </c>
      <c r="H4" t="str">
        <f t="shared" si="0"/>
        <v>WM</v>
      </c>
    </row>
    <row r="5" spans="1:8" x14ac:dyDescent="0.2">
      <c r="A5">
        <v>4</v>
      </c>
      <c r="B5" t="s">
        <v>7</v>
      </c>
      <c r="C5">
        <v>36</v>
      </c>
      <c r="D5" t="s">
        <v>9</v>
      </c>
      <c r="E5" t="s">
        <v>6</v>
      </c>
      <c r="F5" t="s">
        <v>11</v>
      </c>
      <c r="G5">
        <v>2</v>
      </c>
      <c r="H5" t="str">
        <f t="shared" si="0"/>
        <v>BF</v>
      </c>
    </row>
    <row r="6" spans="1:8" x14ac:dyDescent="0.2">
      <c r="A6">
        <v>5</v>
      </c>
      <c r="B6" t="s">
        <v>6</v>
      </c>
      <c r="C6">
        <v>84</v>
      </c>
      <c r="D6" t="s">
        <v>9</v>
      </c>
      <c r="E6" t="s">
        <v>6</v>
      </c>
      <c r="F6" t="s">
        <v>12</v>
      </c>
      <c r="G6">
        <v>2</v>
      </c>
      <c r="H6" t="str">
        <f t="shared" si="0"/>
        <v>BM</v>
      </c>
    </row>
    <row r="7" spans="1:8" x14ac:dyDescent="0.2">
      <c r="A7">
        <v>6</v>
      </c>
      <c r="B7" t="s">
        <v>7</v>
      </c>
      <c r="C7">
        <v>8</v>
      </c>
      <c r="D7" t="s">
        <v>9</v>
      </c>
      <c r="E7" t="s">
        <v>21</v>
      </c>
      <c r="F7" t="s">
        <v>36</v>
      </c>
      <c r="G7">
        <v>2</v>
      </c>
      <c r="H7" t="str">
        <f t="shared" si="0"/>
        <v>BF</v>
      </c>
    </row>
    <row r="8" spans="1:8" x14ac:dyDescent="0.2">
      <c r="A8">
        <v>7</v>
      </c>
      <c r="B8" t="s">
        <v>7</v>
      </c>
      <c r="C8">
        <v>66</v>
      </c>
      <c r="D8" t="s">
        <v>9</v>
      </c>
      <c r="E8" t="s">
        <v>6</v>
      </c>
      <c r="F8" t="s">
        <v>12</v>
      </c>
      <c r="G8">
        <v>2</v>
      </c>
      <c r="H8" t="str">
        <f t="shared" si="0"/>
        <v>BF</v>
      </c>
    </row>
    <row r="10" spans="1:8" x14ac:dyDescent="0.2">
      <c r="H10" t="s">
        <v>27</v>
      </c>
    </row>
    <row r="11" spans="1:8" x14ac:dyDescent="0.2">
      <c r="A11" s="14" t="s">
        <v>28</v>
      </c>
      <c r="B11" s="1"/>
      <c r="C11" s="1" t="s">
        <v>24</v>
      </c>
      <c r="D11" s="2" t="s">
        <v>25</v>
      </c>
      <c r="E11" s="3" t="s">
        <v>13</v>
      </c>
      <c r="F11" s="4" t="s">
        <v>19</v>
      </c>
    </row>
    <row r="12" spans="1:8" ht="17" thickBot="1" x14ac:dyDescent="0.25">
      <c r="A12" s="14" t="s">
        <v>29</v>
      </c>
      <c r="B12" s="10" t="s">
        <v>14</v>
      </c>
      <c r="C12" s="10">
        <f>COUNT(Age)</f>
        <v>7</v>
      </c>
      <c r="D12" s="11">
        <f>MEDIAN(Age)</f>
        <v>30</v>
      </c>
      <c r="E12" s="12">
        <f>AVERAGE(Age)</f>
        <v>38</v>
      </c>
      <c r="F12" s="13">
        <f>SUM(Age)</f>
        <v>266</v>
      </c>
    </row>
    <row r="13" spans="1:8" x14ac:dyDescent="0.2">
      <c r="A13" s="14" t="s">
        <v>32</v>
      </c>
      <c r="B13" s="5" t="s">
        <v>16</v>
      </c>
      <c r="C13" s="5">
        <f>COUNTIF(Sex,"=F")</f>
        <v>4</v>
      </c>
      <c r="D13" s="6">
        <f t="array" ref="D13">MEDIAN(IF(Sex="F",Age,""))</f>
        <v>30</v>
      </c>
      <c r="E13" s="7">
        <f>SUMIF(B2:B8,"=F",C2:C8)/COUNTIF(B2:B8,"=F")</f>
        <v>33.5</v>
      </c>
      <c r="F13" s="8">
        <f>SUMIF(Sex,"=F",Age)</f>
        <v>134</v>
      </c>
    </row>
    <row r="14" spans="1:8" x14ac:dyDescent="0.2">
      <c r="A14" s="14" t="s">
        <v>30</v>
      </c>
      <c r="B14" s="1" t="s">
        <v>17</v>
      </c>
      <c r="C14" s="1">
        <f>COUNTIF(Sex,"=M")</f>
        <v>3</v>
      </c>
      <c r="D14" s="2">
        <f t="array" ref="D14">MEDIAN(IF(Sex="M",Age,""))</f>
        <v>30</v>
      </c>
      <c r="E14" s="3">
        <f>SUMIF(B2:B8,"=M",C2:C8)/COUNTIF(B2:B8,"=M")</f>
        <v>44</v>
      </c>
      <c r="F14" s="4">
        <f>SUMIF(Sex,"=M",Age)</f>
        <v>132</v>
      </c>
    </row>
    <row r="15" spans="1:8" x14ac:dyDescent="0.2">
      <c r="A15" s="14" t="s">
        <v>31</v>
      </c>
      <c r="B15" s="1" t="s">
        <v>18</v>
      </c>
      <c r="C15" s="1">
        <f>COUNTIF(Race,"=B")</f>
        <v>4</v>
      </c>
      <c r="D15" s="2">
        <f t="array" ref="D15">MEDIAN(IF(Race="B",Age,""))</f>
        <v>51</v>
      </c>
      <c r="E15" s="3">
        <f>SUMIF(D2:D8,"=B",C2:C8)/COUNTIF(D2:D8,"=B")</f>
        <v>48.5</v>
      </c>
      <c r="F15" s="4">
        <f>SUMIF(Race,"=B",Age)</f>
        <v>194</v>
      </c>
    </row>
    <row r="16" spans="1:8" ht="17" thickBot="1" x14ac:dyDescent="0.25">
      <c r="A16" s="14" t="s">
        <v>33</v>
      </c>
      <c r="B16" s="10" t="s">
        <v>15</v>
      </c>
      <c r="C16" s="10">
        <f>COUNTIF(Race,"=W")</f>
        <v>3</v>
      </c>
      <c r="D16" s="11">
        <f t="array" ref="D16">MEDIAN(IF(Race="W",Age,""))</f>
        <v>24</v>
      </c>
      <c r="E16" s="12">
        <f>SUMIF($D$2:$D$8,"=W",$C$2:$C$8)/COUNTIF($D$2:$D$8,"=W")</f>
        <v>24</v>
      </c>
      <c r="F16" s="13">
        <f>SUMIF(Race,"=W",Age)</f>
        <v>72</v>
      </c>
    </row>
    <row r="17" spans="1:6" x14ac:dyDescent="0.2">
      <c r="A17" s="14" t="s">
        <v>34</v>
      </c>
      <c r="B17" s="5" t="s">
        <v>20</v>
      </c>
      <c r="C17" s="5">
        <f>COUNTIF(Marital,"=SA")</f>
        <v>2</v>
      </c>
      <c r="D17" s="6">
        <f t="array" ref="D17">MEDIAN(IF(Marital="SA",Age,""))</f>
        <v>21</v>
      </c>
      <c r="E17" s="7">
        <f>SUMIF(Marital,"=SA",Age)/COUNTIF(Marital,"=SA")</f>
        <v>21</v>
      </c>
      <c r="F17" s="8">
        <f>SUMIF(Marital,"=SA",Age)</f>
        <v>42</v>
      </c>
    </row>
    <row r="18" spans="1:6" x14ac:dyDescent="0.2">
      <c r="A18" s="14" t="s">
        <v>35</v>
      </c>
      <c r="B18" s="1" t="s">
        <v>23</v>
      </c>
      <c r="C18" s="1">
        <f>COUNTIF(Marital,"=M")</f>
        <v>4</v>
      </c>
      <c r="D18" s="2">
        <f t="array" ref="D18">MEDIAN(IF(Marital="M",Age,""))</f>
        <v>51</v>
      </c>
      <c r="E18" s="3">
        <f>SUMIF(Marital,"=M",Age)/COUNTIF(Marital,"=M")</f>
        <v>54</v>
      </c>
      <c r="F18" s="4">
        <f>SUMIF(Marital,"=M",Age)</f>
        <v>216</v>
      </c>
    </row>
    <row r="19" spans="1:6" x14ac:dyDescent="0.2">
      <c r="A19" s="14" t="s">
        <v>38</v>
      </c>
      <c r="B19" s="15" t="s">
        <v>40</v>
      </c>
      <c r="C19">
        <f>COUNTIF(SexRace,"=BF")</f>
        <v>3</v>
      </c>
      <c r="D19">
        <f t="array" ref="D19">MEDIAN(IF(SexRace="BF",Age,""))</f>
        <v>36</v>
      </c>
      <c r="E19">
        <f t="array" ref="E19">AVERAGE(IF(SexRace="BF",Age,""))</f>
        <v>36.666666666666664</v>
      </c>
      <c r="F19">
        <f t="array" ref="F19">SUM(IF(SexRace="BF",Age,""))</f>
        <v>110</v>
      </c>
    </row>
    <row r="22" spans="1:6" x14ac:dyDescent="0.2">
      <c r="B22" s="9"/>
      <c r="C22" s="9"/>
      <c r="D22" s="9"/>
      <c r="E22" s="9"/>
      <c r="F22" s="9"/>
    </row>
    <row r="26" spans="1:6" x14ac:dyDescent="0.2"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Age</vt:lpstr>
      <vt:lpstr>Marital</vt:lpstr>
      <vt:lpstr>Race</vt:lpstr>
      <vt:lpstr>Relation</vt:lpstr>
      <vt:lpstr>Sex</vt:lpstr>
      <vt:lpstr>SexRace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L. Garfinkel</dc:creator>
  <cp:lastModifiedBy>Simson L. Garfinkel</cp:lastModifiedBy>
  <dcterms:created xsi:type="dcterms:W3CDTF">2018-02-28T13:04:25Z</dcterms:created>
  <dcterms:modified xsi:type="dcterms:W3CDTF">2018-02-28T16:36:12Z</dcterms:modified>
</cp:coreProperties>
</file>