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1840" windowHeight="12300" activeTab="3"/>
  </bookViews>
  <sheets>
    <sheet name="sinkStats" sheetId="1" r:id="rId1"/>
    <sheet name="average data" sheetId="2" r:id="rId2"/>
    <sheet name="CIs" sheetId="3" r:id="rId3"/>
    <sheet name="MidSense" sheetId="4" r:id="rId4"/>
  </sheets>
  <definedNames>
    <definedName name="_xlnm._FilterDatabase" localSheetId="1" hidden="1">'average data'!$A$1:$L$20</definedName>
    <definedName name="_xlnm._FilterDatabase" localSheetId="0" hidden="1">sinkStats!$A$1:$J$122</definedName>
  </definedNames>
  <calcPr calcId="125725"/>
</workbook>
</file>

<file path=xl/calcChain.xml><?xml version="1.0" encoding="utf-8"?>
<calcChain xmlns="http://schemas.openxmlformats.org/spreadsheetml/2006/main">
  <c r="Q38" i="2"/>
  <c r="Q39"/>
  <c r="Q40"/>
  <c r="Q41"/>
  <c r="Q42"/>
  <c r="K75" i="3"/>
  <c r="K74"/>
  <c r="K73"/>
  <c r="G75"/>
  <c r="G74"/>
  <c r="G73"/>
  <c r="F75"/>
  <c r="F74"/>
  <c r="F73"/>
  <c r="E73"/>
  <c r="E75"/>
  <c r="E74"/>
  <c r="M72"/>
  <c r="L72"/>
  <c r="K72"/>
  <c r="K71"/>
  <c r="K69"/>
  <c r="K68"/>
  <c r="K67"/>
  <c r="G69"/>
  <c r="G68"/>
  <c r="G67"/>
  <c r="F69"/>
  <c r="F68"/>
  <c r="F67"/>
  <c r="E68"/>
  <c r="E69" s="1"/>
  <c r="E67"/>
  <c r="K169" i="1"/>
  <c r="K168"/>
  <c r="K167"/>
  <c r="K166"/>
  <c r="K165"/>
  <c r="K164"/>
  <c r="K163"/>
  <c r="K162"/>
  <c r="K161"/>
  <c r="K160"/>
  <c r="R8" i="2"/>
  <c r="Q8"/>
  <c r="P8"/>
  <c r="O8"/>
  <c r="H60" i="3"/>
  <c r="H61" s="1"/>
  <c r="H59"/>
  <c r="K60"/>
  <c r="K61" s="1"/>
  <c r="K59"/>
  <c r="G60"/>
  <c r="G61" s="1"/>
  <c r="G59"/>
  <c r="F60"/>
  <c r="F61" s="1"/>
  <c r="F59"/>
  <c r="E60"/>
  <c r="E61" s="1"/>
  <c r="E59"/>
  <c r="Q20" i="2"/>
  <c r="Q19"/>
  <c r="Q17"/>
  <c r="Q13"/>
  <c r="Q12"/>
  <c r="P20"/>
  <c r="P19"/>
  <c r="P17"/>
  <c r="P13"/>
  <c r="P12"/>
  <c r="O20"/>
  <c r="O19"/>
  <c r="O17"/>
  <c r="O13"/>
  <c r="O12"/>
  <c r="K53" i="3"/>
  <c r="K54" s="1"/>
  <c r="K52"/>
  <c r="H53"/>
  <c r="H54" s="1"/>
  <c r="H52"/>
  <c r="G53"/>
  <c r="G54" s="1"/>
  <c r="G52"/>
  <c r="F53"/>
  <c r="F54" s="1"/>
  <c r="F52"/>
  <c r="E53"/>
  <c r="E54" s="1"/>
  <c r="E52"/>
  <c r="H45"/>
  <c r="H46" s="1"/>
  <c r="H44"/>
  <c r="K45"/>
  <c r="K46" s="1"/>
  <c r="K44"/>
  <c r="G45"/>
  <c r="G46" s="1"/>
  <c r="G44"/>
  <c r="F45"/>
  <c r="F46" s="1"/>
  <c r="F44"/>
  <c r="E45"/>
  <c r="E46" s="1"/>
  <c r="E44"/>
  <c r="K33"/>
  <c r="K34" s="1"/>
  <c r="K32"/>
  <c r="H33"/>
  <c r="H34" s="1"/>
  <c r="H32"/>
  <c r="G33"/>
  <c r="G34" s="1"/>
  <c r="G32"/>
  <c r="F33"/>
  <c r="F34" s="1"/>
  <c r="F32"/>
  <c r="E34"/>
  <c r="E33"/>
  <c r="E32"/>
  <c r="K21"/>
  <c r="K22" s="1"/>
  <c r="K20"/>
  <c r="H21"/>
  <c r="H22" s="1"/>
  <c r="H20"/>
  <c r="G21"/>
  <c r="G22" s="1"/>
  <c r="G20"/>
  <c r="F21"/>
  <c r="F22" s="1"/>
  <c r="F20"/>
  <c r="E21"/>
  <c r="E22" s="1"/>
  <c r="E20"/>
  <c r="K12"/>
  <c r="K13" s="1"/>
  <c r="H12"/>
  <c r="H13" s="1"/>
  <c r="G12"/>
  <c r="G13" s="1"/>
  <c r="F12"/>
  <c r="F13" s="1"/>
  <c r="K11"/>
  <c r="H11"/>
  <c r="G11"/>
  <c r="F11"/>
  <c r="E124" i="1"/>
  <c r="E12" i="3"/>
  <c r="E13" s="1"/>
  <c r="E11"/>
  <c r="E123" i="1"/>
  <c r="H121"/>
  <c r="H122" s="1"/>
  <c r="G121"/>
  <c r="G122" s="1"/>
  <c r="H120"/>
  <c r="G120"/>
  <c r="F121"/>
  <c r="F122" s="1"/>
  <c r="F120"/>
  <c r="E121"/>
  <c r="E122" s="1"/>
  <c r="E120"/>
  <c r="L17" i="2"/>
  <c r="M17" s="1"/>
  <c r="L13"/>
  <c r="L12"/>
  <c r="M13" s="1"/>
  <c r="L11"/>
  <c r="L10"/>
  <c r="L8"/>
  <c r="M8" s="1"/>
  <c r="L6"/>
  <c r="L4"/>
  <c r="M4" s="1"/>
  <c r="L20"/>
  <c r="L19"/>
  <c r="M19" s="1"/>
  <c r="M10"/>
  <c r="M42"/>
  <c r="M38"/>
  <c r="M37"/>
  <c r="M34"/>
  <c r="M30"/>
  <c r="M29"/>
  <c r="M26"/>
  <c r="M22"/>
  <c r="M21"/>
  <c r="M11"/>
  <c r="L42"/>
  <c r="L41"/>
  <c r="M41" s="1"/>
  <c r="L40"/>
  <c r="L39"/>
  <c r="L38"/>
  <c r="L37"/>
  <c r="L36"/>
  <c r="L35"/>
  <c r="L34"/>
  <c r="L33"/>
  <c r="M33" s="1"/>
  <c r="L32"/>
  <c r="L31"/>
  <c r="L30"/>
  <c r="L29"/>
  <c r="L28"/>
  <c r="L27"/>
  <c r="L26"/>
  <c r="L25"/>
  <c r="M25" s="1"/>
  <c r="L24"/>
  <c r="L23"/>
  <c r="L22"/>
  <c r="L21"/>
  <c r="K37"/>
  <c r="K42"/>
  <c r="K158" i="1"/>
  <c r="K159"/>
  <c r="K11" i="2"/>
  <c r="K26"/>
  <c r="K35"/>
  <c r="K36"/>
  <c r="K108" i="1"/>
  <c r="K109"/>
  <c r="K20" i="2"/>
  <c r="K156" i="1"/>
  <c r="K157"/>
  <c r="K39" i="2"/>
  <c r="K38"/>
  <c r="K41"/>
  <c r="K40"/>
  <c r="K31"/>
  <c r="K30"/>
  <c r="K27"/>
  <c r="K29"/>
  <c r="K28"/>
  <c r="K25"/>
  <c r="K24"/>
  <c r="K23"/>
  <c r="K22"/>
  <c r="K135" i="1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9" i="2"/>
  <c r="K4"/>
  <c r="K18"/>
  <c r="K16"/>
  <c r="K15"/>
  <c r="K14"/>
  <c r="K13"/>
  <c r="K17"/>
  <c r="K8"/>
  <c r="K12"/>
  <c r="K7"/>
  <c r="K5"/>
  <c r="K10"/>
  <c r="K3"/>
  <c r="K2"/>
  <c r="K134" i="1"/>
  <c r="K119"/>
  <c r="K117"/>
  <c r="K116"/>
  <c r="K114"/>
  <c r="K112"/>
  <c r="K111"/>
  <c r="K107"/>
  <c r="K106"/>
  <c r="K105"/>
  <c r="K104"/>
  <c r="K103"/>
  <c r="K102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7"/>
  <c r="K76"/>
  <c r="K75"/>
  <c r="K74"/>
  <c r="K73"/>
  <c r="K72"/>
  <c r="K71"/>
  <c r="K69"/>
  <c r="K67"/>
  <c r="K66"/>
  <c r="K65"/>
  <c r="K63"/>
  <c r="K62"/>
  <c r="K61"/>
  <c r="K58"/>
  <c r="K57"/>
  <c r="K56"/>
  <c r="K52"/>
  <c r="K51"/>
  <c r="K48"/>
  <c r="K44"/>
  <c r="K43"/>
  <c r="K40"/>
  <c r="K39"/>
  <c r="K38"/>
  <c r="K35"/>
  <c r="K34"/>
  <c r="K31"/>
  <c r="K30"/>
  <c r="K25"/>
  <c r="K24"/>
  <c r="K23"/>
  <c r="K17"/>
  <c r="K16"/>
  <c r="K14"/>
  <c r="K13"/>
  <c r="K11"/>
  <c r="K10"/>
  <c r="K8"/>
  <c r="K6"/>
  <c r="K4"/>
  <c r="K3"/>
  <c r="K2"/>
  <c r="K54"/>
  <c r="K53"/>
  <c r="K50"/>
  <c r="K49"/>
  <c r="K47"/>
  <c r="K46"/>
  <c r="K45"/>
  <c r="K42"/>
  <c r="K41"/>
  <c r="K37"/>
  <c r="K36"/>
  <c r="K33"/>
  <c r="K32"/>
  <c r="K29"/>
  <c r="K28"/>
  <c r="K27"/>
  <c r="K26"/>
  <c r="K22"/>
  <c r="K21"/>
  <c r="K20"/>
  <c r="K19"/>
  <c r="K18"/>
  <c r="K15"/>
  <c r="K12"/>
  <c r="K9"/>
  <c r="K7"/>
  <c r="K5"/>
  <c r="M40" i="2" l="1"/>
  <c r="M24"/>
  <c r="M27"/>
  <c r="M35"/>
  <c r="M32"/>
  <c r="M23"/>
  <c r="M39"/>
  <c r="M28"/>
  <c r="M31"/>
  <c r="M6"/>
  <c r="M36"/>
  <c r="M12"/>
  <c r="M20"/>
  <c r="K121" i="1"/>
  <c r="K122" s="1"/>
  <c r="K120"/>
</calcChain>
</file>

<file path=xl/sharedStrings.xml><?xml version="1.0" encoding="utf-8"?>
<sst xmlns="http://schemas.openxmlformats.org/spreadsheetml/2006/main" count="656" uniqueCount="251">
  <si>
    <t>Time</t>
  </si>
  <si>
    <t>ALGORITHM</t>
  </si>
  <si>
    <t>No Of Nodes</t>
  </si>
  <si>
    <t>#Tracks</t>
  </si>
  <si>
    <t>Last Track</t>
  </si>
  <si>
    <t>Avg Delay</t>
  </si>
  <si>
    <t>Total Energy Used</t>
  </si>
  <si>
    <t xml:space="preserve"> Lowest Life Node</t>
  </si>
  <si>
    <t xml:space="preserve"> Target Moving?</t>
  </si>
  <si>
    <t>Thu Dec 31 19:44:34 CST 2009</t>
  </si>
  <si>
    <t>DIFFUSION</t>
  </si>
  <si>
    <t>Thu Dec 31 19:44:49 CST 2009</t>
  </si>
  <si>
    <t>DIRL</t>
  </si>
  <si>
    <t>Fri Jan 01 10:07:09 CST 2010</t>
  </si>
  <si>
    <t>Fri Jan 01 10:27:35 CST 2010</t>
  </si>
  <si>
    <t>12:11316.5:25.0</t>
  </si>
  <si>
    <t>Fri Jan 01 10:35:53 CST 2010</t>
  </si>
  <si>
    <t>4:5475.7:25.0</t>
  </si>
  <si>
    <t>Fri Jan 01 10:43:49 CST 2010</t>
  </si>
  <si>
    <t>4:9645.7:25.0</t>
  </si>
  <si>
    <t>Fri Jan 01 10:46:25 CST 2010</t>
  </si>
  <si>
    <t>3:6835.6:25.0</t>
  </si>
  <si>
    <t>Fri Jan 01 10:58:17 CST 2010</t>
  </si>
  <si>
    <t>9:9956.2:25.0</t>
  </si>
  <si>
    <t>Fri Jan 01 10:59:39 CST 2010</t>
  </si>
  <si>
    <t>3:7165.6:25.0</t>
  </si>
  <si>
    <t>Fri Jan 01 11:38:53 CST 2010</t>
  </si>
  <si>
    <t>9:10201.2:25.0</t>
  </si>
  <si>
    <t>Sat Jan 02 10:44:56 CST 2010</t>
  </si>
  <si>
    <t>8:8741.1:24.986474447006184</t>
  </si>
  <si>
    <t>Fri Jan 01 11:47:30 CST 2010</t>
  </si>
  <si>
    <t>18:5342.1:25.0</t>
  </si>
  <si>
    <t>Fri Jan 01 12:00:16 CST 2010</t>
  </si>
  <si>
    <t>12:10286.5:24.995565922918395</t>
  </si>
  <si>
    <t>Fri Jan 01 12:00:26 CST 2010</t>
  </si>
  <si>
    <t>8:10366.1:24.996781162635706</t>
  </si>
  <si>
    <t>Fri Jan 01 12:09:14 CST 2010</t>
  </si>
  <si>
    <t>18:5342.1:24.98095106649829</t>
  </si>
  <si>
    <t>Fri Jan 01 12:28:36 CST 2010</t>
  </si>
  <si>
    <t>22:8962.5:24.999413077290747</t>
  </si>
  <si>
    <t>Fri Jan 01 12:30:40 CST 2010</t>
  </si>
  <si>
    <t>22:9322.5:24.99668680746819</t>
  </si>
  <si>
    <t>Fri Jan 01 12:49:39 CST 2010</t>
  </si>
  <si>
    <t>13:4976.6:24.970811675442896</t>
  </si>
  <si>
    <t>Fri Jan 01 12:50:56 CST 2010</t>
  </si>
  <si>
    <t>3:4640.6:24.987341114050338</t>
  </si>
  <si>
    <t>Fri Jan 01 13:07:37 CST 2010</t>
  </si>
  <si>
    <t>5:2390.8:24.95257385989589</t>
  </si>
  <si>
    <t>Fri Jan 01 13:59:02 CST 2010</t>
  </si>
  <si>
    <t>4:7750.7:24.985538569232187</t>
  </si>
  <si>
    <t>Fri Jan 01 13:59:06 CST 2010</t>
  </si>
  <si>
    <t>3:8820.6:24.992104555983467</t>
  </si>
  <si>
    <t>Fri Jan 01 13:59:09 CST 2010</t>
  </si>
  <si>
    <t>3:8785.6:24.999651414327232</t>
  </si>
  <si>
    <t>Fri Jan 01 14:21:02 CST 2010</t>
  </si>
  <si>
    <t>1:9995.4:20.42682868493129</t>
  </si>
  <si>
    <t>Fri Jan 01 14:21:06 CST 2010</t>
  </si>
  <si>
    <t>Fri Jan 01 14:21:19 CST 2010</t>
  </si>
  <si>
    <t>8:7136.1:24.98671262771598</t>
  </si>
  <si>
    <t>Fri Jan 01 14:27:00 CST 2010</t>
  </si>
  <si>
    <t>3:5675.6:24.97986835856326</t>
  </si>
  <si>
    <t>Constant density</t>
  </si>
  <si>
    <t>Fri Jan 01 14:52:13 CST 2010</t>
  </si>
  <si>
    <t>3:8610.6:24.987029183593098</t>
  </si>
  <si>
    <t>Fri Jan 01 14:52:23 CST 2010</t>
  </si>
  <si>
    <t>3:8495.6:24.985835476176305</t>
  </si>
  <si>
    <t>Fri Jan 01 14:52:55 CST 2010</t>
  </si>
  <si>
    <t>3:7205.6:24.993500007198723</t>
  </si>
  <si>
    <t>Fri Jan 01 14:52:59 CST 2010</t>
  </si>
  <si>
    <t>Fri Jan 01 15:05:55 CST 2010</t>
  </si>
  <si>
    <t>3:8215.6:24.99020807894108</t>
  </si>
  <si>
    <t>Fri Jan 01 15:06:21 CST 2010</t>
  </si>
  <si>
    <t>3:7910.6:24.990200022236003</t>
  </si>
  <si>
    <t>Fri Jan 01 15:07:14 CST 2010</t>
  </si>
  <si>
    <t>Fri Jan 01 15:17:31 CST 2010</t>
  </si>
  <si>
    <t>2:5415.5:24.993473636981832</t>
  </si>
  <si>
    <t>Fri Jan 01 15:20:21 CST 2010</t>
  </si>
  <si>
    <t>1:14995.4:13.680121439194618</t>
  </si>
  <si>
    <t>Fri Jan 01 15:29:49 CST 2010</t>
  </si>
  <si>
    <t>1:14995.4:17.547370975326483</t>
  </si>
  <si>
    <t>Fri Jan 01 15:30:13 CST 2010</t>
  </si>
  <si>
    <t>4:10060.7:24.997263034848483</t>
  </si>
  <si>
    <t>Fri Jan 01 15:31:14 CST 2010</t>
  </si>
  <si>
    <t>3:7025.6:24.996996716232594</t>
  </si>
  <si>
    <t>Fri Jan 01 15:44:06 CST 2010</t>
  </si>
  <si>
    <t>3:4950.6:24.979385219236356</t>
  </si>
  <si>
    <t>Fri Jan 01 15:47:11 CST 2010</t>
  </si>
  <si>
    <t>18:8407.1:24.988969476301296</t>
  </si>
  <si>
    <t>Fri Jan 01 15:47:27 CST 2010</t>
  </si>
  <si>
    <t>18:13257.1:24.993455352257527</t>
  </si>
  <si>
    <t>Fri Jan 01 15:54:50 CST 2010</t>
  </si>
  <si>
    <t>4:5605.7:24.983251016155354</t>
  </si>
  <si>
    <t>Fri Jan 01 17:03:36 CST 2010</t>
  </si>
  <si>
    <t>6:2460.9:24.982556001936782</t>
  </si>
  <si>
    <t>Higher Energy 3 nodes</t>
  </si>
  <si>
    <t>Fri Jan 01 16:03:16 CST 2010</t>
  </si>
  <si>
    <t>8:10336.1:24.991978465143575</t>
  </si>
  <si>
    <t>Fri Jan 01 16:03:50 CST 2010</t>
  </si>
  <si>
    <t>Fri Jan 01 16:10:00 CST 2010</t>
  </si>
  <si>
    <t>Fri Jan 01 17:23:30 CST 2010</t>
  </si>
  <si>
    <t>12:10276.5:24.994458461486598</t>
  </si>
  <si>
    <t>Fri Jan 01 17:23:37 CST 2010</t>
  </si>
  <si>
    <t>12:8256.5:24.9867004976439</t>
  </si>
  <si>
    <t>Fri Jan 01 17:28:08 CST 2010</t>
  </si>
  <si>
    <t>8:5946.1:24.987298545424316</t>
  </si>
  <si>
    <t>Fri Jan 01 17:28:17 CST 2010</t>
  </si>
  <si>
    <t>Higher Energy 2 nodes</t>
  </si>
  <si>
    <t>Fri Jan 01 16:34:11 CST 2010</t>
  </si>
  <si>
    <t>5:10135.8:24.99873460729623</t>
  </si>
  <si>
    <t>Fri Jan 01 16:34:45 CST 2010</t>
  </si>
  <si>
    <t>8:7011.1:24.984276688131533</t>
  </si>
  <si>
    <t>Fri Jan 01 16:35:39 CST 2010</t>
  </si>
  <si>
    <t>Fri Jan 01 16:40:21 CST 2010</t>
  </si>
  <si>
    <t>8:5511.1:24.98250542941479</t>
  </si>
  <si>
    <t>Higher Energy 1 node</t>
  </si>
  <si>
    <t>Fri Jan 01 17:04:27 CST 2010</t>
  </si>
  <si>
    <t>Fri Jan 01 17:05:48 CST 2010</t>
  </si>
  <si>
    <t>5:10055.8:24.994658365716077</t>
  </si>
  <si>
    <t>Fri Jan 01 17:06:30 CST 2010</t>
  </si>
  <si>
    <t>After Changing Cost Param</t>
  </si>
  <si>
    <t>Fri Jan 01 19:05:25 CST 2010</t>
  </si>
  <si>
    <t>4:6990.7:24.988312433383623</t>
  </si>
  <si>
    <t>Fri Jan 01 19:25:33 CST 2010</t>
  </si>
  <si>
    <t>4:6810.7:24.994792177291533</t>
  </si>
  <si>
    <t>Fri Jan 01 19:31:07 CST 2010</t>
  </si>
  <si>
    <t>4:4905.7:24.976284930193387</t>
  </si>
  <si>
    <t>Sat Jan 02 09:23:27 CST 2010</t>
  </si>
  <si>
    <t>13:6511.6:24.98595025436822</t>
  </si>
  <si>
    <t>Using WLU</t>
  </si>
  <si>
    <t>Sat Jan 02 09:50:28 CST 2010</t>
  </si>
  <si>
    <t>4:8100.7:24.999661564741537</t>
  </si>
  <si>
    <t>Sat Jan 02 09:55:07 CST 2010</t>
  </si>
  <si>
    <t>4:7700.7:24.993772491347514</t>
  </si>
  <si>
    <t>Sat Jan 02 10:07:56 CST 2010</t>
  </si>
  <si>
    <t>4:9015.7:24.993293714557666</t>
  </si>
  <si>
    <t>Sat Jan 02 10:12:09 CST 2010</t>
  </si>
  <si>
    <t>4:9545.7:24.99546764490314</t>
  </si>
  <si>
    <t>Sat Jan 02 10:20:47 CST 2010</t>
  </si>
  <si>
    <t>12:8881.5:24.998782943428594</t>
  </si>
  <si>
    <t>Sat Jan 02 10:20:49 CST 2010</t>
  </si>
  <si>
    <t>12:8866.5:24.999389321791185</t>
  </si>
  <si>
    <t>Sat Jan 02 10:32:17 CST 2010</t>
  </si>
  <si>
    <t>12:10981.5:24.98630026698403</t>
  </si>
  <si>
    <t>Const Density</t>
  </si>
  <si>
    <t>Using WLU-no of packets</t>
  </si>
  <si>
    <t>Sun Jan 03 09:37:45 CST 2010</t>
  </si>
  <si>
    <t>1:11995.4:20.29318512808044</t>
  </si>
  <si>
    <t>Sun Jan 03 09:44:39 CST 2010</t>
  </si>
  <si>
    <t>3:10045.6:24.995891964293367</t>
  </si>
  <si>
    <t>Sun Jan 03 09:57:59 CST 2010</t>
  </si>
  <si>
    <t>3:9030.6:24.99996299330752</t>
  </si>
  <si>
    <t>Sun Jan 03 09:59:12 CST 2010</t>
  </si>
  <si>
    <t>3:8975.6:24.992605469648275</t>
  </si>
  <si>
    <t>Sun Jan 03 10:03:33 CST 2010</t>
  </si>
  <si>
    <t>3:11545.6:24.99625538392193</t>
  </si>
  <si>
    <t>Sun Jan 03 10:05:26 CST 2010</t>
  </si>
  <si>
    <t>Sun Jan 03 10:06:08 CST 2010</t>
  </si>
  <si>
    <t>9:10546.2:24.99542205140352</t>
  </si>
  <si>
    <t>Sun Jan 03 10:07:58 CST 2010</t>
  </si>
  <si>
    <t>3:9920.6:24.987750530528245</t>
  </si>
  <si>
    <t>Sun Jan 03 10:14:42 CST 2010</t>
  </si>
  <si>
    <t>18:9992.1:24.988500744621113</t>
  </si>
  <si>
    <t>Sun Jan 03 10:15:57 CST 2010</t>
  </si>
  <si>
    <t>8:9166.1:24.98384920077577</t>
  </si>
  <si>
    <t>Sun Jan 03 10:17:52 CST 2010</t>
  </si>
  <si>
    <t>3:9710.6:24.991643288883285</t>
  </si>
  <si>
    <t>Sun Jan 03 10:18:25 CST 2010</t>
  </si>
  <si>
    <t>9:8796.2:24.998396559949835</t>
  </si>
  <si>
    <t>Sun Jan 03 10:22:11 CST 2010</t>
  </si>
  <si>
    <t>4:9595.7:24.99922245729606</t>
  </si>
  <si>
    <t>Sun Jan 03 10:22:12 CST 2010</t>
  </si>
  <si>
    <t>3:9065.6:24.988076891066196</t>
  </si>
  <si>
    <t>Sun Jan 03 10:28:08 CST 2010</t>
  </si>
  <si>
    <t>4:8190.7:24.993408368132382</t>
  </si>
  <si>
    <t>Sun Jan 03 10:28:16 CST 2010</t>
  </si>
  <si>
    <t>Sun Jan 03 10:35:02 CST 2010</t>
  </si>
  <si>
    <t>4:10030.7:24.988528877582137</t>
  </si>
  <si>
    <t>Sun Jan 03 10:35:08 CST 2010</t>
  </si>
  <si>
    <t>13:8691.6:24.98833410270171</t>
  </si>
  <si>
    <t>Sun Jan 03 10:51:53 CST 2010</t>
  </si>
  <si>
    <t>18:9097.1:24.988837578985112</t>
  </si>
  <si>
    <t>Sun Jan 03 10:52:10 CST 2010</t>
  </si>
  <si>
    <t>13:8646.6:24.999535584183974</t>
  </si>
  <si>
    <t>Sun Jan 03 11:21:18 CST 2010</t>
  </si>
  <si>
    <t>18:9767.1:24.99476251500586</t>
  </si>
  <si>
    <t>Sun Jan 03 11:22:03 CST 2010</t>
  </si>
  <si>
    <t>9:8926.2:24.999885351014385</t>
  </si>
  <si>
    <t>Sun Jan 03 11:32:53 CST 2010</t>
  </si>
  <si>
    <t>1:14995.4:15.559954429206618</t>
  </si>
  <si>
    <t>Sun Jan 03 11:33:04 CST 2010</t>
  </si>
  <si>
    <t>4:9275.7:24.998865983973843</t>
  </si>
  <si>
    <t>Sun Jan 03 12:00:18 CST 2010</t>
  </si>
  <si>
    <t>6:8755.9:24.99993005039636</t>
  </si>
  <si>
    <t>Sun Jan 03 12:00:45 CST 2010</t>
  </si>
  <si>
    <t>17:8342.0:24.995366992760633</t>
  </si>
  <si>
    <t>Sun Jan 03 14:42:13 CST 2010</t>
  </si>
  <si>
    <t>18:9412.1:24.98653119600981</t>
  </si>
  <si>
    <t>Sun Jan 03 14:42:28 CST 2010</t>
  </si>
  <si>
    <t>18:7627.1:24.990423756357117</t>
  </si>
  <si>
    <t>Without Sleep task</t>
  </si>
  <si>
    <t>Sat Jan 09 11:27:32 CST 2010</t>
  </si>
  <si>
    <t>3:7900.6:24.986973883335647</t>
  </si>
  <si>
    <t>Sat Jan 09 11:34:40 CST 2010</t>
  </si>
  <si>
    <t>Sat Jan 09 11:48:13 CST 2010</t>
  </si>
  <si>
    <t>18:7382.1:24.99782294218281</t>
  </si>
  <si>
    <t>Without Reinforcements</t>
  </si>
  <si>
    <t>Sat Jan 09 11:45:37 CST 2010</t>
  </si>
  <si>
    <t>4:8645.7:24.99986407431051</t>
  </si>
  <si>
    <t>Sat Jan 09 11:46:08 CST 2010</t>
  </si>
  <si>
    <t>Sat Jan 09 14:20:30 CST 2010</t>
  </si>
  <si>
    <t>18:7527.1:24.98348013583205</t>
  </si>
  <si>
    <t xml:space="preserve">Avg Dissipated Energy </t>
  </si>
  <si>
    <t>Sun Jan 10 16:59:56 CST 2010</t>
  </si>
  <si>
    <t>4:7660.7:24.996053673246756</t>
  </si>
  <si>
    <t>Sun Jan 10 17:39:52 CST 2010</t>
  </si>
  <si>
    <t>3:6655.6:24.99062723865324</t>
  </si>
  <si>
    <t>Sun Jan 10 17:47:57 CST 2010</t>
  </si>
  <si>
    <t>3:4040.6:24.98181622226227</t>
  </si>
  <si>
    <t>Mon Jan 11 21:32:47 CST 2010</t>
  </si>
  <si>
    <t>4:3875.7:24.98917237345678</t>
  </si>
  <si>
    <t>Mon Jan 11 21:33:53 CST 2010</t>
  </si>
  <si>
    <t>13:3861.6:24.966814506447125</t>
  </si>
  <si>
    <t>Mon Jan 11 21:52:45 CST 2010</t>
  </si>
  <si>
    <t>4:5120.7:24.9929062009025</t>
  </si>
  <si>
    <t>Mon Jan 11 22:41:27 CST 2010</t>
  </si>
  <si>
    <t>5:1955.8:24.941245063526274</t>
  </si>
  <si>
    <t>Constant Density</t>
  </si>
  <si>
    <t>Tue Jan 12 19:09:34 CST 2010</t>
  </si>
  <si>
    <t>4:10180.7:24.993329245745088</t>
  </si>
  <si>
    <t>Tue Jan 12 19:10:59 CST 2010</t>
  </si>
  <si>
    <t>3:5995.6:24.98212193488885</t>
  </si>
  <si>
    <t>No of expected events</t>
  </si>
  <si>
    <t>Event Delivery Ratio</t>
  </si>
  <si>
    <t>Activity Ratio</t>
  </si>
  <si>
    <t>CI (lifetime-LER)</t>
  </si>
  <si>
    <t>CI(Lifetime-FND)</t>
  </si>
  <si>
    <t>CI avg delay</t>
  </si>
  <si>
    <t>ci energy</t>
  </si>
  <si>
    <t>Tue Jan 26 22:41:45 CST 2010</t>
  </si>
  <si>
    <t>Tue Jan 26 22:45:03 CST 2010</t>
  </si>
  <si>
    <t>8:6786.1:24.990095796532664</t>
  </si>
  <si>
    <t>Tue Jan 26 22:49:42 CST 2010</t>
  </si>
  <si>
    <t>8:5581.1:24.984075560396892</t>
  </si>
  <si>
    <t>Tue Jan 26 22:58:47 CST 2010</t>
  </si>
  <si>
    <t>9:4531.2:24.981664968060237</t>
  </si>
  <si>
    <t>Tue Jan 26 23:01:33 CST 2010</t>
  </si>
  <si>
    <t>Tue Jan 26 23:04:34 CST 2010</t>
  </si>
  <si>
    <t>Tue Jan 26 23:10:49 CST 2010</t>
  </si>
  <si>
    <t>Tue Jan 26 23:11:49 CST 2010</t>
  </si>
  <si>
    <t>Tue Jan 26 23:20:25 CST 2010</t>
  </si>
  <si>
    <t>Tue Jan 26 23:28:28 CST 2010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</si>
</sst>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637029456198617"/>
          <c:y val="3.6585629921259841E-2"/>
          <c:w val="0.81548014378637457"/>
          <c:h val="0.85278149606299225"/>
        </c:manualLayout>
      </c:layout>
      <c:lineChart>
        <c:grouping val="standard"/>
        <c:ser>
          <c:idx val="0"/>
          <c:order val="0"/>
          <c:tx>
            <c:v>MRL</c:v>
          </c:tx>
          <c:spPr>
            <a:ln w="19050">
              <a:prstDash val="sys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data'!$K$12:$K$20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1.1079353546307433E-2</c:v>
                </c:pt>
                <c:pt idx="3">
                  <c:v>1.1030708014658939E-2</c:v>
                </c:pt>
                <c:pt idx="4">
                  <c:v>1.7871623808830086E-2</c:v>
                </c:pt>
              </c:numCache>
            </c:numRef>
          </c:val>
        </c:ser>
        <c:ser>
          <c:idx val="1"/>
          <c:order val="1"/>
          <c:tx>
            <c:v>Diffusion</c:v>
          </c:tx>
          <c:spPr>
            <a:ln w="19050">
              <a:prstDash val="lgDashDot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data'!$K$4:$K$11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1.9567170434336485E-2</c:v>
                </c:pt>
                <c:pt idx="3">
                  <c:v>2.6666044755401113E-2</c:v>
                </c:pt>
                <c:pt idx="4">
                  <c:v>3.3692511492274722E-2</c:v>
                </c:pt>
              </c:numCache>
            </c:numRef>
          </c:val>
        </c:ser>
        <c:ser>
          <c:idx val="2"/>
          <c:order val="2"/>
          <c:tx>
            <c:v>MRL_MT</c:v>
          </c:tx>
          <c:spPr>
            <a:ln w="19050">
              <a:prstDash val="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data'!$K$27:$K$31</c:f>
              <c:numCache>
                <c:formatCode>General</c:formatCode>
                <c:ptCount val="5"/>
                <c:pt idx="0">
                  <c:v>8.7930388859901384E-3</c:v>
                </c:pt>
                <c:pt idx="1">
                  <c:v>9.6383194095285216E-3</c:v>
                </c:pt>
                <c:pt idx="2">
                  <c:v>1.2053955576839784E-2</c:v>
                </c:pt>
                <c:pt idx="3">
                  <c:v>1.2072122430121119E-2</c:v>
                </c:pt>
                <c:pt idx="4">
                  <c:v>1.3698179515865171E-2</c:v>
                </c:pt>
              </c:numCache>
            </c:numRef>
          </c:val>
        </c:ser>
        <c:ser>
          <c:idx val="3"/>
          <c:order val="3"/>
          <c:tx>
            <c:v>Diffusion_MT</c:v>
          </c:tx>
          <c:spPr>
            <a:ln w="19050">
              <a:prstDash val="lgDashDot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data'!$K$22:$K$26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1.7596975200788376E-2</c:v>
                </c:pt>
                <c:pt idx="2">
                  <c:v>2.0033394717277865E-2</c:v>
                </c:pt>
                <c:pt idx="3">
                  <c:v>2.6669962330960632E-2</c:v>
                </c:pt>
                <c:pt idx="4">
                  <c:v>3.1801663049335384E-2</c:v>
                </c:pt>
              </c:numCache>
            </c:numRef>
          </c:val>
        </c:ser>
        <c:ser>
          <c:idx val="4"/>
          <c:order val="4"/>
          <c:tx>
            <c:v>MRL_CD</c:v>
          </c:tx>
          <c:spPr>
            <a:ln w="19050">
              <a:prstDash val="sys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data'!$K$38:$K$42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1.1096895576737835E-2</c:v>
                </c:pt>
                <c:pt idx="3">
                  <c:v>1.011384508000918E-2</c:v>
                </c:pt>
                <c:pt idx="4">
                  <c:v>1.1656292831413364E-2</c:v>
                </c:pt>
              </c:numCache>
            </c:numRef>
          </c:val>
        </c:ser>
        <c:ser>
          <c:idx val="5"/>
          <c:order val="5"/>
          <c:tx>
            <c:v>Diffusion_CD</c:v>
          </c:tx>
          <c:spPr>
            <a:ln w="19050">
              <a:prstDash val="lg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data'!$K$33:$K$37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1.8208380290976864E-2</c:v>
                </c:pt>
                <c:pt idx="3">
                  <c:v>1.9118478417394207E-2</c:v>
                </c:pt>
                <c:pt idx="4">
                  <c:v>1.9509320310420183E-2</c:v>
                </c:pt>
              </c:numCache>
            </c:numRef>
          </c:val>
        </c:ser>
        <c:marker val="1"/>
        <c:axId val="68023808"/>
        <c:axId val="68038656"/>
      </c:lineChart>
      <c:catAx>
        <c:axId val="680238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>
            <c:manualLayout>
              <c:xMode val="edge"/>
              <c:yMode val="edge"/>
              <c:x val="0.47871020198562142"/>
              <c:y val="0.9456125328083990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038656"/>
        <c:crosses val="autoZero"/>
        <c:auto val="1"/>
        <c:lblAlgn val="ctr"/>
        <c:lblOffset val="100"/>
      </c:catAx>
      <c:valAx>
        <c:axId val="6803865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Avg Dissipated Energy 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02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760306277504787"/>
          <c:y val="5.9523809523809514E-2"/>
          <c:w val="0.3941186299081037"/>
          <c:h val="0.31545312645096341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4745548698304606"/>
          <c:y val="2.5515484033883512E-2"/>
          <c:w val="0.84373025853340833"/>
          <c:h val="0.89151947843254287"/>
        </c:manualLayout>
      </c:layout>
      <c:lineChart>
        <c:grouping val="standard"/>
        <c:ser>
          <c:idx val="0"/>
          <c:order val="0"/>
          <c:tx>
            <c:v>MRL</c:v>
          </c:tx>
          <c:spPr>
            <a:ln w="19050">
              <a:solidFill>
                <a:schemeClr val="tx2"/>
              </a:solidFill>
              <a:prstDash val="sysDot"/>
            </a:ln>
          </c:spPr>
          <c:errBars>
            <c:errDir val="y"/>
            <c:errBarType val="both"/>
            <c:errValType val="stdErr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data'!$F$12:$F$20</c:f>
              <c:numCache>
                <c:formatCode>General</c:formatCode>
                <c:ptCount val="5"/>
                <c:pt idx="0">
                  <c:v>9.5794216352528098E-3</c:v>
                </c:pt>
                <c:pt idx="1">
                  <c:v>1.7190192263714901E-2</c:v>
                </c:pt>
                <c:pt idx="2">
                  <c:v>3.3403635255188399E-2</c:v>
                </c:pt>
                <c:pt idx="3">
                  <c:v>2.9522356425908398E-2</c:v>
                </c:pt>
                <c:pt idx="4">
                  <c:v>6.9780833367862602E-2</c:v>
                </c:pt>
              </c:numCache>
            </c:numRef>
          </c:val>
        </c:ser>
        <c:ser>
          <c:idx val="1"/>
          <c:order val="1"/>
          <c:tx>
            <c:v>Diffusion</c:v>
          </c:tx>
          <c:spPr>
            <a:ln w="19050">
              <a:solidFill>
                <a:schemeClr val="accent3">
                  <a:lumMod val="50000"/>
                </a:schemeClr>
              </a:solidFill>
              <a:prstDash val="lgDashDot"/>
            </a:ln>
          </c:spPr>
          <c:errBars>
            <c:errDir val="y"/>
            <c:errBarType val="both"/>
            <c:errValType val="stdErr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data'!$F$4:$F$11</c:f>
              <c:numCache>
                <c:formatCode>General</c:formatCode>
                <c:ptCount val="5"/>
                <c:pt idx="0">
                  <c:v>4.2137923666173104E-3</c:v>
                </c:pt>
                <c:pt idx="1">
                  <c:v>1.2474730543629201E-2</c:v>
                </c:pt>
                <c:pt idx="2">
                  <c:v>3.52248479347586E-2</c:v>
                </c:pt>
                <c:pt idx="3">
                  <c:v>4.0349413462166098E-2</c:v>
                </c:pt>
                <c:pt idx="4">
                  <c:v>5.0784952911371799E-2</c:v>
                </c:pt>
              </c:numCache>
            </c:numRef>
          </c:val>
        </c:ser>
        <c:ser>
          <c:idx val="2"/>
          <c:order val="2"/>
          <c:tx>
            <c:v>MRL_CD</c:v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errBars>
            <c:errDir val="y"/>
            <c:errBarType val="both"/>
            <c:errValType val="stdErr"/>
          </c:errBars>
          <c:val>
            <c:numRef>
              <c:f>'average data'!$F$38:$F$42</c:f>
              <c:numCache>
                <c:formatCode>General</c:formatCode>
                <c:ptCount val="5"/>
                <c:pt idx="0">
                  <c:v>9.5794216352528098E-3</c:v>
                </c:pt>
                <c:pt idx="1">
                  <c:v>1.7190192263714901E-2</c:v>
                </c:pt>
                <c:pt idx="2">
                  <c:v>3.5206664457071997E-2</c:v>
                </c:pt>
                <c:pt idx="3">
                  <c:v>4.1213982738786098E-2</c:v>
                </c:pt>
                <c:pt idx="4">
                  <c:v>7.0962195986684795E-2</c:v>
                </c:pt>
              </c:numCache>
            </c:numRef>
          </c:val>
        </c:ser>
        <c:ser>
          <c:idx val="3"/>
          <c:order val="3"/>
          <c:tx>
            <c:v>Diffusion_CD</c:v>
          </c:tx>
          <c:spPr>
            <a:ln w="19050">
              <a:solidFill>
                <a:srgbClr val="FF0000"/>
              </a:solidFill>
              <a:prstDash val="lgDash"/>
            </a:ln>
          </c:spPr>
          <c:errBars>
            <c:errDir val="y"/>
            <c:errBarType val="both"/>
            <c:errValType val="stdErr"/>
          </c:errBars>
          <c:val>
            <c:numRef>
              <c:f>'average data'!$F$33:$F$37</c:f>
              <c:numCache>
                <c:formatCode>General</c:formatCode>
                <c:ptCount val="5"/>
                <c:pt idx="0">
                  <c:v>4.2137923666173104E-3</c:v>
                </c:pt>
                <c:pt idx="1">
                  <c:v>1.2474730543629201E-2</c:v>
                </c:pt>
                <c:pt idx="2">
                  <c:v>1.3511976191514501E-2</c:v>
                </c:pt>
                <c:pt idx="3">
                  <c:v>2.3348331338726599E-2</c:v>
                </c:pt>
                <c:pt idx="4">
                  <c:v>2.8199897361020701E-2</c:v>
                </c:pt>
              </c:numCache>
            </c:numRef>
          </c:val>
        </c:ser>
        <c:marker val="1"/>
        <c:axId val="68087168"/>
        <c:axId val="68093440"/>
      </c:lineChart>
      <c:catAx>
        <c:axId val="680871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/>
        </c:title>
        <c:numFmt formatCode="General" sourceLinked="1"/>
        <c:tickLblPos val="nextTo"/>
        <c:crossAx val="68093440"/>
        <c:crosses val="autoZero"/>
        <c:auto val="1"/>
        <c:lblAlgn val="ctr"/>
        <c:lblOffset val="100"/>
      </c:catAx>
      <c:valAx>
        <c:axId val="6809344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Avg</a:t>
                </a:r>
                <a:r>
                  <a:rPr lang="en-US" sz="800" baseline="0"/>
                  <a:t> </a:t>
                </a:r>
              </a:p>
              <a:p>
                <a:pPr>
                  <a:defRPr sz="800"/>
                </a:pPr>
                <a:r>
                  <a:rPr lang="en-US" sz="800" baseline="0"/>
                  <a:t>Delay </a:t>
                </a:r>
              </a:p>
              <a:p>
                <a:pPr>
                  <a:defRPr sz="800"/>
                </a:pPr>
                <a:r>
                  <a:rPr lang="en-US" sz="800" baseline="0"/>
                  <a:t>(sec)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"/>
              <c:y val="0.41228346456692916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087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964660437101384"/>
          <c:y val="0.10364866784814293"/>
          <c:w val="0.29264427217915623"/>
          <c:h val="0.19137971001488058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22356758036824348"/>
          <c:y val="6.9919072615923034E-2"/>
          <c:w val="0.70480479413757569"/>
          <c:h val="0.76944806359636764"/>
        </c:manualLayout>
      </c:layout>
      <c:lineChart>
        <c:grouping val="standard"/>
        <c:ser>
          <c:idx val="0"/>
          <c:order val="0"/>
          <c:tx>
            <c:v>MRL</c:v>
          </c:tx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data'!$K$12:$K$20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1.1079353546307433E-2</c:v>
                </c:pt>
                <c:pt idx="3">
                  <c:v>1.1030708014658939E-2</c:v>
                </c:pt>
                <c:pt idx="4">
                  <c:v>1.7871623808830086E-2</c:v>
                </c:pt>
              </c:numCache>
            </c:numRef>
          </c:val>
        </c:ser>
        <c:ser>
          <c:idx val="1"/>
          <c:order val="1"/>
          <c:tx>
            <c:v>Diffusion</c:v>
          </c:tx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data'!$K$4:$K$11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1.9567170434336485E-2</c:v>
                </c:pt>
                <c:pt idx="3">
                  <c:v>2.6666044755401113E-2</c:v>
                </c:pt>
                <c:pt idx="4">
                  <c:v>3.3692511492274722E-2</c:v>
                </c:pt>
              </c:numCache>
            </c:numRef>
          </c:val>
        </c:ser>
        <c:ser>
          <c:idx val="2"/>
          <c:order val="2"/>
          <c:tx>
            <c:v>MRL_CD</c:v>
          </c:tx>
          <c:val>
            <c:numRef>
              <c:f>'average data'!$K$38:$K$42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1.1096895576737835E-2</c:v>
                </c:pt>
                <c:pt idx="3">
                  <c:v>1.011384508000918E-2</c:v>
                </c:pt>
                <c:pt idx="4">
                  <c:v>1.1656292831413364E-2</c:v>
                </c:pt>
              </c:numCache>
            </c:numRef>
          </c:val>
        </c:ser>
        <c:ser>
          <c:idx val="3"/>
          <c:order val="3"/>
          <c:tx>
            <c:v>Diffusion_CD</c:v>
          </c:tx>
          <c:val>
            <c:numRef>
              <c:f>'average data'!$K$33:$K$37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1.8208380290976864E-2</c:v>
                </c:pt>
                <c:pt idx="3">
                  <c:v>1.9118478417394207E-2</c:v>
                </c:pt>
                <c:pt idx="4">
                  <c:v>1.9509320310420183E-2</c:v>
                </c:pt>
              </c:numCache>
            </c:numRef>
          </c:val>
        </c:ser>
        <c:marker val="1"/>
        <c:axId val="68114688"/>
        <c:axId val="68133248"/>
      </c:lineChart>
      <c:catAx>
        <c:axId val="68114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Nodes</a:t>
                </a:r>
              </a:p>
            </c:rich>
          </c:tx>
          <c:layout/>
        </c:title>
        <c:numFmt formatCode="General" sourceLinked="1"/>
        <c:tickLblPos val="nextTo"/>
        <c:crossAx val="68133248"/>
        <c:crosses val="autoZero"/>
        <c:auto val="1"/>
        <c:lblAlgn val="ctr"/>
        <c:lblOffset val="100"/>
      </c:catAx>
      <c:valAx>
        <c:axId val="681332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Avg Dissipated Energy </a:t>
                </a:r>
              </a:p>
            </c:rich>
          </c:tx>
          <c:layout/>
        </c:title>
        <c:numFmt formatCode="General" sourceLinked="1"/>
        <c:tickLblPos val="nextTo"/>
        <c:crossAx val="681146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5770331340161423"/>
          <c:y val="9.6838308880454763E-2"/>
          <c:w val="0.28384294068504634"/>
          <c:h val="0.34691440548348762"/>
        </c:manualLayout>
      </c:layout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04850806425608"/>
          <c:y val="3.8417719152627296E-2"/>
          <c:w val="0.86841270795349068"/>
          <c:h val="0.85786571550351098"/>
        </c:manualLayout>
      </c:layout>
      <c:lineChart>
        <c:grouping val="standard"/>
        <c:ser>
          <c:idx val="0"/>
          <c:order val="0"/>
          <c:tx>
            <c:v>MRL-LER</c:v>
          </c:tx>
          <c:spPr>
            <a:ln w="19050">
              <a:prstDash val="dash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data'!$E$12:$E$20</c:f>
              <c:numCache>
                <c:formatCode>General</c:formatCode>
                <c:ptCount val="5"/>
                <c:pt idx="0">
                  <c:v>7600.9129689424999</c:v>
                </c:pt>
                <c:pt idx="1">
                  <c:v>10301.2071979999</c:v>
                </c:pt>
                <c:pt idx="2">
                  <c:v>12311.710758462201</c:v>
                </c:pt>
                <c:pt idx="3">
                  <c:v>12171.2119176751</c:v>
                </c:pt>
                <c:pt idx="4">
                  <c:v>10588.2128303437</c:v>
                </c:pt>
              </c:numCache>
            </c:numRef>
          </c:val>
        </c:ser>
        <c:ser>
          <c:idx val="1"/>
          <c:order val="1"/>
          <c:tx>
            <c:v>Diffusion-LER</c:v>
          </c:tx>
          <c:spPr>
            <a:ln w="19050">
              <a:prstDash val="lgDash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data'!$E$4:$E$11</c:f>
              <c:numCache>
                <c:formatCode>General</c:formatCode>
                <c:ptCount val="5"/>
                <c:pt idx="0">
                  <c:v>7659.9071979999899</c:v>
                </c:pt>
                <c:pt idx="1">
                  <c:v>7119.24469287996</c:v>
                </c:pt>
                <c:pt idx="2">
                  <c:v>5960.7730681703797</c:v>
                </c:pt>
                <c:pt idx="3">
                  <c:v>5892.0679798270503</c:v>
                </c:pt>
                <c:pt idx="4">
                  <c:v>5141.93950525533</c:v>
                </c:pt>
              </c:numCache>
            </c:numRef>
          </c:val>
        </c:ser>
        <c:ser>
          <c:idx val="2"/>
          <c:order val="2"/>
          <c:tx>
            <c:v>MRL-FND</c:v>
          </c:tx>
          <c:spPr>
            <a:ln w="19050">
              <a:prstDash val="sysDot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data'!$H$12:$H$20</c:f>
              <c:numCache>
                <c:formatCode>General</c:formatCode>
                <c:ptCount val="5"/>
                <c:pt idx="0">
                  <c:v>8785.6</c:v>
                </c:pt>
                <c:pt idx="1">
                  <c:v>10045.6</c:v>
                </c:pt>
                <c:pt idx="2">
                  <c:v>8881.5</c:v>
                </c:pt>
                <c:pt idx="3">
                  <c:v>8741.1</c:v>
                </c:pt>
                <c:pt idx="4">
                  <c:v>8926.2000000000007</c:v>
                </c:pt>
              </c:numCache>
            </c:numRef>
          </c:val>
        </c:ser>
        <c:ser>
          <c:idx val="3"/>
          <c:order val="3"/>
          <c:tx>
            <c:v>Diffusion-FND</c:v>
          </c:tx>
          <c:spPr>
            <a:ln w="19050">
              <a:prstDash val="lgDashDotDot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data'!$H$4:$H$11</c:f>
              <c:numCache>
                <c:formatCode>General</c:formatCode>
                <c:ptCount val="5"/>
                <c:pt idx="0">
                  <c:v>7660.7</c:v>
                </c:pt>
                <c:pt idx="1">
                  <c:v>7011.1</c:v>
                </c:pt>
                <c:pt idx="2">
                  <c:v>5946.1</c:v>
                </c:pt>
                <c:pt idx="3">
                  <c:v>5342.1</c:v>
                </c:pt>
                <c:pt idx="4">
                  <c:v>4640.6000000000004</c:v>
                </c:pt>
              </c:numCache>
            </c:numRef>
          </c:val>
        </c:ser>
        <c:marker val="1"/>
        <c:axId val="68453504"/>
        <c:axId val="68455424"/>
      </c:lineChart>
      <c:catAx>
        <c:axId val="68453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455424"/>
        <c:crosses val="autoZero"/>
        <c:auto val="1"/>
        <c:lblAlgn val="ctr"/>
        <c:lblOffset val="100"/>
      </c:catAx>
      <c:valAx>
        <c:axId val="68455424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Lifetime  (sec)</a:t>
                </a:r>
                <a:r>
                  <a:rPr lang="en-US" sz="800" baseline="0"/>
                  <a:t>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"/>
              <c:y val="0.4502701692203005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684535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225942177075195"/>
          <c:y val="5.4265951798760162E-2"/>
          <c:w val="0.3290294056754357"/>
          <c:h val="0.17599868392519316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7693951646707567"/>
          <c:y val="8.4001764736672979E-2"/>
          <c:w val="0.72251813732128689"/>
          <c:h val="0.75643971853945646"/>
        </c:manualLayout>
      </c:layout>
      <c:lineChart>
        <c:grouping val="standard"/>
        <c:ser>
          <c:idx val="0"/>
          <c:order val="0"/>
          <c:tx>
            <c:v>MRL</c:v>
          </c:tx>
          <c:cat>
            <c:numRef>
              <c:f>'average data'!$C$4:$C$10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'average data'!$M$12:$M$19</c:f>
              <c:numCache>
                <c:formatCode>General</c:formatCode>
                <c:ptCount val="4"/>
                <c:pt idx="0">
                  <c:v>0.92225763255585425</c:v>
                </c:pt>
                <c:pt idx="1">
                  <c:v>0.97050000000000003</c:v>
                </c:pt>
                <c:pt idx="2">
                  <c:v>0.86099999999999999</c:v>
                </c:pt>
                <c:pt idx="3">
                  <c:v>0.90049999999999997</c:v>
                </c:pt>
              </c:numCache>
            </c:numRef>
          </c:val>
        </c:ser>
        <c:ser>
          <c:idx val="1"/>
          <c:order val="1"/>
          <c:tx>
            <c:v>Diffusion</c:v>
          </c:tx>
          <c:cat>
            <c:numRef>
              <c:f>'average data'!$C$4:$C$10</c:f>
              <c:numCache>
                <c:formatCode>General</c:formatCode>
                <c:ptCount val="4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'average data'!$M$4:$M$10</c:f>
              <c:numCache>
                <c:formatCode>General</c:formatCode>
                <c:ptCount val="4"/>
                <c:pt idx="0">
                  <c:v>0.8322555137044636</c:v>
                </c:pt>
                <c:pt idx="1">
                  <c:v>0.88492533573128962</c:v>
                </c:pt>
                <c:pt idx="2">
                  <c:v>0.86901479736922227</c:v>
                </c:pt>
                <c:pt idx="3">
                  <c:v>0.68651617969260648</c:v>
                </c:pt>
              </c:numCache>
            </c:numRef>
          </c:val>
        </c:ser>
        <c:marker val="1"/>
        <c:axId val="68471040"/>
        <c:axId val="68428160"/>
      </c:lineChart>
      <c:catAx>
        <c:axId val="6847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 Of Nodes</a:t>
                </a:r>
              </a:p>
            </c:rich>
          </c:tx>
          <c:layout/>
        </c:title>
        <c:numFmt formatCode="General" sourceLinked="1"/>
        <c:tickLblPos val="nextTo"/>
        <c:crossAx val="68428160"/>
        <c:crosses val="autoZero"/>
        <c:auto val="1"/>
        <c:lblAlgn val="ctr"/>
        <c:lblOffset val="100"/>
      </c:catAx>
      <c:valAx>
        <c:axId val="68428160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Event Delivery Ratiio</a:t>
                </a:r>
              </a:p>
            </c:rich>
          </c:tx>
          <c:layout>
            <c:manualLayout>
              <c:xMode val="edge"/>
              <c:yMode val="edge"/>
              <c:x val="0"/>
              <c:y val="0.41228346456692916"/>
            </c:manualLayout>
          </c:layout>
        </c:title>
        <c:numFmt formatCode="General" sourceLinked="1"/>
        <c:tickLblPos val="nextTo"/>
        <c:crossAx val="6847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1275061747502691"/>
          <c:y val="0.32017288437235991"/>
          <c:w val="0.29264427217915651"/>
          <c:h val="0.17238635768819494"/>
        </c:manualLayout>
      </c:layout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83065831604808"/>
          <c:y val="3.6585629921259841E-2"/>
          <c:w val="0.79501970182115977"/>
          <c:h val="0.83120658461381647"/>
        </c:manualLayout>
      </c:layout>
      <c:lineChart>
        <c:grouping val="standard"/>
        <c:ser>
          <c:idx val="0"/>
          <c:order val="0"/>
          <c:tx>
            <c:v>DReL</c:v>
          </c:tx>
          <c:spPr>
            <a:ln w="19050">
              <a:solidFill>
                <a:schemeClr val="tx1"/>
              </a:solidFill>
              <a:prstDash val="sys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data'!$K$12:$K$20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1.1079353546307433E-2</c:v>
                </c:pt>
                <c:pt idx="3">
                  <c:v>1.1030708014658939E-2</c:v>
                </c:pt>
                <c:pt idx="4">
                  <c:v>1.7871623808830086E-2</c:v>
                </c:pt>
              </c:numCache>
            </c:numRef>
          </c:val>
        </c:ser>
        <c:ser>
          <c:idx val="1"/>
          <c:order val="1"/>
          <c:tx>
            <c:v>Diffusion</c:v>
          </c:tx>
          <c:spPr>
            <a:ln w="19050">
              <a:prstDash val="lgDashDot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data'!$K$4:$K$11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1.9567170434336485E-2</c:v>
                </c:pt>
                <c:pt idx="3">
                  <c:v>2.6666044755401113E-2</c:v>
                </c:pt>
                <c:pt idx="4">
                  <c:v>3.3692511492274722E-2</c:v>
                </c:pt>
              </c:numCache>
            </c:numRef>
          </c:val>
        </c:ser>
        <c:ser>
          <c:idx val="4"/>
          <c:order val="2"/>
          <c:tx>
            <c:v>DReL-CD</c:v>
          </c:tx>
          <c:spPr>
            <a:ln w="19050">
              <a:solidFill>
                <a:srgbClr val="002060"/>
              </a:solidFill>
              <a:prstDash val="sys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data'!$K$38:$K$42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1.1096895576737835E-2</c:v>
                </c:pt>
                <c:pt idx="3">
                  <c:v>1.011384508000918E-2</c:v>
                </c:pt>
                <c:pt idx="4">
                  <c:v>1.1656292831413364E-2</c:v>
                </c:pt>
              </c:numCache>
            </c:numRef>
          </c:val>
        </c:ser>
        <c:ser>
          <c:idx val="5"/>
          <c:order val="3"/>
          <c:tx>
            <c:v>Diffusion-CD</c:v>
          </c:tx>
          <c:spPr>
            <a:ln w="19050">
              <a:prstDash val="lg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data'!$K$33:$K$37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1.8208380290976864E-2</c:v>
                </c:pt>
                <c:pt idx="3">
                  <c:v>1.9118478417394207E-2</c:v>
                </c:pt>
                <c:pt idx="4">
                  <c:v>1.9509320310420183E-2</c:v>
                </c:pt>
              </c:numCache>
            </c:numRef>
          </c:val>
        </c:ser>
        <c:marker val="1"/>
        <c:axId val="42500096"/>
        <c:axId val="42502016"/>
      </c:lineChart>
      <c:catAx>
        <c:axId val="425000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>
            <c:manualLayout>
              <c:xMode val="edge"/>
              <c:yMode val="edge"/>
              <c:x val="0.47871020198562153"/>
              <c:y val="0.945612532808399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2502016"/>
        <c:crosses val="autoZero"/>
        <c:auto val="1"/>
        <c:lblAlgn val="ctr"/>
        <c:lblOffset val="100"/>
      </c:catAx>
      <c:valAx>
        <c:axId val="42502016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Avg Dissipated </a:t>
                </a:r>
              </a:p>
              <a:p>
                <a:pPr>
                  <a:defRPr sz="800"/>
                </a:pPr>
                <a:endParaRPr lang="en-US" sz="800"/>
              </a:p>
              <a:p>
                <a:pPr>
                  <a:defRPr sz="800"/>
                </a:pPr>
                <a:r>
                  <a:rPr lang="en-US" sz="800"/>
                  <a:t>Energy </a:t>
                </a:r>
              </a:p>
            </c:rich>
          </c:tx>
          <c:layout>
            <c:manualLayout>
              <c:xMode val="edge"/>
              <c:yMode val="edge"/>
              <c:x val="0"/>
              <c:y val="0.3884779451112300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2500096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76030627750479"/>
          <c:y val="5.9523809523809507E-2"/>
          <c:w val="0.39411862990810387"/>
          <c:h val="0.31545312645096341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683065831604808"/>
          <c:y val="3.6585629921259841E-2"/>
          <c:w val="0.79501970182115955"/>
          <c:h val="0.83120658461381669"/>
        </c:manualLayout>
      </c:layout>
      <c:lineChart>
        <c:grouping val="standard"/>
        <c:ser>
          <c:idx val="0"/>
          <c:order val="0"/>
          <c:tx>
            <c:v>DReL</c:v>
          </c:tx>
          <c:spPr>
            <a:ln w="19050">
              <a:solidFill>
                <a:schemeClr val="tx1"/>
              </a:solidFill>
              <a:prstDash val="sys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data'!$K$12:$K$20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1.1079353546307433E-2</c:v>
                </c:pt>
                <c:pt idx="3">
                  <c:v>1.1030708014658939E-2</c:v>
                </c:pt>
                <c:pt idx="4">
                  <c:v>1.7871623808830086E-2</c:v>
                </c:pt>
              </c:numCache>
            </c:numRef>
          </c:val>
        </c:ser>
        <c:ser>
          <c:idx val="1"/>
          <c:order val="1"/>
          <c:tx>
            <c:v>Diffusion</c:v>
          </c:tx>
          <c:spPr>
            <a:ln w="19050">
              <a:solidFill>
                <a:srgbClr val="FF0000"/>
              </a:solidFill>
              <a:prstDash val="lgDashDotDot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data'!$K$4:$K$11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1.9567170434336485E-2</c:v>
                </c:pt>
                <c:pt idx="3">
                  <c:v>2.6666044755401113E-2</c:v>
                </c:pt>
                <c:pt idx="4">
                  <c:v>3.3692511492274722E-2</c:v>
                </c:pt>
              </c:numCache>
            </c:numRef>
          </c:val>
        </c:ser>
        <c:ser>
          <c:idx val="4"/>
          <c:order val="2"/>
          <c:tx>
            <c:v>DReL-CD</c:v>
          </c:tx>
          <c:spPr>
            <a:ln w="19050">
              <a:solidFill>
                <a:schemeClr val="tx1"/>
              </a:solidFill>
              <a:prstDash val="sys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data'!$K$38:$K$42</c:f>
              <c:numCache>
                <c:formatCode>General</c:formatCode>
                <c:ptCount val="5"/>
                <c:pt idx="0">
                  <c:v>8.7276851623718059E-3</c:v>
                </c:pt>
                <c:pt idx="1">
                  <c:v>8.1114024799286959E-3</c:v>
                </c:pt>
                <c:pt idx="2">
                  <c:v>1.1096895576737835E-2</c:v>
                </c:pt>
                <c:pt idx="3">
                  <c:v>1.011384508000918E-2</c:v>
                </c:pt>
                <c:pt idx="4">
                  <c:v>1.1656292831413364E-2</c:v>
                </c:pt>
              </c:numCache>
            </c:numRef>
          </c:val>
        </c:ser>
        <c:ser>
          <c:idx val="5"/>
          <c:order val="3"/>
          <c:tx>
            <c:v>Diffusion-CD</c:v>
          </c:tx>
          <c:spPr>
            <a:ln w="19050">
              <a:solidFill>
                <a:srgbClr val="FF0000"/>
              </a:solidFill>
              <a:prstDash val="lgDash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data'!$K$33:$K$37</c:f>
              <c:numCache>
                <c:formatCode>General</c:formatCode>
                <c:ptCount val="5"/>
                <c:pt idx="0">
                  <c:v>1.3784587000985433E-2</c:v>
                </c:pt>
                <c:pt idx="1">
                  <c:v>1.5442644815556348E-2</c:v>
                </c:pt>
                <c:pt idx="2">
                  <c:v>1.8208380290976864E-2</c:v>
                </c:pt>
                <c:pt idx="3">
                  <c:v>1.9118478417394207E-2</c:v>
                </c:pt>
                <c:pt idx="4">
                  <c:v>1.9509320310420183E-2</c:v>
                </c:pt>
              </c:numCache>
            </c:numRef>
          </c:val>
        </c:ser>
        <c:marker val="1"/>
        <c:axId val="70613248"/>
        <c:axId val="53789824"/>
      </c:lineChart>
      <c:catAx>
        <c:axId val="706132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>
            <c:manualLayout>
              <c:xMode val="edge"/>
              <c:yMode val="edge"/>
              <c:x val="0.47871020198562175"/>
              <c:y val="0.94561253280839952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3789824"/>
        <c:crosses val="autoZero"/>
        <c:auto val="1"/>
        <c:lblAlgn val="ctr"/>
        <c:lblOffset val="100"/>
      </c:catAx>
      <c:valAx>
        <c:axId val="53789824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Avg Dissipated </a:t>
                </a:r>
              </a:p>
              <a:p>
                <a:pPr>
                  <a:defRPr sz="800"/>
                </a:pPr>
                <a:endParaRPr lang="en-US" sz="800"/>
              </a:p>
              <a:p>
                <a:pPr>
                  <a:defRPr sz="800"/>
                </a:pPr>
                <a:r>
                  <a:rPr lang="en-US" sz="800"/>
                  <a:t>Energy </a:t>
                </a:r>
              </a:p>
            </c:rich>
          </c:tx>
          <c:layout>
            <c:manualLayout>
              <c:xMode val="edge"/>
              <c:yMode val="edge"/>
              <c:x val="0"/>
              <c:y val="0.38847794511123013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70613248"/>
        <c:crosses val="autoZero"/>
        <c:crossBetween val="between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2176030627750479"/>
          <c:y val="5.9523809523809507E-2"/>
          <c:w val="0.39411862990810398"/>
          <c:h val="0.31545312645096341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404850806425608"/>
          <c:y val="6.758431758530184E-2"/>
          <c:w val="0.86841270795349068"/>
          <c:h val="0.782865813648294"/>
        </c:manualLayout>
      </c:layout>
      <c:lineChart>
        <c:grouping val="standard"/>
        <c:ser>
          <c:idx val="2"/>
          <c:order val="0"/>
          <c:tx>
            <c:v>DReL-lifetime1</c:v>
          </c:tx>
          <c:spPr>
            <a:ln w="19050">
              <a:solidFill>
                <a:schemeClr val="tx1"/>
              </a:solidFill>
              <a:prstDash val="sysDot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data'!$H$12:$H$20</c:f>
              <c:numCache>
                <c:formatCode>General</c:formatCode>
                <c:ptCount val="5"/>
                <c:pt idx="0">
                  <c:v>8785.6</c:v>
                </c:pt>
                <c:pt idx="1">
                  <c:v>10045.6</c:v>
                </c:pt>
                <c:pt idx="2">
                  <c:v>8881.5</c:v>
                </c:pt>
                <c:pt idx="3">
                  <c:v>8741.1</c:v>
                </c:pt>
                <c:pt idx="4">
                  <c:v>8926.2000000000007</c:v>
                </c:pt>
              </c:numCache>
            </c:numRef>
          </c:val>
        </c:ser>
        <c:ser>
          <c:idx val="3"/>
          <c:order val="1"/>
          <c:tx>
            <c:v>Diffusion-lifetime1</c:v>
          </c:tx>
          <c:spPr>
            <a:ln w="19050">
              <a:solidFill>
                <a:srgbClr val="FF0000"/>
              </a:solidFill>
              <a:prstDash val="lgDashDotDot"/>
            </a:ln>
          </c:spPr>
          <c:errBars>
            <c:errDir val="y"/>
            <c:errBarType val="both"/>
            <c:errValType val="stdErr"/>
            <c:noEndCap val="1"/>
          </c:errBars>
          <c:val>
            <c:numRef>
              <c:f>'average data'!$H$4:$H$11</c:f>
              <c:numCache>
                <c:formatCode>General</c:formatCode>
                <c:ptCount val="5"/>
                <c:pt idx="0">
                  <c:v>7660.7</c:v>
                </c:pt>
                <c:pt idx="1">
                  <c:v>7011.1</c:v>
                </c:pt>
                <c:pt idx="2">
                  <c:v>5946.1</c:v>
                </c:pt>
                <c:pt idx="3">
                  <c:v>5342.1</c:v>
                </c:pt>
                <c:pt idx="4">
                  <c:v>4640.6000000000004</c:v>
                </c:pt>
              </c:numCache>
            </c:numRef>
          </c:val>
        </c:ser>
        <c:ser>
          <c:idx val="0"/>
          <c:order val="2"/>
          <c:tx>
            <c:v>DReL-lifetime2</c:v>
          </c:tx>
          <c:spPr>
            <a:ln w="19050">
              <a:solidFill>
                <a:schemeClr val="tx1"/>
              </a:solidFill>
              <a:prstDash val="dash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data'!$E$12:$E$20</c:f>
              <c:numCache>
                <c:formatCode>General</c:formatCode>
                <c:ptCount val="5"/>
                <c:pt idx="0">
                  <c:v>7600.9129689424999</c:v>
                </c:pt>
                <c:pt idx="1">
                  <c:v>10301.2071979999</c:v>
                </c:pt>
                <c:pt idx="2">
                  <c:v>12311.710758462201</c:v>
                </c:pt>
                <c:pt idx="3">
                  <c:v>12171.2119176751</c:v>
                </c:pt>
                <c:pt idx="4">
                  <c:v>10588.2128303437</c:v>
                </c:pt>
              </c:numCache>
            </c:numRef>
          </c:val>
        </c:ser>
        <c:ser>
          <c:idx val="1"/>
          <c:order val="3"/>
          <c:tx>
            <c:v>Diffusion-lifetime2</c:v>
          </c:tx>
          <c:spPr>
            <a:ln w="19050">
              <a:prstDash val="lgDash"/>
            </a:ln>
          </c:spPr>
          <c:errBars>
            <c:errDir val="y"/>
            <c:errBarType val="both"/>
            <c:errValType val="stdErr"/>
            <c:noEndCap val="1"/>
          </c:errBars>
          <c:cat>
            <c:numRef>
              <c:f>'average data'!$C$4:$C$11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'average data'!$E$4:$E$11</c:f>
              <c:numCache>
                <c:formatCode>General</c:formatCode>
                <c:ptCount val="5"/>
                <c:pt idx="0">
                  <c:v>7659.9071979999899</c:v>
                </c:pt>
                <c:pt idx="1">
                  <c:v>7119.24469287996</c:v>
                </c:pt>
                <c:pt idx="2">
                  <c:v>5960.7730681703797</c:v>
                </c:pt>
                <c:pt idx="3">
                  <c:v>5892.0679798270503</c:v>
                </c:pt>
                <c:pt idx="4">
                  <c:v>5141.93950525533</c:v>
                </c:pt>
              </c:numCache>
            </c:numRef>
          </c:val>
        </c:ser>
        <c:marker val="1"/>
        <c:axId val="54145792"/>
        <c:axId val="54147712"/>
      </c:lineChart>
      <c:catAx>
        <c:axId val="54145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/>
                </a:pPr>
                <a:r>
                  <a:rPr lang="en-US" sz="800"/>
                  <a:t>No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4147712"/>
        <c:crosses val="autoZero"/>
        <c:auto val="1"/>
        <c:lblAlgn val="ctr"/>
        <c:lblOffset val="100"/>
      </c:catAx>
      <c:valAx>
        <c:axId val="54147712"/>
        <c:scaling>
          <c:orientation val="minMax"/>
          <c:min val="0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 sz="800"/>
                </a:pPr>
                <a:r>
                  <a:rPr lang="en-US" sz="800"/>
                  <a:t>Lifetime  (sec</a:t>
                </a:r>
                <a:r>
                  <a:rPr lang="en-US" sz="800" baseline="0"/>
                  <a:t>)</a:t>
                </a:r>
                <a:endParaRPr lang="en-US" sz="800"/>
              </a:p>
            </c:rich>
          </c:tx>
          <c:layout>
            <c:manualLayout>
              <c:xMode val="edge"/>
              <c:yMode val="edge"/>
              <c:x val="0"/>
              <c:y val="0.4502701692203006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541457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858196587215216E-2"/>
          <c:y val="5.4266076115485562E-2"/>
          <c:w val="0.50608454431001004"/>
          <c:h val="0.22183202099737534"/>
        </c:manualLayout>
      </c:layout>
      <c:txPr>
        <a:bodyPr/>
        <a:lstStyle/>
        <a:p>
          <a:pPr>
            <a:defRPr sz="800"/>
          </a:pPr>
          <a:endParaRPr lang="en-US"/>
        </a:p>
      </c:txPr>
    </c:legend>
    <c:plotVisOnly val="1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133351</xdr:colOff>
      <xdr:row>3</xdr:row>
      <xdr:rowOff>104775</xdr:rowOff>
    </xdr:from>
    <xdr:to>
      <xdr:col>25</xdr:col>
      <xdr:colOff>590551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200025</xdr:colOff>
      <xdr:row>43</xdr:row>
      <xdr:rowOff>47625</xdr:rowOff>
    </xdr:from>
    <xdr:to>
      <xdr:col>16</xdr:col>
      <xdr:colOff>419100</xdr:colOff>
      <xdr:row>60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38100</xdr:colOff>
      <xdr:row>30</xdr:row>
      <xdr:rowOff>57150</xdr:rowOff>
    </xdr:from>
    <xdr:to>
      <xdr:col>25</xdr:col>
      <xdr:colOff>180975</xdr:colOff>
      <xdr:row>40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1019175</xdr:colOff>
      <xdr:row>45</xdr:row>
      <xdr:rowOff>0</xdr:rowOff>
    </xdr:from>
    <xdr:to>
      <xdr:col>7</xdr:col>
      <xdr:colOff>114300</xdr:colOff>
      <xdr:row>62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15</xdr:col>
      <xdr:colOff>219075</xdr:colOff>
      <xdr:row>81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390525</xdr:colOff>
      <xdr:row>20</xdr:row>
      <xdr:rowOff>0</xdr:rowOff>
    </xdr:from>
    <xdr:to>
      <xdr:col>32</xdr:col>
      <xdr:colOff>457200</xdr:colOff>
      <xdr:row>35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4</xdr:row>
      <xdr:rowOff>9525</xdr:rowOff>
    </xdr:from>
    <xdr:to>
      <xdr:col>7</xdr:col>
      <xdr:colOff>285750</xdr:colOff>
      <xdr:row>19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4</xdr:row>
      <xdr:rowOff>1</xdr:rowOff>
    </xdr:from>
    <xdr:to>
      <xdr:col>15</xdr:col>
      <xdr:colOff>19050</xdr:colOff>
      <xdr:row>20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K169"/>
  <sheetViews>
    <sheetView topLeftCell="C132" workbookViewId="0">
      <selection activeCell="A43" sqref="A43:K43"/>
    </sheetView>
  </sheetViews>
  <sheetFormatPr defaultRowHeight="15"/>
  <cols>
    <col min="1" max="1" width="18.5703125" customWidth="1"/>
    <col min="2" max="2" width="20.85546875" customWidth="1"/>
    <col min="3" max="3" width="26.5703125" customWidth="1"/>
    <col min="4" max="4" width="16.28515625" customWidth="1"/>
    <col min="5" max="5" width="13" customWidth="1"/>
    <col min="6" max="6" width="14.42578125" customWidth="1"/>
    <col min="7" max="7" width="13.5703125" customWidth="1"/>
    <col min="8" max="8" width="28.42578125" customWidth="1"/>
    <col min="9" max="9" width="14.8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143</v>
      </c>
      <c r="K1" t="s">
        <v>211</v>
      </c>
    </row>
    <row r="2" spans="1:11" hidden="1">
      <c r="A2" t="s">
        <v>48</v>
      </c>
      <c r="B2" t="s">
        <v>10</v>
      </c>
      <c r="C2">
        <v>7</v>
      </c>
      <c r="D2">
        <v>1210</v>
      </c>
      <c r="E2">
        <v>7746.8605826809899</v>
      </c>
      <c r="F2">
        <v>0.43597883123640202</v>
      </c>
      <c r="G2">
        <v>123.390958686529</v>
      </c>
      <c r="H2" t="s">
        <v>49</v>
      </c>
      <c r="I2" t="b">
        <v>1</v>
      </c>
      <c r="K2">
        <f t="shared" ref="K2:K33" si="0">G2/(C2*D2)</f>
        <v>1.4567999844926682E-2</v>
      </c>
    </row>
    <row r="3" spans="1:11" hidden="1">
      <c r="A3" t="s">
        <v>11</v>
      </c>
      <c r="B3" t="s">
        <v>12</v>
      </c>
      <c r="C3">
        <v>10</v>
      </c>
      <c r="D3">
        <v>1689</v>
      </c>
      <c r="E3">
        <v>9496.2071980000001</v>
      </c>
      <c r="F3">
        <v>5.1124584000000001E-2</v>
      </c>
      <c r="G3">
        <v>164.75675440000001</v>
      </c>
      <c r="K3">
        <f t="shared" si="0"/>
        <v>9.7546923860272351E-3</v>
      </c>
    </row>
    <row r="4" spans="1:11" hidden="1">
      <c r="A4" t="s">
        <v>14</v>
      </c>
      <c r="B4" t="s">
        <v>12</v>
      </c>
      <c r="C4">
        <v>15</v>
      </c>
      <c r="D4">
        <v>1741</v>
      </c>
      <c r="E4">
        <v>11321.7071979999</v>
      </c>
      <c r="F4">
        <v>4.5589483453722497E-2</v>
      </c>
      <c r="G4">
        <v>288.55443957297399</v>
      </c>
      <c r="H4" t="s">
        <v>15</v>
      </c>
      <c r="I4" t="b">
        <v>1</v>
      </c>
      <c r="K4">
        <f t="shared" si="0"/>
        <v>1.1049375438367757E-2</v>
      </c>
    </row>
    <row r="5" spans="1:11" hidden="1">
      <c r="A5" t="s">
        <v>20</v>
      </c>
      <c r="B5" t="s">
        <v>10</v>
      </c>
      <c r="C5">
        <v>10</v>
      </c>
      <c r="D5">
        <v>926</v>
      </c>
      <c r="E5">
        <v>6831.1265713652301</v>
      </c>
      <c r="F5">
        <v>0.46615590284658398</v>
      </c>
      <c r="G5">
        <v>192.53193133810399</v>
      </c>
      <c r="H5" t="s">
        <v>21</v>
      </c>
      <c r="I5" t="b">
        <v>1</v>
      </c>
      <c r="K5">
        <f t="shared" si="0"/>
        <v>2.0791785241695896E-2</v>
      </c>
    </row>
    <row r="6" spans="1:11" hidden="1">
      <c r="A6" t="s">
        <v>18</v>
      </c>
      <c r="B6" t="s">
        <v>12</v>
      </c>
      <c r="C6">
        <v>10</v>
      </c>
      <c r="D6">
        <v>1638</v>
      </c>
      <c r="E6">
        <v>9561.20892844421</v>
      </c>
      <c r="F6">
        <v>2.7255415484626101E-2</v>
      </c>
      <c r="G6">
        <v>175.94545280288699</v>
      </c>
      <c r="H6" t="s">
        <v>19</v>
      </c>
      <c r="I6" t="b">
        <v>1</v>
      </c>
      <c r="K6">
        <f t="shared" si="0"/>
        <v>1.0741480635096886E-2</v>
      </c>
    </row>
    <row r="7" spans="1:11" hidden="1">
      <c r="A7" t="s">
        <v>57</v>
      </c>
      <c r="B7" t="s">
        <v>10</v>
      </c>
      <c r="C7">
        <v>10</v>
      </c>
      <c r="D7">
        <v>1101</v>
      </c>
      <c r="E7">
        <v>7189.4571960641097</v>
      </c>
      <c r="F7">
        <v>0.44782560465175397</v>
      </c>
      <c r="G7">
        <v>193.74269696068001</v>
      </c>
      <c r="H7" t="s">
        <v>58</v>
      </c>
      <c r="I7" t="b">
        <v>1</v>
      </c>
      <c r="K7">
        <f t="shared" si="0"/>
        <v>1.7596975200788376E-2</v>
      </c>
    </row>
    <row r="8" spans="1:11" hidden="1">
      <c r="A8" t="s">
        <v>22</v>
      </c>
      <c r="B8" t="s">
        <v>12</v>
      </c>
      <c r="C8">
        <v>15</v>
      </c>
      <c r="D8">
        <v>1911</v>
      </c>
      <c r="E8">
        <v>10336.7056819999</v>
      </c>
      <c r="F8">
        <v>2.8575774412532302E-2</v>
      </c>
      <c r="G8">
        <v>273.06683419357603</v>
      </c>
      <c r="H8" t="s">
        <v>23</v>
      </c>
      <c r="I8" t="b">
        <v>0</v>
      </c>
      <c r="K8">
        <f t="shared" si="0"/>
        <v>9.5261410847226943E-3</v>
      </c>
    </row>
    <row r="9" spans="1:11" hidden="1">
      <c r="A9" t="s">
        <v>59</v>
      </c>
      <c r="B9" t="s">
        <v>10</v>
      </c>
      <c r="C9">
        <v>10</v>
      </c>
      <c r="D9">
        <v>1088</v>
      </c>
      <c r="E9">
        <v>5702.8492696019903</v>
      </c>
      <c r="F9">
        <v>0.53301391819162602</v>
      </c>
      <c r="G9">
        <v>186.87066086514</v>
      </c>
      <c r="H9" t="s">
        <v>60</v>
      </c>
      <c r="I9" t="b">
        <v>1</v>
      </c>
      <c r="K9">
        <f t="shared" si="0"/>
        <v>1.7175612211869484E-2</v>
      </c>
    </row>
    <row r="10" spans="1:11" hidden="1">
      <c r="A10" t="s">
        <v>26</v>
      </c>
      <c r="B10" t="s">
        <v>12</v>
      </c>
      <c r="C10">
        <v>20</v>
      </c>
      <c r="D10">
        <v>1761</v>
      </c>
      <c r="E10">
        <v>11076.5250280368</v>
      </c>
      <c r="F10">
        <v>3.3317332127922497E-2</v>
      </c>
      <c r="G10">
        <v>376.285883764316</v>
      </c>
      <c r="H10" t="s">
        <v>27</v>
      </c>
      <c r="I10" t="b">
        <v>0</v>
      </c>
      <c r="K10">
        <f t="shared" si="0"/>
        <v>1.0683869499270755E-2</v>
      </c>
    </row>
    <row r="11" spans="1:11" hidden="1">
      <c r="A11" t="s">
        <v>28</v>
      </c>
      <c r="B11" t="s">
        <v>12</v>
      </c>
      <c r="C11">
        <v>20</v>
      </c>
      <c r="D11">
        <v>1801</v>
      </c>
      <c r="E11">
        <v>12171.2119176751</v>
      </c>
      <c r="F11">
        <v>2.9522356425908398E-2</v>
      </c>
      <c r="G11">
        <v>397.326102688015</v>
      </c>
      <c r="H11" t="s">
        <v>29</v>
      </c>
      <c r="I11" t="b">
        <v>0</v>
      </c>
      <c r="K11">
        <f t="shared" si="0"/>
        <v>1.1030708014658939E-2</v>
      </c>
    </row>
    <row r="12" spans="1:11" hidden="1">
      <c r="A12" t="s">
        <v>98</v>
      </c>
      <c r="B12" t="s">
        <v>10</v>
      </c>
      <c r="C12">
        <v>10</v>
      </c>
      <c r="D12">
        <v>1925</v>
      </c>
      <c r="E12">
        <v>12989.7290986403</v>
      </c>
      <c r="F12">
        <v>0.53912292545552398</v>
      </c>
      <c r="G12">
        <v>266.98896881610602</v>
      </c>
      <c r="H12" t="s">
        <v>60</v>
      </c>
      <c r="I12" t="b">
        <v>1</v>
      </c>
      <c r="K12">
        <f t="shared" si="0"/>
        <v>1.3869556821615897E-2</v>
      </c>
    </row>
    <row r="13" spans="1:11" hidden="1">
      <c r="A13" t="s">
        <v>32</v>
      </c>
      <c r="B13" t="s">
        <v>12</v>
      </c>
      <c r="C13">
        <v>20</v>
      </c>
      <c r="D13">
        <v>1797</v>
      </c>
      <c r="E13">
        <v>12106.207871999901</v>
      </c>
      <c r="F13">
        <v>2.7477301863391299E-2</v>
      </c>
      <c r="G13">
        <v>383.67016413504501</v>
      </c>
      <c r="H13" t="s">
        <v>33</v>
      </c>
      <c r="I13" t="b">
        <v>0</v>
      </c>
      <c r="K13">
        <f t="shared" si="0"/>
        <v>1.0675296720507653E-2</v>
      </c>
    </row>
    <row r="14" spans="1:11" hidden="1">
      <c r="A14" t="s">
        <v>34</v>
      </c>
      <c r="B14" t="s">
        <v>12</v>
      </c>
      <c r="C14">
        <v>20</v>
      </c>
      <c r="D14">
        <v>1661</v>
      </c>
      <c r="E14">
        <v>12187.208057530701</v>
      </c>
      <c r="F14">
        <v>3.34221662984494E-2</v>
      </c>
      <c r="G14">
        <v>405.80816939683399</v>
      </c>
      <c r="H14" t="s">
        <v>35</v>
      </c>
      <c r="I14" t="b">
        <v>1</v>
      </c>
      <c r="K14">
        <f t="shared" si="0"/>
        <v>1.2215778729585611E-2</v>
      </c>
    </row>
    <row r="15" spans="1:11" hidden="1">
      <c r="A15" t="s">
        <v>112</v>
      </c>
      <c r="B15" t="s">
        <v>10</v>
      </c>
      <c r="C15">
        <v>10</v>
      </c>
      <c r="D15">
        <v>1155</v>
      </c>
      <c r="E15">
        <v>5833.2071979999901</v>
      </c>
      <c r="F15">
        <v>8.0938131272098607E-3</v>
      </c>
      <c r="G15">
        <v>194.487064428118</v>
      </c>
      <c r="H15" t="s">
        <v>113</v>
      </c>
      <c r="I15" t="b">
        <v>1</v>
      </c>
      <c r="K15">
        <f t="shared" si="0"/>
        <v>1.6838706876893334E-2</v>
      </c>
    </row>
    <row r="16" spans="1:11" hidden="1">
      <c r="A16" t="s">
        <v>38</v>
      </c>
      <c r="B16" t="s">
        <v>12</v>
      </c>
      <c r="C16">
        <v>25</v>
      </c>
      <c r="D16">
        <v>1397</v>
      </c>
      <c r="E16">
        <v>12257.2103140857</v>
      </c>
      <c r="F16">
        <v>4.95897173803296E-2</v>
      </c>
      <c r="G16">
        <v>512.41215073642104</v>
      </c>
      <c r="H16" t="s">
        <v>39</v>
      </c>
      <c r="I16" t="b">
        <v>1</v>
      </c>
      <c r="K16">
        <f t="shared" si="0"/>
        <v>1.4671786706840974E-2</v>
      </c>
    </row>
    <row r="17" spans="1:11" hidden="1">
      <c r="A17" t="s">
        <v>40</v>
      </c>
      <c r="B17" t="s">
        <v>12</v>
      </c>
      <c r="C17">
        <v>25</v>
      </c>
      <c r="D17">
        <v>1417</v>
      </c>
      <c r="E17">
        <v>10661.7071979999</v>
      </c>
      <c r="F17">
        <v>4.9947365679737198E-2</v>
      </c>
      <c r="G17">
        <v>472.28083797205699</v>
      </c>
      <c r="H17" t="s">
        <v>41</v>
      </c>
      <c r="I17" t="b">
        <v>0</v>
      </c>
      <c r="K17">
        <f t="shared" si="0"/>
        <v>1.3331851460043951E-2</v>
      </c>
    </row>
    <row r="18" spans="1:11" hidden="1">
      <c r="A18" t="s">
        <v>124</v>
      </c>
      <c r="B18" t="s">
        <v>10</v>
      </c>
      <c r="C18">
        <v>10</v>
      </c>
      <c r="D18">
        <v>988</v>
      </c>
      <c r="E18">
        <v>4996.2071979999901</v>
      </c>
      <c r="F18">
        <v>7.67935741472722E-3</v>
      </c>
      <c r="G18">
        <v>190.10524092506699</v>
      </c>
      <c r="H18" t="s">
        <v>125</v>
      </c>
      <c r="I18" t="b">
        <v>1</v>
      </c>
      <c r="K18">
        <f t="shared" si="0"/>
        <v>1.9241421146261841E-2</v>
      </c>
    </row>
    <row r="19" spans="1:11" hidden="1">
      <c r="A19" t="s">
        <v>16</v>
      </c>
      <c r="B19" t="s">
        <v>10</v>
      </c>
      <c r="C19">
        <v>15</v>
      </c>
      <c r="D19">
        <v>994</v>
      </c>
      <c r="E19">
        <v>5502.5219041138598</v>
      </c>
      <c r="F19">
        <v>0.47390151673131498</v>
      </c>
      <c r="G19">
        <v>298.69791523461299</v>
      </c>
      <c r="H19" t="s">
        <v>17</v>
      </c>
      <c r="I19" t="b">
        <v>1</v>
      </c>
      <c r="K19">
        <f t="shared" si="0"/>
        <v>2.0033394717277865E-2</v>
      </c>
    </row>
    <row r="20" spans="1:11" hidden="1">
      <c r="A20" t="s">
        <v>74</v>
      </c>
      <c r="B20" t="s">
        <v>10</v>
      </c>
      <c r="C20">
        <v>15</v>
      </c>
      <c r="D20">
        <v>1045</v>
      </c>
      <c r="E20">
        <v>5463.0996844318897</v>
      </c>
      <c r="F20">
        <v>0.48907570490783803</v>
      </c>
      <c r="G20">
        <v>294.81166307597903</v>
      </c>
      <c r="H20" t="s">
        <v>75</v>
      </c>
      <c r="I20" t="b">
        <v>1</v>
      </c>
      <c r="J20" t="b">
        <v>1</v>
      </c>
      <c r="K20">
        <f t="shared" si="0"/>
        <v>1.880776159974348E-2</v>
      </c>
    </row>
    <row r="21" spans="1:11" hidden="1">
      <c r="A21" t="s">
        <v>84</v>
      </c>
      <c r="B21" t="s">
        <v>10</v>
      </c>
      <c r="C21">
        <v>15</v>
      </c>
      <c r="D21">
        <v>974</v>
      </c>
      <c r="E21">
        <v>4970.8081260272802</v>
      </c>
      <c r="F21">
        <v>0.50192341236731697</v>
      </c>
      <c r="G21">
        <v>283.43101624834998</v>
      </c>
      <c r="H21" t="s">
        <v>85</v>
      </c>
      <c r="I21" t="b">
        <v>1</v>
      </c>
      <c r="J21" t="b">
        <v>1</v>
      </c>
      <c r="K21">
        <f t="shared" si="0"/>
        <v>1.9399795773329908E-2</v>
      </c>
    </row>
    <row r="22" spans="1:11" hidden="1">
      <c r="A22" t="s">
        <v>30</v>
      </c>
      <c r="B22" t="s">
        <v>10</v>
      </c>
      <c r="C22">
        <v>20</v>
      </c>
      <c r="D22">
        <v>809</v>
      </c>
      <c r="E22">
        <v>5892.0679798270503</v>
      </c>
      <c r="F22">
        <v>0.403494134621661</v>
      </c>
      <c r="G22">
        <v>431.519990514943</v>
      </c>
      <c r="H22" t="s">
        <v>31</v>
      </c>
      <c r="I22" t="b">
        <v>1</v>
      </c>
      <c r="K22">
        <f t="shared" si="0"/>
        <v>2.6669962330960632E-2</v>
      </c>
    </row>
    <row r="23" spans="1:11" hidden="1">
      <c r="A23" t="s">
        <v>50</v>
      </c>
      <c r="B23" t="s">
        <v>12</v>
      </c>
      <c r="C23">
        <v>7</v>
      </c>
      <c r="D23">
        <v>1427</v>
      </c>
      <c r="E23">
        <v>7545.9071979999899</v>
      </c>
      <c r="F23">
        <v>1.0243474107383301E-2</v>
      </c>
      <c r="G23">
        <v>87.833665432155499</v>
      </c>
      <c r="H23" t="s">
        <v>51</v>
      </c>
      <c r="I23" t="b">
        <v>1</v>
      </c>
      <c r="K23">
        <f t="shared" si="0"/>
        <v>8.7930388859901384E-3</v>
      </c>
    </row>
    <row r="24" spans="1:11" hidden="1">
      <c r="A24" t="s">
        <v>52</v>
      </c>
      <c r="B24" t="s">
        <v>12</v>
      </c>
      <c r="C24">
        <v>7</v>
      </c>
      <c r="D24">
        <v>1402</v>
      </c>
      <c r="E24">
        <v>7600.9129689424999</v>
      </c>
      <c r="F24">
        <v>9.5794216352528098E-3</v>
      </c>
      <c r="G24">
        <v>85.653502183516906</v>
      </c>
      <c r="H24" t="s">
        <v>53</v>
      </c>
      <c r="I24" t="b">
        <v>0</v>
      </c>
      <c r="K24">
        <f t="shared" si="0"/>
        <v>8.7276851623718059E-3</v>
      </c>
    </row>
    <row r="25" spans="1:11" hidden="1">
      <c r="A25" t="s">
        <v>54</v>
      </c>
      <c r="B25" t="s">
        <v>12</v>
      </c>
      <c r="C25">
        <v>10</v>
      </c>
      <c r="D25">
        <v>1421</v>
      </c>
      <c r="E25">
        <v>9571.2105895913191</v>
      </c>
      <c r="F25">
        <v>5.0293421016786702E-2</v>
      </c>
      <c r="G25">
        <v>167.685069897163</v>
      </c>
      <c r="H25" t="s">
        <v>55</v>
      </c>
      <c r="I25" t="b">
        <v>1</v>
      </c>
      <c r="K25">
        <f t="shared" si="0"/>
        <v>1.1800497529708867E-2</v>
      </c>
    </row>
    <row r="26" spans="1:11" hidden="1">
      <c r="A26" t="s">
        <v>36</v>
      </c>
      <c r="B26" t="s">
        <v>10</v>
      </c>
      <c r="C26">
        <v>20</v>
      </c>
      <c r="D26">
        <v>809</v>
      </c>
      <c r="E26">
        <v>5892.0679798270503</v>
      </c>
      <c r="F26">
        <v>0.403494134621661</v>
      </c>
      <c r="G26">
        <v>431.45660414239001</v>
      </c>
      <c r="H26" t="s">
        <v>37</v>
      </c>
      <c r="I26" t="b">
        <v>1</v>
      </c>
      <c r="K26">
        <f t="shared" si="0"/>
        <v>2.6666044755401113E-2</v>
      </c>
    </row>
    <row r="27" spans="1:11" hidden="1">
      <c r="A27" t="s">
        <v>46</v>
      </c>
      <c r="B27" t="s">
        <v>10</v>
      </c>
      <c r="C27">
        <v>20</v>
      </c>
      <c r="D27">
        <v>667</v>
      </c>
      <c r="E27">
        <v>3531.3676118918702</v>
      </c>
      <c r="F27">
        <v>16.497537464941399</v>
      </c>
      <c r="G27">
        <v>431.97824804570701</v>
      </c>
      <c r="H27" t="s">
        <v>47</v>
      </c>
      <c r="I27" t="b">
        <v>1</v>
      </c>
      <c r="K27">
        <f t="shared" si="0"/>
        <v>3.2382177514670693E-2</v>
      </c>
    </row>
    <row r="28" spans="1:11" hidden="1">
      <c r="A28" t="s">
        <v>92</v>
      </c>
      <c r="B28" t="s">
        <v>10</v>
      </c>
      <c r="C28">
        <v>20</v>
      </c>
      <c r="D28">
        <v>567</v>
      </c>
      <c r="E28">
        <v>2901.6690286715898</v>
      </c>
      <c r="F28">
        <v>11.9434499155947</v>
      </c>
      <c r="G28">
        <v>416.64705182459102</v>
      </c>
      <c r="H28" t="s">
        <v>93</v>
      </c>
      <c r="I28" t="b">
        <v>1</v>
      </c>
      <c r="J28" t="b">
        <v>1</v>
      </c>
      <c r="K28">
        <f t="shared" si="0"/>
        <v>3.6741362594761115E-2</v>
      </c>
    </row>
    <row r="29" spans="1:11" hidden="1">
      <c r="A29" t="s">
        <v>42</v>
      </c>
      <c r="B29" t="s">
        <v>10</v>
      </c>
      <c r="C29">
        <v>25</v>
      </c>
      <c r="D29">
        <v>416</v>
      </c>
      <c r="E29">
        <v>5512.45296700572</v>
      </c>
      <c r="F29">
        <v>0.58536233700476703</v>
      </c>
      <c r="G29">
        <v>540.88268578476095</v>
      </c>
      <c r="H29" t="s">
        <v>43</v>
      </c>
      <c r="I29" t="b">
        <v>1</v>
      </c>
      <c r="K29">
        <f t="shared" si="0"/>
        <v>5.2007950556227013E-2</v>
      </c>
    </row>
    <row r="30" spans="1:11">
      <c r="A30" t="s">
        <v>62</v>
      </c>
      <c r="B30" t="s">
        <v>12</v>
      </c>
      <c r="C30">
        <v>15</v>
      </c>
      <c r="D30">
        <v>1247</v>
      </c>
      <c r="E30">
        <v>8441.7122498160807</v>
      </c>
      <c r="F30">
        <v>2.2532080932283399E-2</v>
      </c>
      <c r="G30">
        <v>162.87078804649499</v>
      </c>
      <c r="H30" t="s">
        <v>63</v>
      </c>
      <c r="I30" t="b">
        <v>0</v>
      </c>
      <c r="J30" t="b">
        <v>1</v>
      </c>
      <c r="K30">
        <f t="shared" si="0"/>
        <v>8.7073396442927022E-3</v>
      </c>
    </row>
    <row r="31" spans="1:11">
      <c r="A31" t="s">
        <v>64</v>
      </c>
      <c r="B31" t="s">
        <v>12</v>
      </c>
      <c r="C31">
        <v>15</v>
      </c>
      <c r="D31">
        <v>1307</v>
      </c>
      <c r="E31">
        <v>7546.7071979999901</v>
      </c>
      <c r="F31">
        <v>1.6385362351898702E-2</v>
      </c>
      <c r="G31">
        <v>144.25065575901399</v>
      </c>
      <c r="H31" t="s">
        <v>65</v>
      </c>
      <c r="I31" t="b">
        <v>0</v>
      </c>
      <c r="J31" t="b">
        <v>1</v>
      </c>
      <c r="K31">
        <f t="shared" si="0"/>
        <v>7.3578503320078552E-3</v>
      </c>
    </row>
    <row r="32" spans="1:11" hidden="1">
      <c r="A32" t="s">
        <v>48</v>
      </c>
      <c r="B32" t="s">
        <v>10</v>
      </c>
      <c r="C32">
        <v>7</v>
      </c>
      <c r="D32">
        <v>1210</v>
      </c>
      <c r="E32">
        <v>7746.8605826809899</v>
      </c>
      <c r="F32">
        <v>0.43597883123640202</v>
      </c>
      <c r="G32">
        <v>123.390958686529</v>
      </c>
      <c r="H32" t="s">
        <v>49</v>
      </c>
      <c r="I32" t="b">
        <v>0</v>
      </c>
      <c r="K32">
        <f t="shared" si="0"/>
        <v>1.4567999844926682E-2</v>
      </c>
    </row>
    <row r="33" spans="1:11" hidden="1">
      <c r="A33" t="s">
        <v>109</v>
      </c>
      <c r="B33" t="s">
        <v>10</v>
      </c>
      <c r="C33">
        <v>10</v>
      </c>
      <c r="D33">
        <v>1260</v>
      </c>
      <c r="E33">
        <v>7119.24469287996</v>
      </c>
      <c r="F33">
        <v>1.2474730543629201E-2</v>
      </c>
      <c r="G33">
        <v>194.57732467600999</v>
      </c>
      <c r="H33" t="s">
        <v>110</v>
      </c>
      <c r="I33" t="b">
        <v>0</v>
      </c>
      <c r="K33">
        <f t="shared" si="0"/>
        <v>1.5442644815556348E-2</v>
      </c>
    </row>
    <row r="34" spans="1:11" hidden="1">
      <c r="A34" t="s">
        <v>69</v>
      </c>
      <c r="B34" t="s">
        <v>12</v>
      </c>
      <c r="C34">
        <v>15</v>
      </c>
      <c r="D34">
        <v>1382</v>
      </c>
      <c r="E34">
        <v>8001.7071979999901</v>
      </c>
      <c r="F34">
        <v>2.00262267932791E-2</v>
      </c>
      <c r="G34">
        <v>173.488303010138</v>
      </c>
      <c r="H34" t="s">
        <v>70</v>
      </c>
      <c r="I34" t="b">
        <v>1</v>
      </c>
      <c r="J34" t="b">
        <v>1</v>
      </c>
      <c r="K34">
        <f t="shared" ref="K34:K54" si="1">G34/(C34*D34)</f>
        <v>8.368948529191414E-3</v>
      </c>
    </row>
    <row r="35" spans="1:11">
      <c r="A35" t="s">
        <v>71</v>
      </c>
      <c r="B35" t="s">
        <v>12</v>
      </c>
      <c r="C35">
        <v>15</v>
      </c>
      <c r="D35">
        <v>1437</v>
      </c>
      <c r="E35">
        <v>7811.7071979999901</v>
      </c>
      <c r="F35">
        <v>4.2846079551853801E-2</v>
      </c>
      <c r="G35">
        <v>157.513442115131</v>
      </c>
      <c r="H35" t="s">
        <v>72</v>
      </c>
      <c r="I35" t="b">
        <v>0</v>
      </c>
      <c r="J35" t="b">
        <v>1</v>
      </c>
      <c r="K35">
        <f t="shared" si="1"/>
        <v>7.3075129721703082E-3</v>
      </c>
    </row>
    <row r="36" spans="1:11" hidden="1">
      <c r="A36" t="s">
        <v>118</v>
      </c>
      <c r="B36" t="s">
        <v>10</v>
      </c>
      <c r="C36">
        <v>10</v>
      </c>
      <c r="D36">
        <v>1260</v>
      </c>
      <c r="E36">
        <v>7119.24469287996</v>
      </c>
      <c r="F36">
        <v>1.2474730543629201E-2</v>
      </c>
      <c r="G36">
        <v>194.57732467655899</v>
      </c>
      <c r="H36" t="s">
        <v>110</v>
      </c>
      <c r="I36" t="b">
        <v>0</v>
      </c>
      <c r="K36">
        <f t="shared" si="1"/>
        <v>1.5442644815599919E-2</v>
      </c>
    </row>
    <row r="37" spans="1:11" hidden="1">
      <c r="A37" t="s">
        <v>24</v>
      </c>
      <c r="B37" t="s">
        <v>10</v>
      </c>
      <c r="C37">
        <v>15</v>
      </c>
      <c r="D37">
        <v>745</v>
      </c>
      <c r="E37">
        <v>7162.8930545213298</v>
      </c>
      <c r="F37">
        <v>0.41009368133242602</v>
      </c>
      <c r="G37">
        <v>314.52579642089103</v>
      </c>
      <c r="H37" t="s">
        <v>25</v>
      </c>
      <c r="I37" t="b">
        <v>0</v>
      </c>
      <c r="K37">
        <f t="shared" si="1"/>
        <v>2.8145485138334769E-2</v>
      </c>
    </row>
    <row r="38" spans="1:11" hidden="1">
      <c r="A38" t="s">
        <v>76</v>
      </c>
      <c r="B38" t="s">
        <v>12</v>
      </c>
      <c r="C38">
        <v>15</v>
      </c>
      <c r="D38">
        <v>650</v>
      </c>
      <c r="E38">
        <v>7471.71060707786</v>
      </c>
      <c r="F38">
        <v>1.27581756563107E-2</v>
      </c>
      <c r="G38">
        <v>115.549989705358</v>
      </c>
      <c r="H38" t="s">
        <v>77</v>
      </c>
      <c r="I38" t="b">
        <v>1</v>
      </c>
      <c r="J38" t="b">
        <v>1</v>
      </c>
      <c r="K38">
        <f t="shared" si="1"/>
        <v>1.1851280995421333E-2</v>
      </c>
    </row>
    <row r="39" spans="1:11" hidden="1">
      <c r="A39" t="s">
        <v>78</v>
      </c>
      <c r="B39" t="s">
        <v>12</v>
      </c>
      <c r="C39">
        <v>15</v>
      </c>
      <c r="D39">
        <v>833</v>
      </c>
      <c r="E39">
        <v>7976.7071979999901</v>
      </c>
      <c r="F39">
        <v>2.8085093909758701E-2</v>
      </c>
      <c r="G39">
        <v>140.99040801220701</v>
      </c>
      <c r="H39" t="s">
        <v>79</v>
      </c>
      <c r="I39" t="b">
        <v>1</v>
      </c>
      <c r="J39" t="b">
        <v>1</v>
      </c>
      <c r="K39">
        <f t="shared" si="1"/>
        <v>1.1283746139432334E-2</v>
      </c>
    </row>
    <row r="40" spans="1:11">
      <c r="A40" t="s">
        <v>80</v>
      </c>
      <c r="B40" t="s">
        <v>12</v>
      </c>
      <c r="C40">
        <v>15</v>
      </c>
      <c r="D40">
        <v>1350</v>
      </c>
      <c r="E40">
        <v>9686.7056819999907</v>
      </c>
      <c r="F40">
        <v>3.7453970903855903E-2</v>
      </c>
      <c r="G40">
        <v>213.791825288686</v>
      </c>
      <c r="H40" t="s">
        <v>81</v>
      </c>
      <c r="I40" t="b">
        <v>0</v>
      </c>
      <c r="J40" t="b">
        <v>1</v>
      </c>
      <c r="K40">
        <f t="shared" si="1"/>
        <v>1.0557621001910419E-2</v>
      </c>
    </row>
    <row r="41" spans="1:11" hidden="1">
      <c r="A41" t="s">
        <v>66</v>
      </c>
      <c r="B41" t="s">
        <v>10</v>
      </c>
      <c r="C41">
        <v>15</v>
      </c>
      <c r="D41">
        <v>1050</v>
      </c>
      <c r="E41">
        <v>7201.9729433698403</v>
      </c>
      <c r="F41">
        <v>0.37602552794258698</v>
      </c>
      <c r="G41">
        <v>312.00740625134398</v>
      </c>
      <c r="H41" t="s">
        <v>67</v>
      </c>
      <c r="I41" t="b">
        <v>0</v>
      </c>
      <c r="J41" t="b">
        <v>1</v>
      </c>
      <c r="K41">
        <f t="shared" si="1"/>
        <v>1.980999404770438E-2</v>
      </c>
    </row>
    <row r="42" spans="1:11" hidden="1">
      <c r="A42" t="s">
        <v>68</v>
      </c>
      <c r="B42" t="s">
        <v>10</v>
      </c>
      <c r="C42">
        <v>15</v>
      </c>
      <c r="D42">
        <v>1050</v>
      </c>
      <c r="E42">
        <v>7201.9729433698403</v>
      </c>
      <c r="F42">
        <v>0.37602552794258698</v>
      </c>
      <c r="G42">
        <v>312.00740625134398</v>
      </c>
      <c r="H42" t="s">
        <v>67</v>
      </c>
      <c r="I42" t="b">
        <v>0</v>
      </c>
      <c r="J42" t="b">
        <v>1</v>
      </c>
      <c r="K42">
        <f t="shared" si="1"/>
        <v>1.980999404770438E-2</v>
      </c>
    </row>
    <row r="43" spans="1:11">
      <c r="A43" t="s">
        <v>86</v>
      </c>
      <c r="B43" t="s">
        <v>12</v>
      </c>
      <c r="C43">
        <v>20</v>
      </c>
      <c r="D43">
        <v>1940</v>
      </c>
      <c r="E43">
        <v>11691.2071979999</v>
      </c>
      <c r="F43">
        <v>2.3828276323015301E-2</v>
      </c>
      <c r="G43">
        <v>338.49799133731398</v>
      </c>
      <c r="H43" t="s">
        <v>87</v>
      </c>
      <c r="I43" t="b">
        <v>0</v>
      </c>
      <c r="J43" t="b">
        <v>1</v>
      </c>
      <c r="K43">
        <f t="shared" si="1"/>
        <v>8.7241750344668554E-3</v>
      </c>
    </row>
    <row r="44" spans="1:11" hidden="1">
      <c r="A44" t="s">
        <v>88</v>
      </c>
      <c r="B44" t="s">
        <v>12</v>
      </c>
      <c r="C44">
        <v>20</v>
      </c>
      <c r="D44">
        <v>1170</v>
      </c>
      <c r="E44">
        <v>14931.2205756477</v>
      </c>
      <c r="F44">
        <v>3.7786057578828303E-2</v>
      </c>
      <c r="G44">
        <v>392.01736219903398</v>
      </c>
      <c r="H44" t="s">
        <v>89</v>
      </c>
      <c r="I44" t="b">
        <v>1</v>
      </c>
      <c r="J44" t="b">
        <v>1</v>
      </c>
      <c r="K44">
        <f t="shared" si="1"/>
        <v>1.6752878726454444E-2</v>
      </c>
    </row>
    <row r="45" spans="1:11" hidden="1">
      <c r="A45" t="s">
        <v>73</v>
      </c>
      <c r="B45" t="s">
        <v>10</v>
      </c>
      <c r="C45">
        <v>15</v>
      </c>
      <c r="D45">
        <v>1050</v>
      </c>
      <c r="E45">
        <v>7201.9729433698403</v>
      </c>
      <c r="F45">
        <v>0.37602552794258698</v>
      </c>
      <c r="G45">
        <v>312.00740625134398</v>
      </c>
      <c r="H45" t="s">
        <v>67</v>
      </c>
      <c r="I45" t="b">
        <v>0</v>
      </c>
      <c r="J45" t="b">
        <v>1</v>
      </c>
      <c r="K45">
        <f t="shared" si="1"/>
        <v>1.980999404770438E-2</v>
      </c>
    </row>
    <row r="46" spans="1:11" hidden="1">
      <c r="A46" t="s">
        <v>82</v>
      </c>
      <c r="B46" t="s">
        <v>10</v>
      </c>
      <c r="C46">
        <v>15</v>
      </c>
      <c r="D46">
        <v>1018</v>
      </c>
      <c r="E46">
        <v>7032.9135531702104</v>
      </c>
      <c r="F46">
        <v>0.44446819644913399</v>
      </c>
      <c r="G46">
        <v>308.89829093294799</v>
      </c>
      <c r="H46" t="s">
        <v>83</v>
      </c>
      <c r="I46" t="b">
        <v>0</v>
      </c>
      <c r="J46" t="b">
        <v>1</v>
      </c>
      <c r="K46">
        <f t="shared" si="1"/>
        <v>2.0229095673408512E-2</v>
      </c>
    </row>
    <row r="47" spans="1:11" hidden="1">
      <c r="A47" t="s">
        <v>103</v>
      </c>
      <c r="B47" t="s">
        <v>10</v>
      </c>
      <c r="C47">
        <v>15</v>
      </c>
      <c r="D47">
        <v>1036</v>
      </c>
      <c r="E47">
        <v>5960.7730681703797</v>
      </c>
      <c r="F47">
        <v>3.52248479347586E-2</v>
      </c>
      <c r="G47">
        <v>304.073828549589</v>
      </c>
      <c r="H47" t="s">
        <v>104</v>
      </c>
      <c r="I47" t="b">
        <v>0</v>
      </c>
      <c r="K47">
        <f t="shared" si="1"/>
        <v>1.9567170434336485E-2</v>
      </c>
    </row>
    <row r="48" spans="1:11" hidden="1">
      <c r="A48" t="s">
        <v>95</v>
      </c>
      <c r="B48" t="s">
        <v>12</v>
      </c>
      <c r="C48">
        <v>10</v>
      </c>
      <c r="D48">
        <v>1894</v>
      </c>
      <c r="E48">
        <v>13206.2178126698</v>
      </c>
      <c r="F48">
        <v>4.5241789661255999E-2</v>
      </c>
      <c r="G48">
        <v>228.10445929302901</v>
      </c>
      <c r="H48" t="s">
        <v>96</v>
      </c>
      <c r="I48" t="b">
        <v>1</v>
      </c>
      <c r="K48">
        <f t="shared" si="1"/>
        <v>1.2043530057710085E-2</v>
      </c>
    </row>
    <row r="49" spans="1:11" hidden="1">
      <c r="A49" t="s">
        <v>105</v>
      </c>
      <c r="B49" t="s">
        <v>10</v>
      </c>
      <c r="C49">
        <v>15</v>
      </c>
      <c r="D49">
        <v>1036</v>
      </c>
      <c r="E49">
        <v>5960.7730681703797</v>
      </c>
      <c r="F49">
        <v>3.52248479347586E-2</v>
      </c>
      <c r="G49">
        <v>304.073828549589</v>
      </c>
      <c r="H49" t="s">
        <v>104</v>
      </c>
      <c r="I49" t="b">
        <v>0</v>
      </c>
      <c r="K49">
        <f t="shared" si="1"/>
        <v>1.9567170434336485E-2</v>
      </c>
    </row>
    <row r="50" spans="1:11" hidden="1">
      <c r="A50" t="s">
        <v>90</v>
      </c>
      <c r="B50" t="s">
        <v>10</v>
      </c>
      <c r="C50">
        <v>20</v>
      </c>
      <c r="D50">
        <v>933</v>
      </c>
      <c r="E50">
        <v>5633.5884213764102</v>
      </c>
      <c r="F50">
        <v>0.44756127559856901</v>
      </c>
      <c r="G50">
        <v>401.07287025430497</v>
      </c>
      <c r="H50" t="s">
        <v>91</v>
      </c>
      <c r="I50" t="b">
        <v>0</v>
      </c>
      <c r="J50" t="b">
        <v>1</v>
      </c>
      <c r="K50">
        <f t="shared" si="1"/>
        <v>2.1493722950391477E-2</v>
      </c>
    </row>
    <row r="51" spans="1:11" hidden="1">
      <c r="A51" t="s">
        <v>99</v>
      </c>
      <c r="B51" t="s">
        <v>12</v>
      </c>
      <c r="C51">
        <v>15</v>
      </c>
      <c r="D51">
        <v>1341</v>
      </c>
      <c r="E51">
        <v>11206.7105011316</v>
      </c>
      <c r="F51">
        <v>5.6803022998429098E-2</v>
      </c>
      <c r="G51">
        <v>275.97912775364102</v>
      </c>
      <c r="H51" t="s">
        <v>100</v>
      </c>
      <c r="I51" t="b">
        <v>0</v>
      </c>
      <c r="K51">
        <f t="shared" si="1"/>
        <v>1.3720066008135273E-2</v>
      </c>
    </row>
    <row r="52" spans="1:11" hidden="1">
      <c r="A52" t="s">
        <v>101</v>
      </c>
      <c r="B52" t="s">
        <v>12</v>
      </c>
      <c r="C52">
        <v>15</v>
      </c>
      <c r="D52">
        <v>1676</v>
      </c>
      <c r="E52">
        <v>10651.709588101799</v>
      </c>
      <c r="F52">
        <v>5.6539222560634698E-2</v>
      </c>
      <c r="G52">
        <v>276.00737012580998</v>
      </c>
      <c r="H52" t="s">
        <v>102</v>
      </c>
      <c r="I52" t="b">
        <v>0</v>
      </c>
      <c r="K52">
        <f t="shared" si="1"/>
        <v>1.0978813449714001E-2</v>
      </c>
    </row>
    <row r="53" spans="1:11" hidden="1">
      <c r="A53" t="s">
        <v>44</v>
      </c>
      <c r="B53" t="s">
        <v>10</v>
      </c>
      <c r="C53">
        <v>25</v>
      </c>
      <c r="D53">
        <v>629</v>
      </c>
      <c r="E53">
        <v>5141.93950525533</v>
      </c>
      <c r="F53">
        <v>0.50784952911371795</v>
      </c>
      <c r="G53">
        <v>529.81474321602002</v>
      </c>
      <c r="H53" t="s">
        <v>45</v>
      </c>
      <c r="I53" t="b">
        <v>0</v>
      </c>
      <c r="K53">
        <f t="shared" si="1"/>
        <v>3.3692511492274722E-2</v>
      </c>
    </row>
    <row r="54" spans="1:11" hidden="1">
      <c r="A54" t="s">
        <v>9</v>
      </c>
      <c r="B54" t="s">
        <v>10</v>
      </c>
      <c r="C54">
        <v>10</v>
      </c>
      <c r="D54">
        <v>790</v>
      </c>
      <c r="E54">
        <v>7700.4518289999996</v>
      </c>
      <c r="F54">
        <v>0.42815494100000001</v>
      </c>
      <c r="G54">
        <v>197.23237230000001</v>
      </c>
      <c r="K54">
        <f t="shared" si="1"/>
        <v>2.4966123075949368E-2</v>
      </c>
    </row>
    <row r="55" spans="1:11" hidden="1">
      <c r="A55" t="s">
        <v>61</v>
      </c>
    </row>
    <row r="56" spans="1:11" hidden="1">
      <c r="A56" t="s">
        <v>107</v>
      </c>
      <c r="B56" t="s">
        <v>12</v>
      </c>
      <c r="C56">
        <v>10</v>
      </c>
      <c r="D56">
        <v>1713</v>
      </c>
      <c r="E56">
        <v>10466.2071979999</v>
      </c>
      <c r="F56">
        <v>5.2306006495244799E-2</v>
      </c>
      <c r="G56">
        <v>189.13693197473299</v>
      </c>
      <c r="H56" t="s">
        <v>108</v>
      </c>
      <c r="I56" t="b">
        <v>1</v>
      </c>
      <c r="K56">
        <f>G56/(C56*D56)</f>
        <v>1.1041268650013602E-2</v>
      </c>
    </row>
    <row r="57" spans="1:11" hidden="1">
      <c r="A57" t="s">
        <v>13</v>
      </c>
      <c r="B57" t="s">
        <v>12</v>
      </c>
      <c r="C57">
        <v>10</v>
      </c>
      <c r="D57">
        <v>1508</v>
      </c>
      <c r="E57">
        <v>9166.2139024552107</v>
      </c>
      <c r="F57">
        <v>6.00224955316171E-2</v>
      </c>
      <c r="G57">
        <v>166.497721405482</v>
      </c>
      <c r="H57">
        <v>8691.1</v>
      </c>
      <c r="I57" t="b">
        <v>0</v>
      </c>
      <c r="K57">
        <f>G57/(C57*D57)</f>
        <v>1.1040962957923209E-2</v>
      </c>
    </row>
    <row r="58" spans="1:11" hidden="1">
      <c r="A58" t="s">
        <v>56</v>
      </c>
      <c r="B58" t="s">
        <v>12</v>
      </c>
      <c r="C58">
        <v>10</v>
      </c>
      <c r="D58">
        <v>1459</v>
      </c>
      <c r="E58">
        <v>8311.2106643155003</v>
      </c>
      <c r="F58">
        <v>3.7337962844098002E-2</v>
      </c>
      <c r="G58">
        <v>157.87703218732</v>
      </c>
      <c r="H58">
        <v>9266.1</v>
      </c>
      <c r="I58" t="b">
        <v>0</v>
      </c>
      <c r="K58">
        <f>G58/(C58*D58)</f>
        <v>1.0820906935388622E-2</v>
      </c>
    </row>
    <row r="59" spans="1:11" hidden="1">
      <c r="A59" t="s">
        <v>94</v>
      </c>
    </row>
    <row r="60" spans="1:11" hidden="1">
      <c r="A60" t="s">
        <v>106</v>
      </c>
    </row>
    <row r="61" spans="1:11" hidden="1">
      <c r="A61" t="s">
        <v>97</v>
      </c>
      <c r="B61" t="s">
        <v>12</v>
      </c>
      <c r="C61">
        <v>10</v>
      </c>
      <c r="D61">
        <v>2525</v>
      </c>
      <c r="E61">
        <v>13991.213683824801</v>
      </c>
      <c r="F61">
        <v>3.6013918989985301E-2</v>
      </c>
      <c r="G61">
        <v>236.37416797009499</v>
      </c>
      <c r="H61">
        <v>10241.1</v>
      </c>
      <c r="I61" t="b">
        <v>0</v>
      </c>
      <c r="K61">
        <f>G61/(C61*D61)</f>
        <v>9.3613531869344551E-3</v>
      </c>
    </row>
    <row r="62" spans="1:11" hidden="1">
      <c r="A62" t="s">
        <v>116</v>
      </c>
      <c r="B62" t="s">
        <v>12</v>
      </c>
      <c r="C62">
        <v>10</v>
      </c>
      <c r="D62">
        <v>1699</v>
      </c>
      <c r="E62">
        <v>10126.2108778006</v>
      </c>
      <c r="F62">
        <v>4.03207813882226E-2</v>
      </c>
      <c r="G62">
        <v>189.79007106979699</v>
      </c>
      <c r="H62" t="s">
        <v>117</v>
      </c>
      <c r="I62" t="b">
        <v>1</v>
      </c>
      <c r="K62">
        <f>G62/(C62*D62)</f>
        <v>1.1170692823413595E-2</v>
      </c>
    </row>
    <row r="63" spans="1:11" hidden="1">
      <c r="A63" t="s">
        <v>111</v>
      </c>
      <c r="B63" t="s">
        <v>12</v>
      </c>
      <c r="C63">
        <v>10</v>
      </c>
      <c r="D63">
        <v>1573</v>
      </c>
      <c r="E63">
        <v>9386.2071979999891</v>
      </c>
      <c r="F63">
        <v>5.1195472663648101E-2</v>
      </c>
      <c r="G63">
        <v>169.03350612422</v>
      </c>
      <c r="H63">
        <v>8601.1</v>
      </c>
      <c r="I63" t="b">
        <v>0</v>
      </c>
      <c r="K63">
        <f>G63/(C63*D63)</f>
        <v>1.0745931730719643E-2</v>
      </c>
    </row>
    <row r="64" spans="1:11" hidden="1">
      <c r="A64" t="s">
        <v>114</v>
      </c>
    </row>
    <row r="65" spans="1:11" hidden="1">
      <c r="A65" t="s">
        <v>115</v>
      </c>
      <c r="B65" t="s">
        <v>12</v>
      </c>
      <c r="C65">
        <v>10</v>
      </c>
      <c r="D65">
        <v>1603</v>
      </c>
      <c r="E65">
        <v>10041.214312624899</v>
      </c>
      <c r="F65">
        <v>3.0799667163967599E-2</v>
      </c>
      <c r="G65">
        <v>179.98232223328301</v>
      </c>
      <c r="H65">
        <v>8951.1</v>
      </c>
      <c r="I65" t="b">
        <v>0</v>
      </c>
      <c r="K65">
        <f>G65/(C65*D65)</f>
        <v>1.122784293407879E-2</v>
      </c>
    </row>
    <row r="66" spans="1:11" hidden="1">
      <c r="A66" t="s">
        <v>120</v>
      </c>
      <c r="B66" t="s">
        <v>12</v>
      </c>
      <c r="C66">
        <v>10</v>
      </c>
      <c r="D66">
        <v>1332</v>
      </c>
      <c r="E66">
        <v>9051.2071979999891</v>
      </c>
      <c r="F66">
        <v>2.7299795890844102E-2</v>
      </c>
      <c r="G66">
        <v>191.96942650069801</v>
      </c>
      <c r="H66" t="s">
        <v>121</v>
      </c>
      <c r="I66" t="b">
        <v>1</v>
      </c>
      <c r="K66">
        <f>G66/(C66*D66)</f>
        <v>1.4412119106659009E-2</v>
      </c>
    </row>
    <row r="67" spans="1:11" hidden="1">
      <c r="A67" t="s">
        <v>122</v>
      </c>
      <c r="B67" t="s">
        <v>12</v>
      </c>
      <c r="C67">
        <v>10</v>
      </c>
      <c r="D67">
        <v>1269</v>
      </c>
      <c r="E67">
        <v>8471.2116814536203</v>
      </c>
      <c r="F67">
        <v>6.2735239921785799E-2</v>
      </c>
      <c r="G67">
        <v>191.672722234237</v>
      </c>
      <c r="H67" t="s">
        <v>123</v>
      </c>
      <c r="I67" t="b">
        <v>1</v>
      </c>
      <c r="K67">
        <f>G67/(C67*D67)</f>
        <v>1.5104233430593932E-2</v>
      </c>
    </row>
    <row r="68" spans="1:11" hidden="1">
      <c r="A68" t="s">
        <v>119</v>
      </c>
    </row>
    <row r="69" spans="1:11" hidden="1">
      <c r="A69" t="s">
        <v>126</v>
      </c>
      <c r="B69" t="s">
        <v>12</v>
      </c>
      <c r="C69">
        <v>20</v>
      </c>
      <c r="D69">
        <v>1472</v>
      </c>
      <c r="E69">
        <v>9066.2125281961198</v>
      </c>
      <c r="F69">
        <v>3.1336870022350298E-2</v>
      </c>
      <c r="G69">
        <v>391.25648302364198</v>
      </c>
      <c r="H69" t="s">
        <v>127</v>
      </c>
      <c r="I69" t="b">
        <v>0</v>
      </c>
      <c r="K69">
        <f>G69/(C69*D69)</f>
        <v>1.3289962059226969E-2</v>
      </c>
    </row>
    <row r="70" spans="1:11" hidden="1">
      <c r="A70" t="s">
        <v>128</v>
      </c>
    </row>
    <row r="71" spans="1:11" hidden="1">
      <c r="A71" t="s">
        <v>129</v>
      </c>
      <c r="B71" t="s">
        <v>12</v>
      </c>
      <c r="C71">
        <v>10</v>
      </c>
      <c r="D71">
        <v>1241</v>
      </c>
      <c r="E71">
        <v>8696.2107977325304</v>
      </c>
      <c r="F71">
        <v>3.4850147959003798E-2</v>
      </c>
      <c r="G71">
        <v>180.09819706581899</v>
      </c>
      <c r="H71" t="s">
        <v>130</v>
      </c>
      <c r="I71" t="b">
        <v>1</v>
      </c>
      <c r="K71">
        <f t="shared" ref="K71:K77" si="2">G71/(C71*D71)</f>
        <v>1.4512344646721917E-2</v>
      </c>
    </row>
    <row r="72" spans="1:11" hidden="1">
      <c r="A72" t="s">
        <v>131</v>
      </c>
      <c r="B72" t="s">
        <v>12</v>
      </c>
      <c r="C72">
        <v>10</v>
      </c>
      <c r="D72">
        <v>1250</v>
      </c>
      <c r="E72">
        <v>7566.2107883921399</v>
      </c>
      <c r="F72">
        <v>4.2251571630863002E-2</v>
      </c>
      <c r="G72">
        <v>179.21555451539001</v>
      </c>
      <c r="H72" t="s">
        <v>132</v>
      </c>
      <c r="I72" t="b">
        <v>1</v>
      </c>
      <c r="K72">
        <f t="shared" si="2"/>
        <v>1.43372443612312E-2</v>
      </c>
    </row>
    <row r="73" spans="1:11" hidden="1">
      <c r="A73" t="s">
        <v>133</v>
      </c>
      <c r="B73" t="s">
        <v>12</v>
      </c>
      <c r="C73">
        <v>10</v>
      </c>
      <c r="D73">
        <v>1434</v>
      </c>
      <c r="E73">
        <v>8571.2071979999891</v>
      </c>
      <c r="F73">
        <v>3.1205943670254501E-2</v>
      </c>
      <c r="G73">
        <v>143.00437401959701</v>
      </c>
      <c r="H73" t="s">
        <v>134</v>
      </c>
      <c r="I73" t="b">
        <v>1</v>
      </c>
      <c r="K73">
        <f t="shared" si="2"/>
        <v>9.9724110194976991E-3</v>
      </c>
    </row>
    <row r="74" spans="1:11" hidden="1">
      <c r="A74" t="s">
        <v>135</v>
      </c>
      <c r="B74" t="s">
        <v>12</v>
      </c>
      <c r="C74">
        <v>10</v>
      </c>
      <c r="D74">
        <v>1458</v>
      </c>
      <c r="E74">
        <v>9441.2071979999891</v>
      </c>
      <c r="F74">
        <v>4.6622929403986303E-2</v>
      </c>
      <c r="G74">
        <v>173.889536866144</v>
      </c>
      <c r="H74" t="s">
        <v>136</v>
      </c>
      <c r="I74" t="b">
        <v>1</v>
      </c>
      <c r="K74">
        <f t="shared" si="2"/>
        <v>1.1926580031971468E-2</v>
      </c>
    </row>
    <row r="75" spans="1:11" hidden="1">
      <c r="A75" t="s">
        <v>137</v>
      </c>
      <c r="B75" t="s">
        <v>12</v>
      </c>
      <c r="C75">
        <v>15</v>
      </c>
      <c r="D75">
        <v>1722</v>
      </c>
      <c r="E75">
        <v>12311.710758462201</v>
      </c>
      <c r="F75">
        <v>3.3403635255188399E-2</v>
      </c>
      <c r="G75">
        <v>286.17970210112099</v>
      </c>
      <c r="H75" t="s">
        <v>138</v>
      </c>
      <c r="I75" t="b">
        <v>0</v>
      </c>
      <c r="K75">
        <f t="shared" si="2"/>
        <v>1.1079353546307433E-2</v>
      </c>
    </row>
    <row r="76" spans="1:11" hidden="1">
      <c r="A76" t="s">
        <v>139</v>
      </c>
      <c r="B76" t="s">
        <v>12</v>
      </c>
      <c r="C76">
        <v>15</v>
      </c>
      <c r="D76">
        <v>1929</v>
      </c>
      <c r="E76">
        <v>12386.710556674299</v>
      </c>
      <c r="F76">
        <v>4.2101132046859301E-2</v>
      </c>
      <c r="G76">
        <v>286.556603044165</v>
      </c>
      <c r="H76" t="s">
        <v>140</v>
      </c>
      <c r="I76" t="b">
        <v>0</v>
      </c>
      <c r="K76">
        <f t="shared" si="2"/>
        <v>9.9034595833476756E-3</v>
      </c>
    </row>
    <row r="77" spans="1:11" hidden="1">
      <c r="A77" t="s">
        <v>141</v>
      </c>
      <c r="B77" t="s">
        <v>12</v>
      </c>
      <c r="C77">
        <v>20</v>
      </c>
      <c r="D77">
        <v>1302</v>
      </c>
      <c r="E77">
        <v>13701.2071979999</v>
      </c>
      <c r="F77">
        <v>3.2529832313390898E-2</v>
      </c>
      <c r="G77">
        <v>357.81491246313999</v>
      </c>
      <c r="H77" t="s">
        <v>142</v>
      </c>
      <c r="I77" t="b">
        <v>0</v>
      </c>
      <c r="K77">
        <f t="shared" si="2"/>
        <v>1.3740972060796467E-2</v>
      </c>
    </row>
    <row r="78" spans="1:11" hidden="1">
      <c r="A78" t="s">
        <v>144</v>
      </c>
    </row>
    <row r="79" spans="1:11" hidden="1">
      <c r="A79" t="s">
        <v>145</v>
      </c>
      <c r="B79" t="s">
        <v>12</v>
      </c>
      <c r="C79">
        <v>10</v>
      </c>
      <c r="D79">
        <v>1695</v>
      </c>
      <c r="E79">
        <v>11976.2156741412</v>
      </c>
      <c r="F79">
        <v>3.1382666470246498E-2</v>
      </c>
      <c r="G79">
        <v>173.26461296652201</v>
      </c>
      <c r="H79" t="s">
        <v>146</v>
      </c>
      <c r="I79" t="b">
        <v>1</v>
      </c>
      <c r="K79">
        <f t="shared" ref="K79:K100" si="3">G79/(C79*D79)</f>
        <v>1.0222101059971799E-2</v>
      </c>
    </row>
    <row r="80" spans="1:11" hidden="1">
      <c r="A80" t="s">
        <v>147</v>
      </c>
      <c r="B80" t="s">
        <v>12</v>
      </c>
      <c r="C80">
        <v>10</v>
      </c>
      <c r="D80">
        <v>1941</v>
      </c>
      <c r="E80">
        <v>10301.2071979999</v>
      </c>
      <c r="F80">
        <v>1.7190192263714901E-2</v>
      </c>
      <c r="G80">
        <v>157.44232213541599</v>
      </c>
      <c r="H80">
        <v>10045.6</v>
      </c>
      <c r="I80" t="b">
        <v>0</v>
      </c>
      <c r="K80">
        <f t="shared" si="3"/>
        <v>8.1114024799286959E-3</v>
      </c>
    </row>
    <row r="81" spans="1:11" hidden="1">
      <c r="A81" t="s">
        <v>149</v>
      </c>
      <c r="B81" t="s">
        <v>12</v>
      </c>
      <c r="C81">
        <v>7</v>
      </c>
      <c r="D81">
        <v>1156</v>
      </c>
      <c r="E81">
        <v>7655.9071979999899</v>
      </c>
      <c r="F81">
        <v>9.6033666142571299E-3</v>
      </c>
      <c r="G81">
        <v>85.347982772677</v>
      </c>
      <c r="H81" t="s">
        <v>150</v>
      </c>
      <c r="I81" t="b">
        <v>1</v>
      </c>
      <c r="K81">
        <f t="shared" si="3"/>
        <v>1.0547204989208725E-2</v>
      </c>
    </row>
    <row r="82" spans="1:11" hidden="1">
      <c r="A82" t="s">
        <v>151</v>
      </c>
      <c r="B82" t="s">
        <v>12</v>
      </c>
      <c r="C82">
        <v>7</v>
      </c>
      <c r="D82">
        <v>1230</v>
      </c>
      <c r="E82">
        <v>7750.91057346257</v>
      </c>
      <c r="F82">
        <v>9.3182519204803495E-3</v>
      </c>
      <c r="G82">
        <v>88.490525500830202</v>
      </c>
      <c r="H82" t="s">
        <v>152</v>
      </c>
      <c r="I82" t="b">
        <v>0</v>
      </c>
      <c r="K82">
        <f t="shared" si="3"/>
        <v>1.0277645238191661E-2</v>
      </c>
    </row>
    <row r="83" spans="1:11" hidden="1">
      <c r="A83" t="s">
        <v>153</v>
      </c>
      <c r="B83" t="s">
        <v>12</v>
      </c>
      <c r="C83">
        <v>10</v>
      </c>
      <c r="D83">
        <v>1514</v>
      </c>
      <c r="E83">
        <v>11456.217241394301</v>
      </c>
      <c r="F83">
        <v>1.83035677528397E-2</v>
      </c>
      <c r="G83">
        <v>167.367281385383</v>
      </c>
      <c r="H83" t="s">
        <v>154</v>
      </c>
      <c r="I83" t="b">
        <v>1</v>
      </c>
      <c r="K83">
        <f t="shared" si="3"/>
        <v>1.1054642099430845E-2</v>
      </c>
    </row>
    <row r="84" spans="1:11" hidden="1">
      <c r="A84" t="s">
        <v>155</v>
      </c>
      <c r="B84" t="s">
        <v>12</v>
      </c>
      <c r="C84">
        <v>10</v>
      </c>
      <c r="D84">
        <v>1391</v>
      </c>
      <c r="E84">
        <v>9311.2053679999899</v>
      </c>
      <c r="F84">
        <v>1.02438964573914E-2</v>
      </c>
      <c r="G84">
        <v>110.642720199157</v>
      </c>
      <c r="H84">
        <v>9900.7000000000007</v>
      </c>
      <c r="I84" t="b">
        <v>0</v>
      </c>
      <c r="K84">
        <f t="shared" si="3"/>
        <v>7.9541854923908702E-3</v>
      </c>
    </row>
    <row r="85" spans="1:11" hidden="1">
      <c r="A85" t="s">
        <v>156</v>
      </c>
      <c r="B85" t="s">
        <v>12</v>
      </c>
      <c r="C85">
        <v>15</v>
      </c>
      <c r="D85">
        <v>1244</v>
      </c>
      <c r="E85">
        <v>10416.7056819999</v>
      </c>
      <c r="F85">
        <v>4.2970378839817198E-2</v>
      </c>
      <c r="G85">
        <v>279.386625263952</v>
      </c>
      <c r="H85" t="s">
        <v>157</v>
      </c>
      <c r="I85" t="b">
        <v>1</v>
      </c>
      <c r="K85">
        <f t="shared" si="3"/>
        <v>1.4972487956267525E-2</v>
      </c>
    </row>
    <row r="86" spans="1:11" hidden="1">
      <c r="A86" t="s">
        <v>158</v>
      </c>
      <c r="B86" t="s">
        <v>12</v>
      </c>
      <c r="C86">
        <v>15</v>
      </c>
      <c r="D86">
        <v>1173</v>
      </c>
      <c r="E86">
        <v>10401.7108791337</v>
      </c>
      <c r="F86">
        <v>4.6384622907004402E-2</v>
      </c>
      <c r="G86">
        <v>283.78296479015501</v>
      </c>
      <c r="H86" t="s">
        <v>159</v>
      </c>
      <c r="I86" t="b">
        <v>0</v>
      </c>
      <c r="K86">
        <f t="shared" si="3"/>
        <v>1.6128614082986929E-2</v>
      </c>
    </row>
    <row r="87" spans="1:11" hidden="1">
      <c r="A87" t="s">
        <v>160</v>
      </c>
      <c r="B87" t="s">
        <v>12</v>
      </c>
      <c r="C87">
        <v>20</v>
      </c>
      <c r="D87">
        <v>1091</v>
      </c>
      <c r="E87">
        <v>10791.2081859999</v>
      </c>
      <c r="F87">
        <v>7.3310747922559094E-2</v>
      </c>
      <c r="G87">
        <v>396.16146935939298</v>
      </c>
      <c r="H87" t="s">
        <v>161</v>
      </c>
      <c r="I87" t="b">
        <v>1</v>
      </c>
      <c r="K87">
        <f t="shared" si="3"/>
        <v>1.8155887688331485E-2</v>
      </c>
    </row>
    <row r="88" spans="1:11" hidden="1">
      <c r="A88" t="s">
        <v>162</v>
      </c>
      <c r="B88" t="s">
        <v>12</v>
      </c>
      <c r="C88">
        <v>20</v>
      </c>
      <c r="D88">
        <v>1194</v>
      </c>
      <c r="E88">
        <v>9128.21286204231</v>
      </c>
      <c r="F88">
        <v>7.2234275078642496E-2</v>
      </c>
      <c r="G88">
        <v>375.70200826941698</v>
      </c>
      <c r="H88" t="s">
        <v>163</v>
      </c>
      <c r="I88" t="b">
        <v>0</v>
      </c>
      <c r="K88">
        <f t="shared" si="3"/>
        <v>1.5732914919154815E-2</v>
      </c>
    </row>
    <row r="89" spans="1:11" hidden="1">
      <c r="A89" t="s">
        <v>164</v>
      </c>
      <c r="B89" t="s">
        <v>12</v>
      </c>
      <c r="C89">
        <v>25</v>
      </c>
      <c r="D89">
        <v>968</v>
      </c>
      <c r="E89">
        <v>10061.7171482714</v>
      </c>
      <c r="F89">
        <v>7.8283998328561102E-2</v>
      </c>
      <c r="G89">
        <v>489.82862364072503</v>
      </c>
      <c r="H89" t="s">
        <v>165</v>
      </c>
      <c r="I89" t="b">
        <v>1</v>
      </c>
      <c r="K89">
        <f t="shared" si="3"/>
        <v>2.0240852216558886E-2</v>
      </c>
    </row>
    <row r="90" spans="1:11" hidden="1">
      <c r="A90" t="s">
        <v>166</v>
      </c>
      <c r="B90" t="s">
        <v>12</v>
      </c>
      <c r="C90">
        <v>25</v>
      </c>
      <c r="D90">
        <v>1014</v>
      </c>
      <c r="E90">
        <v>8777.2726534699596</v>
      </c>
      <c r="F90">
        <v>6.2926822778672203E-2</v>
      </c>
      <c r="G90">
        <v>475.42805626032998</v>
      </c>
      <c r="H90" t="s">
        <v>167</v>
      </c>
      <c r="I90" t="b">
        <v>0</v>
      </c>
      <c r="K90">
        <f t="shared" si="3"/>
        <v>1.8754558432360156E-2</v>
      </c>
    </row>
    <row r="91" spans="1:11" hidden="1">
      <c r="A91" t="s">
        <v>168</v>
      </c>
      <c r="B91" t="s">
        <v>12</v>
      </c>
      <c r="C91">
        <v>7</v>
      </c>
      <c r="D91">
        <v>1164</v>
      </c>
      <c r="E91">
        <v>8120.9119239771899</v>
      </c>
      <c r="F91">
        <v>2.2117234168663302E-2</v>
      </c>
      <c r="G91">
        <v>86.544978183817804</v>
      </c>
      <c r="H91" t="s">
        <v>169</v>
      </c>
      <c r="I91" t="b">
        <v>1</v>
      </c>
      <c r="K91">
        <f t="shared" si="3"/>
        <v>1.0621622261146024E-2</v>
      </c>
    </row>
    <row r="92" spans="1:11" hidden="1">
      <c r="A92" t="s">
        <v>170</v>
      </c>
      <c r="B92" t="s">
        <v>12</v>
      </c>
      <c r="C92">
        <v>7</v>
      </c>
      <c r="D92">
        <v>1298</v>
      </c>
      <c r="E92">
        <v>7890.9056819999896</v>
      </c>
      <c r="F92">
        <v>9.6772486174826408E-3</v>
      </c>
      <c r="G92">
        <v>85.0997614090805</v>
      </c>
      <c r="H92" t="s">
        <v>171</v>
      </c>
      <c r="I92" t="b">
        <v>0</v>
      </c>
      <c r="K92">
        <f t="shared" si="3"/>
        <v>9.3660314119613144E-3</v>
      </c>
    </row>
    <row r="93" spans="1:11" hidden="1">
      <c r="A93" t="s">
        <v>172</v>
      </c>
      <c r="B93" t="s">
        <v>12</v>
      </c>
      <c r="C93">
        <v>10</v>
      </c>
      <c r="D93">
        <v>1746</v>
      </c>
      <c r="E93">
        <v>11256.2092327309</v>
      </c>
      <c r="F93">
        <v>3.1333048224548202E-2</v>
      </c>
      <c r="G93">
        <v>168.285056890368</v>
      </c>
      <c r="H93" t="s">
        <v>173</v>
      </c>
      <c r="I93" t="b">
        <v>1</v>
      </c>
      <c r="K93">
        <f t="shared" si="3"/>
        <v>9.6383194095285216E-3</v>
      </c>
    </row>
    <row r="94" spans="1:11" hidden="1">
      <c r="A94" t="s">
        <v>174</v>
      </c>
      <c r="B94" t="s">
        <v>12</v>
      </c>
      <c r="C94">
        <v>10</v>
      </c>
      <c r="D94">
        <v>1983</v>
      </c>
      <c r="E94">
        <v>10666.2071979999</v>
      </c>
      <c r="F94">
        <v>2.5510646781985499E-2</v>
      </c>
      <c r="G94">
        <v>162.91320147165101</v>
      </c>
      <c r="H94">
        <v>8380.6</v>
      </c>
      <c r="I94" t="b">
        <v>0</v>
      </c>
      <c r="K94">
        <f t="shared" si="3"/>
        <v>8.2154917534871912E-3</v>
      </c>
    </row>
    <row r="95" spans="1:11" hidden="1">
      <c r="A95" t="s">
        <v>175</v>
      </c>
      <c r="B95" t="s">
        <v>12</v>
      </c>
      <c r="C95">
        <v>15</v>
      </c>
      <c r="D95">
        <v>1607</v>
      </c>
      <c r="E95">
        <v>10136.7071979999</v>
      </c>
      <c r="F95">
        <v>6.1157655797905101E-2</v>
      </c>
      <c r="G95">
        <v>290.560599179723</v>
      </c>
      <c r="H95" t="s">
        <v>176</v>
      </c>
      <c r="I95" t="b">
        <v>1</v>
      </c>
      <c r="K95">
        <f t="shared" si="3"/>
        <v>1.2053955576839784E-2</v>
      </c>
    </row>
    <row r="96" spans="1:11" hidden="1">
      <c r="A96" t="s">
        <v>177</v>
      </c>
      <c r="B96" t="s">
        <v>12</v>
      </c>
      <c r="C96">
        <v>15</v>
      </c>
      <c r="D96">
        <v>1253</v>
      </c>
      <c r="E96">
        <v>9211.7104181864106</v>
      </c>
      <c r="F96">
        <v>8.5336288922820802E-2</v>
      </c>
      <c r="G96">
        <v>282.06319468086201</v>
      </c>
      <c r="H96" t="s">
        <v>178</v>
      </c>
      <c r="I96" t="b">
        <v>0</v>
      </c>
      <c r="K96">
        <f t="shared" si="3"/>
        <v>1.5007352736411919E-2</v>
      </c>
    </row>
    <row r="97" spans="1:11" hidden="1">
      <c r="A97" t="s">
        <v>179</v>
      </c>
      <c r="B97" t="s">
        <v>12</v>
      </c>
      <c r="C97">
        <v>20</v>
      </c>
      <c r="D97">
        <v>1688</v>
      </c>
      <c r="E97">
        <v>10647.210766648999</v>
      </c>
      <c r="F97">
        <v>6.7437089485885005E-2</v>
      </c>
      <c r="G97">
        <v>407.55485324088897</v>
      </c>
      <c r="H97" t="s">
        <v>180</v>
      </c>
      <c r="I97" t="b">
        <v>1</v>
      </c>
      <c r="K97">
        <f t="shared" si="3"/>
        <v>1.2072122430121119E-2</v>
      </c>
    </row>
    <row r="98" spans="1:11" hidden="1">
      <c r="A98" t="s">
        <v>181</v>
      </c>
      <c r="B98" t="s">
        <v>12</v>
      </c>
      <c r="C98">
        <v>20</v>
      </c>
      <c r="D98">
        <v>1481</v>
      </c>
      <c r="E98">
        <v>8301.2160788239507</v>
      </c>
      <c r="F98">
        <v>3.5004840313239E-2</v>
      </c>
      <c r="G98">
        <v>372.57304764775</v>
      </c>
      <c r="H98" t="s">
        <v>182</v>
      </c>
      <c r="I98" t="b">
        <v>0</v>
      </c>
      <c r="K98">
        <f t="shared" si="3"/>
        <v>1.2578428347324443E-2</v>
      </c>
    </row>
    <row r="99" spans="1:11" hidden="1">
      <c r="A99" t="s">
        <v>183</v>
      </c>
      <c r="B99" t="s">
        <v>12</v>
      </c>
      <c r="C99">
        <v>25</v>
      </c>
      <c r="D99">
        <v>1570</v>
      </c>
      <c r="E99">
        <v>12372.715343309799</v>
      </c>
      <c r="F99">
        <v>7.27777354950465E-2</v>
      </c>
      <c r="G99">
        <v>537.65354599770797</v>
      </c>
      <c r="H99" t="s">
        <v>184</v>
      </c>
      <c r="I99" t="b">
        <v>1</v>
      </c>
      <c r="K99">
        <f t="shared" si="3"/>
        <v>1.3698179515865171E-2</v>
      </c>
    </row>
    <row r="100" spans="1:11" hidden="1">
      <c r="A100" t="s">
        <v>185</v>
      </c>
      <c r="B100" t="s">
        <v>12</v>
      </c>
      <c r="C100">
        <v>25</v>
      </c>
      <c r="D100">
        <v>1170</v>
      </c>
      <c r="E100">
        <v>10588.2128303437</v>
      </c>
      <c r="F100">
        <v>6.9780833367862602E-2</v>
      </c>
      <c r="G100">
        <v>522.74499640828003</v>
      </c>
      <c r="H100" t="s">
        <v>186</v>
      </c>
      <c r="I100" t="b">
        <v>0</v>
      </c>
      <c r="K100">
        <f t="shared" si="3"/>
        <v>1.7871623808830086E-2</v>
      </c>
    </row>
    <row r="101" spans="1:11" hidden="1">
      <c r="A101" t="s">
        <v>61</v>
      </c>
    </row>
    <row r="102" spans="1:11" hidden="1">
      <c r="A102" t="s">
        <v>187</v>
      </c>
      <c r="B102" t="s">
        <v>12</v>
      </c>
      <c r="C102">
        <v>15</v>
      </c>
      <c r="D102">
        <v>1055</v>
      </c>
      <c r="E102">
        <v>7976.7104323036301</v>
      </c>
      <c r="F102">
        <v>2.4679426391471901E-2</v>
      </c>
      <c r="G102">
        <v>161.812452331206</v>
      </c>
      <c r="H102" t="s">
        <v>188</v>
      </c>
      <c r="I102" t="b">
        <v>1</v>
      </c>
      <c r="K102">
        <f t="shared" ref="K102:K109" si="4">G102/(C102*D102)</f>
        <v>1.0225115471166257E-2</v>
      </c>
    </row>
    <row r="103" spans="1:11" hidden="1">
      <c r="A103" t="s">
        <v>189</v>
      </c>
      <c r="B103" t="s">
        <v>12</v>
      </c>
      <c r="C103">
        <v>15</v>
      </c>
      <c r="D103">
        <v>1333</v>
      </c>
      <c r="E103">
        <v>10401.7071979999</v>
      </c>
      <c r="F103">
        <v>3.5206664457071997E-2</v>
      </c>
      <c r="G103">
        <v>221.88242705687301</v>
      </c>
      <c r="H103" t="s">
        <v>190</v>
      </c>
      <c r="I103" t="b">
        <v>0</v>
      </c>
      <c r="K103">
        <f t="shared" si="4"/>
        <v>1.1096895576737835E-2</v>
      </c>
    </row>
    <row r="104" spans="1:11" hidden="1">
      <c r="A104" t="s">
        <v>191</v>
      </c>
      <c r="B104" t="s">
        <v>12</v>
      </c>
      <c r="C104">
        <v>20</v>
      </c>
      <c r="D104">
        <v>1580</v>
      </c>
      <c r="E104">
        <v>11641.2156175613</v>
      </c>
      <c r="F104">
        <v>3.9469596539324997E-2</v>
      </c>
      <c r="G104">
        <v>348.87362188121</v>
      </c>
      <c r="H104" t="s">
        <v>192</v>
      </c>
      <c r="I104" t="b">
        <v>1</v>
      </c>
      <c r="K104">
        <f t="shared" si="4"/>
        <v>1.1040304489911709E-2</v>
      </c>
    </row>
    <row r="105" spans="1:11" hidden="1">
      <c r="A105" t="s">
        <v>193</v>
      </c>
      <c r="B105" t="s">
        <v>12</v>
      </c>
      <c r="C105">
        <v>20</v>
      </c>
      <c r="D105">
        <v>1803</v>
      </c>
      <c r="E105">
        <v>11216.3115602044</v>
      </c>
      <c r="F105">
        <v>4.1213982738786098E-2</v>
      </c>
      <c r="G105">
        <v>364.705253585131</v>
      </c>
      <c r="H105" t="s">
        <v>194</v>
      </c>
      <c r="I105" t="b">
        <v>0</v>
      </c>
      <c r="K105">
        <f t="shared" si="4"/>
        <v>1.011384508000918E-2</v>
      </c>
    </row>
    <row r="106" spans="1:11" hidden="1">
      <c r="A106" t="s">
        <v>195</v>
      </c>
      <c r="B106" t="s">
        <v>12</v>
      </c>
      <c r="C106">
        <v>25</v>
      </c>
      <c r="D106">
        <v>1206</v>
      </c>
      <c r="E106">
        <v>9952.71045410646</v>
      </c>
      <c r="F106">
        <v>9.8002237545656901E-2</v>
      </c>
      <c r="G106">
        <v>506.20598715801998</v>
      </c>
      <c r="H106" t="s">
        <v>196</v>
      </c>
      <c r="I106" t="b">
        <v>1</v>
      </c>
      <c r="K106">
        <f t="shared" si="4"/>
        <v>1.6789584980365504E-2</v>
      </c>
    </row>
    <row r="107" spans="1:11" hidden="1">
      <c r="A107" t="s">
        <v>197</v>
      </c>
      <c r="B107" t="s">
        <v>12</v>
      </c>
      <c r="C107">
        <v>25</v>
      </c>
      <c r="D107">
        <v>1521</v>
      </c>
      <c r="E107">
        <v>9596.7271134729108</v>
      </c>
      <c r="F107">
        <v>4.0702138142988502E-2</v>
      </c>
      <c r="G107">
        <v>508.67479279947401</v>
      </c>
      <c r="H107" t="s">
        <v>198</v>
      </c>
      <c r="I107" t="b">
        <v>0</v>
      </c>
      <c r="K107">
        <f t="shared" si="4"/>
        <v>1.337737785139971E-2</v>
      </c>
    </row>
    <row r="108" spans="1:11" hidden="1">
      <c r="A108" t="s">
        <v>222</v>
      </c>
      <c r="B108" t="s">
        <v>10</v>
      </c>
      <c r="C108">
        <v>20</v>
      </c>
      <c r="D108">
        <v>927</v>
      </c>
      <c r="E108">
        <v>5146.2071663937104</v>
      </c>
      <c r="F108">
        <v>2.3348331338726599E-2</v>
      </c>
      <c r="G108">
        <v>392.69354669327703</v>
      </c>
      <c r="H108" t="s">
        <v>223</v>
      </c>
      <c r="I108" t="b">
        <v>0</v>
      </c>
      <c r="K108">
        <f t="shared" si="4"/>
        <v>2.1180881698666505E-2</v>
      </c>
    </row>
    <row r="109" spans="1:11" hidden="1">
      <c r="A109" t="s">
        <v>224</v>
      </c>
      <c r="B109" t="s">
        <v>10</v>
      </c>
      <c r="C109">
        <v>20</v>
      </c>
      <c r="D109">
        <v>551</v>
      </c>
      <c r="E109">
        <v>2835.54465482757</v>
      </c>
      <c r="F109">
        <v>9.6292418972751399</v>
      </c>
      <c r="G109">
        <v>431.81060348958601</v>
      </c>
      <c r="H109" t="s">
        <v>225</v>
      </c>
      <c r="I109" t="b">
        <v>1</v>
      </c>
      <c r="K109">
        <f t="shared" si="4"/>
        <v>3.9184265289436117E-2</v>
      </c>
    </row>
    <row r="110" spans="1:11" hidden="1">
      <c r="A110" t="s">
        <v>199</v>
      </c>
    </row>
    <row r="111" spans="1:11" hidden="1">
      <c r="A111" t="s">
        <v>200</v>
      </c>
      <c r="B111" t="s">
        <v>12</v>
      </c>
      <c r="C111">
        <v>7</v>
      </c>
      <c r="D111">
        <v>1189</v>
      </c>
      <c r="E111">
        <v>6276.4125089158797</v>
      </c>
      <c r="F111">
        <v>3.5425643179315597E-2</v>
      </c>
      <c r="G111">
        <v>98.795791858248904</v>
      </c>
      <c r="H111" t="s">
        <v>201</v>
      </c>
      <c r="I111" t="b">
        <v>0</v>
      </c>
      <c r="K111">
        <f>G111/(C111*D111)</f>
        <v>1.1870214088459558E-2</v>
      </c>
    </row>
    <row r="112" spans="1:11" hidden="1">
      <c r="A112" t="s">
        <v>202</v>
      </c>
      <c r="B112" t="s">
        <v>12</v>
      </c>
      <c r="C112">
        <v>10</v>
      </c>
      <c r="D112">
        <v>1337</v>
      </c>
      <c r="E112">
        <v>9316.2205443845105</v>
      </c>
      <c r="F112">
        <v>4.9477069218871197E-2</v>
      </c>
      <c r="G112">
        <v>186.20802598233601</v>
      </c>
      <c r="H112">
        <v>7795.6</v>
      </c>
      <c r="I112" t="b">
        <v>0</v>
      </c>
      <c r="K112">
        <f>G112/(C112*D112)</f>
        <v>1.3927301868536725E-2</v>
      </c>
    </row>
    <row r="113" spans="1:11" hidden="1"/>
    <row r="114" spans="1:11" hidden="1">
      <c r="A114" t="s">
        <v>203</v>
      </c>
      <c r="B114" t="s">
        <v>12</v>
      </c>
      <c r="C114">
        <v>20</v>
      </c>
      <c r="D114">
        <v>1110</v>
      </c>
      <c r="E114">
        <v>7136.2145333541803</v>
      </c>
      <c r="F114">
        <v>9.0481823865380104E-2</v>
      </c>
      <c r="G114">
        <v>425.54635027242102</v>
      </c>
      <c r="H114" t="s">
        <v>204</v>
      </c>
      <c r="I114" t="b">
        <v>0</v>
      </c>
      <c r="K114">
        <f>G114/(C114*D114)</f>
        <v>1.9168754516775723E-2</v>
      </c>
    </row>
    <row r="115" spans="1:11" hidden="1">
      <c r="A115" t="s">
        <v>205</v>
      </c>
    </row>
    <row r="116" spans="1:11" hidden="1">
      <c r="A116" t="s">
        <v>206</v>
      </c>
      <c r="B116" t="s">
        <v>12</v>
      </c>
      <c r="C116">
        <v>7</v>
      </c>
      <c r="D116">
        <v>1323</v>
      </c>
      <c r="E116">
        <v>7000.9107527469196</v>
      </c>
      <c r="F116">
        <v>9.6822214546537309E-3</v>
      </c>
      <c r="G116">
        <v>78.824084529316707</v>
      </c>
      <c r="H116" t="s">
        <v>207</v>
      </c>
      <c r="I116" t="b">
        <v>0</v>
      </c>
      <c r="K116">
        <f>G116/(C116*D116)</f>
        <v>8.5114009857808776E-3</v>
      </c>
    </row>
    <row r="117" spans="1:11" hidden="1">
      <c r="A117" t="s">
        <v>208</v>
      </c>
      <c r="B117" t="s">
        <v>12</v>
      </c>
      <c r="C117">
        <v>10</v>
      </c>
      <c r="D117">
        <v>1266</v>
      </c>
      <c r="E117">
        <v>9001.21173703768</v>
      </c>
      <c r="F117">
        <v>4.74653031188862E-2</v>
      </c>
      <c r="G117">
        <v>117.39384069034</v>
      </c>
      <c r="H117">
        <v>8046.1</v>
      </c>
      <c r="I117" t="b">
        <v>0</v>
      </c>
      <c r="K117">
        <f>G117/(C117*D117)</f>
        <v>9.2728152204060027E-3</v>
      </c>
    </row>
    <row r="118" spans="1:11" hidden="1"/>
    <row r="119" spans="1:11" hidden="1">
      <c r="A119" t="s">
        <v>209</v>
      </c>
      <c r="B119" t="s">
        <v>12</v>
      </c>
      <c r="C119">
        <v>20</v>
      </c>
      <c r="D119">
        <v>1470</v>
      </c>
      <c r="E119">
        <v>7527.2156814649898</v>
      </c>
      <c r="F119">
        <v>4.06434083807602E-2</v>
      </c>
      <c r="G119">
        <v>247.91221283489199</v>
      </c>
      <c r="H119" t="s">
        <v>210</v>
      </c>
      <c r="I119" t="b">
        <v>0</v>
      </c>
      <c r="K119">
        <f>G119/(C119*D119)</f>
        <v>8.4323881916629935E-3</v>
      </c>
    </row>
    <row r="120" spans="1:11" hidden="1">
      <c r="E120">
        <f>AVERAGE(E57:E117)</f>
        <v>9509.8817284544421</v>
      </c>
      <c r="F120">
        <f>AVERAGE(F116:F119)</f>
        <v>3.2596977651433379E-2</v>
      </c>
      <c r="G120">
        <f>AVERAGE(G116:G119)</f>
        <v>148.04337935151622</v>
      </c>
      <c r="H120">
        <f>AVERAGE(H116:H119)</f>
        <v>8046.1</v>
      </c>
      <c r="K120">
        <f>AVERAGE(K116:K119)</f>
        <v>8.7388681326166246E-3</v>
      </c>
    </row>
    <row r="121" spans="1:11" hidden="1">
      <c r="E121">
        <f>STDEV(E57:E117)</f>
        <v>2013.6515997339138</v>
      </c>
      <c r="F121">
        <f>STDEV(F57:F117)</f>
        <v>1.3425814530345006</v>
      </c>
      <c r="G121">
        <f>STDEV(G57:G117)</f>
        <v>135.9224743007764</v>
      </c>
      <c r="H121">
        <f>STDEV(H57:H117)</f>
        <v>850.88949204150526</v>
      </c>
      <c r="K121">
        <f>STDEV(K57:K117)</f>
        <v>4.9441096578996544E-3</v>
      </c>
    </row>
    <row r="122" spans="1:11" hidden="1">
      <c r="E122">
        <f>CONFIDENCE(0.95,E121,10)</f>
        <v>39.929954700052548</v>
      </c>
      <c r="F122">
        <f>CONFIDENCE(0.95,F121,10)</f>
        <v>2.6622885809979402E-2</v>
      </c>
      <c r="G122">
        <f>CONFIDENCE(0.95,G121,10)</f>
        <v>2.6952915997316707</v>
      </c>
      <c r="H122">
        <f>CONFIDENCE(0.95,H121,10)</f>
        <v>16.872818950635576</v>
      </c>
      <c r="K122">
        <f>CONFIDENCE(0.95,K121,10)</f>
        <v>9.8039837029460569E-5</v>
      </c>
    </row>
    <row r="123" spans="1:11">
      <c r="E123">
        <f>AVERAGE(E24:E116)</f>
        <v>8881.5520617405855</v>
      </c>
    </row>
    <row r="124" spans="1:11">
      <c r="E124">
        <f>STDEV(E24:E116)</f>
        <v>2374.1562218537456</v>
      </c>
    </row>
    <row r="134" spans="1:11">
      <c r="A134" t="s">
        <v>16</v>
      </c>
      <c r="B134" t="s">
        <v>10</v>
      </c>
      <c r="C134">
        <v>15</v>
      </c>
      <c r="D134">
        <v>994</v>
      </c>
      <c r="E134">
        <v>5502.5219041138598</v>
      </c>
      <c r="F134">
        <v>2.73901516731315E-2</v>
      </c>
      <c r="G134">
        <v>298.69791523461299</v>
      </c>
      <c r="H134" t="s">
        <v>17</v>
      </c>
      <c r="I134" t="b">
        <v>1</v>
      </c>
      <c r="K134">
        <f>G134/(C134*D134)</f>
        <v>2.0033394717277865E-2</v>
      </c>
    </row>
    <row r="135" spans="1:11">
      <c r="A135" t="s">
        <v>30</v>
      </c>
      <c r="B135" t="s">
        <v>10</v>
      </c>
      <c r="C135">
        <v>20</v>
      </c>
      <c r="D135">
        <v>809</v>
      </c>
      <c r="E135">
        <v>5892.0679798270503</v>
      </c>
      <c r="F135">
        <v>4.0349413462166098E-2</v>
      </c>
      <c r="G135">
        <v>431.519990514943</v>
      </c>
      <c r="H135" t="s">
        <v>31</v>
      </c>
      <c r="I135" t="b">
        <v>1</v>
      </c>
      <c r="K135">
        <f t="shared" ref="K135:K169" si="5">G135/(C135*D135)</f>
        <v>2.6669962330960632E-2</v>
      </c>
    </row>
    <row r="136" spans="1:11">
      <c r="A136" t="s">
        <v>36</v>
      </c>
      <c r="B136" t="s">
        <v>10</v>
      </c>
      <c r="C136">
        <v>20</v>
      </c>
      <c r="D136">
        <v>809</v>
      </c>
      <c r="E136">
        <v>5892.0679798270503</v>
      </c>
      <c r="F136">
        <v>4.0349413462166098E-2</v>
      </c>
      <c r="G136">
        <v>431.45660414239001</v>
      </c>
      <c r="H136" t="s">
        <v>37</v>
      </c>
      <c r="I136" t="b">
        <v>0</v>
      </c>
      <c r="K136">
        <f t="shared" si="5"/>
        <v>2.6666044755401113E-2</v>
      </c>
    </row>
    <row r="137" spans="1:11">
      <c r="A137" t="s">
        <v>42</v>
      </c>
      <c r="B137" t="s">
        <v>10</v>
      </c>
      <c r="C137">
        <v>25</v>
      </c>
      <c r="D137">
        <v>416</v>
      </c>
      <c r="E137">
        <v>5512.45296700572</v>
      </c>
      <c r="F137">
        <v>5.8536233700476697E-2</v>
      </c>
      <c r="G137">
        <v>540.88268578476095</v>
      </c>
      <c r="H137" t="s">
        <v>43</v>
      </c>
      <c r="I137" t="b">
        <v>1</v>
      </c>
      <c r="K137">
        <f t="shared" si="5"/>
        <v>5.2007950556227013E-2</v>
      </c>
    </row>
    <row r="138" spans="1:11">
      <c r="A138" t="s">
        <v>44</v>
      </c>
      <c r="B138" t="s">
        <v>10</v>
      </c>
      <c r="C138">
        <v>25</v>
      </c>
      <c r="D138">
        <v>629</v>
      </c>
      <c r="E138">
        <v>5141.93950525533</v>
      </c>
      <c r="F138">
        <v>5.0784952911371799E-2</v>
      </c>
      <c r="G138">
        <v>529.81474321602002</v>
      </c>
      <c r="H138" t="s">
        <v>45</v>
      </c>
      <c r="I138" t="b">
        <v>0</v>
      </c>
      <c r="K138">
        <f t="shared" si="5"/>
        <v>3.3692511492274722E-2</v>
      </c>
    </row>
    <row r="139" spans="1:11">
      <c r="A139" t="s">
        <v>50</v>
      </c>
      <c r="B139" t="s">
        <v>12</v>
      </c>
      <c r="C139">
        <v>7</v>
      </c>
      <c r="D139">
        <v>1427</v>
      </c>
      <c r="E139">
        <v>7545.9071979999899</v>
      </c>
      <c r="F139">
        <v>1.0243474107383301E-2</v>
      </c>
      <c r="G139">
        <v>87.833665432155499</v>
      </c>
      <c r="H139" t="s">
        <v>51</v>
      </c>
      <c r="I139" t="b">
        <v>1</v>
      </c>
      <c r="K139">
        <f t="shared" si="5"/>
        <v>8.7930388859901384E-3</v>
      </c>
    </row>
    <row r="140" spans="1:11">
      <c r="A140" t="s">
        <v>52</v>
      </c>
      <c r="B140" t="s">
        <v>12</v>
      </c>
      <c r="C140">
        <v>7</v>
      </c>
      <c r="D140">
        <v>1402</v>
      </c>
      <c r="E140">
        <v>7600.9129689424999</v>
      </c>
      <c r="F140">
        <v>9.5794216352528098E-3</v>
      </c>
      <c r="G140">
        <v>85.653502183516906</v>
      </c>
      <c r="H140" t="s">
        <v>53</v>
      </c>
      <c r="I140" t="b">
        <v>0</v>
      </c>
      <c r="K140">
        <f t="shared" si="5"/>
        <v>8.7276851623718059E-3</v>
      </c>
    </row>
    <row r="141" spans="1:11">
      <c r="A141" t="s">
        <v>57</v>
      </c>
      <c r="B141" t="s">
        <v>10</v>
      </c>
      <c r="C141">
        <v>10</v>
      </c>
      <c r="D141">
        <v>1101</v>
      </c>
      <c r="E141">
        <v>7189.4571960641097</v>
      </c>
      <c r="F141">
        <v>1.44782560465175E-2</v>
      </c>
      <c r="G141">
        <v>193.74269696068001</v>
      </c>
      <c r="H141" t="s">
        <v>58</v>
      </c>
      <c r="I141" t="b">
        <v>1</v>
      </c>
      <c r="K141">
        <f t="shared" si="5"/>
        <v>1.7596975200788376E-2</v>
      </c>
    </row>
    <row r="142" spans="1:11">
      <c r="A142" t="s">
        <v>109</v>
      </c>
      <c r="B142" t="s">
        <v>10</v>
      </c>
      <c r="C142">
        <v>10</v>
      </c>
      <c r="D142">
        <v>1260</v>
      </c>
      <c r="E142">
        <v>7119.24469287996</v>
      </c>
      <c r="F142">
        <v>1.2474730543629201E-2</v>
      </c>
      <c r="G142">
        <v>194.57732467600999</v>
      </c>
      <c r="H142" t="s">
        <v>110</v>
      </c>
      <c r="I142" t="b">
        <v>0</v>
      </c>
      <c r="K142">
        <f t="shared" si="5"/>
        <v>1.5442644815556348E-2</v>
      </c>
    </row>
    <row r="143" spans="1:11">
      <c r="A143" t="s">
        <v>103</v>
      </c>
      <c r="B143" t="s">
        <v>10</v>
      </c>
      <c r="C143">
        <v>15</v>
      </c>
      <c r="D143">
        <v>1036</v>
      </c>
      <c r="E143">
        <v>5960.7730681703797</v>
      </c>
      <c r="F143">
        <v>3.52248479347586E-2</v>
      </c>
      <c r="G143">
        <v>304.073828549589</v>
      </c>
      <c r="H143" t="s">
        <v>104</v>
      </c>
      <c r="I143" t="b">
        <v>0</v>
      </c>
      <c r="K143">
        <f t="shared" si="5"/>
        <v>1.9567170434336485E-2</v>
      </c>
    </row>
    <row r="144" spans="1:11">
      <c r="A144" t="s">
        <v>137</v>
      </c>
      <c r="B144" t="s">
        <v>12</v>
      </c>
      <c r="C144">
        <v>15</v>
      </c>
      <c r="D144">
        <v>1722</v>
      </c>
      <c r="E144">
        <v>12311.710758462201</v>
      </c>
      <c r="F144">
        <v>3.3403635255188399E-2</v>
      </c>
      <c r="G144">
        <v>286.17970210112099</v>
      </c>
      <c r="H144" t="s">
        <v>138</v>
      </c>
      <c r="I144" t="b">
        <v>0</v>
      </c>
      <c r="K144">
        <f t="shared" si="5"/>
        <v>1.1079353546307433E-2</v>
      </c>
    </row>
    <row r="145" spans="1:11">
      <c r="A145" t="s">
        <v>147</v>
      </c>
      <c r="B145" t="s">
        <v>12</v>
      </c>
      <c r="C145">
        <v>10</v>
      </c>
      <c r="D145">
        <v>1941</v>
      </c>
      <c r="E145">
        <v>10301.2071979999</v>
      </c>
      <c r="F145">
        <v>1.7190192263714901E-2</v>
      </c>
      <c r="G145">
        <v>157.44232213541599</v>
      </c>
      <c r="H145" t="s">
        <v>148</v>
      </c>
      <c r="I145" t="b">
        <v>0</v>
      </c>
      <c r="K145">
        <f t="shared" si="5"/>
        <v>8.1114024799286959E-3</v>
      </c>
    </row>
    <row r="146" spans="1:11">
      <c r="A146" t="s">
        <v>172</v>
      </c>
      <c r="B146" t="s">
        <v>12</v>
      </c>
      <c r="C146">
        <v>10</v>
      </c>
      <c r="D146">
        <v>1746</v>
      </c>
      <c r="E146">
        <v>11256.2092327309</v>
      </c>
      <c r="F146">
        <v>3.1333048224548202E-2</v>
      </c>
      <c r="G146">
        <v>168.285056890368</v>
      </c>
      <c r="H146" t="s">
        <v>173</v>
      </c>
      <c r="I146" t="b">
        <v>1</v>
      </c>
      <c r="K146">
        <f t="shared" si="5"/>
        <v>9.6383194095285216E-3</v>
      </c>
    </row>
    <row r="147" spans="1:11">
      <c r="A147" t="s">
        <v>175</v>
      </c>
      <c r="B147" t="s">
        <v>12</v>
      </c>
      <c r="C147">
        <v>15</v>
      </c>
      <c r="D147">
        <v>1607</v>
      </c>
      <c r="E147">
        <v>10136.7071979999</v>
      </c>
      <c r="F147">
        <v>6.1157655797905101E-2</v>
      </c>
      <c r="G147">
        <v>290.560599179723</v>
      </c>
      <c r="H147" t="s">
        <v>176</v>
      </c>
      <c r="I147" t="b">
        <v>1</v>
      </c>
      <c r="K147">
        <f t="shared" si="5"/>
        <v>1.2053955576839784E-2</v>
      </c>
    </row>
    <row r="148" spans="1:11">
      <c r="A148" t="s">
        <v>28</v>
      </c>
      <c r="B148" t="s">
        <v>12</v>
      </c>
      <c r="C148">
        <v>20</v>
      </c>
      <c r="D148">
        <v>1801</v>
      </c>
      <c r="E148">
        <v>12171.2119176751</v>
      </c>
      <c r="F148">
        <v>2.9522356425908398E-2</v>
      </c>
      <c r="G148">
        <v>397.326102688015</v>
      </c>
      <c r="H148" t="s">
        <v>29</v>
      </c>
      <c r="I148" t="b">
        <v>0</v>
      </c>
      <c r="K148">
        <f t="shared" si="5"/>
        <v>1.1030708014658939E-2</v>
      </c>
    </row>
    <row r="149" spans="1:11">
      <c r="A149" t="s">
        <v>179</v>
      </c>
      <c r="B149" t="s">
        <v>12</v>
      </c>
      <c r="C149">
        <v>20</v>
      </c>
      <c r="D149">
        <v>1688</v>
      </c>
      <c r="E149">
        <v>10647.210766648999</v>
      </c>
      <c r="F149">
        <v>6.7437089485885005E-2</v>
      </c>
      <c r="G149">
        <v>407.55485324088897</v>
      </c>
      <c r="H149" t="s">
        <v>180</v>
      </c>
      <c r="I149" t="b">
        <v>1</v>
      </c>
      <c r="K149">
        <f t="shared" si="5"/>
        <v>1.2072122430121119E-2</v>
      </c>
    </row>
    <row r="150" spans="1:11">
      <c r="A150" t="s">
        <v>183</v>
      </c>
      <c r="B150" t="s">
        <v>12</v>
      </c>
      <c r="C150">
        <v>25</v>
      </c>
      <c r="D150">
        <v>1570</v>
      </c>
      <c r="E150">
        <v>12372.715343309799</v>
      </c>
      <c r="F150">
        <v>7.27777354950465E-2</v>
      </c>
      <c r="G150">
        <v>537.65354599770797</v>
      </c>
      <c r="H150" t="s">
        <v>184</v>
      </c>
      <c r="I150" t="b">
        <v>1</v>
      </c>
      <c r="K150">
        <f t="shared" si="5"/>
        <v>1.3698179515865171E-2</v>
      </c>
    </row>
    <row r="151" spans="1:11">
      <c r="A151" t="s">
        <v>185</v>
      </c>
      <c r="B151" t="s">
        <v>12</v>
      </c>
      <c r="C151">
        <v>25</v>
      </c>
      <c r="D151">
        <v>1170</v>
      </c>
      <c r="E151">
        <v>10588.2128303437</v>
      </c>
      <c r="F151">
        <v>6.9780833367862602E-2</v>
      </c>
      <c r="G151">
        <v>522.74499640828003</v>
      </c>
      <c r="H151" t="s">
        <v>186</v>
      </c>
      <c r="I151" t="b">
        <v>0</v>
      </c>
      <c r="K151">
        <f t="shared" si="5"/>
        <v>1.7871623808830086E-2</v>
      </c>
    </row>
    <row r="152" spans="1:11">
      <c r="A152" t="s">
        <v>212</v>
      </c>
      <c r="B152" t="s">
        <v>10</v>
      </c>
      <c r="C152">
        <v>7</v>
      </c>
      <c r="D152">
        <v>1275</v>
      </c>
      <c r="E152">
        <v>7659.9071979999899</v>
      </c>
      <c r="F152">
        <v>4.2137923666173104E-3</v>
      </c>
      <c r="G152">
        <v>123.02743898379499</v>
      </c>
      <c r="H152" t="s">
        <v>213</v>
      </c>
      <c r="I152" t="b">
        <v>1</v>
      </c>
      <c r="K152">
        <f t="shared" si="5"/>
        <v>1.3784587000985433E-2</v>
      </c>
    </row>
    <row r="153" spans="1:11">
      <c r="A153" t="s">
        <v>212</v>
      </c>
      <c r="B153" t="s">
        <v>10</v>
      </c>
      <c r="C153">
        <v>7</v>
      </c>
      <c r="D153">
        <v>1275</v>
      </c>
      <c r="E153">
        <v>7659.9071979999899</v>
      </c>
      <c r="F153">
        <v>4.2137923666173104E-3</v>
      </c>
      <c r="G153">
        <v>123.02743898379499</v>
      </c>
      <c r="H153" t="s">
        <v>213</v>
      </c>
      <c r="I153" t="b">
        <v>0</v>
      </c>
      <c r="K153">
        <f t="shared" si="5"/>
        <v>1.3784587000985433E-2</v>
      </c>
    </row>
    <row r="154" spans="1:11">
      <c r="A154" t="s">
        <v>214</v>
      </c>
      <c r="B154" t="s">
        <v>10</v>
      </c>
      <c r="C154">
        <v>15</v>
      </c>
      <c r="D154">
        <v>1118</v>
      </c>
      <c r="E154">
        <v>6663.7135908086902</v>
      </c>
      <c r="F154">
        <v>1.3511976191514501E-2</v>
      </c>
      <c r="G154">
        <v>305.35453747968199</v>
      </c>
      <c r="H154" t="s">
        <v>215</v>
      </c>
      <c r="I154" t="b">
        <v>0</v>
      </c>
      <c r="K154">
        <f t="shared" si="5"/>
        <v>1.8208380290976864E-2</v>
      </c>
    </row>
    <row r="155" spans="1:11">
      <c r="A155" t="s">
        <v>216</v>
      </c>
      <c r="B155" t="s">
        <v>10</v>
      </c>
      <c r="C155">
        <v>15</v>
      </c>
      <c r="D155">
        <v>799</v>
      </c>
      <c r="E155">
        <v>4043.7995983363899</v>
      </c>
      <c r="F155">
        <v>6.5886556181928603E-3</v>
      </c>
      <c r="G155">
        <v>275.10816101129097</v>
      </c>
      <c r="H155" t="s">
        <v>217</v>
      </c>
      <c r="I155" t="b">
        <v>1</v>
      </c>
      <c r="K155">
        <f t="shared" si="5"/>
        <v>2.2954373050587482E-2</v>
      </c>
    </row>
    <row r="156" spans="1:11">
      <c r="A156" t="s">
        <v>218</v>
      </c>
      <c r="B156" t="s">
        <v>10</v>
      </c>
      <c r="C156">
        <v>25</v>
      </c>
      <c r="D156">
        <v>663</v>
      </c>
      <c r="E156">
        <v>4490.8719511623603</v>
      </c>
      <c r="F156">
        <v>0.15809615014179099</v>
      </c>
      <c r="G156">
        <v>527.11256504273399</v>
      </c>
      <c r="H156" t="s">
        <v>219</v>
      </c>
      <c r="I156" t="b">
        <v>1</v>
      </c>
      <c r="K156">
        <f t="shared" si="5"/>
        <v>3.1801663049335384E-2</v>
      </c>
    </row>
    <row r="157" spans="1:11">
      <c r="A157" t="s">
        <v>220</v>
      </c>
      <c r="B157" t="s">
        <v>10</v>
      </c>
      <c r="C157">
        <v>25</v>
      </c>
      <c r="D157">
        <v>695</v>
      </c>
      <c r="E157">
        <v>4659.79271019935</v>
      </c>
      <c r="F157">
        <v>0.14122965076167401</v>
      </c>
      <c r="G157">
        <v>539.23477064628401</v>
      </c>
      <c r="H157" t="s">
        <v>221</v>
      </c>
      <c r="I157" t="b">
        <v>0</v>
      </c>
      <c r="K157">
        <f t="shared" si="5"/>
        <v>3.1035094713455193E-2</v>
      </c>
    </row>
    <row r="158" spans="1:11">
      <c r="A158" t="s">
        <v>227</v>
      </c>
      <c r="B158" t="s">
        <v>12</v>
      </c>
      <c r="C158">
        <v>25</v>
      </c>
      <c r="D158">
        <v>1311</v>
      </c>
      <c r="E158">
        <v>9921.7189902465998</v>
      </c>
      <c r="F158">
        <v>7.0962195986684795E-2</v>
      </c>
      <c r="G158">
        <v>382.03499754957301</v>
      </c>
      <c r="H158" t="s">
        <v>228</v>
      </c>
      <c r="I158" t="b">
        <v>0</v>
      </c>
      <c r="K158">
        <f t="shared" si="5"/>
        <v>1.1656292831413364E-2</v>
      </c>
    </row>
    <row r="159" spans="1:11">
      <c r="A159" t="s">
        <v>229</v>
      </c>
      <c r="B159" t="s">
        <v>10</v>
      </c>
      <c r="C159">
        <v>25</v>
      </c>
      <c r="D159">
        <v>1084</v>
      </c>
      <c r="E159">
        <v>5994.7140208640103</v>
      </c>
      <c r="F159">
        <v>2.8199897361020701E-2</v>
      </c>
      <c r="G159">
        <v>528.70258041238696</v>
      </c>
      <c r="H159" t="s">
        <v>230</v>
      </c>
      <c r="I159" t="b">
        <v>0</v>
      </c>
      <c r="K159">
        <f t="shared" si="5"/>
        <v>1.9509320310420183E-2</v>
      </c>
    </row>
    <row r="160" spans="1:11">
      <c r="A160" t="s">
        <v>238</v>
      </c>
      <c r="B160" t="s">
        <v>10</v>
      </c>
      <c r="C160">
        <v>7</v>
      </c>
      <c r="D160">
        <v>1275</v>
      </c>
      <c r="E160">
        <v>7659.9071979999899</v>
      </c>
      <c r="F160">
        <v>4.2137923666173104E-3</v>
      </c>
      <c r="G160">
        <v>123.02743898379499</v>
      </c>
      <c r="H160" t="s">
        <v>213</v>
      </c>
      <c r="I160" t="b">
        <v>0</v>
      </c>
      <c r="K160">
        <f t="shared" si="5"/>
        <v>1.3784587000985433E-2</v>
      </c>
    </row>
    <row r="161" spans="1:11">
      <c r="A161" t="s">
        <v>245</v>
      </c>
      <c r="B161" t="s">
        <v>10</v>
      </c>
      <c r="C161">
        <v>7</v>
      </c>
      <c r="D161">
        <v>1275</v>
      </c>
      <c r="E161">
        <v>7659.9071979999899</v>
      </c>
      <c r="F161">
        <v>4.2137923666173104E-3</v>
      </c>
      <c r="G161">
        <v>123.02743898379499</v>
      </c>
      <c r="H161" t="s">
        <v>213</v>
      </c>
      <c r="I161" t="b">
        <v>0</v>
      </c>
      <c r="K161">
        <f t="shared" si="5"/>
        <v>1.3784587000985433E-2</v>
      </c>
    </row>
    <row r="162" spans="1:11">
      <c r="A162" t="s">
        <v>239</v>
      </c>
      <c r="B162" t="s">
        <v>10</v>
      </c>
      <c r="C162">
        <v>10</v>
      </c>
      <c r="D162">
        <v>1223</v>
      </c>
      <c r="E162">
        <v>6891.2137777685703</v>
      </c>
      <c r="F162">
        <v>1.08205502114277E-2</v>
      </c>
      <c r="G162">
        <v>193.06241090828601</v>
      </c>
      <c r="H162" t="s">
        <v>240</v>
      </c>
      <c r="I162" t="b">
        <v>0</v>
      </c>
      <c r="K162">
        <f t="shared" si="5"/>
        <v>1.5785969820791987E-2</v>
      </c>
    </row>
    <row r="163" spans="1:11">
      <c r="A163" t="s">
        <v>246</v>
      </c>
      <c r="B163" t="s">
        <v>10</v>
      </c>
      <c r="C163">
        <v>10</v>
      </c>
      <c r="D163">
        <v>1223</v>
      </c>
      <c r="E163">
        <v>6891.2137777685703</v>
      </c>
      <c r="F163">
        <v>1.08205502114277E-2</v>
      </c>
      <c r="G163">
        <v>193.06241090828601</v>
      </c>
      <c r="H163" t="s">
        <v>240</v>
      </c>
      <c r="I163" t="b">
        <v>0</v>
      </c>
      <c r="K163">
        <f t="shared" si="5"/>
        <v>1.5785969820791987E-2</v>
      </c>
    </row>
    <row r="164" spans="1:11">
      <c r="A164" t="s">
        <v>241</v>
      </c>
      <c r="B164" t="s">
        <v>10</v>
      </c>
      <c r="C164">
        <v>15</v>
      </c>
      <c r="D164">
        <v>971</v>
      </c>
      <c r="E164">
        <v>5605.7183362303003</v>
      </c>
      <c r="F164">
        <v>3.4213265946436797E-2</v>
      </c>
      <c r="G164">
        <v>300.68410542388</v>
      </c>
      <c r="H164" t="s">
        <v>242</v>
      </c>
      <c r="I164" t="b">
        <v>0</v>
      </c>
      <c r="K164">
        <f t="shared" si="5"/>
        <v>2.0644291481213869E-2</v>
      </c>
    </row>
    <row r="165" spans="1:11">
      <c r="A165" t="s">
        <v>247</v>
      </c>
      <c r="B165" t="s">
        <v>10</v>
      </c>
      <c r="C165">
        <v>15</v>
      </c>
      <c r="D165">
        <v>971</v>
      </c>
      <c r="E165">
        <v>5605.7183362303003</v>
      </c>
      <c r="F165">
        <v>3.4213265946436797E-2</v>
      </c>
      <c r="G165">
        <v>300.68410542388</v>
      </c>
      <c r="H165" t="s">
        <v>242</v>
      </c>
      <c r="I165" t="b">
        <v>0</v>
      </c>
      <c r="K165">
        <f t="shared" si="5"/>
        <v>2.0644291481213869E-2</v>
      </c>
    </row>
    <row r="166" spans="1:11">
      <c r="A166" t="s">
        <v>243</v>
      </c>
      <c r="B166" t="s">
        <v>10</v>
      </c>
      <c r="C166">
        <v>20</v>
      </c>
      <c r="D166">
        <v>768</v>
      </c>
      <c r="E166">
        <v>5183.40956856917</v>
      </c>
      <c r="F166">
        <v>0.12357880392713599</v>
      </c>
      <c r="G166">
        <v>427.37489630326002</v>
      </c>
      <c r="H166" t="s">
        <v>244</v>
      </c>
      <c r="I166" t="b">
        <v>0</v>
      </c>
      <c r="K166">
        <f t="shared" si="5"/>
        <v>2.7823886478076824E-2</v>
      </c>
    </row>
    <row r="167" spans="1:11">
      <c r="A167" t="s">
        <v>249</v>
      </c>
      <c r="B167" t="s">
        <v>10</v>
      </c>
      <c r="C167">
        <v>20</v>
      </c>
      <c r="D167">
        <v>768</v>
      </c>
      <c r="E167">
        <v>5183.40956856917</v>
      </c>
      <c r="F167">
        <v>0.12357880392713599</v>
      </c>
      <c r="G167">
        <v>427.37489630326002</v>
      </c>
      <c r="H167" t="s">
        <v>244</v>
      </c>
      <c r="I167" t="b">
        <v>0</v>
      </c>
      <c r="K167">
        <f t="shared" si="5"/>
        <v>2.7823886478076824E-2</v>
      </c>
    </row>
    <row r="168" spans="1:11">
      <c r="A168" t="s">
        <v>248</v>
      </c>
      <c r="B168" t="s">
        <v>10</v>
      </c>
      <c r="C168">
        <v>25</v>
      </c>
      <c r="D168">
        <v>695</v>
      </c>
      <c r="E168">
        <v>4659.79271019935</v>
      </c>
      <c r="F168">
        <v>0.14122965076167401</v>
      </c>
      <c r="G168">
        <v>539.23477064628401</v>
      </c>
      <c r="H168" t="s">
        <v>221</v>
      </c>
      <c r="I168" t="b">
        <v>0</v>
      </c>
      <c r="K168">
        <f t="shared" si="5"/>
        <v>3.1035094713455193E-2</v>
      </c>
    </row>
    <row r="169" spans="1:11">
      <c r="A169" t="s">
        <v>250</v>
      </c>
      <c r="B169" t="s">
        <v>10</v>
      </c>
      <c r="C169">
        <v>25</v>
      </c>
      <c r="D169">
        <v>695</v>
      </c>
      <c r="E169">
        <v>4659.79271019935</v>
      </c>
      <c r="F169">
        <v>0.14122965076167401</v>
      </c>
      <c r="G169">
        <v>539.23477064628401</v>
      </c>
      <c r="H169" t="s">
        <v>221</v>
      </c>
      <c r="I169" t="b">
        <v>0</v>
      </c>
      <c r="K169">
        <f t="shared" si="5"/>
        <v>3.1035094713455193E-2</v>
      </c>
    </row>
  </sheetData>
  <autoFilter ref="A1:J122">
    <filterColumn colId="1">
      <filters>
        <filter val="DIRL"/>
      </filters>
    </filterColumn>
    <filterColumn colId="8">
      <filters>
        <filter val="FALSE"/>
      </filters>
    </filterColumn>
    <filterColumn colId="9">
      <customFilters>
        <customFilter operator="notEqual" val=" "/>
      </customFilters>
    </filterColumn>
    <sortState ref="A2:J113">
      <sortCondition descending="1" ref="F1:F117"/>
    </sortState>
  </autoFilter>
  <sortState ref="A132:K149">
    <sortCondition ref="A132"/>
  </sortState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S43"/>
  <sheetViews>
    <sheetView topLeftCell="A26" workbookViewId="0">
      <selection activeCell="Y46" sqref="Y46"/>
    </sheetView>
  </sheetViews>
  <sheetFormatPr defaultRowHeight="15"/>
  <cols>
    <col min="1" max="1" width="16.85546875" customWidth="1"/>
    <col min="2" max="2" width="19.7109375" customWidth="1"/>
    <col min="3" max="3" width="13.425781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143</v>
      </c>
      <c r="K1" t="s">
        <v>211</v>
      </c>
      <c r="L1" t="s">
        <v>231</v>
      </c>
      <c r="M1" t="s">
        <v>232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</row>
    <row r="2" spans="1:19" hidden="1">
      <c r="A2" t="s">
        <v>16</v>
      </c>
      <c r="B2" t="s">
        <v>10</v>
      </c>
      <c r="C2">
        <v>15</v>
      </c>
      <c r="D2">
        <v>994</v>
      </c>
      <c r="E2">
        <v>5502.5219041138598</v>
      </c>
      <c r="F2">
        <v>2.73901516731315E-2</v>
      </c>
      <c r="G2">
        <v>298.69791523461299</v>
      </c>
      <c r="H2" t="s">
        <v>17</v>
      </c>
      <c r="I2" t="b">
        <v>1</v>
      </c>
      <c r="K2">
        <f>G2/(C2*D2)</f>
        <v>2.0033394717277865E-2</v>
      </c>
    </row>
    <row r="3" spans="1:19" hidden="1">
      <c r="A3" t="s">
        <v>30</v>
      </c>
      <c r="B3" t="s">
        <v>10</v>
      </c>
      <c r="C3">
        <v>20</v>
      </c>
      <c r="D3">
        <v>809</v>
      </c>
      <c r="E3">
        <v>5892.0679798270503</v>
      </c>
      <c r="F3">
        <v>4.0349413462166098E-2</v>
      </c>
      <c r="G3">
        <v>431.519990514943</v>
      </c>
      <c r="H3" t="s">
        <v>31</v>
      </c>
      <c r="I3" t="b">
        <v>1</v>
      </c>
      <c r="K3">
        <f>G3/(C3*D3)</f>
        <v>2.6669962330960632E-2</v>
      </c>
    </row>
    <row r="4" spans="1:19">
      <c r="A4" t="s">
        <v>212</v>
      </c>
      <c r="B4" t="s">
        <v>10</v>
      </c>
      <c r="C4">
        <v>7</v>
      </c>
      <c r="D4">
        <v>1275</v>
      </c>
      <c r="E4">
        <v>7659.9071979999899</v>
      </c>
      <c r="F4">
        <v>4.2137923666173104E-3</v>
      </c>
      <c r="G4">
        <v>123.02743898379499</v>
      </c>
      <c r="H4">
        <v>7660.7</v>
      </c>
      <c r="I4" t="b">
        <v>0</v>
      </c>
      <c r="K4">
        <f>G4/(C4*D4)</f>
        <v>1.3784587000985433E-2</v>
      </c>
      <c r="L4">
        <f>MIN(E4,10000)/5</f>
        <v>1531.9814395999979</v>
      </c>
      <c r="M4">
        <f>D4/L4</f>
        <v>0.8322555137044636</v>
      </c>
    </row>
    <row r="5" spans="1:19" hidden="1">
      <c r="A5" t="s">
        <v>42</v>
      </c>
      <c r="B5" t="s">
        <v>10</v>
      </c>
      <c r="C5">
        <v>25</v>
      </c>
      <c r="D5">
        <v>416</v>
      </c>
      <c r="E5">
        <v>5512.45296700572</v>
      </c>
      <c r="F5">
        <v>5.8536233700476697E-2</v>
      </c>
      <c r="G5">
        <v>540.88268578476095</v>
      </c>
      <c r="H5" t="s">
        <v>43</v>
      </c>
      <c r="I5" t="b">
        <v>1</v>
      </c>
      <c r="K5">
        <f>G5/(C5*D5)</f>
        <v>5.2007950556227013E-2</v>
      </c>
    </row>
    <row r="6" spans="1:19">
      <c r="A6" t="s">
        <v>109</v>
      </c>
      <c r="B6" t="s">
        <v>10</v>
      </c>
      <c r="C6">
        <v>10</v>
      </c>
      <c r="D6">
        <v>1260</v>
      </c>
      <c r="E6">
        <v>7119.24469287996</v>
      </c>
      <c r="F6">
        <v>1.2474730543629201E-2</v>
      </c>
      <c r="G6">
        <v>194.57732467600999</v>
      </c>
      <c r="H6">
        <v>7011.1</v>
      </c>
      <c r="I6" t="b">
        <v>0</v>
      </c>
      <c r="K6">
        <v>1.5442644815556348E-2</v>
      </c>
      <c r="L6">
        <f>MIN(E6,10000)/5</f>
        <v>1423.848938575992</v>
      </c>
      <c r="M6">
        <f>D6/L6</f>
        <v>0.88492533573128962</v>
      </c>
    </row>
    <row r="7" spans="1:19" hidden="1">
      <c r="A7" t="s">
        <v>50</v>
      </c>
      <c r="B7" t="s">
        <v>12</v>
      </c>
      <c r="C7">
        <v>7</v>
      </c>
      <c r="D7">
        <v>1427</v>
      </c>
      <c r="E7">
        <v>7545.9071979999899</v>
      </c>
      <c r="F7">
        <v>1.0243474107383301E-2</v>
      </c>
      <c r="G7">
        <v>87.833665432155499</v>
      </c>
      <c r="H7" t="s">
        <v>51</v>
      </c>
      <c r="I7" t="b">
        <v>1</v>
      </c>
      <c r="K7">
        <f>G7/(C7*D7)</f>
        <v>8.7930388859901384E-3</v>
      </c>
    </row>
    <row r="8" spans="1:19">
      <c r="A8" t="s">
        <v>103</v>
      </c>
      <c r="B8" t="s">
        <v>10</v>
      </c>
      <c r="C8">
        <v>15</v>
      </c>
      <c r="D8">
        <v>1036</v>
      </c>
      <c r="E8">
        <v>5960.7730681703797</v>
      </c>
      <c r="F8">
        <v>3.52248479347586E-2</v>
      </c>
      <c r="G8">
        <v>304.073828549589</v>
      </c>
      <c r="H8">
        <v>5946.1</v>
      </c>
      <c r="I8" t="b">
        <v>0</v>
      </c>
      <c r="K8">
        <f>G8/(C8*D8)</f>
        <v>1.9567170434336485E-2</v>
      </c>
      <c r="L8">
        <f>MIN(E8,10000)/5</f>
        <v>1192.154613634076</v>
      </c>
      <c r="M8">
        <f>D8/L8</f>
        <v>0.86901479736922227</v>
      </c>
      <c r="O8">
        <f>608.345471108425/2</f>
        <v>304.17273555421252</v>
      </c>
      <c r="P8">
        <f>617.140809935864/2</f>
        <v>308.57040496793201</v>
      </c>
      <c r="Q8">
        <f>0.0029273173270872/2</f>
        <v>1.4636586635435999E-3</v>
      </c>
      <c r="R8">
        <f>0.00434114644059885/2</f>
        <v>2.1705732202994248E-3</v>
      </c>
    </row>
    <row r="9" spans="1:19" hidden="1">
      <c r="A9" t="s">
        <v>57</v>
      </c>
      <c r="B9" t="s">
        <v>10</v>
      </c>
      <c r="C9">
        <v>10</v>
      </c>
      <c r="D9">
        <v>1101</v>
      </c>
      <c r="E9">
        <v>7189.4571960641097</v>
      </c>
      <c r="F9">
        <v>1.44782560465175E-2</v>
      </c>
      <c r="G9">
        <v>193.74269696068001</v>
      </c>
      <c r="H9" t="s">
        <v>58</v>
      </c>
      <c r="I9" t="b">
        <v>1</v>
      </c>
      <c r="K9">
        <v>1.7596975200788376E-2</v>
      </c>
    </row>
    <row r="10" spans="1:19">
      <c r="A10" t="s">
        <v>36</v>
      </c>
      <c r="B10" t="s">
        <v>10</v>
      </c>
      <c r="C10">
        <v>20</v>
      </c>
      <c r="D10">
        <v>809</v>
      </c>
      <c r="E10">
        <v>5892.0679798270503</v>
      </c>
      <c r="F10">
        <v>4.0349413462166098E-2</v>
      </c>
      <c r="G10">
        <v>431.45660414239001</v>
      </c>
      <c r="H10">
        <v>5342.1</v>
      </c>
      <c r="I10" t="b">
        <v>0</v>
      </c>
      <c r="K10">
        <f t="shared" ref="K10:K20" si="0">G10/(C10*D10)</f>
        <v>2.6666044755401113E-2</v>
      </c>
      <c r="L10">
        <f>MIN(E10,10000)/5</f>
        <v>1178.41359596541</v>
      </c>
      <c r="M10">
        <f>D10/L10</f>
        <v>0.68651617969260648</v>
      </c>
    </row>
    <row r="11" spans="1:19">
      <c r="A11" t="s">
        <v>44</v>
      </c>
      <c r="B11" t="s">
        <v>10</v>
      </c>
      <c r="C11">
        <v>25</v>
      </c>
      <c r="D11">
        <v>629</v>
      </c>
      <c r="E11">
        <v>5141.93950525533</v>
      </c>
      <c r="F11">
        <v>5.0784952911371799E-2</v>
      </c>
      <c r="G11">
        <v>529.81474321602002</v>
      </c>
      <c r="H11">
        <v>4640.6000000000004</v>
      </c>
      <c r="I11" t="b">
        <v>0</v>
      </c>
      <c r="K11">
        <f t="shared" si="0"/>
        <v>3.3692511492274722E-2</v>
      </c>
      <c r="L11">
        <f>MIN(E11,10000)/5</f>
        <v>1028.3879010510659</v>
      </c>
      <c r="M11">
        <f>D11/L11</f>
        <v>0.61163691186674729</v>
      </c>
    </row>
    <row r="12" spans="1:19">
      <c r="A12" t="s">
        <v>52</v>
      </c>
      <c r="B12" t="s">
        <v>12</v>
      </c>
      <c r="C12">
        <v>7</v>
      </c>
      <c r="D12">
        <v>1402</v>
      </c>
      <c r="E12">
        <v>7600.9129689424999</v>
      </c>
      <c r="F12">
        <v>9.5794216352528098E-3</v>
      </c>
      <c r="G12">
        <v>85.653502183516906</v>
      </c>
      <c r="H12">
        <v>8785.6</v>
      </c>
      <c r="I12" t="b">
        <v>0</v>
      </c>
      <c r="K12">
        <f t="shared" si="0"/>
        <v>8.7276851623718059E-3</v>
      </c>
      <c r="L12">
        <f>MIN(E12,10000)/5</f>
        <v>1520.1825937885001</v>
      </c>
      <c r="M12">
        <f>D12/L12</f>
        <v>0.92225763255585425</v>
      </c>
      <c r="N12">
        <v>0.57699999999999996</v>
      </c>
      <c r="O12">
        <f>584.737081143055/2</f>
        <v>292.36854057152749</v>
      </c>
      <c r="P12">
        <f>405.412807661182/2</f>
        <v>202.706403830591</v>
      </c>
      <c r="Q12">
        <f>S12/2</f>
        <v>5.0691470037390321E-3</v>
      </c>
      <c r="R12">
        <v>1.2002601269951341E-3</v>
      </c>
      <c r="S12">
        <v>1.0138294007478064E-2</v>
      </c>
    </row>
    <row r="13" spans="1:19">
      <c r="A13" t="s">
        <v>147</v>
      </c>
      <c r="B13" t="s">
        <v>12</v>
      </c>
      <c r="C13">
        <v>10</v>
      </c>
      <c r="D13">
        <v>1941</v>
      </c>
      <c r="E13">
        <v>10301.2071979999</v>
      </c>
      <c r="F13">
        <v>1.7190192263714901E-2</v>
      </c>
      <c r="G13">
        <v>157.44232213541599</v>
      </c>
      <c r="H13">
        <v>10045.6</v>
      </c>
      <c r="I13" t="b">
        <v>0</v>
      </c>
      <c r="K13">
        <f t="shared" si="0"/>
        <v>8.1114024799286959E-3</v>
      </c>
      <c r="L13">
        <f>MIN(E13,10000)/5</f>
        <v>2000</v>
      </c>
      <c r="M13">
        <f>D13/L13</f>
        <v>0.97050000000000003</v>
      </c>
      <c r="N13">
        <v>0.50771154647769901</v>
      </c>
      <c r="O13">
        <f>803.339900931669/2</f>
        <v>401.66995046583452</v>
      </c>
      <c r="P13">
        <f>527.377080207477/2</f>
        <v>263.68854010373849</v>
      </c>
      <c r="Q13">
        <f>S13/2</f>
        <v>4.9263526864780855E-3</v>
      </c>
      <c r="R13">
        <v>1.1516352920223276E-3</v>
      </c>
      <c r="S13">
        <v>9.852705372956171E-3</v>
      </c>
    </row>
    <row r="14" spans="1:19" hidden="1">
      <c r="A14" t="s">
        <v>172</v>
      </c>
      <c r="B14" t="s">
        <v>12</v>
      </c>
      <c r="C14">
        <v>10</v>
      </c>
      <c r="D14">
        <v>1746</v>
      </c>
      <c r="E14">
        <v>11256.2092327309</v>
      </c>
      <c r="F14">
        <v>3.1333048224548202E-2</v>
      </c>
      <c r="G14">
        <v>168.285056890368</v>
      </c>
      <c r="H14" t="s">
        <v>173</v>
      </c>
      <c r="I14" t="b">
        <v>1</v>
      </c>
      <c r="K14">
        <f t="shared" si="0"/>
        <v>9.6383194095285216E-3</v>
      </c>
      <c r="S14">
        <v>1.2658265199212796E-2</v>
      </c>
    </row>
    <row r="15" spans="1:19" hidden="1">
      <c r="A15" t="s">
        <v>175</v>
      </c>
      <c r="B15" t="s">
        <v>12</v>
      </c>
      <c r="C15">
        <v>15</v>
      </c>
      <c r="D15">
        <v>1607</v>
      </c>
      <c r="E15">
        <v>10136.7071979999</v>
      </c>
      <c r="F15">
        <v>6.1157655797905101E-2</v>
      </c>
      <c r="G15">
        <v>290.560599179723</v>
      </c>
      <c r="H15" t="s">
        <v>176</v>
      </c>
      <c r="I15" t="b">
        <v>1</v>
      </c>
      <c r="K15">
        <f t="shared" si="0"/>
        <v>1.2053955576839784E-2</v>
      </c>
      <c r="S15">
        <v>1.0041482229079782E-2</v>
      </c>
    </row>
    <row r="16" spans="1:19" hidden="1">
      <c r="A16" t="s">
        <v>183</v>
      </c>
      <c r="B16" t="s">
        <v>12</v>
      </c>
      <c r="C16">
        <v>25</v>
      </c>
      <c r="D16">
        <v>1570</v>
      </c>
      <c r="E16">
        <v>12372.715343309799</v>
      </c>
      <c r="F16">
        <v>7.27777354950465E-2</v>
      </c>
      <c r="G16">
        <v>537.65354599770797</v>
      </c>
      <c r="H16" t="s">
        <v>184</v>
      </c>
      <c r="I16" t="b">
        <v>1</v>
      </c>
      <c r="K16">
        <f t="shared" si="0"/>
        <v>1.3698179515865171E-2</v>
      </c>
      <c r="S16">
        <v>1.1411052056023255E-2</v>
      </c>
    </row>
    <row r="17" spans="1:19">
      <c r="A17" t="s">
        <v>137</v>
      </c>
      <c r="B17" t="s">
        <v>12</v>
      </c>
      <c r="C17">
        <v>15</v>
      </c>
      <c r="D17">
        <v>1722</v>
      </c>
      <c r="E17">
        <v>12311.710758462201</v>
      </c>
      <c r="F17">
        <v>3.3403635255188399E-2</v>
      </c>
      <c r="G17">
        <v>286.17970210112099</v>
      </c>
      <c r="H17">
        <v>8881.5</v>
      </c>
      <c r="I17" t="b">
        <v>0</v>
      </c>
      <c r="K17">
        <f t="shared" si="0"/>
        <v>1.1079353546307433E-2</v>
      </c>
      <c r="L17">
        <f>MIN(E17,10000)/5</f>
        <v>2000</v>
      </c>
      <c r="M17">
        <f>D17/L17</f>
        <v>0.86099999999999999</v>
      </c>
      <c r="N17">
        <v>0.46184615384615385</v>
      </c>
      <c r="O17">
        <f>741.377877534936/2</f>
        <v>370.68893876746802</v>
      </c>
      <c r="P17">
        <f>495.735478721062/2</f>
        <v>247.867739360531</v>
      </c>
      <c r="Q17">
        <f>S17/2</f>
        <v>6.3291325996063979E-3</v>
      </c>
      <c r="R17">
        <v>1.6975861185945949E-3</v>
      </c>
      <c r="S17">
        <v>1.2658265199212796E-2</v>
      </c>
    </row>
    <row r="18" spans="1:19" hidden="1">
      <c r="A18" t="s">
        <v>212</v>
      </c>
      <c r="B18" t="s">
        <v>10</v>
      </c>
      <c r="C18">
        <v>7</v>
      </c>
      <c r="D18">
        <v>1275</v>
      </c>
      <c r="E18">
        <v>7659.9071979999899</v>
      </c>
      <c r="F18">
        <v>4.2137923666173104E-3</v>
      </c>
      <c r="G18">
        <v>123.02743898379499</v>
      </c>
      <c r="H18" t="s">
        <v>213</v>
      </c>
      <c r="I18" t="b">
        <v>1</v>
      </c>
      <c r="K18">
        <f t="shared" si="0"/>
        <v>1.3784587000985433E-2</v>
      </c>
      <c r="S18">
        <v>1.0041482229079782E-2</v>
      </c>
    </row>
    <row r="19" spans="1:19">
      <c r="A19" t="s">
        <v>28</v>
      </c>
      <c r="B19" t="s">
        <v>12</v>
      </c>
      <c r="C19">
        <v>20</v>
      </c>
      <c r="D19">
        <v>1801</v>
      </c>
      <c r="E19">
        <v>12171.2119176751</v>
      </c>
      <c r="F19">
        <v>2.9522356425908398E-2</v>
      </c>
      <c r="G19">
        <v>397.326102688015</v>
      </c>
      <c r="H19">
        <v>8741.1</v>
      </c>
      <c r="I19" t="b">
        <v>0</v>
      </c>
      <c r="K19">
        <f t="shared" si="0"/>
        <v>1.1030708014658939E-2</v>
      </c>
      <c r="L19">
        <f>MIN(E19,10000)/5</f>
        <v>2000</v>
      </c>
      <c r="M19">
        <f>D19/L19</f>
        <v>0.90049999999999997</v>
      </c>
      <c r="N19">
        <v>0.45337037037037037</v>
      </c>
      <c r="O19">
        <f>1290.59127265429/2</f>
        <v>645.29563632714496</v>
      </c>
      <c r="P19">
        <f>971.999765846303/2</f>
        <v>485.99988292315152</v>
      </c>
      <c r="Q19">
        <f t="shared" ref="Q19:Q20" si="1">S19/2</f>
        <v>5.7055260280116501E-3</v>
      </c>
      <c r="R19">
        <v>1.34884020024889E-3</v>
      </c>
      <c r="S19">
        <v>1.14110520560233E-2</v>
      </c>
    </row>
    <row r="20" spans="1:19">
      <c r="A20" t="s">
        <v>185</v>
      </c>
      <c r="B20" t="s">
        <v>12</v>
      </c>
      <c r="C20">
        <v>25</v>
      </c>
      <c r="D20">
        <v>1170</v>
      </c>
      <c r="E20">
        <v>10588.2128303437</v>
      </c>
      <c r="F20">
        <v>6.9780833367862602E-2</v>
      </c>
      <c r="G20">
        <v>522.74499640828003</v>
      </c>
      <c r="H20">
        <v>8926.2000000000007</v>
      </c>
      <c r="I20" t="b">
        <v>0</v>
      </c>
      <c r="K20">
        <f t="shared" si="0"/>
        <v>1.7871623808830086E-2</v>
      </c>
      <c r="L20">
        <f>MIN(E20,10000)/5</f>
        <v>2000</v>
      </c>
      <c r="M20">
        <f t="shared" ref="M20:M42" si="2">D20/L20</f>
        <v>0.58499999999999996</v>
      </c>
      <c r="N20">
        <v>0.37968478260869565</v>
      </c>
      <c r="O20">
        <f>784.994791946376/2</f>
        <v>392.49739597318802</v>
      </c>
      <c r="P20">
        <f>639.109673069228/2</f>
        <v>319.55483653461403</v>
      </c>
      <c r="Q20">
        <f t="shared" si="1"/>
        <v>5.7055260280116276E-3</v>
      </c>
      <c r="R20">
        <v>2.5291542106835566E-3</v>
      </c>
      <c r="S20">
        <v>1.1411052056023255E-2</v>
      </c>
    </row>
    <row r="21" spans="1:19">
      <c r="L21">
        <f t="shared" ref="L21:L42" si="3">E21/5</f>
        <v>0</v>
      </c>
      <c r="M21" t="e">
        <f t="shared" si="2"/>
        <v>#DIV/0!</v>
      </c>
    </row>
    <row r="22" spans="1:19">
      <c r="A22" t="s">
        <v>212</v>
      </c>
      <c r="B22" t="s">
        <v>10</v>
      </c>
      <c r="C22">
        <v>7</v>
      </c>
      <c r="D22">
        <v>1275</v>
      </c>
      <c r="E22">
        <v>7659.9071979999899</v>
      </c>
      <c r="F22">
        <v>4.2137923666173104E-3</v>
      </c>
      <c r="G22">
        <v>123.02743898379499</v>
      </c>
      <c r="H22" t="s">
        <v>213</v>
      </c>
      <c r="I22" t="b">
        <v>1</v>
      </c>
      <c r="K22">
        <f t="shared" ref="K22:K31" si="4">G22/(C22*D22)</f>
        <v>1.3784587000985433E-2</v>
      </c>
      <c r="L22">
        <f t="shared" si="3"/>
        <v>1531.9814395999979</v>
      </c>
      <c r="M22">
        <f t="shared" si="2"/>
        <v>0.8322555137044636</v>
      </c>
    </row>
    <row r="23" spans="1:19">
      <c r="A23" t="s">
        <v>57</v>
      </c>
      <c r="B23" t="s">
        <v>10</v>
      </c>
      <c r="C23">
        <v>10</v>
      </c>
      <c r="D23">
        <v>1101</v>
      </c>
      <c r="E23">
        <v>7189.4571960641097</v>
      </c>
      <c r="F23">
        <v>1.44782560465175E-2</v>
      </c>
      <c r="G23">
        <v>193.74269696068001</v>
      </c>
      <c r="H23" t="s">
        <v>58</v>
      </c>
      <c r="I23" t="b">
        <v>1</v>
      </c>
      <c r="K23">
        <f t="shared" si="4"/>
        <v>1.7596975200788376E-2</v>
      </c>
      <c r="L23">
        <f t="shared" si="3"/>
        <v>1437.891439212822</v>
      </c>
      <c r="M23">
        <f t="shared" si="2"/>
        <v>0.76570453789108428</v>
      </c>
    </row>
    <row r="24" spans="1:19">
      <c r="A24" t="s">
        <v>16</v>
      </c>
      <c r="B24" t="s">
        <v>10</v>
      </c>
      <c r="C24">
        <v>15</v>
      </c>
      <c r="D24">
        <v>994</v>
      </c>
      <c r="E24">
        <v>5502.5219041138598</v>
      </c>
      <c r="F24">
        <v>2.73901516731315E-2</v>
      </c>
      <c r="G24">
        <v>298.69791523461299</v>
      </c>
      <c r="H24" t="s">
        <v>17</v>
      </c>
      <c r="I24" t="b">
        <v>1</v>
      </c>
      <c r="K24">
        <f t="shared" si="4"/>
        <v>2.0033394717277865E-2</v>
      </c>
      <c r="L24">
        <f t="shared" si="3"/>
        <v>1100.504380822772</v>
      </c>
      <c r="M24">
        <f t="shared" si="2"/>
        <v>0.90322221094372568</v>
      </c>
    </row>
    <row r="25" spans="1:19">
      <c r="A25" t="s">
        <v>30</v>
      </c>
      <c r="B25" t="s">
        <v>10</v>
      </c>
      <c r="C25">
        <v>20</v>
      </c>
      <c r="D25">
        <v>809</v>
      </c>
      <c r="E25">
        <v>5892.0679798270503</v>
      </c>
      <c r="F25">
        <v>4.0349413462166098E-2</v>
      </c>
      <c r="G25">
        <v>431.519990514943</v>
      </c>
      <c r="H25" t="s">
        <v>31</v>
      </c>
      <c r="I25" t="b">
        <v>1</v>
      </c>
      <c r="K25">
        <f t="shared" si="4"/>
        <v>2.6669962330960632E-2</v>
      </c>
      <c r="L25">
        <f t="shared" si="3"/>
        <v>1178.41359596541</v>
      </c>
      <c r="M25">
        <f t="shared" si="2"/>
        <v>0.68651617969260648</v>
      </c>
    </row>
    <row r="26" spans="1:19">
      <c r="A26" t="s">
        <v>218</v>
      </c>
      <c r="B26" t="s">
        <v>10</v>
      </c>
      <c r="C26">
        <v>25</v>
      </c>
      <c r="D26">
        <v>663</v>
      </c>
      <c r="E26">
        <v>4490.8719511623603</v>
      </c>
      <c r="F26">
        <v>0.15809615014179099</v>
      </c>
      <c r="G26">
        <v>527.11256504273399</v>
      </c>
      <c r="H26" t="s">
        <v>219</v>
      </c>
      <c r="I26" t="b">
        <v>1</v>
      </c>
      <c r="K26">
        <f t="shared" si="4"/>
        <v>3.1801663049335384E-2</v>
      </c>
      <c r="L26">
        <f t="shared" si="3"/>
        <v>898.17439023247209</v>
      </c>
      <c r="M26">
        <f t="shared" si="2"/>
        <v>0.73816399934137233</v>
      </c>
    </row>
    <row r="27" spans="1:19">
      <c r="A27" t="s">
        <v>50</v>
      </c>
      <c r="B27" t="s">
        <v>12</v>
      </c>
      <c r="C27">
        <v>7</v>
      </c>
      <c r="D27">
        <v>1427</v>
      </c>
      <c r="E27">
        <v>7545.9071979999899</v>
      </c>
      <c r="F27">
        <v>1.0243474107383301E-2</v>
      </c>
      <c r="G27">
        <v>87.833665432155499</v>
      </c>
      <c r="H27" t="s">
        <v>51</v>
      </c>
      <c r="I27" t="b">
        <v>1</v>
      </c>
      <c r="K27">
        <f t="shared" si="4"/>
        <v>8.7930388859901384E-3</v>
      </c>
      <c r="L27">
        <f t="shared" si="3"/>
        <v>1509.1814395999979</v>
      </c>
      <c r="M27">
        <f t="shared" si="2"/>
        <v>0.94554568626169977</v>
      </c>
    </row>
    <row r="28" spans="1:19">
      <c r="A28" t="s">
        <v>172</v>
      </c>
      <c r="B28" t="s">
        <v>12</v>
      </c>
      <c r="C28">
        <v>10</v>
      </c>
      <c r="D28">
        <v>1746</v>
      </c>
      <c r="E28">
        <v>11256.2092327309</v>
      </c>
      <c r="F28">
        <v>3.1333048224548202E-2</v>
      </c>
      <c r="G28">
        <v>168.285056890368</v>
      </c>
      <c r="H28" t="s">
        <v>173</v>
      </c>
      <c r="I28" t="b">
        <v>1</v>
      </c>
      <c r="K28">
        <f t="shared" si="4"/>
        <v>9.6383194095285216E-3</v>
      </c>
      <c r="L28">
        <f t="shared" si="3"/>
        <v>2251.2418465461801</v>
      </c>
      <c r="M28">
        <f t="shared" si="2"/>
        <v>0.77557193718599615</v>
      </c>
    </row>
    <row r="29" spans="1:19">
      <c r="A29" t="s">
        <v>175</v>
      </c>
      <c r="B29" t="s">
        <v>12</v>
      </c>
      <c r="C29">
        <v>15</v>
      </c>
      <c r="D29">
        <v>1607</v>
      </c>
      <c r="E29">
        <v>10136.7071979999</v>
      </c>
      <c r="F29">
        <v>6.1157655797905101E-2</v>
      </c>
      <c r="G29">
        <v>290.560599179723</v>
      </c>
      <c r="H29" t="s">
        <v>176</v>
      </c>
      <c r="I29" t="b">
        <v>1</v>
      </c>
      <c r="K29">
        <f t="shared" si="4"/>
        <v>1.2053955576839784E-2</v>
      </c>
      <c r="L29">
        <f t="shared" si="3"/>
        <v>2027.34143959998</v>
      </c>
      <c r="M29">
        <f t="shared" si="2"/>
        <v>0.79266371643697142</v>
      </c>
    </row>
    <row r="30" spans="1:19">
      <c r="A30" t="s">
        <v>179</v>
      </c>
      <c r="B30" t="s">
        <v>12</v>
      </c>
      <c r="C30">
        <v>20</v>
      </c>
      <c r="D30">
        <v>1688</v>
      </c>
      <c r="E30">
        <v>10647.210766648999</v>
      </c>
      <c r="F30">
        <v>6.7437089485885005E-2</v>
      </c>
      <c r="G30">
        <v>407.55485324088897</v>
      </c>
      <c r="H30" t="s">
        <v>180</v>
      </c>
      <c r="I30" t="b">
        <v>1</v>
      </c>
      <c r="K30">
        <f t="shared" si="4"/>
        <v>1.2072122430121119E-2</v>
      </c>
      <c r="L30">
        <f t="shared" si="3"/>
        <v>2129.4421533298</v>
      </c>
      <c r="M30">
        <f t="shared" si="2"/>
        <v>0.79269586983637064</v>
      </c>
    </row>
    <row r="31" spans="1:19">
      <c r="A31" t="s">
        <v>183</v>
      </c>
      <c r="B31" t="s">
        <v>12</v>
      </c>
      <c r="C31">
        <v>25</v>
      </c>
      <c r="D31">
        <v>1570</v>
      </c>
      <c r="E31">
        <v>12372.715343309799</v>
      </c>
      <c r="F31">
        <v>7.27777354950465E-2</v>
      </c>
      <c r="G31">
        <v>537.65354599770797</v>
      </c>
      <c r="H31" t="s">
        <v>184</v>
      </c>
      <c r="I31" t="b">
        <v>1</v>
      </c>
      <c r="K31">
        <f t="shared" si="4"/>
        <v>1.3698179515865171E-2</v>
      </c>
      <c r="L31">
        <f t="shared" si="3"/>
        <v>2474.5430686619598</v>
      </c>
      <c r="M31">
        <f t="shared" si="2"/>
        <v>0.6344605676428714</v>
      </c>
    </row>
    <row r="32" spans="1:19">
      <c r="A32" t="s">
        <v>226</v>
      </c>
      <c r="L32">
        <f t="shared" si="3"/>
        <v>0</v>
      </c>
      <c r="M32" t="e">
        <f t="shared" si="2"/>
        <v>#DIV/0!</v>
      </c>
    </row>
    <row r="33" spans="1:17">
      <c r="A33" t="s">
        <v>212</v>
      </c>
      <c r="B33" t="s">
        <v>10</v>
      </c>
      <c r="C33">
        <v>7</v>
      </c>
      <c r="D33">
        <v>1275</v>
      </c>
      <c r="E33">
        <v>7659.9071979999899</v>
      </c>
      <c r="F33">
        <v>4.2137923666173104E-3</v>
      </c>
      <c r="G33">
        <v>123.02743898379499</v>
      </c>
      <c r="H33" t="s">
        <v>213</v>
      </c>
      <c r="I33" t="b">
        <v>0</v>
      </c>
      <c r="K33">
        <v>1.3784587000985433E-2</v>
      </c>
      <c r="L33">
        <f t="shared" si="3"/>
        <v>1531.9814395999979</v>
      </c>
      <c r="M33">
        <f t="shared" si="2"/>
        <v>0.8322555137044636</v>
      </c>
    </row>
    <row r="34" spans="1:17">
      <c r="A34" t="s">
        <v>109</v>
      </c>
      <c r="B34" t="s">
        <v>10</v>
      </c>
      <c r="C34">
        <v>10</v>
      </c>
      <c r="D34">
        <v>1260</v>
      </c>
      <c r="E34">
        <v>7119.24469287996</v>
      </c>
      <c r="F34">
        <v>1.2474730543629201E-2</v>
      </c>
      <c r="G34">
        <v>194.57732467600999</v>
      </c>
      <c r="H34" t="s">
        <v>110</v>
      </c>
      <c r="I34" t="b">
        <v>0</v>
      </c>
      <c r="K34">
        <v>1.5442644815556348E-2</v>
      </c>
      <c r="L34">
        <f t="shared" si="3"/>
        <v>1423.848938575992</v>
      </c>
      <c r="M34">
        <f t="shared" si="2"/>
        <v>0.88492533573128962</v>
      </c>
    </row>
    <row r="35" spans="1:17">
      <c r="A35" t="s">
        <v>214</v>
      </c>
      <c r="B35" t="s">
        <v>10</v>
      </c>
      <c r="C35">
        <v>15</v>
      </c>
      <c r="D35">
        <v>1118</v>
      </c>
      <c r="E35">
        <v>6663.7135908086902</v>
      </c>
      <c r="F35">
        <v>1.3511976191514501E-2</v>
      </c>
      <c r="G35">
        <v>305.35453747968199</v>
      </c>
      <c r="H35" t="s">
        <v>215</v>
      </c>
      <c r="I35" t="b">
        <v>0</v>
      </c>
      <c r="K35">
        <f t="shared" ref="K35:K42" si="5">G35/(C35*D35)</f>
        <v>1.8208380290976864E-2</v>
      </c>
      <c r="L35">
        <f t="shared" si="3"/>
        <v>1332.7427181617381</v>
      </c>
      <c r="M35">
        <f t="shared" si="2"/>
        <v>0.83887158771504344</v>
      </c>
    </row>
    <row r="36" spans="1:17">
      <c r="A36" t="s">
        <v>222</v>
      </c>
      <c r="B36" t="s">
        <v>10</v>
      </c>
      <c r="C36">
        <v>20</v>
      </c>
      <c r="D36">
        <v>1027</v>
      </c>
      <c r="E36">
        <v>5146.2071663937104</v>
      </c>
      <c r="F36">
        <v>2.3348331338726599E-2</v>
      </c>
      <c r="G36">
        <v>392.69354669327703</v>
      </c>
      <c r="H36" t="s">
        <v>223</v>
      </c>
      <c r="I36" t="b">
        <v>0</v>
      </c>
      <c r="K36">
        <f t="shared" si="5"/>
        <v>1.9118478417394207E-2</v>
      </c>
      <c r="L36">
        <f t="shared" si="3"/>
        <v>1029.2414332787421</v>
      </c>
      <c r="M36">
        <f t="shared" si="2"/>
        <v>0.99782224733063674</v>
      </c>
    </row>
    <row r="37" spans="1:17">
      <c r="A37" t="s">
        <v>229</v>
      </c>
      <c r="B37" t="s">
        <v>10</v>
      </c>
      <c r="C37">
        <v>25</v>
      </c>
      <c r="D37">
        <v>1084</v>
      </c>
      <c r="E37">
        <v>5994.7140208640103</v>
      </c>
      <c r="F37">
        <v>2.8199897361020701E-2</v>
      </c>
      <c r="G37">
        <v>528.70258041238696</v>
      </c>
      <c r="H37" t="s">
        <v>230</v>
      </c>
      <c r="I37" t="b">
        <v>0</v>
      </c>
      <c r="K37">
        <f t="shared" si="5"/>
        <v>1.9509320310420183E-2</v>
      </c>
      <c r="L37">
        <f t="shared" si="3"/>
        <v>1198.942804172802</v>
      </c>
      <c r="M37">
        <f t="shared" si="2"/>
        <v>0.90412986860361066</v>
      </c>
    </row>
    <row r="38" spans="1:17">
      <c r="A38" t="s">
        <v>52</v>
      </c>
      <c r="B38" t="s">
        <v>12</v>
      </c>
      <c r="C38">
        <v>7</v>
      </c>
      <c r="D38">
        <v>1402</v>
      </c>
      <c r="E38">
        <v>7600.9129689424999</v>
      </c>
      <c r="F38">
        <v>9.5794216352528098E-3</v>
      </c>
      <c r="G38">
        <v>85.653502183516906</v>
      </c>
      <c r="H38" t="s">
        <v>53</v>
      </c>
      <c r="I38" t="b">
        <v>0</v>
      </c>
      <c r="K38">
        <f t="shared" si="5"/>
        <v>8.7276851623718059E-3</v>
      </c>
      <c r="L38">
        <f t="shared" si="3"/>
        <v>1520.1825937885001</v>
      </c>
      <c r="M38">
        <f t="shared" si="2"/>
        <v>0.92225763255585425</v>
      </c>
      <c r="Q38">
        <f>0.00692635268647809/2</f>
        <v>3.4631763432390449E-3</v>
      </c>
    </row>
    <row r="39" spans="1:17">
      <c r="A39" t="s">
        <v>147</v>
      </c>
      <c r="B39" t="s">
        <v>12</v>
      </c>
      <c r="C39">
        <v>10</v>
      </c>
      <c r="D39">
        <v>1941</v>
      </c>
      <c r="E39">
        <v>10301.2071979999</v>
      </c>
      <c r="F39">
        <v>1.7190192263714901E-2</v>
      </c>
      <c r="G39">
        <v>157.44232213541599</v>
      </c>
      <c r="H39" t="s">
        <v>148</v>
      </c>
      <c r="I39" t="b">
        <v>0</v>
      </c>
      <c r="K39">
        <f t="shared" si="5"/>
        <v>8.1114024799286959E-3</v>
      </c>
      <c r="L39">
        <f t="shared" si="3"/>
        <v>2060.2414395999799</v>
      </c>
      <c r="M39">
        <f t="shared" si="2"/>
        <v>0.94212258946546967</v>
      </c>
      <c r="Q39">
        <f>0.008122/2</f>
        <v>4.0610000000000004E-3</v>
      </c>
    </row>
    <row r="40" spans="1:17">
      <c r="A40" t="s">
        <v>189</v>
      </c>
      <c r="B40" t="s">
        <v>12</v>
      </c>
      <c r="C40">
        <v>15</v>
      </c>
      <c r="D40">
        <v>1333</v>
      </c>
      <c r="E40">
        <v>10401.7071979999</v>
      </c>
      <c r="F40">
        <v>3.5206664457071997E-2</v>
      </c>
      <c r="G40">
        <v>221.88242705687301</v>
      </c>
      <c r="H40" t="s">
        <v>190</v>
      </c>
      <c r="I40" t="b">
        <v>0</v>
      </c>
      <c r="K40">
        <f t="shared" si="5"/>
        <v>1.1096895576737835E-2</v>
      </c>
      <c r="L40">
        <f t="shared" si="3"/>
        <v>2080.3414395999798</v>
      </c>
      <c r="M40">
        <f t="shared" si="2"/>
        <v>0.64076020148707757</v>
      </c>
      <c r="Q40">
        <f>0.0108721605076556/2</f>
        <v>5.4360802538278002E-3</v>
      </c>
    </row>
    <row r="41" spans="1:17">
      <c r="A41" t="s">
        <v>193</v>
      </c>
      <c r="B41" t="s">
        <v>12</v>
      </c>
      <c r="C41">
        <v>20</v>
      </c>
      <c r="D41">
        <v>1803</v>
      </c>
      <c r="E41">
        <v>11216.3115602044</v>
      </c>
      <c r="F41">
        <v>4.1213982738786098E-2</v>
      </c>
      <c r="G41">
        <v>364.705253585131</v>
      </c>
      <c r="H41" t="s">
        <v>194</v>
      </c>
      <c r="I41" t="b">
        <v>0</v>
      </c>
      <c r="K41">
        <f t="shared" si="5"/>
        <v>1.011384508000918E-2</v>
      </c>
      <c r="L41">
        <f t="shared" si="3"/>
        <v>2243.2623120408798</v>
      </c>
      <c r="M41">
        <f t="shared" si="2"/>
        <v>0.80374015571975754</v>
      </c>
      <c r="Q41">
        <f>0.0133447973310439/2</f>
        <v>6.6723986655219496E-3</v>
      </c>
    </row>
    <row r="42" spans="1:17">
      <c r="A42" t="s">
        <v>227</v>
      </c>
      <c r="B42" t="s">
        <v>12</v>
      </c>
      <c r="C42">
        <v>25</v>
      </c>
      <c r="D42">
        <v>1311</v>
      </c>
      <c r="E42">
        <v>9921.7189902465998</v>
      </c>
      <c r="F42">
        <v>7.0962195986684795E-2</v>
      </c>
      <c r="G42">
        <v>382.03499754957301</v>
      </c>
      <c r="H42" t="s">
        <v>228</v>
      </c>
      <c r="I42" t="b">
        <v>0</v>
      </c>
      <c r="K42">
        <f t="shared" si="5"/>
        <v>1.1656292831413364E-2</v>
      </c>
      <c r="L42">
        <f t="shared" si="3"/>
        <v>1984.34379804932</v>
      </c>
      <c r="M42">
        <f t="shared" si="2"/>
        <v>0.66067180560584271</v>
      </c>
      <c r="Q42">
        <f>0.015121/2</f>
        <v>7.5605000000000004E-3</v>
      </c>
    </row>
    <row r="43" spans="1:17">
      <c r="A43" t="s">
        <v>205</v>
      </c>
    </row>
  </sheetData>
  <autoFilter ref="A1:L20">
    <filterColumn colId="8">
      <filters>
        <filter val="FALSE"/>
      </filters>
    </filterColumn>
  </autoFilter>
  <sortState ref="A4:L19">
    <sortCondition ref="B2:B19"/>
    <sortCondition ref="C2:C19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5"/>
  <sheetViews>
    <sheetView topLeftCell="A40" workbookViewId="0">
      <selection activeCell="F75" sqref="F75"/>
    </sheetView>
  </sheetViews>
  <sheetFormatPr defaultRowHeight="15"/>
  <sheetData>
    <row r="1" spans="1:11">
      <c r="A1" t="s">
        <v>13</v>
      </c>
      <c r="B1" t="s">
        <v>12</v>
      </c>
      <c r="C1">
        <v>10</v>
      </c>
      <c r="D1">
        <v>1508</v>
      </c>
      <c r="E1">
        <v>9166.2139024552107</v>
      </c>
      <c r="F1">
        <v>6.00224955316171E-2</v>
      </c>
      <c r="G1">
        <v>166.497721405482</v>
      </c>
      <c r="H1">
        <v>8691.1</v>
      </c>
      <c r="I1" t="b">
        <v>0</v>
      </c>
      <c r="K1">
        <v>1.1040962957923209E-2</v>
      </c>
    </row>
    <row r="2" spans="1:11">
      <c r="A2" t="s">
        <v>56</v>
      </c>
      <c r="B2" t="s">
        <v>12</v>
      </c>
      <c r="C2">
        <v>10</v>
      </c>
      <c r="D2">
        <v>1459</v>
      </c>
      <c r="E2">
        <v>8311.2106643155003</v>
      </c>
      <c r="F2">
        <v>3.7337962844098002E-2</v>
      </c>
      <c r="G2">
        <v>157.87703218732</v>
      </c>
      <c r="H2">
        <v>9266.1</v>
      </c>
      <c r="I2" t="b">
        <v>0</v>
      </c>
      <c r="K2">
        <v>1.0820906935388622E-2</v>
      </c>
    </row>
    <row r="3" spans="1:11">
      <c r="A3" t="s">
        <v>97</v>
      </c>
      <c r="B3" t="s">
        <v>12</v>
      </c>
      <c r="C3">
        <v>10</v>
      </c>
      <c r="D3">
        <v>2525</v>
      </c>
      <c r="E3">
        <v>12991.213683824801</v>
      </c>
      <c r="F3">
        <v>3.6013918989985301E-2</v>
      </c>
      <c r="G3">
        <v>236.37416797009499</v>
      </c>
      <c r="H3">
        <v>10241.1</v>
      </c>
      <c r="I3" t="b">
        <v>0</v>
      </c>
      <c r="K3">
        <v>9.3613531869344551E-3</v>
      </c>
    </row>
    <row r="4" spans="1:11">
      <c r="A4" t="s">
        <v>111</v>
      </c>
      <c r="B4" t="s">
        <v>12</v>
      </c>
      <c r="C4">
        <v>10</v>
      </c>
      <c r="D4">
        <v>1573</v>
      </c>
      <c r="E4">
        <v>9386.2071979999891</v>
      </c>
      <c r="F4">
        <v>5.1195472663648101E-2</v>
      </c>
      <c r="G4">
        <v>169.03350612422</v>
      </c>
      <c r="H4">
        <v>8601.1</v>
      </c>
      <c r="I4" t="b">
        <v>0</v>
      </c>
      <c r="K4">
        <v>1.0745931730719643E-2</v>
      </c>
    </row>
    <row r="5" spans="1:11">
      <c r="A5" t="s">
        <v>115</v>
      </c>
      <c r="B5" t="s">
        <v>12</v>
      </c>
      <c r="C5">
        <v>10</v>
      </c>
      <c r="D5">
        <v>1603</v>
      </c>
      <c r="E5">
        <v>10041.214312624899</v>
      </c>
      <c r="F5">
        <v>3.0799667163967599E-2</v>
      </c>
      <c r="G5">
        <v>179.98232223328301</v>
      </c>
      <c r="H5">
        <v>8951.1</v>
      </c>
      <c r="I5" t="b">
        <v>0</v>
      </c>
      <c r="K5">
        <v>1.122784293407879E-2</v>
      </c>
    </row>
    <row r="6" spans="1:11">
      <c r="A6" t="s">
        <v>147</v>
      </c>
      <c r="B6" t="s">
        <v>12</v>
      </c>
      <c r="C6">
        <v>10</v>
      </c>
      <c r="D6">
        <v>1941</v>
      </c>
      <c r="E6">
        <v>10301.2071979999</v>
      </c>
      <c r="F6">
        <v>1.7190192263714901E-2</v>
      </c>
      <c r="G6">
        <v>157.44232213541599</v>
      </c>
      <c r="H6">
        <v>10045.6</v>
      </c>
      <c r="I6" t="b">
        <v>0</v>
      </c>
      <c r="K6">
        <v>8.1114024799286959E-3</v>
      </c>
    </row>
    <row r="7" spans="1:11">
      <c r="A7" t="s">
        <v>155</v>
      </c>
      <c r="B7" t="s">
        <v>12</v>
      </c>
      <c r="C7">
        <v>10</v>
      </c>
      <c r="D7">
        <v>1391</v>
      </c>
      <c r="E7">
        <v>9311.2053679999899</v>
      </c>
      <c r="F7">
        <v>1.02438964573914E-2</v>
      </c>
      <c r="G7">
        <v>110.642720199157</v>
      </c>
      <c r="H7">
        <v>9900.7000000000007</v>
      </c>
      <c r="I7" t="b">
        <v>0</v>
      </c>
      <c r="K7">
        <v>7.9541854923908702E-3</v>
      </c>
    </row>
    <row r="8" spans="1:11">
      <c r="A8" t="s">
        <v>174</v>
      </c>
      <c r="B8" t="s">
        <v>12</v>
      </c>
      <c r="C8">
        <v>10</v>
      </c>
      <c r="D8">
        <v>1983</v>
      </c>
      <c r="E8">
        <v>10666.2071979999</v>
      </c>
      <c r="F8">
        <v>2.5510646781985499E-2</v>
      </c>
      <c r="G8">
        <v>162.91320147165101</v>
      </c>
      <c r="H8">
        <v>8380.6</v>
      </c>
      <c r="I8" t="b">
        <v>0</v>
      </c>
      <c r="K8">
        <v>8.2154917534871912E-3</v>
      </c>
    </row>
    <row r="9" spans="1:11">
      <c r="A9" t="s">
        <v>202</v>
      </c>
      <c r="B9" t="s">
        <v>12</v>
      </c>
      <c r="C9">
        <v>10</v>
      </c>
      <c r="D9">
        <v>1337</v>
      </c>
      <c r="E9">
        <v>9316.2205443845105</v>
      </c>
      <c r="F9">
        <v>4.9477069218871197E-2</v>
      </c>
      <c r="G9">
        <v>186.20802598233601</v>
      </c>
      <c r="H9">
        <v>7795.6</v>
      </c>
      <c r="I9" t="b">
        <v>0</v>
      </c>
      <c r="K9">
        <v>1.3927301868536725E-2</v>
      </c>
    </row>
    <row r="10" spans="1:11">
      <c r="A10" t="s">
        <v>208</v>
      </c>
      <c r="B10" t="s">
        <v>12</v>
      </c>
      <c r="C10">
        <v>10</v>
      </c>
      <c r="D10">
        <v>1266</v>
      </c>
      <c r="E10">
        <v>9001.21173703768</v>
      </c>
      <c r="F10">
        <v>4.74653031188862E-2</v>
      </c>
      <c r="G10">
        <v>117.39384069034</v>
      </c>
      <c r="H10">
        <v>8046.1</v>
      </c>
      <c r="I10" t="b">
        <v>0</v>
      </c>
      <c r="K10">
        <v>9.2728152204060027E-3</v>
      </c>
    </row>
    <row r="11" spans="1:11">
      <c r="E11">
        <f>AVERAGE(E1:E10)</f>
        <v>9849.2111806642388</v>
      </c>
      <c r="F11">
        <f>AVERAGE(F1:F10)</f>
        <v>3.6525662503416531E-2</v>
      </c>
      <c r="G11">
        <f>AVERAGE(G1:G10)</f>
        <v>164.43648603993</v>
      </c>
      <c r="H11">
        <f>AVERAGE(H1:H10)</f>
        <v>8991.9100000000017</v>
      </c>
      <c r="K11">
        <f>AVERAGE(K1:K10)</f>
        <v>1.0067819455979423E-2</v>
      </c>
    </row>
    <row r="12" spans="1:11">
      <c r="E12">
        <f>STDEV(E1:E10)</f>
        <v>1296.1380118595639</v>
      </c>
      <c r="F12">
        <f>STDEV(F1:F10)</f>
        <v>1.5896715622778085E-2</v>
      </c>
      <c r="G12">
        <f>STDEV(G1:G10)</f>
        <v>35.145932631830398</v>
      </c>
      <c r="H12">
        <f>STDEV(H1:H10)</f>
        <v>850.88949204150526</v>
      </c>
      <c r="K12">
        <f>STDEV(K1:K10)</f>
        <v>1.8580905492905351E-3</v>
      </c>
    </row>
    <row r="13" spans="1:11">
      <c r="E13">
        <f>CONFIDENCE(0.05,E12,10)</f>
        <v>803.33990093166858</v>
      </c>
      <c r="F13">
        <f>CONFIDENCE(0.05,F12,10)</f>
        <v>9.852705372956171E-3</v>
      </c>
      <c r="G13">
        <f>CONFIDENCE(0.05,G12,10)</f>
        <v>21.783274450919265</v>
      </c>
      <c r="H13">
        <f>CONFIDENCE(0.05,H12,10)</f>
        <v>527.37708020747675</v>
      </c>
      <c r="K13">
        <f>CONFIDENCE(0.05,K12,10)</f>
        <v>1.1516352920223276E-3</v>
      </c>
    </row>
    <row r="15" spans="1:11">
      <c r="A15" t="s">
        <v>52</v>
      </c>
      <c r="B15" t="s">
        <v>12</v>
      </c>
      <c r="C15">
        <v>7</v>
      </c>
      <c r="D15">
        <v>1402</v>
      </c>
      <c r="E15">
        <v>7600.9129689424999</v>
      </c>
      <c r="F15">
        <v>9.5794216352528098E-3</v>
      </c>
      <c r="G15">
        <v>85.653502183516906</v>
      </c>
      <c r="H15">
        <v>8785.6</v>
      </c>
      <c r="I15" t="b">
        <v>0</v>
      </c>
      <c r="K15">
        <v>8.7276851623718059E-3</v>
      </c>
    </row>
    <row r="16" spans="1:11">
      <c r="A16" t="s">
        <v>151</v>
      </c>
      <c r="B16" t="s">
        <v>12</v>
      </c>
      <c r="C16">
        <v>7</v>
      </c>
      <c r="D16">
        <v>1230</v>
      </c>
      <c r="E16">
        <v>7750.91057346257</v>
      </c>
      <c r="F16">
        <v>9.3182519204803495E-3</v>
      </c>
      <c r="G16">
        <v>88.490525500830202</v>
      </c>
      <c r="H16">
        <v>8975.6</v>
      </c>
      <c r="I16" t="b">
        <v>0</v>
      </c>
      <c r="K16">
        <v>1.0277645238191661E-2</v>
      </c>
    </row>
    <row r="17" spans="1:11">
      <c r="A17" t="s">
        <v>170</v>
      </c>
      <c r="B17" t="s">
        <v>12</v>
      </c>
      <c r="C17">
        <v>7</v>
      </c>
      <c r="D17">
        <v>1298</v>
      </c>
      <c r="E17">
        <v>7890.9056819999896</v>
      </c>
      <c r="F17">
        <v>9.6772486174826408E-3</v>
      </c>
      <c r="G17">
        <v>85.0997614090805</v>
      </c>
      <c r="H17">
        <v>9065.6</v>
      </c>
      <c r="I17" t="b">
        <v>0</v>
      </c>
      <c r="K17">
        <v>9.3660314119613144E-3</v>
      </c>
    </row>
    <row r="18" spans="1:11">
      <c r="A18" t="s">
        <v>200</v>
      </c>
      <c r="B18" t="s">
        <v>12</v>
      </c>
      <c r="C18">
        <v>7</v>
      </c>
      <c r="D18">
        <v>1189</v>
      </c>
      <c r="E18">
        <v>6276.4125089158797</v>
      </c>
      <c r="F18">
        <v>3.5425643179315597E-2</v>
      </c>
      <c r="G18">
        <v>98.795791858248904</v>
      </c>
      <c r="H18">
        <v>7900.6</v>
      </c>
      <c r="I18" t="b">
        <v>0</v>
      </c>
      <c r="K18">
        <v>1.1870214088459558E-2</v>
      </c>
    </row>
    <row r="19" spans="1:11">
      <c r="A19" t="s">
        <v>206</v>
      </c>
      <c r="B19" t="s">
        <v>12</v>
      </c>
      <c r="C19">
        <v>7</v>
      </c>
      <c r="D19">
        <v>1323</v>
      </c>
      <c r="E19">
        <v>7000.9107527469196</v>
      </c>
      <c r="F19">
        <v>9.6822214546537309E-3</v>
      </c>
      <c r="G19">
        <v>78.824084529316707</v>
      </c>
      <c r="H19">
        <v>8645.7000000000007</v>
      </c>
      <c r="I19" t="b">
        <v>0</v>
      </c>
      <c r="K19">
        <v>8.5114009857808776E-3</v>
      </c>
    </row>
    <row r="20" spans="1:11">
      <c r="E20">
        <f>AVERAGE(E15:E19)</f>
        <v>7304.0104972135714</v>
      </c>
      <c r="F20">
        <f>AVERAGE(F15:F19)</f>
        <v>1.4736557361437027E-2</v>
      </c>
      <c r="G20">
        <f>AVERAGE(G15:G19)</f>
        <v>87.37273309619863</v>
      </c>
      <c r="H20">
        <f>AVERAGE(H15:H19)</f>
        <v>8674.6200000000008</v>
      </c>
      <c r="K20">
        <f>AVERAGE(K15:K19)</f>
        <v>9.750595377353042E-3</v>
      </c>
    </row>
    <row r="21" spans="1:11">
      <c r="E21">
        <f>STDEV(E15:E19)</f>
        <v>667.11014728544444</v>
      </c>
      <c r="F21">
        <f>STDEV(F15:F19)</f>
        <v>1.1566495484313544E-2</v>
      </c>
      <c r="G21">
        <f>STDEV(G15:G19)</f>
        <v>7.2961852855229088</v>
      </c>
      <c r="H21">
        <f>STDEV(H15:H19)</f>
        <v>462.524109641834</v>
      </c>
      <c r="K21">
        <f>STDEV(K15:K19)</f>
        <v>1.3693431388605204E-3</v>
      </c>
    </row>
    <row r="22" spans="1:11">
      <c r="E22">
        <f>CONFIDENCE(0.05,E21,5)</f>
        <v>584.73708114305521</v>
      </c>
      <c r="F22">
        <f>CONFIDENCE(0.05,F21,5)</f>
        <v>1.0138294007478064E-2</v>
      </c>
      <c r="G22">
        <f>CONFIDENCE(0.05,G21,5)</f>
        <v>6.3952708629840105</v>
      </c>
      <c r="H22">
        <f>CONFIDENCE(0.05,H21,5)</f>
        <v>405.41280766118172</v>
      </c>
      <c r="K22">
        <f>CONFIDENCE(0.05,K21,5)</f>
        <v>1.2002601269951341E-3</v>
      </c>
    </row>
    <row r="24" spans="1:11">
      <c r="A24" t="s">
        <v>22</v>
      </c>
      <c r="B24" t="s">
        <v>12</v>
      </c>
      <c r="C24">
        <v>15</v>
      </c>
      <c r="D24">
        <v>1911</v>
      </c>
      <c r="E24">
        <v>10336.7056819999</v>
      </c>
      <c r="F24">
        <v>2.8575774412532302E-2</v>
      </c>
      <c r="G24">
        <v>273.06683419357603</v>
      </c>
      <c r="H24">
        <v>9956.2000000000007</v>
      </c>
      <c r="I24" t="b">
        <v>0</v>
      </c>
      <c r="K24">
        <v>9.5261410847226943E-3</v>
      </c>
    </row>
    <row r="25" spans="1:11">
      <c r="A25" t="s">
        <v>99</v>
      </c>
      <c r="B25" t="s">
        <v>12</v>
      </c>
      <c r="C25">
        <v>15</v>
      </c>
      <c r="D25">
        <v>1341</v>
      </c>
      <c r="E25">
        <v>11206.7105011316</v>
      </c>
      <c r="F25">
        <v>5.6803022998429098E-2</v>
      </c>
      <c r="G25">
        <v>275.97912775364102</v>
      </c>
      <c r="H25">
        <v>10276.5</v>
      </c>
      <c r="I25" t="b">
        <v>0</v>
      </c>
      <c r="K25">
        <v>1.3720066008135273E-2</v>
      </c>
    </row>
    <row r="26" spans="1:11">
      <c r="A26" t="s">
        <v>101</v>
      </c>
      <c r="B26" t="s">
        <v>12</v>
      </c>
      <c r="C26">
        <v>15</v>
      </c>
      <c r="D26">
        <v>1676</v>
      </c>
      <c r="E26">
        <v>10651.709588101799</v>
      </c>
      <c r="F26">
        <v>5.6539222560634698E-2</v>
      </c>
      <c r="G26">
        <v>276.00737012580998</v>
      </c>
      <c r="H26">
        <v>8256.5</v>
      </c>
      <c r="I26" t="b">
        <v>0</v>
      </c>
      <c r="K26">
        <v>1.0978813449714001E-2</v>
      </c>
    </row>
    <row r="27" spans="1:11">
      <c r="A27" t="s">
        <v>137</v>
      </c>
      <c r="B27" t="s">
        <v>12</v>
      </c>
      <c r="C27">
        <v>15</v>
      </c>
      <c r="D27">
        <v>1722</v>
      </c>
      <c r="E27">
        <v>12311.710758462201</v>
      </c>
      <c r="F27">
        <v>3.3403635255188399E-2</v>
      </c>
      <c r="G27">
        <v>286.17970210112099</v>
      </c>
      <c r="H27">
        <v>8881.5</v>
      </c>
      <c r="I27" t="b">
        <v>0</v>
      </c>
      <c r="K27">
        <v>1.1079353546307433E-2</v>
      </c>
    </row>
    <row r="28" spans="1:11">
      <c r="A28" t="s">
        <v>139</v>
      </c>
      <c r="B28" t="s">
        <v>12</v>
      </c>
      <c r="C28">
        <v>15</v>
      </c>
      <c r="D28">
        <v>1929</v>
      </c>
      <c r="E28">
        <v>12386.710556674299</v>
      </c>
      <c r="F28">
        <v>4.2101132046859301E-2</v>
      </c>
      <c r="G28">
        <v>286.556603044165</v>
      </c>
      <c r="H28">
        <v>8866.5</v>
      </c>
      <c r="I28" t="b">
        <v>0</v>
      </c>
      <c r="K28">
        <v>9.9034595833476756E-3</v>
      </c>
    </row>
    <row r="29" spans="1:11">
      <c r="A29" t="s">
        <v>158</v>
      </c>
      <c r="B29" t="s">
        <v>12</v>
      </c>
      <c r="C29">
        <v>15</v>
      </c>
      <c r="D29">
        <v>1173</v>
      </c>
      <c r="E29">
        <v>10401.7108791337</v>
      </c>
      <c r="F29">
        <v>4.6384622907004402E-2</v>
      </c>
      <c r="G29">
        <v>283.78296479015501</v>
      </c>
      <c r="H29">
        <v>9920.6</v>
      </c>
      <c r="I29" t="b">
        <v>0</v>
      </c>
      <c r="K29">
        <v>1.6128614082986929E-2</v>
      </c>
    </row>
    <row r="30" spans="1:11">
      <c r="A30" t="s">
        <v>177</v>
      </c>
      <c r="B30" t="s">
        <v>12</v>
      </c>
      <c r="C30">
        <v>15</v>
      </c>
      <c r="D30">
        <v>1253</v>
      </c>
      <c r="E30">
        <v>9211.7104181864106</v>
      </c>
      <c r="F30">
        <v>8.5336288922820802E-2</v>
      </c>
      <c r="G30">
        <v>282.06319468086201</v>
      </c>
      <c r="H30">
        <v>8691.6</v>
      </c>
      <c r="I30" t="b">
        <v>0</v>
      </c>
      <c r="K30">
        <v>1.5007352736411919E-2</v>
      </c>
    </row>
    <row r="31" spans="1:11">
      <c r="A31" t="s">
        <v>189</v>
      </c>
      <c r="B31" t="s">
        <v>12</v>
      </c>
      <c r="C31">
        <v>15</v>
      </c>
      <c r="D31">
        <v>1333</v>
      </c>
      <c r="E31">
        <v>10401.7071979999</v>
      </c>
      <c r="F31">
        <v>3.5206664457071997E-2</v>
      </c>
      <c r="G31">
        <v>221.88242705687301</v>
      </c>
      <c r="H31">
        <v>9275.7000000000007</v>
      </c>
      <c r="I31" t="b">
        <v>0</v>
      </c>
      <c r="K31">
        <v>1.1096895576737835E-2</v>
      </c>
    </row>
    <row r="32" spans="1:11">
      <c r="E32">
        <f>AVERAGE(E24:E31)</f>
        <v>10863.584447711226</v>
      </c>
      <c r="F32">
        <f>AVERAGE(F24:F31)</f>
        <v>4.8043795445067629E-2</v>
      </c>
      <c r="G32">
        <f>AVERAGE(G24:G31)</f>
        <v>273.18977796827539</v>
      </c>
      <c r="H32">
        <f>AVERAGE(H24:H31)</f>
        <v>9265.6374999999989</v>
      </c>
      <c r="K32">
        <f>AVERAGE(K24:K31)</f>
        <v>1.2180087008545469E-2</v>
      </c>
    </row>
    <row r="33" spans="1:11">
      <c r="E33">
        <f>STDEV(E24:E31)</f>
        <v>1069.8835871714555</v>
      </c>
      <c r="F33">
        <f>STDEV(F24:F31)</f>
        <v>1.8267162521400166E-2</v>
      </c>
      <c r="G33">
        <f>STDEV(G24:G31)</f>
        <v>21.335891769818172</v>
      </c>
      <c r="H33">
        <f>STDEV(H24:H31)</f>
        <v>715.39665308836425</v>
      </c>
      <c r="K33">
        <f>STDEV(K24:K31)</f>
        <v>2.4497892115871332E-3</v>
      </c>
    </row>
    <row r="34" spans="1:11">
      <c r="E34">
        <f>CONFIDENCE(0.05,E33,8)</f>
        <v>741.37787753493592</v>
      </c>
      <c r="F34">
        <f>CONFIDENCE(0.05,F33,8)</f>
        <v>1.2658265199212796E-2</v>
      </c>
      <c r="G34">
        <f>CONFIDENCE(0.05,G33,8)</f>
        <v>14.784746999850908</v>
      </c>
      <c r="H34">
        <f>CONFIDENCE(0.05,H33,8)</f>
        <v>495.73547872106184</v>
      </c>
      <c r="K34">
        <f>CONFIDENCE(0.05,K33,8)</f>
        <v>1.6975861185945949E-3</v>
      </c>
    </row>
    <row r="36" spans="1:11">
      <c r="A36" t="s">
        <v>26</v>
      </c>
      <c r="B36" t="s">
        <v>12</v>
      </c>
      <c r="C36">
        <v>20</v>
      </c>
      <c r="D36">
        <v>1761</v>
      </c>
      <c r="E36">
        <v>11076.5250280368</v>
      </c>
      <c r="F36">
        <v>3.3317332127922497E-2</v>
      </c>
      <c r="G36">
        <v>376.285883764316</v>
      </c>
      <c r="H36">
        <v>10201.200000000001</v>
      </c>
      <c r="I36" t="b">
        <v>0</v>
      </c>
      <c r="K36">
        <v>1.0683869499270755E-2</v>
      </c>
    </row>
    <row r="37" spans="1:11">
      <c r="A37" t="s">
        <v>28</v>
      </c>
      <c r="B37" t="s">
        <v>12</v>
      </c>
      <c r="C37">
        <v>20</v>
      </c>
      <c r="D37">
        <v>1801</v>
      </c>
      <c r="E37">
        <v>12171.2119176751</v>
      </c>
      <c r="F37">
        <v>2.9522356425908398E-2</v>
      </c>
      <c r="G37">
        <v>397.326102688015</v>
      </c>
      <c r="H37">
        <v>8741.1</v>
      </c>
      <c r="I37" t="b">
        <v>0</v>
      </c>
      <c r="K37">
        <v>1.1030708014658939E-2</v>
      </c>
    </row>
    <row r="38" spans="1:11">
      <c r="A38" t="s">
        <v>32</v>
      </c>
      <c r="B38" t="s">
        <v>12</v>
      </c>
      <c r="C38">
        <v>20</v>
      </c>
      <c r="D38">
        <v>1797</v>
      </c>
      <c r="E38">
        <v>12106.207871999901</v>
      </c>
      <c r="F38">
        <v>2.7477301863391299E-2</v>
      </c>
      <c r="G38">
        <v>383.67016413504501</v>
      </c>
      <c r="H38">
        <v>10286.5</v>
      </c>
      <c r="I38" t="b">
        <v>0</v>
      </c>
      <c r="K38">
        <v>1.0675296720507653E-2</v>
      </c>
    </row>
    <row r="39" spans="1:11">
      <c r="A39" t="s">
        <v>126</v>
      </c>
      <c r="B39" t="s">
        <v>12</v>
      </c>
      <c r="C39">
        <v>20</v>
      </c>
      <c r="D39">
        <v>1472</v>
      </c>
      <c r="E39">
        <v>9066.2125281961198</v>
      </c>
      <c r="F39">
        <v>3.1336870022350298E-2</v>
      </c>
      <c r="G39">
        <v>391.25648302364198</v>
      </c>
      <c r="H39">
        <v>6511.6</v>
      </c>
      <c r="I39" t="b">
        <v>0</v>
      </c>
      <c r="K39">
        <v>1.3289962059226969E-2</v>
      </c>
    </row>
    <row r="40" spans="1:11">
      <c r="A40" t="s">
        <v>141</v>
      </c>
      <c r="B40" t="s">
        <v>12</v>
      </c>
      <c r="C40">
        <v>20</v>
      </c>
      <c r="D40">
        <v>1302</v>
      </c>
      <c r="E40">
        <v>13701.2071979999</v>
      </c>
      <c r="F40">
        <v>3.2529832313390898E-2</v>
      </c>
      <c r="G40">
        <v>357.81491246313999</v>
      </c>
      <c r="H40">
        <v>10981.5</v>
      </c>
      <c r="I40" t="b">
        <v>0</v>
      </c>
      <c r="K40">
        <v>1.3740972060796467E-2</v>
      </c>
    </row>
    <row r="41" spans="1:11">
      <c r="A41" t="s">
        <v>162</v>
      </c>
      <c r="B41" t="s">
        <v>12</v>
      </c>
      <c r="C41">
        <v>20</v>
      </c>
      <c r="D41">
        <v>1194</v>
      </c>
      <c r="E41">
        <v>9128.21286204231</v>
      </c>
      <c r="F41">
        <v>7.2234275078642496E-2</v>
      </c>
      <c r="G41">
        <v>375.70200826941698</v>
      </c>
      <c r="H41">
        <v>9166.1</v>
      </c>
      <c r="I41" t="b">
        <v>0</v>
      </c>
      <c r="K41">
        <v>1.5732914919154815E-2</v>
      </c>
    </row>
    <row r="42" spans="1:11">
      <c r="A42" t="s">
        <v>181</v>
      </c>
      <c r="B42" t="s">
        <v>12</v>
      </c>
      <c r="C42">
        <v>20</v>
      </c>
      <c r="D42">
        <v>1481</v>
      </c>
      <c r="E42">
        <v>8301.2160788239507</v>
      </c>
      <c r="F42">
        <v>3.5004840313239E-2</v>
      </c>
      <c r="G42">
        <v>372.57304764775</v>
      </c>
      <c r="H42">
        <v>8646.6</v>
      </c>
      <c r="I42" t="b">
        <v>0</v>
      </c>
      <c r="K42">
        <v>1.2578428347324443E-2</v>
      </c>
    </row>
    <row r="43" spans="1:11">
      <c r="A43" t="s">
        <v>193</v>
      </c>
      <c r="B43" t="s">
        <v>12</v>
      </c>
      <c r="C43">
        <v>20</v>
      </c>
      <c r="D43">
        <v>1803</v>
      </c>
      <c r="E43">
        <v>11216.3115602044</v>
      </c>
      <c r="F43">
        <v>4.1213982738786098E-2</v>
      </c>
      <c r="G43">
        <v>364.705253585131</v>
      </c>
      <c r="H43">
        <v>8342</v>
      </c>
      <c r="I43" t="b">
        <v>0</v>
      </c>
      <c r="K43">
        <v>1.011384508000918E-2</v>
      </c>
    </row>
    <row r="44" spans="1:11">
      <c r="E44">
        <f>AVERAGE(E36:E43)</f>
        <v>10845.888130622312</v>
      </c>
      <c r="F44">
        <f>AVERAGE(F36:F43)</f>
        <v>3.7829598860453867E-2</v>
      </c>
      <c r="G44">
        <f>AVERAGE(G36:G43)</f>
        <v>377.41673194705697</v>
      </c>
      <c r="H44">
        <f>AVERAGE(H36:H43)</f>
        <v>9109.5750000000007</v>
      </c>
      <c r="K44">
        <f>AVERAGE(K36:K43)</f>
        <v>1.2230749587618654E-2</v>
      </c>
    </row>
    <row r="45" spans="1:11">
      <c r="E45">
        <f>STDEV(E36:E43)</f>
        <v>1862.4543059615153</v>
      </c>
      <c r="F45">
        <f>STDEV(F36:F43)</f>
        <v>1.4490878880129583E-2</v>
      </c>
      <c r="G45">
        <f>STDEV(G36:G43)</f>
        <v>13.095912933938298</v>
      </c>
      <c r="H45">
        <f>STDEV(H36:H43)</f>
        <v>1402.6943988013093</v>
      </c>
      <c r="K45">
        <f>STDEV(K36:K43)</f>
        <v>1.9465134254634518E-3</v>
      </c>
    </row>
    <row r="46" spans="1:11">
      <c r="E46">
        <f>CONFIDENCE(0.05,E45,8)</f>
        <v>1290.5912726542945</v>
      </c>
      <c r="F46">
        <f>CONFIDENCE(0.05,F45,8)</f>
        <v>1.0041482229079782E-2</v>
      </c>
      <c r="G46">
        <f>CONFIDENCE(0.05,G45,8)</f>
        <v>9.074837909247746</v>
      </c>
      <c r="H46">
        <f>CONFIDENCE(0.05,H45,8)</f>
        <v>971.99976584630315</v>
      </c>
      <c r="K46">
        <f>CONFIDENCE(0.05,K45,8)</f>
        <v>1.3488402002488945E-3</v>
      </c>
    </row>
    <row r="48" spans="1:11">
      <c r="A48" t="s">
        <v>40</v>
      </c>
      <c r="B48" t="s">
        <v>12</v>
      </c>
      <c r="C48">
        <v>25</v>
      </c>
      <c r="D48">
        <v>1417</v>
      </c>
      <c r="E48">
        <v>10661.7071979999</v>
      </c>
      <c r="F48">
        <v>4.9947365679737198E-2</v>
      </c>
      <c r="G48">
        <v>472.28083797205699</v>
      </c>
      <c r="H48">
        <v>9322.5</v>
      </c>
      <c r="I48" t="b">
        <v>0</v>
      </c>
      <c r="K48">
        <v>1.3331851460043951E-2</v>
      </c>
    </row>
    <row r="49" spans="1:11">
      <c r="A49" t="s">
        <v>166</v>
      </c>
      <c r="B49" t="s">
        <v>12</v>
      </c>
      <c r="C49">
        <v>25</v>
      </c>
      <c r="D49">
        <v>1014</v>
      </c>
      <c r="E49">
        <v>8777.2726534699596</v>
      </c>
      <c r="F49">
        <v>6.2926822778672203E-2</v>
      </c>
      <c r="G49">
        <v>475.42805626032998</v>
      </c>
      <c r="H49">
        <v>8796.2000000000007</v>
      </c>
      <c r="I49" t="b">
        <v>0</v>
      </c>
      <c r="K49">
        <v>1.8754558432360156E-2</v>
      </c>
    </row>
    <row r="50" spans="1:11">
      <c r="A50" t="s">
        <v>185</v>
      </c>
      <c r="B50" t="s">
        <v>12</v>
      </c>
      <c r="C50">
        <v>25</v>
      </c>
      <c r="D50">
        <v>1170</v>
      </c>
      <c r="E50">
        <v>10588.2128303437</v>
      </c>
      <c r="F50">
        <v>6.9780833367862602E-2</v>
      </c>
      <c r="G50">
        <v>522.74499640828003</v>
      </c>
      <c r="H50">
        <v>8926.2000000000007</v>
      </c>
      <c r="I50" t="b">
        <v>0</v>
      </c>
      <c r="K50">
        <v>1.7871623808830086E-2</v>
      </c>
    </row>
    <row r="51" spans="1:11">
      <c r="A51" t="s">
        <v>197</v>
      </c>
      <c r="B51" t="s">
        <v>12</v>
      </c>
      <c r="C51">
        <v>25</v>
      </c>
      <c r="D51">
        <v>1521</v>
      </c>
      <c r="E51">
        <v>9596.7271134729108</v>
      </c>
      <c r="F51">
        <v>4.0702138142988502E-2</v>
      </c>
      <c r="G51">
        <v>508.67479279947401</v>
      </c>
      <c r="H51">
        <v>7627.1</v>
      </c>
      <c r="I51" t="b">
        <v>0</v>
      </c>
      <c r="K51">
        <v>1.337737785139971E-2</v>
      </c>
    </row>
    <row r="52" spans="1:11">
      <c r="E52">
        <f>AVERAGE(E48:E51)</f>
        <v>9905.9799488216177</v>
      </c>
      <c r="F52">
        <f>AVERAGE(F48:F51)</f>
        <v>5.5839289992315133E-2</v>
      </c>
      <c r="G52">
        <f>AVERAGE(G48:G51)</f>
        <v>494.78217086003525</v>
      </c>
      <c r="H52">
        <f>AVERAGE(H48:H51)</f>
        <v>8668</v>
      </c>
      <c r="K52">
        <f>AVERAGE(K48:K51)</f>
        <v>1.5833852888158476E-2</v>
      </c>
    </row>
    <row r="53" spans="1:11">
      <c r="E53">
        <f>STDEV(E48:E51)</f>
        <v>895.57855686175753</v>
      </c>
      <c r="F53">
        <f>STDEV(F48:F51)</f>
        <v>1.3018549469950881E-2</v>
      </c>
      <c r="G53">
        <f>STDEV(G48:G51)</f>
        <v>24.871779796039117</v>
      </c>
      <c r="H53">
        <f>STDEV(H48:H51)</f>
        <v>729.14231349808563</v>
      </c>
      <c r="K53">
        <f>STDEV(K48:K51)</f>
        <v>2.8854411536523234E-3</v>
      </c>
    </row>
    <row r="54" spans="1:11">
      <c r="E54">
        <f>CONFIDENCE(0.05,E53,5)</f>
        <v>784.99479194637615</v>
      </c>
      <c r="F54">
        <f>CONFIDENCE(0.05,F53,5)</f>
        <v>1.1411052056023255E-2</v>
      </c>
      <c r="G54">
        <f>CONFIDENCE(0.05,G53,5)</f>
        <v>21.800675615485495</v>
      </c>
      <c r="H54">
        <f>CONFIDENCE(0.05,H53,5)</f>
        <v>639.10967306922828</v>
      </c>
      <c r="K54">
        <f>CONFIDENCE(0.05,K53,5)</f>
        <v>2.5291542106835566E-3</v>
      </c>
    </row>
    <row r="56" spans="1:11">
      <c r="A56" t="s">
        <v>24</v>
      </c>
      <c r="B56" t="s">
        <v>10</v>
      </c>
      <c r="C56">
        <v>15</v>
      </c>
      <c r="D56">
        <v>745</v>
      </c>
      <c r="E56">
        <v>7162.8930545213298</v>
      </c>
      <c r="F56">
        <v>4.1009368133242602E-2</v>
      </c>
      <c r="G56">
        <v>314.52579642089103</v>
      </c>
      <c r="H56">
        <v>7165.6</v>
      </c>
      <c r="I56" t="b">
        <v>0</v>
      </c>
      <c r="K56">
        <v>2.8145485138334769E-2</v>
      </c>
    </row>
    <row r="57" spans="1:11">
      <c r="A57" t="s">
        <v>103</v>
      </c>
      <c r="B57" t="s">
        <v>10</v>
      </c>
      <c r="C57">
        <v>15</v>
      </c>
      <c r="D57">
        <v>1036</v>
      </c>
      <c r="E57">
        <v>5960.7730681703797</v>
      </c>
      <c r="F57">
        <v>3.52248479347586E-2</v>
      </c>
      <c r="G57">
        <v>304.073828549589</v>
      </c>
      <c r="H57">
        <v>5946.1</v>
      </c>
      <c r="I57" t="b">
        <v>0</v>
      </c>
      <c r="K57">
        <v>1.9567170434336485E-2</v>
      </c>
    </row>
    <row r="58" spans="1:11">
      <c r="A58" t="s">
        <v>105</v>
      </c>
      <c r="B58" t="s">
        <v>10</v>
      </c>
      <c r="C58">
        <v>15</v>
      </c>
      <c r="D58">
        <v>1036</v>
      </c>
      <c r="E58">
        <v>5960.7730681703797</v>
      </c>
      <c r="F58">
        <v>3.52248479347586E-2</v>
      </c>
      <c r="G58">
        <v>304.073828549589</v>
      </c>
      <c r="H58">
        <v>5946.1</v>
      </c>
      <c r="I58" t="b">
        <v>0</v>
      </c>
      <c r="K58">
        <v>1.9567170434336485E-2</v>
      </c>
    </row>
    <row r="59" spans="1:11">
      <c r="E59">
        <f>AVERAGE(E55:E58)</f>
        <v>6361.4797302873631</v>
      </c>
      <c r="F59">
        <f>AVERAGE(F55:F58)</f>
        <v>3.7153021334253272E-2</v>
      </c>
      <c r="G59">
        <f>AVERAGE(G55:G58)</f>
        <v>307.55781784002301</v>
      </c>
      <c r="H59">
        <f>AVERAGE(H55:H58)</f>
        <v>6352.6000000000013</v>
      </c>
      <c r="K59">
        <f>AVERAGE(K55:K58)</f>
        <v>2.242660866900258E-2</v>
      </c>
    </row>
    <row r="60" spans="1:11">
      <c r="E60">
        <f>STDEV(E55:E58)</f>
        <v>694.04429771794742</v>
      </c>
      <c r="F60">
        <f>STDEV(F55:F58)</f>
        <v>3.3396942937275655E-3</v>
      </c>
      <c r="G60">
        <f>STDEV(G55:G58)</f>
        <v>6.0344464640586954</v>
      </c>
      <c r="H60">
        <f>STDEV(H55:H58)</f>
        <v>704.07865327673801</v>
      </c>
      <c r="K60">
        <f>STDEV(K55:K58)</f>
        <v>4.952692303546718E-3</v>
      </c>
    </row>
    <row r="61" spans="1:11">
      <c r="E61">
        <f>CONFIDENCE(0.05,E60,5)</f>
        <v>608.34547110842459</v>
      </c>
      <c r="F61">
        <f>CONFIDENCE(0.05,F60,5)</f>
        <v>2.9273173270871976E-3</v>
      </c>
      <c r="G61">
        <f>CONFIDENCE(0.05,G60,5)</f>
        <v>5.2893283456500964</v>
      </c>
      <c r="H61">
        <f>CONFIDENCE(0.05,H60,5)</f>
        <v>617.14080993586447</v>
      </c>
      <c r="K61">
        <f>CONFIDENCE(0.05,K60,5)</f>
        <v>4.3411464405988514E-3</v>
      </c>
    </row>
    <row r="63" spans="1:11">
      <c r="A63" t="s">
        <v>62</v>
      </c>
      <c r="B63" t="s">
        <v>12</v>
      </c>
      <c r="C63">
        <v>15</v>
      </c>
      <c r="D63">
        <v>1247</v>
      </c>
      <c r="E63">
        <v>8441.7122498160807</v>
      </c>
      <c r="F63">
        <v>2.2532080932283399E-2</v>
      </c>
      <c r="G63">
        <v>162.87078804649499</v>
      </c>
      <c r="H63" t="s">
        <v>63</v>
      </c>
      <c r="I63" t="b">
        <v>0</v>
      </c>
      <c r="J63" t="b">
        <v>1</v>
      </c>
      <c r="K63">
        <v>8.7073396442927022E-3</v>
      </c>
    </row>
    <row r="64" spans="1:11">
      <c r="A64" t="s">
        <v>64</v>
      </c>
      <c r="B64" t="s">
        <v>12</v>
      </c>
      <c r="C64">
        <v>15</v>
      </c>
      <c r="D64">
        <v>1307</v>
      </c>
      <c r="E64">
        <v>7546.7071979999901</v>
      </c>
      <c r="F64">
        <v>1.6385362351898702E-2</v>
      </c>
      <c r="G64">
        <v>144.25065575901399</v>
      </c>
      <c r="H64" t="s">
        <v>65</v>
      </c>
      <c r="I64" t="b">
        <v>0</v>
      </c>
      <c r="J64" t="b">
        <v>1</v>
      </c>
      <c r="K64">
        <v>7.3578503320078552E-3</v>
      </c>
    </row>
    <row r="65" spans="1:13">
      <c r="A65" t="s">
        <v>71</v>
      </c>
      <c r="B65" t="s">
        <v>12</v>
      </c>
      <c r="C65">
        <v>15</v>
      </c>
      <c r="D65">
        <v>1437</v>
      </c>
      <c r="E65">
        <v>7811.7071979999901</v>
      </c>
      <c r="F65">
        <v>4.2846079551853801E-2</v>
      </c>
      <c r="G65">
        <v>157.513442115131</v>
      </c>
      <c r="H65" t="s">
        <v>72</v>
      </c>
      <c r="I65" t="b">
        <v>0</v>
      </c>
      <c r="J65" t="b">
        <v>1</v>
      </c>
      <c r="K65">
        <v>7.3075129721703082E-3</v>
      </c>
    </row>
    <row r="66" spans="1:13">
      <c r="A66" t="s">
        <v>80</v>
      </c>
      <c r="B66" t="s">
        <v>12</v>
      </c>
      <c r="C66">
        <v>15</v>
      </c>
      <c r="D66">
        <v>1350</v>
      </c>
      <c r="E66">
        <v>9686.7056819999907</v>
      </c>
      <c r="F66">
        <v>3.7453970903855903E-2</v>
      </c>
      <c r="G66">
        <v>213.791825288686</v>
      </c>
      <c r="H66" t="s">
        <v>81</v>
      </c>
      <c r="I66" t="b">
        <v>0</v>
      </c>
      <c r="J66" t="b">
        <v>1</v>
      </c>
      <c r="K66">
        <v>1.0557621001910419E-2</v>
      </c>
    </row>
    <row r="67" spans="1:13">
      <c r="E67">
        <f>AVERAGE(E63:E66)</f>
        <v>8371.7080819540133</v>
      </c>
      <c r="F67">
        <f>AVERAGE(F63:F66)</f>
        <v>2.9804373434972956E-2</v>
      </c>
      <c r="G67">
        <f>AVERAGE(G63:G66)</f>
        <v>169.60667780233149</v>
      </c>
      <c r="K67">
        <f>AVERAGE(K63:K66)</f>
        <v>8.4825809875953215E-3</v>
      </c>
    </row>
    <row r="68" spans="1:13">
      <c r="E68">
        <f>STDEV(E63:E66)</f>
        <v>953.65030631409979</v>
      </c>
      <c r="F68">
        <f>STDEV(F63:F66)</f>
        <v>1.2403743206083277E-2</v>
      </c>
      <c r="G68">
        <f>STDEV(G63:G66)</f>
        <v>30.478810521634372</v>
      </c>
      <c r="K68">
        <f>STDEV(K63:K66)</f>
        <v>1.5277555872654394E-3</v>
      </c>
    </row>
    <row r="69" spans="1:13">
      <c r="E69">
        <f>CONFIDENCE(0.05,E68,5)</f>
        <v>835.8959893120699</v>
      </c>
      <c r="F69">
        <f>CONFIDENCE(0.05,F68,5)</f>
        <v>1.0872160507655626E-2</v>
      </c>
      <c r="G69">
        <f>CONFIDENCE(0.05,G68,5)</f>
        <v>26.715364432175203</v>
      </c>
      <c r="K69">
        <f>CONFIDENCE(0.05,K68,5)</f>
        <v>1.3391122087299703E-3</v>
      </c>
    </row>
    <row r="71" spans="1:13">
      <c r="A71" t="s">
        <v>86</v>
      </c>
      <c r="B71" t="s">
        <v>12</v>
      </c>
      <c r="C71">
        <v>20</v>
      </c>
      <c r="D71">
        <v>1940</v>
      </c>
      <c r="E71">
        <v>11691.2071979999</v>
      </c>
      <c r="F71">
        <v>2.3828276323015301E-2</v>
      </c>
      <c r="G71">
        <v>338.49799133731398</v>
      </c>
      <c r="H71" t="s">
        <v>87</v>
      </c>
      <c r="I71" t="b">
        <v>0</v>
      </c>
      <c r="J71" t="b">
        <v>1</v>
      </c>
      <c r="K71">
        <f t="shared" ref="K71:K72" si="0">G71/(C71*D71)</f>
        <v>8.7241750344668554E-3</v>
      </c>
    </row>
    <row r="72" spans="1:13">
      <c r="A72" t="s">
        <v>193</v>
      </c>
      <c r="B72" t="s">
        <v>12</v>
      </c>
      <c r="C72">
        <v>20</v>
      </c>
      <c r="D72">
        <v>1803</v>
      </c>
      <c r="E72">
        <v>11216.3115602044</v>
      </c>
      <c r="F72">
        <v>4.1213982738786098E-2</v>
      </c>
      <c r="G72">
        <v>364.705253585131</v>
      </c>
      <c r="H72" t="s">
        <v>194</v>
      </c>
      <c r="I72" t="b">
        <v>0</v>
      </c>
      <c r="K72">
        <f t="shared" si="0"/>
        <v>1.011384508000918E-2</v>
      </c>
      <c r="L72">
        <f t="shared" ref="L72" si="1">E72/5</f>
        <v>2243.2623120408798</v>
      </c>
      <c r="M72">
        <f t="shared" ref="M72" si="2">D72/L72</f>
        <v>0.80374015571975754</v>
      </c>
    </row>
    <row r="73" spans="1:13">
      <c r="E73">
        <f>AVERAGE(E71:E72)</f>
        <v>11453.75937910215</v>
      </c>
      <c r="F73">
        <f>AVERAGE(F71:F72)</f>
        <v>3.2521129530900701E-2</v>
      </c>
      <c r="G73">
        <f>AVERAGE(G71:G72)</f>
        <v>351.60162246122252</v>
      </c>
      <c r="K73">
        <f>AVERAGE(K71:K72)</f>
        <v>9.4190100572380184E-3</v>
      </c>
    </row>
    <row r="74" spans="1:13">
      <c r="E74">
        <f>STDEV(E69:E72)</f>
        <v>6134.8232075679343</v>
      </c>
      <c r="F74">
        <f>STDEV(F69:F72)</f>
        <v>1.5224705256599174E-2</v>
      </c>
      <c r="G74">
        <f>STDEV(G69:G72)</f>
        <v>188.03031324940761</v>
      </c>
      <c r="K74">
        <f>STDEV(K69:K72)</f>
        <v>4.7163946812840436E-3</v>
      </c>
    </row>
    <row r="75" spans="1:13">
      <c r="E75">
        <f>CONFIDENCE(0.05,E74,5)</f>
        <v>5377.3108238856194</v>
      </c>
      <c r="F75">
        <f>CONFIDENCE(0.05,F74,5)</f>
        <v>1.3344797331043943E-2</v>
      </c>
      <c r="G75">
        <f>CONFIDENCE(0.05,G74,5)</f>
        <v>164.81280787478124</v>
      </c>
      <c r="K75">
        <f>CONFIDENCE(0.05,K74,5)</f>
        <v>4.1340262484009663E-3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F29" sqref="F29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sinkStats</vt:lpstr>
      <vt:lpstr>average data</vt:lpstr>
      <vt:lpstr>CIs</vt:lpstr>
      <vt:lpstr>MidSense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guddu</dc:creator>
  <cp:lastModifiedBy>kshah</cp:lastModifiedBy>
  <cp:lastPrinted>2010-08-14T16:59:43Z</cp:lastPrinted>
  <dcterms:created xsi:type="dcterms:W3CDTF">2010-01-02T17:27:29Z</dcterms:created>
  <dcterms:modified xsi:type="dcterms:W3CDTF">2010-08-15T19:40:14Z</dcterms:modified>
</cp:coreProperties>
</file>