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Model" sheetId="2" r:id="rId5"/>
    <sheet state="visible" name="Response" sheetId="3" r:id="rId6"/>
  </sheets>
  <definedNames/>
  <calcPr/>
</workbook>
</file>

<file path=xl/sharedStrings.xml><?xml version="1.0" encoding="utf-8"?>
<sst xmlns="http://schemas.openxmlformats.org/spreadsheetml/2006/main" count="37" uniqueCount="26">
  <si>
    <t>Week</t>
  </si>
  <si>
    <t>Revenue</t>
  </si>
  <si>
    <t>Newspaper Ads</t>
  </si>
  <si>
    <t>Search Ads</t>
  </si>
  <si>
    <t>Social Ads</t>
  </si>
  <si>
    <t>Price Change</t>
  </si>
  <si>
    <t>Temperature</t>
  </si>
  <si>
    <t>Holiday</t>
  </si>
  <si>
    <t>Adstocks</t>
  </si>
  <si>
    <t>Diminishing Returns</t>
  </si>
  <si>
    <t>Predictions</t>
  </si>
  <si>
    <t>Predicted</t>
  </si>
  <si>
    <t>Error</t>
  </si>
  <si>
    <t>% Error</t>
  </si>
  <si>
    <t>Baseline</t>
  </si>
  <si>
    <t>Coefficient</t>
  </si>
  <si>
    <t>R Squared</t>
  </si>
  <si>
    <t>Glossary</t>
  </si>
  <si>
    <t>A constant added to a model to determine where it intersects the y axis</t>
  </si>
  <si>
    <t>How much y changes when X is changed by 1 unit</t>
  </si>
  <si>
    <t>The share of the changes in y that can be explained by X</t>
  </si>
  <si>
    <t>The prolonged or lagged effect of advertising on consumer purchase behavior</t>
  </si>
  <si>
    <t>The decrease in efficiency of advertising as budget is increased</t>
  </si>
  <si>
    <t>Weekly Spend</t>
  </si>
  <si>
    <t>Revenue, Social Ads</t>
  </si>
  <si>
    <t>ROAS, Social Ads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</si>
</sst>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[$$]#,##0"/>
    <numFmt numFmtId="165" formatCode="[$$]#,##0.00"/>
    <numFmt numFmtId="166" formatCode="#,##0.0"/>
  </numFmts>
  <fonts count="6">
    <font>
      <sz val="10.0"/>
      <color rgb="FF000000"/>
      <name val="Arial"/>
    </font>
    <font>
      <color theme="1"/>
      <name val="Arial"/>
    </font>
    <font>
      <color rgb="FF3D3D34"/>
      <name val="&quot;Helvetica Neue&quot;"/>
    </font>
    <font/>
    <font>
      <b/>
      <color theme="1"/>
      <name val="Arial"/>
    </font>
    <font>
      <b/>
      <color rgb="FFFFFFF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horizontal="right" readingOrder="0" vertical="bottom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2" numFmtId="3" xfId="0" applyAlignment="1" applyFont="1" applyNumberFormat="1">
      <alignment horizontal="left" readingOrder="0" vertical="top"/>
    </xf>
    <xf borderId="0" fillId="0" fontId="1" numFmtId="164" xfId="0" applyAlignment="1" applyFont="1" applyNumberFormat="1">
      <alignment horizontal="right" vertical="bottom"/>
    </xf>
    <xf borderId="0" fillId="0" fontId="1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shrinkToFit="0" wrapText="1"/>
    </xf>
    <xf borderId="0" fillId="0" fontId="5" numFmtId="0" xfId="0" applyAlignment="1" applyFont="1">
      <alignment readingOrder="0" shrinkToFit="0" wrapText="1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164" xfId="0" applyFont="1" applyNumberFormat="1"/>
    <xf borderId="0" fillId="0" fontId="1" numFmtId="165" xfId="0" applyFont="1" applyNumberFormat="1"/>
    <xf borderId="0" fillId="0" fontId="1" numFmtId="166" xfId="0" applyFont="1" applyNumberFormat="1"/>
    <xf borderId="0" fillId="0" fontId="1" numFmtId="10" xfId="0" applyFont="1" applyNumberFormat="1"/>
    <xf borderId="0" fillId="0" fontId="1" numFmtId="10" xfId="0" applyFont="1" applyNumberFormat="1"/>
    <xf borderId="0" fillId="2" fontId="1" numFmtId="0" xfId="0" applyFill="1" applyFont="1"/>
    <xf borderId="0" fillId="0" fontId="1" numFmtId="0" xfId="0" applyFont="1"/>
    <xf borderId="0" fillId="0" fontId="1" numFmtId="2" xfId="0" applyFont="1" applyNumberFormat="1"/>
    <xf borderId="0" fillId="0" fontId="1" numFmtId="164" xfId="0" applyFont="1" applyNumberFormat="1"/>
    <xf borderId="0" fillId="0" fontId="1" numFmtId="0" xfId="0" applyAlignment="1" applyFont="1">
      <alignment readingOrder="0"/>
    </xf>
    <xf borderId="0" fillId="0" fontId="3" numFmtId="165" xfId="0" applyAlignment="1" applyFont="1" applyNumberFormat="1">
      <alignment readingOrder="0"/>
    </xf>
    <xf borderId="0" fillId="0" fontId="1" numFmtId="165" xfId="0" applyFont="1" applyNumberFormat="1"/>
  </cellXfs>
  <cellStyles count="1">
    <cellStyle xfId="0" name="Normal" builtinId="0"/>
  </cellStyles>
  <dxfs count="7">
    <dxf>
      <font>
        <color rgb="FFC53929"/>
      </font>
      <fill>
        <patternFill patternType="none"/>
      </fill>
      <border/>
    </dxf>
    <dxf>
      <font/>
      <fill>
        <patternFill patternType="none"/>
      </fill>
      <border/>
    </dxf>
    <dxf>
      <font/>
      <fill>
        <patternFill patternType="solid">
          <fgColor rgb="FF5B95F9"/>
          <bgColor rgb="FF5B95F9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8F0FE"/>
          <bgColor rgb="FFE8F0FE"/>
        </patternFill>
      </fill>
      <border/>
    </dxf>
    <dxf>
      <font/>
      <fill>
        <patternFill patternType="solid">
          <fgColor rgb="FFE91D63"/>
          <bgColor rgb="FFE91D63"/>
        </patternFill>
      </fill>
      <border/>
    </dxf>
    <dxf>
      <font/>
      <fill>
        <patternFill patternType="solid">
          <fgColor rgb="FFFDDCE8"/>
          <bgColor rgb="FFFDDCE8"/>
        </patternFill>
      </fill>
      <border/>
    </dxf>
  </dxfs>
  <tableStyles count="2">
    <tableStyle count="3" pivot="0" name="Model-style">
      <tableStyleElement dxfId="2" type="headerRow"/>
      <tableStyleElement dxfId="3" type="firstRowStripe"/>
      <tableStyleElement dxfId="4" type="secondRowStripe"/>
    </tableStyle>
    <tableStyle count="3" pivot="0" name="Model-style 2">
      <tableStyleElement dxfId="5" type="headerRow"/>
      <tableStyleElement dxfId="3" type="firstRowStripe"/>
      <tableStyleElement dxfId="6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Prediction vs Actual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Model!$B$3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Model!$A$4:$A$55</c:f>
            </c:strRef>
          </c:cat>
          <c:val>
            <c:numRef>
              <c:f>Model!$B$4:$B$55</c:f>
              <c:numCache/>
            </c:numRef>
          </c:val>
          <c:smooth val="0"/>
        </c:ser>
        <c:ser>
          <c:idx val="1"/>
          <c:order val="1"/>
          <c:tx>
            <c:strRef>
              <c:f>Model!$AB$3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Model!$A$4:$A$55</c:f>
            </c:strRef>
          </c:cat>
          <c:val>
            <c:numRef>
              <c:f>Model!$AB$4:$AB$55</c:f>
              <c:numCache/>
            </c:numRef>
          </c:val>
          <c:smooth val="0"/>
        </c:ser>
        <c:axId val="1072469197"/>
        <c:axId val="1615985691"/>
      </c:lineChart>
      <c:catAx>
        <c:axId val="107246919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Week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15985691"/>
      </c:catAx>
      <c:valAx>
        <c:axId val="161598569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Revenue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7246919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% Error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Model!$AD$3</c:f>
            </c:strRef>
          </c:tx>
          <c:spPr>
            <a:solidFill>
              <a:srgbClr val="FF00FF"/>
            </a:solidFill>
            <a:ln cmpd="sng">
              <a:solidFill>
                <a:srgbClr val="000000"/>
              </a:solidFill>
            </a:ln>
          </c:spPr>
          <c:val>
            <c:numRef>
              <c:f>Model!$AD$4:$AD$55</c:f>
              <c:numCache/>
            </c:numRef>
          </c:val>
        </c:ser>
        <c:axId val="2016070546"/>
        <c:axId val="751582184"/>
      </c:barChart>
      <c:catAx>
        <c:axId val="201607054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51582184"/>
      </c:catAx>
      <c:valAx>
        <c:axId val="75158218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% Error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1607054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Contribution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Model!$J$35:$J$41</c:f>
            </c:strRef>
          </c:cat>
          <c:val>
            <c:numRef>
              <c:f>Model!$L$35:$L$41</c:f>
              <c:numCache/>
            </c:numRef>
          </c:val>
        </c:ser>
        <c:axId val="1691684708"/>
        <c:axId val="1691730621"/>
      </c:barChart>
      <c:catAx>
        <c:axId val="1691684708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91730621"/>
      </c:catAx>
      <c:valAx>
        <c:axId val="1691730621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Share of Revenue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91684708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Decomposition</a:t>
            </a:r>
          </a:p>
        </c:rich>
      </c:tx>
      <c:overlay val="0"/>
    </c:title>
    <c:plotArea>
      <c:layout/>
      <c:areaChart>
        <c:grouping val="stacked"/>
        <c:ser>
          <c:idx val="0"/>
          <c:order val="0"/>
          <c:tx>
            <c:strRef>
              <c:f>Model!$U$3</c:f>
            </c:strRef>
          </c:tx>
          <c:spPr>
            <a:solidFill>
              <a:srgbClr val="4285F4">
                <a:alpha val="30000"/>
              </a:srgbClr>
            </a:solidFill>
            <a:ln cmpd="sng">
              <a:solidFill>
                <a:srgbClr val="4285F4"/>
              </a:solidFill>
            </a:ln>
          </c:spPr>
          <c:cat>
            <c:strRef>
              <c:f>Model!$A$4:$A$55</c:f>
            </c:strRef>
          </c:cat>
          <c:val>
            <c:numRef>
              <c:f>Model!$U$4:$U$55</c:f>
              <c:numCache/>
            </c:numRef>
          </c:val>
        </c:ser>
        <c:ser>
          <c:idx val="1"/>
          <c:order val="1"/>
          <c:tx>
            <c:strRef>
              <c:f>Model!$V$3</c:f>
            </c:strRef>
          </c:tx>
          <c:spPr>
            <a:solidFill>
              <a:srgbClr val="EA4335">
                <a:alpha val="30000"/>
              </a:srgbClr>
            </a:solidFill>
            <a:ln cmpd="sng">
              <a:solidFill>
                <a:srgbClr val="EA4335"/>
              </a:solidFill>
            </a:ln>
          </c:spPr>
          <c:cat>
            <c:strRef>
              <c:f>Model!$A$4:$A$55</c:f>
            </c:strRef>
          </c:cat>
          <c:val>
            <c:numRef>
              <c:f>Model!$V$4:$V$55</c:f>
              <c:numCache/>
            </c:numRef>
          </c:val>
        </c:ser>
        <c:ser>
          <c:idx val="2"/>
          <c:order val="2"/>
          <c:tx>
            <c:strRef>
              <c:f>Model!$W$3</c:f>
            </c:strRef>
          </c:tx>
          <c:spPr>
            <a:solidFill>
              <a:srgbClr val="FBBC04">
                <a:alpha val="30000"/>
              </a:srgbClr>
            </a:solidFill>
            <a:ln cmpd="sng">
              <a:solidFill>
                <a:srgbClr val="FBBC04"/>
              </a:solidFill>
            </a:ln>
          </c:spPr>
          <c:cat>
            <c:strRef>
              <c:f>Model!$A$4:$A$55</c:f>
            </c:strRef>
          </c:cat>
          <c:val>
            <c:numRef>
              <c:f>Model!$W$4:$W$55</c:f>
              <c:numCache/>
            </c:numRef>
          </c:val>
        </c:ser>
        <c:ser>
          <c:idx val="3"/>
          <c:order val="3"/>
          <c:tx>
            <c:strRef>
              <c:f>Model!$X$3</c:f>
            </c:strRef>
          </c:tx>
          <c:spPr>
            <a:solidFill>
              <a:srgbClr val="34A853">
                <a:alpha val="30000"/>
              </a:srgbClr>
            </a:solidFill>
            <a:ln cmpd="sng">
              <a:solidFill>
                <a:srgbClr val="34A853"/>
              </a:solidFill>
            </a:ln>
          </c:spPr>
          <c:cat>
            <c:strRef>
              <c:f>Model!$A$4:$A$55</c:f>
            </c:strRef>
          </c:cat>
          <c:val>
            <c:numRef>
              <c:f>Model!$X$4:$X$55</c:f>
              <c:numCache/>
            </c:numRef>
          </c:val>
        </c:ser>
        <c:ser>
          <c:idx val="4"/>
          <c:order val="4"/>
          <c:tx>
            <c:strRef>
              <c:f>Model!$Y$3</c:f>
            </c:strRef>
          </c:tx>
          <c:spPr>
            <a:solidFill>
              <a:srgbClr val="FF6D01">
                <a:alpha val="30000"/>
              </a:srgbClr>
            </a:solidFill>
            <a:ln cmpd="sng">
              <a:solidFill>
                <a:srgbClr val="FF6D01"/>
              </a:solidFill>
            </a:ln>
          </c:spPr>
          <c:cat>
            <c:strRef>
              <c:f>Model!$A$4:$A$55</c:f>
            </c:strRef>
          </c:cat>
          <c:val>
            <c:numRef>
              <c:f>Model!$Y$4:$Y$55</c:f>
              <c:numCache/>
            </c:numRef>
          </c:val>
        </c:ser>
        <c:ser>
          <c:idx val="5"/>
          <c:order val="5"/>
          <c:tx>
            <c:strRef>
              <c:f>Model!$Z$3</c:f>
            </c:strRef>
          </c:tx>
          <c:spPr>
            <a:solidFill>
              <a:srgbClr val="46BDC6">
                <a:alpha val="30000"/>
              </a:srgbClr>
            </a:solidFill>
            <a:ln cmpd="sng">
              <a:solidFill>
                <a:srgbClr val="46BDC6"/>
              </a:solidFill>
            </a:ln>
          </c:spPr>
          <c:cat>
            <c:strRef>
              <c:f>Model!$A$4:$A$55</c:f>
            </c:strRef>
          </c:cat>
          <c:val>
            <c:numRef>
              <c:f>Model!$Z$4:$Z$55</c:f>
              <c:numCache/>
            </c:numRef>
          </c:val>
        </c:ser>
        <c:ser>
          <c:idx val="6"/>
          <c:order val="6"/>
          <c:tx>
            <c:strRef>
              <c:f>Model!$AA$3</c:f>
            </c:strRef>
          </c:tx>
          <c:spPr>
            <a:solidFill>
              <a:srgbClr val="7BAAF7">
                <a:alpha val="30000"/>
              </a:srgbClr>
            </a:solidFill>
            <a:ln cmpd="sng">
              <a:solidFill>
                <a:srgbClr val="7BAAF7"/>
              </a:solidFill>
            </a:ln>
          </c:spPr>
          <c:cat>
            <c:strRef>
              <c:f>Model!$A$4:$A$55</c:f>
            </c:strRef>
          </c:cat>
          <c:val>
            <c:numRef>
              <c:f>Model!$AA$4:$AA$55</c:f>
              <c:numCache/>
            </c:numRef>
          </c:val>
        </c:ser>
        <c:axId val="985406086"/>
        <c:axId val="728675721"/>
      </c:areaChart>
      <c:catAx>
        <c:axId val="98540608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Week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28675721"/>
      </c:catAx>
      <c:valAx>
        <c:axId val="72867572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Revenue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85406086"/>
      </c:valAx>
    </c:plotArea>
    <c:legend>
      <c:legendPos val="t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Newspaper Ads</a:t>
            </a:r>
          </a:p>
        </c:rich>
      </c:tx>
      <c:overlay val="0"/>
    </c:title>
    <c:plotArea>
      <c:layout/>
      <c:areaChart>
        <c:ser>
          <c:idx val="0"/>
          <c:order val="0"/>
          <c:tx>
            <c:strRef>
              <c:f>Model!$C$3</c:f>
            </c:strRef>
          </c:tx>
          <c:spPr>
            <a:solidFill>
              <a:srgbClr val="4285F4">
                <a:alpha val="30000"/>
              </a:srgbClr>
            </a:solidFill>
            <a:ln cmpd="sng">
              <a:solidFill>
                <a:srgbClr val="4285F4"/>
              </a:solidFill>
            </a:ln>
          </c:spPr>
          <c:val>
            <c:numRef>
              <c:f>Model!$C$4:$C$55</c:f>
              <c:numCache/>
            </c:numRef>
          </c:val>
        </c:ser>
        <c:ser>
          <c:idx val="1"/>
          <c:order val="1"/>
          <c:tx>
            <c:strRef>
              <c:f>Data!$C$1</c:f>
            </c:strRef>
          </c:tx>
          <c:spPr>
            <a:solidFill>
              <a:srgbClr val="EA4335">
                <a:alpha val="30000"/>
              </a:srgbClr>
            </a:solidFill>
            <a:ln cmpd="sng">
              <a:solidFill>
                <a:srgbClr val="EA4335"/>
              </a:solidFill>
            </a:ln>
          </c:spPr>
          <c:val>
            <c:numRef>
              <c:f>Data!$C$2:$C$53</c:f>
              <c:numCache/>
            </c:numRef>
          </c:val>
        </c:ser>
        <c:axId val="1968140666"/>
        <c:axId val="1118522161"/>
      </c:areaChart>
      <c:catAx>
        <c:axId val="196814066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18522161"/>
      </c:catAx>
      <c:valAx>
        <c:axId val="111852216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Newspaper Ads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6814066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Revenue, Social Ads vs Weekly Spend</a:t>
            </a:r>
          </a:p>
        </c:rich>
      </c:tx>
      <c:overlay val="0"/>
    </c:title>
    <c:plotArea>
      <c:layout/>
      <c:areaChart>
        <c:ser>
          <c:idx val="0"/>
          <c:order val="0"/>
          <c:tx>
            <c:strRef>
              <c:f>Response!$D$3</c:f>
            </c:strRef>
          </c:tx>
          <c:spPr>
            <a:solidFill>
              <a:srgbClr val="4285F4">
                <a:alpha val="30000"/>
              </a:srgbClr>
            </a:solidFill>
            <a:ln cmpd="sng">
              <a:solidFill>
                <a:srgbClr val="4285F4"/>
              </a:solidFill>
            </a:ln>
          </c:spPr>
          <c:cat>
            <c:strRef>
              <c:f>Response!$C$4:$C$21</c:f>
            </c:strRef>
          </c:cat>
          <c:val>
            <c:numRef>
              <c:f>Response!$D$4:$D$21</c:f>
              <c:numCache/>
            </c:numRef>
          </c:val>
        </c:ser>
        <c:axId val="738655506"/>
        <c:axId val="1958727193"/>
      </c:areaChart>
      <c:catAx>
        <c:axId val="73865550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Weekly Spend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58727193"/>
      </c:catAx>
      <c:valAx>
        <c:axId val="195872719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Revenue, Social Ads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3865550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Revenue, Social Ads and ROAS, Social Ads</a:t>
            </a:r>
          </a:p>
        </c:rich>
      </c:tx>
      <c:overlay val="0"/>
    </c:title>
    <c:plotArea>
      <c:layout/>
      <c:areaChart>
        <c:ser>
          <c:idx val="0"/>
          <c:order val="0"/>
          <c:tx>
            <c:strRef>
              <c:f>Response!$E$3</c:f>
            </c:strRef>
          </c:tx>
          <c:spPr>
            <a:solidFill>
              <a:srgbClr val="4285F4">
                <a:alpha val="30000"/>
              </a:srgbClr>
            </a:solidFill>
            <a:ln cmpd="sng">
              <a:solidFill>
                <a:srgbClr val="4285F4"/>
              </a:solidFill>
            </a:ln>
          </c:spPr>
          <c:cat>
            <c:strRef>
              <c:f>Response!$C$4:$C$21</c:f>
            </c:strRef>
          </c:cat>
          <c:val>
            <c:numRef>
              <c:f>Response!$E$4:$E$21</c:f>
              <c:numCache/>
            </c:numRef>
          </c:val>
        </c:ser>
        <c:axId val="1448110481"/>
        <c:axId val="1158742931"/>
      </c:areaChart>
      <c:catAx>
        <c:axId val="144811048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Weekly Spend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58742931"/>
      </c:catAx>
      <c:valAx>
        <c:axId val="115874293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4811048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6.xml"/><Relationship Id="rId2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219075</xdr:colOff>
      <xdr:row>11</xdr:row>
      <xdr:rowOff>9525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13</xdr:col>
      <xdr:colOff>276225</xdr:colOff>
      <xdr:row>11</xdr:row>
      <xdr:rowOff>9525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8</xdr:col>
      <xdr:colOff>219075</xdr:colOff>
      <xdr:row>29</xdr:row>
      <xdr:rowOff>0</xdr:rowOff>
    </xdr:from>
    <xdr:ext cx="5715000" cy="35337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13</xdr:col>
      <xdr:colOff>276225</xdr:colOff>
      <xdr:row>28</xdr:row>
      <xdr:rowOff>200025</xdr:rowOff>
    </xdr:from>
    <xdr:ext cx="5715000" cy="353377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5</xdr:col>
      <xdr:colOff>685800</xdr:colOff>
      <xdr:row>20</xdr:row>
      <xdr:rowOff>104775</xdr:rowOff>
    </xdr:from>
    <xdr:ext cx="5715000" cy="3533775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676275</xdr:colOff>
      <xdr:row>3</xdr:row>
      <xdr:rowOff>0</xdr:rowOff>
    </xdr:from>
    <xdr:ext cx="5715000" cy="3533775"/>
    <xdr:graphicFrame>
      <xdr:nvGraphicFramePr>
        <xdr:cNvPr id="6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5</xdr:col>
      <xdr:colOff>314325</xdr:colOff>
      <xdr:row>21</xdr:row>
      <xdr:rowOff>142875</xdr:rowOff>
    </xdr:from>
    <xdr:ext cx="5715000" cy="3533775"/>
    <xdr:graphicFrame>
      <xdr:nvGraphicFramePr>
        <xdr:cNvPr id="7" name="Chart 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tables/table1.xml><?xml version="1.0" encoding="utf-8"?>
<table xmlns="http://schemas.openxmlformats.org/spreadsheetml/2006/main" ref="A3:H55" displayName="Table_1" id="1">
  <tableColumns count="8">
    <tableColumn name="Week" id="1"/>
    <tableColumn name="Revenue" id="2"/>
    <tableColumn name="Newspaper Ads Adstock" id="3"/>
    <tableColumn name="Search Ads" id="4"/>
    <tableColumn name="Social Ads" id="5"/>
    <tableColumn name="Price Change" id="6"/>
    <tableColumn name="Temperature" id="7"/>
    <tableColumn name="Holiday" id="8"/>
  </tableColumns>
  <tableStyleInfo name="Model-style" showColumnStripes="0" showFirstColumn="1" showLastColumn="1" showRowStripes="1"/>
</table>
</file>

<file path=xl/tables/table2.xml><?xml version="1.0" encoding="utf-8"?>
<table xmlns="http://schemas.openxmlformats.org/spreadsheetml/2006/main" ref="U3:AD55" displayName="Table_2" id="2">
  <tableColumns count="10">
    <tableColumn name="Newspaper Ads Adstock" id="1"/>
    <tableColumn name="Search Ads" id="2"/>
    <tableColumn name="Social Ads" id="3"/>
    <tableColumn name="Price Change" id="4"/>
    <tableColumn name="Temperature" id="5"/>
    <tableColumn name="Holiday" id="6"/>
    <tableColumn name="Baseline" id="7"/>
    <tableColumn name="Predicted" id="8"/>
    <tableColumn name="Error" id="9"/>
    <tableColumn name="% Error" id="10"/>
  </tableColumns>
  <tableStyleInfo name="Model-style 2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1.0</v>
      </c>
      <c r="B2" s="2">
        <v>3302.99</v>
      </c>
      <c r="C2" s="3">
        <v>0.0</v>
      </c>
      <c r="D2" s="3">
        <v>0.0</v>
      </c>
      <c r="E2" s="3">
        <v>0.0</v>
      </c>
      <c r="F2" s="4">
        <v>0.0</v>
      </c>
      <c r="G2" s="5">
        <v>39.8</v>
      </c>
      <c r="H2" s="1">
        <v>1.0</v>
      </c>
    </row>
    <row r="3">
      <c r="A3" s="1">
        <v>2.0</v>
      </c>
      <c r="B3" s="2">
        <v>2706.27</v>
      </c>
      <c r="C3" s="3">
        <v>0.0</v>
      </c>
      <c r="D3" s="3">
        <v>0.0</v>
      </c>
      <c r="E3" s="3">
        <v>0.0</v>
      </c>
      <c r="F3" s="4">
        <v>0.0</v>
      </c>
      <c r="G3" s="5">
        <v>37.3</v>
      </c>
      <c r="H3" s="1">
        <v>0.0</v>
      </c>
      <c r="J3" s="6"/>
      <c r="K3" s="6"/>
      <c r="L3" s="6"/>
      <c r="M3" s="6"/>
      <c r="N3" s="6"/>
      <c r="O3" s="6"/>
      <c r="P3" s="6"/>
    </row>
    <row r="4">
      <c r="A4" s="1">
        <v>3.0</v>
      </c>
      <c r="B4" s="2">
        <v>2330.41</v>
      </c>
      <c r="C4" s="3">
        <v>0.0</v>
      </c>
      <c r="D4" s="3">
        <v>0.0</v>
      </c>
      <c r="E4" s="3">
        <v>0.0</v>
      </c>
      <c r="F4" s="4">
        <v>0.0</v>
      </c>
      <c r="G4" s="5">
        <v>38.6</v>
      </c>
      <c r="H4" s="1">
        <v>0.0</v>
      </c>
    </row>
    <row r="5">
      <c r="A5" s="1">
        <v>4.0</v>
      </c>
      <c r="B5" s="2">
        <v>2351.63</v>
      </c>
      <c r="C5" s="3">
        <v>0.0</v>
      </c>
      <c r="D5" s="3">
        <v>0.0</v>
      </c>
      <c r="E5" s="3">
        <v>0.0</v>
      </c>
      <c r="F5" s="4">
        <v>0.0</v>
      </c>
      <c r="G5" s="5">
        <v>32.3</v>
      </c>
      <c r="H5" s="1">
        <v>0.0</v>
      </c>
    </row>
    <row r="6">
      <c r="A6" s="1">
        <v>5.0</v>
      </c>
      <c r="B6" s="2">
        <v>2398.48</v>
      </c>
      <c r="C6" s="3">
        <v>0.0</v>
      </c>
      <c r="D6" s="3">
        <v>10.0</v>
      </c>
      <c r="E6" s="3">
        <v>0.0</v>
      </c>
      <c r="F6" s="4">
        <v>0.0</v>
      </c>
      <c r="G6" s="5">
        <v>34.9</v>
      </c>
      <c r="H6" s="1">
        <v>0.0</v>
      </c>
    </row>
    <row r="7">
      <c r="A7" s="1">
        <v>6.0</v>
      </c>
      <c r="B7" s="2">
        <v>2611.66</v>
      </c>
      <c r="C7" s="3">
        <v>0.0</v>
      </c>
      <c r="D7" s="3">
        <v>10.0</v>
      </c>
      <c r="E7" s="3">
        <v>0.0</v>
      </c>
      <c r="F7" s="4">
        <v>0.0</v>
      </c>
      <c r="G7" s="5">
        <v>38.7</v>
      </c>
      <c r="H7" s="1">
        <v>0.0</v>
      </c>
    </row>
    <row r="8">
      <c r="A8" s="1">
        <v>7.0</v>
      </c>
      <c r="B8" s="2">
        <v>2557.31</v>
      </c>
      <c r="C8" s="3">
        <v>0.0</v>
      </c>
      <c r="D8" s="3">
        <v>10.0</v>
      </c>
      <c r="E8" s="3">
        <v>0.0</v>
      </c>
      <c r="F8" s="4">
        <v>0.0</v>
      </c>
      <c r="G8" s="5">
        <v>35.1</v>
      </c>
      <c r="H8" s="1">
        <v>0.0</v>
      </c>
    </row>
    <row r="9">
      <c r="A9" s="1">
        <v>8.0</v>
      </c>
      <c r="B9" s="2">
        <v>3250.96</v>
      </c>
      <c r="C9" s="3">
        <v>0.0</v>
      </c>
      <c r="D9" s="3">
        <v>10.0</v>
      </c>
      <c r="E9" s="3">
        <v>0.0</v>
      </c>
      <c r="F9" s="4">
        <v>0.0</v>
      </c>
      <c r="G9" s="5">
        <v>34.4</v>
      </c>
      <c r="H9" s="1">
        <v>1.0</v>
      </c>
    </row>
    <row r="10">
      <c r="A10" s="1">
        <v>9.0</v>
      </c>
      <c r="B10" s="2">
        <v>2802.04</v>
      </c>
      <c r="C10" s="3">
        <v>0.0</v>
      </c>
      <c r="D10" s="3">
        <v>10.0</v>
      </c>
      <c r="E10" s="3">
        <v>0.0</v>
      </c>
      <c r="F10" s="4">
        <v>0.0</v>
      </c>
      <c r="G10" s="5">
        <v>37.9</v>
      </c>
      <c r="H10" s="1">
        <v>0.0</v>
      </c>
    </row>
    <row r="11">
      <c r="A11" s="1">
        <v>10.0</v>
      </c>
      <c r="B11" s="2">
        <v>2881.28</v>
      </c>
      <c r="C11" s="3">
        <v>0.0</v>
      </c>
      <c r="D11" s="3">
        <v>15.0</v>
      </c>
      <c r="E11" s="3">
        <v>0.0</v>
      </c>
      <c r="F11" s="4">
        <v>0.0</v>
      </c>
      <c r="G11" s="5">
        <v>40.6</v>
      </c>
      <c r="H11" s="1">
        <v>0.0</v>
      </c>
    </row>
    <row r="12">
      <c r="A12" s="1">
        <v>11.0</v>
      </c>
      <c r="B12" s="2">
        <v>2734.97</v>
      </c>
      <c r="C12" s="3">
        <v>0.0</v>
      </c>
      <c r="D12" s="3">
        <v>15.0</v>
      </c>
      <c r="E12" s="3">
        <v>0.0</v>
      </c>
      <c r="F12" s="4">
        <v>0.0</v>
      </c>
      <c r="G12" s="5">
        <v>46.1</v>
      </c>
      <c r="H12" s="1">
        <v>0.0</v>
      </c>
    </row>
    <row r="13">
      <c r="A13" s="1">
        <v>12.0</v>
      </c>
      <c r="B13" s="2">
        <v>3580.57</v>
      </c>
      <c r="C13" s="3">
        <v>0.0</v>
      </c>
      <c r="D13" s="3">
        <v>15.0</v>
      </c>
      <c r="E13" s="3">
        <v>0.0</v>
      </c>
      <c r="F13" s="4">
        <v>0.0</v>
      </c>
      <c r="G13" s="5">
        <v>43.6</v>
      </c>
      <c r="H13" s="1">
        <v>1.0</v>
      </c>
    </row>
    <row r="14">
      <c r="A14" s="1">
        <v>13.0</v>
      </c>
      <c r="B14" s="2">
        <v>3581.54</v>
      </c>
      <c r="C14" s="3">
        <v>0.0</v>
      </c>
      <c r="D14" s="3">
        <v>15.0</v>
      </c>
      <c r="E14" s="3">
        <v>0.0</v>
      </c>
      <c r="F14" s="4">
        <v>0.0</v>
      </c>
      <c r="G14" s="5">
        <v>41.9</v>
      </c>
      <c r="H14" s="1">
        <v>1.0</v>
      </c>
    </row>
    <row r="15">
      <c r="A15" s="1">
        <v>14.0</v>
      </c>
      <c r="B15" s="2">
        <v>2962.99</v>
      </c>
      <c r="C15" s="3">
        <v>0.0</v>
      </c>
      <c r="D15" s="3">
        <v>15.0</v>
      </c>
      <c r="E15" s="3">
        <v>0.0</v>
      </c>
      <c r="F15" s="4">
        <v>0.0</v>
      </c>
      <c r="G15" s="5">
        <v>45.1</v>
      </c>
      <c r="H15" s="1">
        <v>0.0</v>
      </c>
    </row>
    <row r="16">
      <c r="A16" s="1">
        <v>15.0</v>
      </c>
      <c r="B16" s="2">
        <v>2510.82</v>
      </c>
      <c r="C16" s="3">
        <v>0.0</v>
      </c>
      <c r="D16" s="3">
        <v>15.0</v>
      </c>
      <c r="E16" s="3">
        <v>0.0</v>
      </c>
      <c r="F16" s="4">
        <v>0.0</v>
      </c>
      <c r="G16" s="5">
        <v>48.0</v>
      </c>
      <c r="H16" s="1">
        <v>0.0</v>
      </c>
    </row>
    <row r="17">
      <c r="A17" s="1">
        <v>16.0</v>
      </c>
      <c r="B17" s="2">
        <v>2523.34</v>
      </c>
      <c r="C17" s="3">
        <v>0.0</v>
      </c>
      <c r="D17" s="3">
        <v>15.0</v>
      </c>
      <c r="E17" s="3">
        <v>0.0</v>
      </c>
      <c r="F17" s="4">
        <v>0.5</v>
      </c>
      <c r="G17" s="5">
        <v>45.7</v>
      </c>
      <c r="H17" s="1">
        <v>0.0</v>
      </c>
    </row>
    <row r="18">
      <c r="A18" s="1">
        <v>17.0</v>
      </c>
      <c r="B18" s="2">
        <v>2708.6</v>
      </c>
      <c r="C18" s="3">
        <v>0.0</v>
      </c>
      <c r="D18" s="3">
        <v>15.0</v>
      </c>
      <c r="E18" s="3">
        <v>0.0</v>
      </c>
      <c r="F18" s="4">
        <v>0.5</v>
      </c>
      <c r="G18" s="5">
        <v>45.0</v>
      </c>
      <c r="H18" s="1">
        <v>0.0</v>
      </c>
    </row>
    <row r="19">
      <c r="A19" s="1">
        <v>18.0</v>
      </c>
      <c r="B19" s="2">
        <v>2459.03</v>
      </c>
      <c r="C19" s="3">
        <v>0.0</v>
      </c>
      <c r="D19" s="3">
        <v>20.0</v>
      </c>
      <c r="E19" s="3">
        <v>0.0</v>
      </c>
      <c r="F19" s="4">
        <v>0.5</v>
      </c>
      <c r="G19" s="5">
        <v>50.2</v>
      </c>
      <c r="H19" s="1">
        <v>0.0</v>
      </c>
    </row>
    <row r="20">
      <c r="A20" s="1">
        <v>19.0</v>
      </c>
      <c r="B20" s="2">
        <v>3429.26</v>
      </c>
      <c r="C20" s="3">
        <v>0.0</v>
      </c>
      <c r="D20" s="3">
        <v>20.0</v>
      </c>
      <c r="E20" s="3">
        <v>0.0</v>
      </c>
      <c r="F20" s="4">
        <v>0.5</v>
      </c>
      <c r="G20" s="5">
        <v>50.2</v>
      </c>
      <c r="H20" s="1">
        <v>1.0</v>
      </c>
    </row>
    <row r="21">
      <c r="A21" s="1">
        <v>20.0</v>
      </c>
      <c r="B21" s="2">
        <v>2707.15</v>
      </c>
      <c r="C21" s="3">
        <v>0.0</v>
      </c>
      <c r="D21" s="3">
        <v>20.0</v>
      </c>
      <c r="E21" s="3">
        <v>0.0</v>
      </c>
      <c r="F21" s="4">
        <v>0.5</v>
      </c>
      <c r="G21" s="5">
        <v>52.8</v>
      </c>
      <c r="H21" s="1">
        <v>0.0</v>
      </c>
    </row>
    <row r="22">
      <c r="A22" s="1">
        <v>21.0</v>
      </c>
      <c r="B22" s="2">
        <v>2658.95</v>
      </c>
      <c r="C22" s="3">
        <v>0.0</v>
      </c>
      <c r="D22" s="3">
        <v>20.0</v>
      </c>
      <c r="E22" s="3">
        <v>0.0</v>
      </c>
      <c r="F22" s="4">
        <v>0.5</v>
      </c>
      <c r="G22" s="5">
        <v>55.4</v>
      </c>
      <c r="H22" s="1">
        <v>0.0</v>
      </c>
    </row>
    <row r="23">
      <c r="A23" s="1">
        <v>22.0</v>
      </c>
      <c r="B23" s="2">
        <v>2848.53</v>
      </c>
      <c r="C23" s="3">
        <v>0.0</v>
      </c>
      <c r="D23" s="3">
        <v>20.0</v>
      </c>
      <c r="E23" s="3">
        <v>0.0</v>
      </c>
      <c r="F23" s="4">
        <v>0.5</v>
      </c>
      <c r="G23" s="5">
        <v>61.7</v>
      </c>
      <c r="H23" s="1">
        <v>0.0</v>
      </c>
    </row>
    <row r="24">
      <c r="A24" s="1">
        <v>23.0</v>
      </c>
      <c r="B24" s="2">
        <v>2801.63</v>
      </c>
      <c r="C24" s="3">
        <v>0.0</v>
      </c>
      <c r="D24" s="3">
        <v>20.0</v>
      </c>
      <c r="E24" s="3">
        <v>0.0</v>
      </c>
      <c r="F24" s="4">
        <v>0.5</v>
      </c>
      <c r="G24" s="5">
        <v>64.7</v>
      </c>
      <c r="H24" s="1">
        <v>0.0</v>
      </c>
    </row>
    <row r="25">
      <c r="A25" s="1">
        <v>24.0</v>
      </c>
      <c r="B25" s="2">
        <v>4645.67</v>
      </c>
      <c r="C25" s="3">
        <v>200.0</v>
      </c>
      <c r="D25" s="3">
        <v>40.0</v>
      </c>
      <c r="E25" s="3">
        <v>0.0</v>
      </c>
      <c r="F25" s="4">
        <v>0.5</v>
      </c>
      <c r="G25" s="5">
        <v>67.6</v>
      </c>
      <c r="H25" s="1">
        <v>1.0</v>
      </c>
    </row>
    <row r="26">
      <c r="A26" s="1">
        <v>25.0</v>
      </c>
      <c r="B26" s="2">
        <v>4034.12</v>
      </c>
      <c r="C26" s="3">
        <v>200.0</v>
      </c>
      <c r="D26" s="3">
        <v>40.0</v>
      </c>
      <c r="E26" s="3">
        <v>0.0</v>
      </c>
      <c r="F26" s="4">
        <v>0.5</v>
      </c>
      <c r="G26" s="5">
        <v>66.3</v>
      </c>
      <c r="H26" s="1">
        <v>0.0</v>
      </c>
    </row>
    <row r="27">
      <c r="A27" s="1">
        <v>26.0</v>
      </c>
      <c r="B27" s="2">
        <v>4510.32</v>
      </c>
      <c r="C27" s="3">
        <v>200.0</v>
      </c>
      <c r="D27" s="3">
        <v>40.0</v>
      </c>
      <c r="E27" s="7">
        <v>70.0</v>
      </c>
      <c r="F27" s="4">
        <v>0.5</v>
      </c>
      <c r="G27" s="5">
        <v>74.4</v>
      </c>
      <c r="H27" s="1">
        <v>0.0</v>
      </c>
    </row>
    <row r="28">
      <c r="A28" s="1">
        <v>27.0</v>
      </c>
      <c r="B28" s="2">
        <v>4436.9</v>
      </c>
      <c r="C28" s="3">
        <v>200.0</v>
      </c>
      <c r="D28" s="3">
        <v>50.0</v>
      </c>
      <c r="E28" s="7">
        <v>70.0</v>
      </c>
      <c r="F28" s="4">
        <v>0.5</v>
      </c>
      <c r="G28" s="5">
        <v>75.4</v>
      </c>
      <c r="H28" s="1">
        <v>0.0</v>
      </c>
    </row>
    <row r="29">
      <c r="A29" s="1">
        <v>28.0</v>
      </c>
      <c r="B29" s="2">
        <v>5427.97</v>
      </c>
      <c r="C29" s="3">
        <v>200.0</v>
      </c>
      <c r="D29" s="3">
        <v>50.0</v>
      </c>
      <c r="E29" s="7">
        <v>70.0</v>
      </c>
      <c r="F29" s="4">
        <v>0.5</v>
      </c>
      <c r="G29" s="5">
        <v>77.1</v>
      </c>
      <c r="H29" s="1">
        <v>1.0</v>
      </c>
    </row>
    <row r="30">
      <c r="A30" s="1">
        <v>29.0</v>
      </c>
      <c r="B30" s="2">
        <v>4758.76</v>
      </c>
      <c r="C30" s="3">
        <v>200.0</v>
      </c>
      <c r="D30" s="3">
        <v>50.0</v>
      </c>
      <c r="E30" s="7">
        <v>70.0</v>
      </c>
      <c r="F30" s="4">
        <v>0.5</v>
      </c>
      <c r="G30" s="5">
        <v>75.4</v>
      </c>
      <c r="H30" s="1">
        <v>0.0</v>
      </c>
    </row>
    <row r="31">
      <c r="A31" s="1">
        <v>30.0</v>
      </c>
      <c r="B31" s="2">
        <v>4773.62</v>
      </c>
      <c r="C31" s="3">
        <v>200.0</v>
      </c>
      <c r="D31" s="3">
        <v>50.0</v>
      </c>
      <c r="E31" s="7">
        <v>140.0</v>
      </c>
      <c r="F31" s="4">
        <v>0.5</v>
      </c>
      <c r="G31" s="5">
        <v>79.6</v>
      </c>
      <c r="H31" s="1">
        <v>0.0</v>
      </c>
    </row>
    <row r="32">
      <c r="A32" s="1">
        <v>31.0</v>
      </c>
      <c r="B32" s="2">
        <v>4866.54</v>
      </c>
      <c r="C32" s="3">
        <v>200.0</v>
      </c>
      <c r="D32" s="3">
        <v>50.0</v>
      </c>
      <c r="E32" s="7">
        <v>140.0</v>
      </c>
      <c r="F32" s="4">
        <v>0.5</v>
      </c>
      <c r="G32" s="5">
        <v>80.2</v>
      </c>
      <c r="H32" s="1">
        <v>0.0</v>
      </c>
    </row>
    <row r="33">
      <c r="A33" s="1">
        <v>32.0</v>
      </c>
      <c r="B33" s="2">
        <v>4846.53</v>
      </c>
      <c r="C33" s="3">
        <v>200.0</v>
      </c>
      <c r="D33" s="3">
        <v>40.0</v>
      </c>
      <c r="E33" s="7">
        <v>140.0</v>
      </c>
      <c r="F33" s="4">
        <v>0.5</v>
      </c>
      <c r="G33" s="5">
        <v>75.9</v>
      </c>
      <c r="H33" s="1">
        <v>0.0</v>
      </c>
    </row>
    <row r="34">
      <c r="A34" s="1">
        <v>33.0</v>
      </c>
      <c r="B34" s="2">
        <v>5209.9</v>
      </c>
      <c r="C34" s="3">
        <v>200.0</v>
      </c>
      <c r="D34" s="3">
        <v>40.0</v>
      </c>
      <c r="E34" s="7">
        <v>140.0</v>
      </c>
      <c r="F34" s="4">
        <v>-0.2</v>
      </c>
      <c r="G34" s="5">
        <v>77.3</v>
      </c>
      <c r="H34" s="1">
        <v>0.0</v>
      </c>
    </row>
    <row r="35">
      <c r="A35" s="1">
        <v>34.0</v>
      </c>
      <c r="B35" s="2">
        <v>4831.16</v>
      </c>
      <c r="C35" s="3">
        <v>200.0</v>
      </c>
      <c r="D35" s="3">
        <v>40.0</v>
      </c>
      <c r="E35" s="7">
        <v>35.0</v>
      </c>
      <c r="F35" s="4">
        <v>-0.2</v>
      </c>
      <c r="G35" s="5">
        <v>72.7</v>
      </c>
      <c r="H35" s="1">
        <v>0.0</v>
      </c>
    </row>
    <row r="36">
      <c r="A36" s="1">
        <v>35.0</v>
      </c>
      <c r="B36" s="2">
        <v>4999.64</v>
      </c>
      <c r="C36" s="3">
        <v>200.0</v>
      </c>
      <c r="D36" s="3">
        <v>40.0</v>
      </c>
      <c r="E36" s="7">
        <v>35.0</v>
      </c>
      <c r="F36" s="4">
        <v>-0.2</v>
      </c>
      <c r="G36" s="5">
        <v>76.7</v>
      </c>
      <c r="H36" s="1">
        <v>0.0</v>
      </c>
    </row>
    <row r="37">
      <c r="A37" s="1">
        <v>36.0</v>
      </c>
      <c r="B37" s="2">
        <v>4073.66</v>
      </c>
      <c r="C37" s="3">
        <v>0.0</v>
      </c>
      <c r="D37" s="3">
        <v>20.0</v>
      </c>
      <c r="E37" s="7">
        <v>35.0</v>
      </c>
      <c r="F37" s="4">
        <v>-0.2</v>
      </c>
      <c r="G37" s="5">
        <v>72.7</v>
      </c>
      <c r="H37" s="1">
        <v>0.0</v>
      </c>
    </row>
    <row r="38">
      <c r="A38" s="1">
        <v>37.0</v>
      </c>
      <c r="B38" s="2">
        <v>3885.19</v>
      </c>
      <c r="C38" s="3">
        <v>0.0</v>
      </c>
      <c r="D38" s="3">
        <v>20.0</v>
      </c>
      <c r="E38" s="7">
        <v>35.0</v>
      </c>
      <c r="F38" s="4">
        <v>-0.2</v>
      </c>
      <c r="G38" s="5">
        <v>71.7</v>
      </c>
      <c r="H38" s="1">
        <v>0.0</v>
      </c>
    </row>
    <row r="39">
      <c r="A39" s="1">
        <v>38.0</v>
      </c>
      <c r="B39" s="2">
        <v>3395.17</v>
      </c>
      <c r="C39" s="3">
        <v>0.0</v>
      </c>
      <c r="D39" s="3">
        <v>20.0</v>
      </c>
      <c r="E39" s="3">
        <v>0.0</v>
      </c>
      <c r="F39" s="4">
        <v>-0.2</v>
      </c>
      <c r="G39" s="5">
        <v>64.5</v>
      </c>
      <c r="H39" s="1">
        <v>0.0</v>
      </c>
    </row>
    <row r="40">
      <c r="A40" s="1">
        <v>39.0</v>
      </c>
      <c r="B40" s="2">
        <v>3543.52</v>
      </c>
      <c r="C40" s="3">
        <v>0.0</v>
      </c>
      <c r="D40" s="3">
        <v>20.0</v>
      </c>
      <c r="E40" s="3">
        <v>0.0</v>
      </c>
      <c r="F40" s="4">
        <v>-0.2</v>
      </c>
      <c r="G40" s="5">
        <v>62.5</v>
      </c>
      <c r="H40" s="1">
        <v>0.0</v>
      </c>
    </row>
    <row r="41">
      <c r="A41" s="1">
        <v>40.0</v>
      </c>
      <c r="B41" s="2">
        <v>3318.82</v>
      </c>
      <c r="C41" s="3">
        <v>0.0</v>
      </c>
      <c r="D41" s="3">
        <v>20.0</v>
      </c>
      <c r="E41" s="3">
        <v>0.0</v>
      </c>
      <c r="F41" s="4">
        <v>-0.2</v>
      </c>
      <c r="G41" s="5">
        <v>65.5</v>
      </c>
      <c r="H41" s="1">
        <v>0.0</v>
      </c>
    </row>
    <row r="42">
      <c r="A42" s="1">
        <v>41.0</v>
      </c>
      <c r="B42" s="2">
        <v>3439.85</v>
      </c>
      <c r="C42" s="3">
        <v>0.0</v>
      </c>
      <c r="D42" s="3">
        <v>15.0</v>
      </c>
      <c r="E42" s="3">
        <v>0.0</v>
      </c>
      <c r="F42" s="4">
        <v>-0.2</v>
      </c>
      <c r="G42" s="5">
        <v>60.9</v>
      </c>
      <c r="H42" s="1">
        <v>0.0</v>
      </c>
    </row>
    <row r="43">
      <c r="A43" s="1">
        <v>42.0</v>
      </c>
      <c r="B43" s="2">
        <v>3396.71</v>
      </c>
      <c r="C43" s="3">
        <v>0.0</v>
      </c>
      <c r="D43" s="3">
        <v>15.0</v>
      </c>
      <c r="E43" s="3">
        <v>0.0</v>
      </c>
      <c r="F43" s="4">
        <v>-0.2</v>
      </c>
      <c r="G43" s="5">
        <v>58.1</v>
      </c>
      <c r="H43" s="1">
        <v>0.0</v>
      </c>
    </row>
    <row r="44">
      <c r="A44" s="1">
        <v>43.0</v>
      </c>
      <c r="B44" s="2">
        <v>3249.66</v>
      </c>
      <c r="C44" s="3">
        <v>0.0</v>
      </c>
      <c r="D44" s="3">
        <v>15.0</v>
      </c>
      <c r="E44" s="3">
        <v>0.0</v>
      </c>
      <c r="F44" s="4">
        <v>-0.2</v>
      </c>
      <c r="G44" s="5">
        <v>61.1</v>
      </c>
      <c r="H44" s="1">
        <v>0.0</v>
      </c>
    </row>
    <row r="45">
      <c r="A45" s="1">
        <v>44.0</v>
      </c>
      <c r="B45" s="2">
        <v>2931.35</v>
      </c>
      <c r="C45" s="3">
        <v>0.0</v>
      </c>
      <c r="D45" s="3">
        <v>15.0</v>
      </c>
      <c r="E45" s="3">
        <v>0.0</v>
      </c>
      <c r="F45" s="4">
        <v>-0.2</v>
      </c>
      <c r="G45" s="5">
        <v>50.2</v>
      </c>
      <c r="H45" s="1">
        <v>0.0</v>
      </c>
    </row>
    <row r="46">
      <c r="A46" s="1">
        <v>45.0</v>
      </c>
      <c r="B46" s="2">
        <v>3933.05</v>
      </c>
      <c r="C46" s="3">
        <v>0.0</v>
      </c>
      <c r="D46" s="3">
        <v>10.0</v>
      </c>
      <c r="E46" s="3">
        <v>0.0</v>
      </c>
      <c r="F46" s="4">
        <v>-0.2</v>
      </c>
      <c r="G46" s="5">
        <v>50.4</v>
      </c>
      <c r="H46" s="1">
        <v>1.0</v>
      </c>
    </row>
    <row r="47">
      <c r="A47" s="1">
        <v>46.0</v>
      </c>
      <c r="B47" s="2">
        <v>3506.81</v>
      </c>
      <c r="C47" s="3">
        <v>0.0</v>
      </c>
      <c r="D47" s="3">
        <v>10.0</v>
      </c>
      <c r="E47" s="3">
        <v>0.0</v>
      </c>
      <c r="F47" s="4">
        <v>-0.2</v>
      </c>
      <c r="G47" s="5">
        <v>55.0</v>
      </c>
      <c r="H47" s="1">
        <v>0.0</v>
      </c>
    </row>
    <row r="48">
      <c r="A48" s="1">
        <v>47.0</v>
      </c>
      <c r="B48" s="2">
        <v>2818.97</v>
      </c>
      <c r="C48" s="3">
        <v>0.0</v>
      </c>
      <c r="D48" s="3">
        <v>10.0</v>
      </c>
      <c r="E48" s="3">
        <v>0.0</v>
      </c>
      <c r="F48" s="4">
        <v>-0.2</v>
      </c>
      <c r="G48" s="5">
        <v>44.4</v>
      </c>
      <c r="H48" s="1">
        <v>0.0</v>
      </c>
    </row>
    <row r="49">
      <c r="A49" s="1">
        <v>48.0</v>
      </c>
      <c r="B49" s="2">
        <v>3856.38</v>
      </c>
      <c r="C49" s="3">
        <v>0.0</v>
      </c>
      <c r="D49" s="3">
        <v>10.0</v>
      </c>
      <c r="E49" s="3">
        <v>0.0</v>
      </c>
      <c r="F49" s="4">
        <v>-0.2</v>
      </c>
      <c r="G49" s="5">
        <v>48.5</v>
      </c>
      <c r="H49" s="1">
        <v>1.0</v>
      </c>
    </row>
    <row r="50">
      <c r="A50" s="1">
        <v>49.0</v>
      </c>
      <c r="B50" s="2">
        <v>3060.15</v>
      </c>
      <c r="C50" s="3">
        <v>0.0</v>
      </c>
      <c r="D50" s="3">
        <v>0.0</v>
      </c>
      <c r="E50" s="3">
        <v>0.0</v>
      </c>
      <c r="F50" s="4">
        <v>-0.2</v>
      </c>
      <c r="G50" s="5">
        <v>44.5</v>
      </c>
      <c r="H50" s="1">
        <v>0.0</v>
      </c>
    </row>
    <row r="51">
      <c r="A51" s="1">
        <v>50.0</v>
      </c>
      <c r="B51" s="2">
        <v>2761.15</v>
      </c>
      <c r="C51" s="3">
        <v>0.0</v>
      </c>
      <c r="D51" s="3">
        <v>0.0</v>
      </c>
      <c r="E51" s="3">
        <v>0.0</v>
      </c>
      <c r="F51" s="4">
        <v>-0.2</v>
      </c>
      <c r="G51" s="5">
        <v>37.6</v>
      </c>
      <c r="H51" s="1">
        <v>0.0</v>
      </c>
    </row>
    <row r="52">
      <c r="A52" s="1">
        <v>51.0</v>
      </c>
      <c r="B52" s="2">
        <v>2323.12</v>
      </c>
      <c r="C52" s="3">
        <v>0.0</v>
      </c>
      <c r="D52" s="3">
        <v>0.0</v>
      </c>
      <c r="E52" s="3">
        <v>0.0</v>
      </c>
      <c r="F52" s="4">
        <v>-0.2</v>
      </c>
      <c r="G52" s="5">
        <v>32.8</v>
      </c>
      <c r="H52" s="1">
        <v>0.0</v>
      </c>
    </row>
    <row r="53">
      <c r="A53" s="1">
        <v>52.0</v>
      </c>
      <c r="B53" s="2">
        <v>3577.04</v>
      </c>
      <c r="C53" s="3">
        <v>0.0</v>
      </c>
      <c r="D53" s="3">
        <v>0.0</v>
      </c>
      <c r="E53" s="3">
        <v>0.0</v>
      </c>
      <c r="F53" s="4">
        <v>-0.2</v>
      </c>
      <c r="G53" s="5">
        <v>35.9</v>
      </c>
      <c r="H53" s="1">
        <v>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8" width="16.0"/>
    <col customWidth="1" min="10" max="10" width="28.57"/>
    <col customWidth="1" min="21" max="30" width="16.14"/>
  </cols>
  <sheetData>
    <row r="1">
      <c r="A1" s="8"/>
      <c r="B1" s="1" t="s">
        <v>8</v>
      </c>
      <c r="C1" s="9">
        <v>0.3</v>
      </c>
      <c r="D1" s="9">
        <v>0.0</v>
      </c>
      <c r="E1" s="9">
        <v>0.0</v>
      </c>
      <c r="F1" s="8"/>
      <c r="G1" s="8"/>
      <c r="H1" s="8"/>
      <c r="I1" s="8"/>
      <c r="T1" s="10"/>
      <c r="U1" s="8"/>
      <c r="V1" s="8"/>
      <c r="W1" s="8"/>
      <c r="X1" s="8"/>
      <c r="Y1" s="8"/>
      <c r="Z1" s="8"/>
      <c r="AA1" s="8"/>
      <c r="AB1" s="8"/>
      <c r="AC1" s="8"/>
      <c r="AD1" s="8"/>
      <c r="AE1" s="1"/>
      <c r="AF1" s="1"/>
    </row>
    <row r="2">
      <c r="A2" s="8"/>
      <c r="B2" s="9" t="s">
        <v>9</v>
      </c>
      <c r="C2" s="9">
        <v>1.0</v>
      </c>
      <c r="D2" s="9">
        <v>1.0</v>
      </c>
      <c r="E2" s="9">
        <v>0.5</v>
      </c>
      <c r="F2" s="8"/>
      <c r="G2" s="8"/>
      <c r="H2" s="8"/>
      <c r="I2" s="8"/>
      <c r="T2" s="10"/>
      <c r="U2" s="8"/>
      <c r="V2" s="8"/>
      <c r="W2" s="8"/>
      <c r="X2" s="8"/>
      <c r="Y2" s="8"/>
      <c r="Z2" s="8"/>
      <c r="AA2" s="8"/>
      <c r="AB2" s="8"/>
      <c r="AC2" s="8"/>
      <c r="AD2" s="8"/>
      <c r="AE2" s="1"/>
      <c r="AF2" s="1"/>
    </row>
    <row r="3" ht="33.75" customHeight="1">
      <c r="A3" s="11" t="str">
        <f>Data!A1</f>
        <v>Week</v>
      </c>
      <c r="B3" s="11" t="str">
        <f>Data!B1</f>
        <v>Revenue</v>
      </c>
      <c r="C3" s="11" t="str">
        <f>Data!C1&amp;" Adstock"</f>
        <v>Newspaper Ads Adstock</v>
      </c>
      <c r="D3" s="11" t="str">
        <f>Data!D1</f>
        <v>Search Ads</v>
      </c>
      <c r="E3" s="11" t="str">
        <f>Data!E1</f>
        <v>Social Ads</v>
      </c>
      <c r="F3" s="11" t="str">
        <f>Data!F1</f>
        <v>Price Change</v>
      </c>
      <c r="G3" s="11" t="str">
        <f>Data!G1</f>
        <v>Temperature</v>
      </c>
      <c r="H3" s="11" t="str">
        <f>Data!H1</f>
        <v>Holiday</v>
      </c>
      <c r="T3" s="10" t="s">
        <v>10</v>
      </c>
      <c r="U3" s="12" t="str">
        <f t="shared" ref="U3:Z3" si="1">C3</f>
        <v>Newspaper Ads Adstock</v>
      </c>
      <c r="V3" s="12" t="str">
        <f t="shared" si="1"/>
        <v>Search Ads</v>
      </c>
      <c r="W3" s="12" t="str">
        <f t="shared" si="1"/>
        <v>Social Ads</v>
      </c>
      <c r="X3" s="12" t="str">
        <f t="shared" si="1"/>
        <v>Price Change</v>
      </c>
      <c r="Y3" s="12" t="str">
        <f t="shared" si="1"/>
        <v>Temperature</v>
      </c>
      <c r="Z3" s="12" t="str">
        <f t="shared" si="1"/>
        <v>Holiday</v>
      </c>
      <c r="AA3" s="12" t="str">
        <f>Q5</f>
        <v>Baseline</v>
      </c>
      <c r="AB3" s="11" t="s">
        <v>11</v>
      </c>
      <c r="AC3" s="11" t="s">
        <v>12</v>
      </c>
      <c r="AD3" s="11" t="s">
        <v>13</v>
      </c>
      <c r="AE3" s="1"/>
      <c r="AF3" s="1"/>
    </row>
    <row r="4">
      <c r="A4" s="13">
        <f>Data!A2</f>
        <v>1</v>
      </c>
      <c r="B4" s="14">
        <f>Data!B2</f>
        <v>3302.99</v>
      </c>
      <c r="C4" s="15">
        <f>Data!C2^$C$2</f>
        <v>0</v>
      </c>
      <c r="D4" s="15">
        <f>Data!D2</f>
        <v>0</v>
      </c>
      <c r="E4" s="15">
        <f>Data!E2^$E$2</f>
        <v>0</v>
      </c>
      <c r="F4" s="16">
        <f>Data!F2</f>
        <v>0</v>
      </c>
      <c r="G4" s="17">
        <f>Data!G2</f>
        <v>39.8</v>
      </c>
      <c r="H4" s="13">
        <f>Data!H2</f>
        <v>1</v>
      </c>
      <c r="U4" s="15">
        <f t="shared" ref="U4:U55" si="2">$P$6*C4</f>
        <v>0</v>
      </c>
      <c r="V4" s="15">
        <f t="shared" ref="V4:V55" si="3">$O$6*D4</f>
        <v>0</v>
      </c>
      <c r="W4" s="15">
        <f t="shared" ref="W4:W55" si="4">$N$6*E4</f>
        <v>0</v>
      </c>
      <c r="X4" s="15">
        <f t="shared" ref="X4:X55" si="5">$M$6*F4</f>
        <v>0</v>
      </c>
      <c r="Y4" s="15">
        <f t="shared" ref="Y4:Y55" si="6">$L$6*G4</f>
        <v>1013.040806</v>
      </c>
      <c r="Z4" s="15">
        <f t="shared" ref="Z4:Z55" si="7">$K$6*H4</f>
        <v>822.4970664</v>
      </c>
      <c r="AA4" s="15">
        <f t="shared" ref="AA4:AA55" si="8">$Q$6</f>
        <v>1611.575213</v>
      </c>
      <c r="AB4" s="15">
        <f t="shared" ref="AB4:AB55" si="9">sum(U4:AA4)</f>
        <v>3447.113085</v>
      </c>
      <c r="AC4" s="15">
        <f t="shared" ref="AC4:AC55" si="10">AB4-B4</f>
        <v>144.1230851</v>
      </c>
      <c r="AD4" s="18">
        <f t="shared" ref="AD4:AD55" si="11">AC4/B4</f>
        <v>0.043634127</v>
      </c>
      <c r="AE4" s="19"/>
      <c r="AF4" s="19"/>
    </row>
    <row r="5">
      <c r="A5" s="13">
        <f>Data!A3</f>
        <v>2</v>
      </c>
      <c r="B5" s="14">
        <f>Data!B3</f>
        <v>2706.27</v>
      </c>
      <c r="C5" s="15">
        <f>(Data!C3+C4*$C$1)^$C$2</f>
        <v>0</v>
      </c>
      <c r="D5" s="15">
        <f>Data!D3</f>
        <v>0</v>
      </c>
      <c r="E5" s="15">
        <f>Data!E3^$E$2</f>
        <v>0</v>
      </c>
      <c r="F5" s="16">
        <f>Data!F3</f>
        <v>0</v>
      </c>
      <c r="G5" s="17">
        <f>Data!G3</f>
        <v>37.3</v>
      </c>
      <c r="H5" s="13">
        <f>Data!H3</f>
        <v>0</v>
      </c>
      <c r="K5" s="1" t="str">
        <f>H3</f>
        <v>Holiday</v>
      </c>
      <c r="L5" s="1" t="str">
        <f>G3</f>
        <v>Temperature</v>
      </c>
      <c r="M5" s="1" t="str">
        <f>F3</f>
        <v>Price Change</v>
      </c>
      <c r="N5" s="1" t="str">
        <f>E3</f>
        <v>Social Ads</v>
      </c>
      <c r="O5" s="1" t="str">
        <f>D3</f>
        <v>Search Ads</v>
      </c>
      <c r="P5" s="8" t="str">
        <f>C3</f>
        <v>Newspaper Ads Adstock</v>
      </c>
      <c r="Q5" s="1" t="s">
        <v>14</v>
      </c>
      <c r="U5" s="15">
        <f t="shared" si="2"/>
        <v>0</v>
      </c>
      <c r="V5" s="15">
        <f t="shared" si="3"/>
        <v>0</v>
      </c>
      <c r="W5" s="15">
        <f t="shared" si="4"/>
        <v>0</v>
      </c>
      <c r="X5" s="15">
        <f t="shared" si="5"/>
        <v>0</v>
      </c>
      <c r="Y5" s="15">
        <f t="shared" si="6"/>
        <v>949.4075893</v>
      </c>
      <c r="Z5" s="15">
        <f t="shared" si="7"/>
        <v>0</v>
      </c>
      <c r="AA5" s="15">
        <f t="shared" si="8"/>
        <v>1611.575213</v>
      </c>
      <c r="AB5" s="15">
        <f t="shared" si="9"/>
        <v>2560.982802</v>
      </c>
      <c r="AC5" s="15">
        <f t="shared" si="10"/>
        <v>-145.2871977</v>
      </c>
      <c r="AD5" s="18">
        <f t="shared" si="11"/>
        <v>-0.05368540378</v>
      </c>
      <c r="AE5" s="19"/>
      <c r="AF5" s="19"/>
    </row>
    <row r="6">
      <c r="A6" s="13">
        <f>Data!A4</f>
        <v>3</v>
      </c>
      <c r="B6" s="14">
        <f>Data!B4</f>
        <v>2330.41</v>
      </c>
      <c r="C6" s="15">
        <f>(Data!C4+C5*$C$1)^$C$2</f>
        <v>0</v>
      </c>
      <c r="D6" s="15">
        <f>Data!D4</f>
        <v>0</v>
      </c>
      <c r="E6" s="15">
        <f>Data!E4^$E$2</f>
        <v>0</v>
      </c>
      <c r="F6" s="16">
        <f>Data!F4</f>
        <v>0</v>
      </c>
      <c r="G6" s="17">
        <f>Data!G4</f>
        <v>38.6</v>
      </c>
      <c r="H6" s="13">
        <f>Data!H4</f>
        <v>0</v>
      </c>
      <c r="J6" s="10" t="s">
        <v>15</v>
      </c>
      <c r="K6" s="20">
        <f t="array" ref="K6:Q10">LINEST(B4:B55,C4:H55,1,1)</f>
        <v>822.4970664</v>
      </c>
      <c r="L6" s="20">
        <v>25.453286575075882</v>
      </c>
      <c r="M6" s="20">
        <v>-677.3082083153561</v>
      </c>
      <c r="N6" s="20">
        <v>31.35835523406711</v>
      </c>
      <c r="O6" s="20">
        <v>2.1613522635744853</v>
      </c>
      <c r="P6" s="20">
        <v>3.644482947234353</v>
      </c>
      <c r="Q6" s="20">
        <v>1611.5752130492153</v>
      </c>
      <c r="U6" s="15">
        <f t="shared" si="2"/>
        <v>0</v>
      </c>
      <c r="V6" s="15">
        <f t="shared" si="3"/>
        <v>0</v>
      </c>
      <c r="W6" s="15">
        <f t="shared" si="4"/>
        <v>0</v>
      </c>
      <c r="X6" s="15">
        <f t="shared" si="5"/>
        <v>0</v>
      </c>
      <c r="Y6" s="15">
        <f t="shared" si="6"/>
        <v>982.4968618</v>
      </c>
      <c r="Z6" s="15">
        <f t="shared" si="7"/>
        <v>0</v>
      </c>
      <c r="AA6" s="15">
        <f t="shared" si="8"/>
        <v>1611.575213</v>
      </c>
      <c r="AB6" s="15">
        <f t="shared" si="9"/>
        <v>2594.072075</v>
      </c>
      <c r="AC6" s="15">
        <f t="shared" si="10"/>
        <v>263.6620748</v>
      </c>
      <c r="AD6" s="18">
        <f t="shared" si="11"/>
        <v>0.1131397801</v>
      </c>
      <c r="AE6" s="19"/>
      <c r="AF6" s="19"/>
    </row>
    <row r="7">
      <c r="A7" s="13">
        <f>Data!A5</f>
        <v>4</v>
      </c>
      <c r="B7" s="14">
        <f>Data!B5</f>
        <v>2351.63</v>
      </c>
      <c r="C7" s="15">
        <f>(Data!C5+C6*$C$1)^$C$2</f>
        <v>0</v>
      </c>
      <c r="D7" s="15">
        <f>Data!D5</f>
        <v>0</v>
      </c>
      <c r="E7" s="15">
        <f>Data!E5^$E$2</f>
        <v>0</v>
      </c>
      <c r="F7" s="16">
        <f>Data!F5</f>
        <v>0</v>
      </c>
      <c r="G7" s="17">
        <f>Data!G5</f>
        <v>32.3</v>
      </c>
      <c r="H7" s="13">
        <f>Data!H5</f>
        <v>0</v>
      </c>
      <c r="J7" s="10"/>
      <c r="K7" s="21">
        <v>52.653042701561944</v>
      </c>
      <c r="L7" s="21">
        <v>3.3608320752715053</v>
      </c>
      <c r="M7" s="21">
        <v>91.52069908943918</v>
      </c>
      <c r="N7" s="21">
        <v>11.123780926596623</v>
      </c>
      <c r="O7" s="21">
        <v>5.222562287384339</v>
      </c>
      <c r="P7" s="21">
        <v>0.5253331465343417</v>
      </c>
      <c r="Q7" s="21">
        <v>127.24348921454357</v>
      </c>
      <c r="U7" s="15">
        <f t="shared" si="2"/>
        <v>0</v>
      </c>
      <c r="V7" s="15">
        <f t="shared" si="3"/>
        <v>0</v>
      </c>
      <c r="W7" s="15">
        <f t="shared" si="4"/>
        <v>0</v>
      </c>
      <c r="X7" s="15">
        <f t="shared" si="5"/>
        <v>0</v>
      </c>
      <c r="Y7" s="15">
        <f t="shared" si="6"/>
        <v>822.1411564</v>
      </c>
      <c r="Z7" s="15">
        <f t="shared" si="7"/>
        <v>0</v>
      </c>
      <c r="AA7" s="15">
        <f t="shared" si="8"/>
        <v>1611.575213</v>
      </c>
      <c r="AB7" s="15">
        <f t="shared" si="9"/>
        <v>2433.716369</v>
      </c>
      <c r="AC7" s="15">
        <f t="shared" si="10"/>
        <v>82.08636942</v>
      </c>
      <c r="AD7" s="18">
        <f t="shared" si="11"/>
        <v>0.03490615846</v>
      </c>
      <c r="AE7" s="19"/>
      <c r="AF7" s="19"/>
    </row>
    <row r="8">
      <c r="A8" s="13">
        <f>Data!A6</f>
        <v>5</v>
      </c>
      <c r="B8" s="14">
        <f>Data!B6</f>
        <v>2398.48</v>
      </c>
      <c r="C8" s="15">
        <f>(Data!C6+C7*$C$1)^$C$2</f>
        <v>0</v>
      </c>
      <c r="D8" s="15">
        <f>Data!D6</f>
        <v>10</v>
      </c>
      <c r="E8" s="15">
        <f>Data!E6^$E$2</f>
        <v>0</v>
      </c>
      <c r="F8" s="16">
        <f>Data!F6</f>
        <v>0</v>
      </c>
      <c r="G8" s="17">
        <f>Data!G6</f>
        <v>34.9</v>
      </c>
      <c r="H8" s="13">
        <f>Data!H6</f>
        <v>0</v>
      </c>
      <c r="J8" s="10" t="s">
        <v>16</v>
      </c>
      <c r="K8" s="20">
        <v>0.9757847685611652</v>
      </c>
      <c r="L8" s="21">
        <v>144.2679121465555</v>
      </c>
      <c r="M8" s="21" t="e">
        <v>#N/A</v>
      </c>
      <c r="N8" s="21" t="e">
        <v>#N/A</v>
      </c>
      <c r="O8" s="21" t="e">
        <v>#N/A</v>
      </c>
      <c r="P8" s="21" t="e">
        <v>#N/A</v>
      </c>
      <c r="Q8" s="21" t="e">
        <v>#N/A</v>
      </c>
      <c r="U8" s="15">
        <f t="shared" si="2"/>
        <v>0</v>
      </c>
      <c r="V8" s="15">
        <f t="shared" si="3"/>
        <v>21.61352264</v>
      </c>
      <c r="W8" s="15">
        <f t="shared" si="4"/>
        <v>0</v>
      </c>
      <c r="X8" s="15">
        <f t="shared" si="5"/>
        <v>0</v>
      </c>
      <c r="Y8" s="15">
        <f t="shared" si="6"/>
        <v>888.3197015</v>
      </c>
      <c r="Z8" s="15">
        <f t="shared" si="7"/>
        <v>0</v>
      </c>
      <c r="AA8" s="15">
        <f t="shared" si="8"/>
        <v>1611.575213</v>
      </c>
      <c r="AB8" s="15">
        <f t="shared" si="9"/>
        <v>2521.508437</v>
      </c>
      <c r="AC8" s="15">
        <f t="shared" si="10"/>
        <v>123.0284372</v>
      </c>
      <c r="AD8" s="18">
        <f t="shared" si="11"/>
        <v>0.05129433523</v>
      </c>
      <c r="AE8" s="19"/>
      <c r="AF8" s="19"/>
    </row>
    <row r="9">
      <c r="A9" s="13">
        <f>Data!A7</f>
        <v>6</v>
      </c>
      <c r="B9" s="14">
        <f>Data!B7</f>
        <v>2611.66</v>
      </c>
      <c r="C9" s="15">
        <f>(Data!C7+C8*$C$1)^$C$2</f>
        <v>0</v>
      </c>
      <c r="D9" s="15">
        <f>Data!D7</f>
        <v>10</v>
      </c>
      <c r="E9" s="15">
        <f>Data!E7^$E$2</f>
        <v>0</v>
      </c>
      <c r="F9" s="16">
        <f>Data!F7</f>
        <v>0</v>
      </c>
      <c r="G9" s="17">
        <f>Data!G7</f>
        <v>38.7</v>
      </c>
      <c r="H9" s="13">
        <f>Data!H7</f>
        <v>0</v>
      </c>
      <c r="K9" s="21">
        <v>302.22241660973776</v>
      </c>
      <c r="L9" s="21">
        <v>45.0</v>
      </c>
      <c r="M9" s="21" t="e">
        <v>#N/A</v>
      </c>
      <c r="N9" s="21" t="e">
        <v>#N/A</v>
      </c>
      <c r="O9" s="21" t="e">
        <v>#N/A</v>
      </c>
      <c r="P9" s="21" t="e">
        <v>#N/A</v>
      </c>
      <c r="Q9" s="21" t="e">
        <v>#N/A</v>
      </c>
      <c r="U9" s="15">
        <f t="shared" si="2"/>
        <v>0</v>
      </c>
      <c r="V9" s="15">
        <f t="shared" si="3"/>
        <v>21.61352264</v>
      </c>
      <c r="W9" s="15">
        <f t="shared" si="4"/>
        <v>0</v>
      </c>
      <c r="X9" s="15">
        <f t="shared" si="5"/>
        <v>0</v>
      </c>
      <c r="Y9" s="15">
        <f t="shared" si="6"/>
        <v>985.0421905</v>
      </c>
      <c r="Z9" s="15">
        <f t="shared" si="7"/>
        <v>0</v>
      </c>
      <c r="AA9" s="15">
        <f t="shared" si="8"/>
        <v>1611.575213</v>
      </c>
      <c r="AB9" s="15">
        <f t="shared" si="9"/>
        <v>2618.230926</v>
      </c>
      <c r="AC9" s="15">
        <f t="shared" si="10"/>
        <v>6.57092614</v>
      </c>
      <c r="AD9" s="18">
        <f t="shared" si="11"/>
        <v>0.00251599601</v>
      </c>
      <c r="AE9" s="19"/>
      <c r="AF9" s="19"/>
    </row>
    <row r="10">
      <c r="A10" s="13">
        <f>Data!A8</f>
        <v>7</v>
      </c>
      <c r="B10" s="14">
        <f>Data!B8</f>
        <v>2557.31</v>
      </c>
      <c r="C10" s="15">
        <f>(Data!C8+C9*$C$1)^$C$2</f>
        <v>0</v>
      </c>
      <c r="D10" s="15">
        <f>Data!D8</f>
        <v>10</v>
      </c>
      <c r="E10" s="15">
        <f>Data!E8^$E$2</f>
        <v>0</v>
      </c>
      <c r="F10" s="16">
        <f>Data!F8</f>
        <v>0</v>
      </c>
      <c r="G10" s="17">
        <f>Data!G8</f>
        <v>35.1</v>
      </c>
      <c r="H10" s="13">
        <f>Data!H8</f>
        <v>0</v>
      </c>
      <c r="K10" s="21">
        <v>3.7741348869888574E7</v>
      </c>
      <c r="L10" s="21">
        <v>936595.3713806812</v>
      </c>
      <c r="M10" s="21" t="e">
        <v>#N/A</v>
      </c>
      <c r="N10" s="21" t="e">
        <v>#N/A</v>
      </c>
      <c r="O10" s="21" t="e">
        <v>#N/A</v>
      </c>
      <c r="P10" s="21" t="e">
        <v>#N/A</v>
      </c>
      <c r="Q10" s="21" t="e">
        <v>#N/A</v>
      </c>
      <c r="U10" s="15">
        <f t="shared" si="2"/>
        <v>0</v>
      </c>
      <c r="V10" s="15">
        <f t="shared" si="3"/>
        <v>21.61352264</v>
      </c>
      <c r="W10" s="15">
        <f t="shared" si="4"/>
        <v>0</v>
      </c>
      <c r="X10" s="15">
        <f t="shared" si="5"/>
        <v>0</v>
      </c>
      <c r="Y10" s="15">
        <f t="shared" si="6"/>
        <v>893.4103588</v>
      </c>
      <c r="Z10" s="15">
        <f t="shared" si="7"/>
        <v>0</v>
      </c>
      <c r="AA10" s="15">
        <f t="shared" si="8"/>
        <v>1611.575213</v>
      </c>
      <c r="AB10" s="15">
        <f t="shared" si="9"/>
        <v>2526.599094</v>
      </c>
      <c r="AC10" s="15">
        <f t="shared" si="10"/>
        <v>-30.71090553</v>
      </c>
      <c r="AD10" s="18">
        <f t="shared" si="11"/>
        <v>-0.01200906637</v>
      </c>
      <c r="AE10" s="19"/>
      <c r="AF10" s="19"/>
    </row>
    <row r="11">
      <c r="A11" s="13">
        <f>Data!A9</f>
        <v>8</v>
      </c>
      <c r="B11" s="14">
        <f>Data!B9</f>
        <v>3250.96</v>
      </c>
      <c r="C11" s="15">
        <f>(Data!C9+C10*$C$1)^$C$2</f>
        <v>0</v>
      </c>
      <c r="D11" s="15">
        <f>Data!D9</f>
        <v>10</v>
      </c>
      <c r="E11" s="15">
        <f>Data!E9^$E$2</f>
        <v>0</v>
      </c>
      <c r="F11" s="16">
        <f>Data!F9</f>
        <v>0</v>
      </c>
      <c r="G11" s="17">
        <f>Data!G9</f>
        <v>34.4</v>
      </c>
      <c r="H11" s="13">
        <f>Data!H9</f>
        <v>1</v>
      </c>
      <c r="U11" s="15">
        <f t="shared" si="2"/>
        <v>0</v>
      </c>
      <c r="V11" s="15">
        <f t="shared" si="3"/>
        <v>21.61352264</v>
      </c>
      <c r="W11" s="15">
        <f t="shared" si="4"/>
        <v>0</v>
      </c>
      <c r="X11" s="15">
        <f t="shared" si="5"/>
        <v>0</v>
      </c>
      <c r="Y11" s="15">
        <f t="shared" si="6"/>
        <v>875.5930582</v>
      </c>
      <c r="Z11" s="15">
        <f t="shared" si="7"/>
        <v>822.4970664</v>
      </c>
      <c r="AA11" s="15">
        <f t="shared" si="8"/>
        <v>1611.575213</v>
      </c>
      <c r="AB11" s="15">
        <f t="shared" si="9"/>
        <v>3331.27886</v>
      </c>
      <c r="AC11" s="15">
        <f t="shared" si="10"/>
        <v>80.31886027</v>
      </c>
      <c r="AD11" s="18">
        <f t="shared" si="11"/>
        <v>0.02470619764</v>
      </c>
      <c r="AE11" s="19"/>
      <c r="AF11" s="19"/>
    </row>
    <row r="12">
      <c r="A12" s="13">
        <f>Data!A10</f>
        <v>9</v>
      </c>
      <c r="B12" s="14">
        <f>Data!B10</f>
        <v>2802.04</v>
      </c>
      <c r="C12" s="15">
        <f>(Data!C10+C11*$C$1)^$C$2</f>
        <v>0</v>
      </c>
      <c r="D12" s="15">
        <f>Data!D10</f>
        <v>10</v>
      </c>
      <c r="E12" s="15">
        <f>Data!E10^$E$2</f>
        <v>0</v>
      </c>
      <c r="F12" s="16">
        <f>Data!F10</f>
        <v>0</v>
      </c>
      <c r="G12" s="17">
        <f>Data!G10</f>
        <v>37.9</v>
      </c>
      <c r="H12" s="13">
        <f>Data!H10</f>
        <v>0</v>
      </c>
      <c r="U12" s="15">
        <f t="shared" si="2"/>
        <v>0</v>
      </c>
      <c r="V12" s="15">
        <f t="shared" si="3"/>
        <v>21.61352264</v>
      </c>
      <c r="W12" s="15">
        <f t="shared" si="4"/>
        <v>0</v>
      </c>
      <c r="X12" s="15">
        <f t="shared" si="5"/>
        <v>0</v>
      </c>
      <c r="Y12" s="15">
        <f t="shared" si="6"/>
        <v>964.6795612</v>
      </c>
      <c r="Z12" s="15">
        <f t="shared" si="7"/>
        <v>0</v>
      </c>
      <c r="AA12" s="15">
        <f t="shared" si="8"/>
        <v>1611.575213</v>
      </c>
      <c r="AB12" s="15">
        <f t="shared" si="9"/>
        <v>2597.868297</v>
      </c>
      <c r="AC12" s="15">
        <f t="shared" si="10"/>
        <v>-204.1717031</v>
      </c>
      <c r="AD12" s="18">
        <f t="shared" si="11"/>
        <v>-0.07286537777</v>
      </c>
      <c r="AE12" s="19"/>
      <c r="AF12" s="19"/>
    </row>
    <row r="13">
      <c r="A13" s="13">
        <f>Data!A11</f>
        <v>10</v>
      </c>
      <c r="B13" s="14">
        <f>Data!B11</f>
        <v>2881.28</v>
      </c>
      <c r="C13" s="15">
        <f>(Data!C11+C12*$C$1)^$C$2</f>
        <v>0</v>
      </c>
      <c r="D13" s="15">
        <f>Data!D11</f>
        <v>15</v>
      </c>
      <c r="E13" s="15">
        <f>Data!E11^$E$2</f>
        <v>0</v>
      </c>
      <c r="F13" s="16">
        <f>Data!F11</f>
        <v>0</v>
      </c>
      <c r="G13" s="17">
        <f>Data!G11</f>
        <v>40.6</v>
      </c>
      <c r="H13" s="13">
        <f>Data!H11</f>
        <v>0</v>
      </c>
      <c r="U13" s="15">
        <f t="shared" si="2"/>
        <v>0</v>
      </c>
      <c r="V13" s="15">
        <f t="shared" si="3"/>
        <v>32.42028395</v>
      </c>
      <c r="W13" s="15">
        <f t="shared" si="4"/>
        <v>0</v>
      </c>
      <c r="X13" s="15">
        <f t="shared" si="5"/>
        <v>0</v>
      </c>
      <c r="Y13" s="15">
        <f t="shared" si="6"/>
        <v>1033.403435</v>
      </c>
      <c r="Z13" s="15">
        <f t="shared" si="7"/>
        <v>0</v>
      </c>
      <c r="AA13" s="15">
        <f t="shared" si="8"/>
        <v>1611.575213</v>
      </c>
      <c r="AB13" s="15">
        <f t="shared" si="9"/>
        <v>2677.398932</v>
      </c>
      <c r="AC13" s="15">
        <f t="shared" si="10"/>
        <v>-203.881068</v>
      </c>
      <c r="AD13" s="18">
        <f t="shared" si="11"/>
        <v>-0.07076058837</v>
      </c>
      <c r="AE13" s="19"/>
      <c r="AF13" s="19"/>
    </row>
    <row r="14">
      <c r="A14" s="13">
        <f>Data!A12</f>
        <v>11</v>
      </c>
      <c r="B14" s="14">
        <f>Data!B12</f>
        <v>2734.97</v>
      </c>
      <c r="C14" s="15">
        <f>(Data!C12+C13*$C$1)^$C$2</f>
        <v>0</v>
      </c>
      <c r="D14" s="15">
        <f>Data!D12</f>
        <v>15</v>
      </c>
      <c r="E14" s="15">
        <f>Data!E12^$E$2</f>
        <v>0</v>
      </c>
      <c r="F14" s="16">
        <f>Data!F12</f>
        <v>0</v>
      </c>
      <c r="G14" s="17">
        <f>Data!G12</f>
        <v>46.1</v>
      </c>
      <c r="H14" s="13">
        <f>Data!H12</f>
        <v>0</v>
      </c>
      <c r="J14" s="10"/>
      <c r="K14" s="22"/>
      <c r="L14" s="22"/>
      <c r="M14" s="22"/>
      <c r="N14" s="22"/>
      <c r="O14" s="22"/>
      <c r="P14" s="22"/>
      <c r="Q14" s="22"/>
      <c r="U14" s="15">
        <f t="shared" si="2"/>
        <v>0</v>
      </c>
      <c r="V14" s="15">
        <f t="shared" si="3"/>
        <v>32.42028395</v>
      </c>
      <c r="W14" s="15">
        <f t="shared" si="4"/>
        <v>0</v>
      </c>
      <c r="X14" s="15">
        <f t="shared" si="5"/>
        <v>0</v>
      </c>
      <c r="Y14" s="15">
        <f t="shared" si="6"/>
        <v>1173.396511</v>
      </c>
      <c r="Z14" s="15">
        <f t="shared" si="7"/>
        <v>0</v>
      </c>
      <c r="AA14" s="15">
        <f t="shared" si="8"/>
        <v>1611.575213</v>
      </c>
      <c r="AB14" s="15">
        <f t="shared" si="9"/>
        <v>2817.392008</v>
      </c>
      <c r="AC14" s="15">
        <f t="shared" si="10"/>
        <v>82.42200811</v>
      </c>
      <c r="AD14" s="18">
        <f t="shared" si="11"/>
        <v>0.03013634816</v>
      </c>
      <c r="AE14" s="19"/>
      <c r="AF14" s="19"/>
    </row>
    <row r="15">
      <c r="A15" s="13">
        <f>Data!A13</f>
        <v>12</v>
      </c>
      <c r="B15" s="14">
        <f>Data!B13</f>
        <v>3580.57</v>
      </c>
      <c r="C15" s="15">
        <f>(Data!C13+C14*$C$1)^$C$2</f>
        <v>0</v>
      </c>
      <c r="D15" s="15">
        <f>Data!D13</f>
        <v>15</v>
      </c>
      <c r="E15" s="15">
        <f>Data!E13^$E$2</f>
        <v>0</v>
      </c>
      <c r="F15" s="16">
        <f>Data!F13</f>
        <v>0</v>
      </c>
      <c r="G15" s="17">
        <f>Data!G13</f>
        <v>43.6</v>
      </c>
      <c r="H15" s="13">
        <f>Data!H13</f>
        <v>1</v>
      </c>
      <c r="U15" s="15">
        <f t="shared" si="2"/>
        <v>0</v>
      </c>
      <c r="V15" s="15">
        <f t="shared" si="3"/>
        <v>32.42028395</v>
      </c>
      <c r="W15" s="15">
        <f t="shared" si="4"/>
        <v>0</v>
      </c>
      <c r="X15" s="15">
        <f t="shared" si="5"/>
        <v>0</v>
      </c>
      <c r="Y15" s="15">
        <f t="shared" si="6"/>
        <v>1109.763295</v>
      </c>
      <c r="Z15" s="15">
        <f t="shared" si="7"/>
        <v>822.4970664</v>
      </c>
      <c r="AA15" s="15">
        <f t="shared" si="8"/>
        <v>1611.575213</v>
      </c>
      <c r="AB15" s="15">
        <f t="shared" si="9"/>
        <v>3576.255858</v>
      </c>
      <c r="AC15" s="15">
        <f t="shared" si="10"/>
        <v>-4.31414192</v>
      </c>
      <c r="AD15" s="18">
        <f t="shared" si="11"/>
        <v>-0.001204875738</v>
      </c>
      <c r="AE15" s="19"/>
      <c r="AF15" s="19"/>
    </row>
    <row r="16">
      <c r="A16" s="13">
        <f>Data!A14</f>
        <v>13</v>
      </c>
      <c r="B16" s="14">
        <f>Data!B14</f>
        <v>3581.54</v>
      </c>
      <c r="C16" s="15">
        <f>(Data!C14+C15*$C$1)^$C$2</f>
        <v>0</v>
      </c>
      <c r="D16" s="15">
        <f>Data!D14</f>
        <v>15</v>
      </c>
      <c r="E16" s="15">
        <f>Data!E14^$E$2</f>
        <v>0</v>
      </c>
      <c r="F16" s="16">
        <f>Data!F14</f>
        <v>0</v>
      </c>
      <c r="G16" s="17">
        <f>Data!G14</f>
        <v>41.9</v>
      </c>
      <c r="H16" s="13">
        <f>Data!H14</f>
        <v>1</v>
      </c>
      <c r="U16" s="15">
        <f t="shared" si="2"/>
        <v>0</v>
      </c>
      <c r="V16" s="15">
        <f t="shared" si="3"/>
        <v>32.42028395</v>
      </c>
      <c r="W16" s="15">
        <f t="shared" si="4"/>
        <v>0</v>
      </c>
      <c r="X16" s="15">
        <f t="shared" si="5"/>
        <v>0</v>
      </c>
      <c r="Y16" s="15">
        <f t="shared" si="6"/>
        <v>1066.492707</v>
      </c>
      <c r="Z16" s="15">
        <f t="shared" si="7"/>
        <v>822.4970664</v>
      </c>
      <c r="AA16" s="15">
        <f t="shared" si="8"/>
        <v>1611.575213</v>
      </c>
      <c r="AB16" s="15">
        <f t="shared" si="9"/>
        <v>3532.985271</v>
      </c>
      <c r="AC16" s="15">
        <f t="shared" si="10"/>
        <v>-48.5547291</v>
      </c>
      <c r="AD16" s="18">
        <f t="shared" si="11"/>
        <v>-0.01355694173</v>
      </c>
      <c r="AE16" s="19"/>
      <c r="AF16" s="19"/>
    </row>
    <row r="17">
      <c r="A17" s="13">
        <f>Data!A15</f>
        <v>14</v>
      </c>
      <c r="B17" s="14">
        <f>Data!B15</f>
        <v>2962.99</v>
      </c>
      <c r="C17" s="15">
        <f>(Data!C15+C16*$C$1)^$C$2</f>
        <v>0</v>
      </c>
      <c r="D17" s="15">
        <f>Data!D15</f>
        <v>15</v>
      </c>
      <c r="E17" s="15">
        <f>Data!E15^$E$2</f>
        <v>0</v>
      </c>
      <c r="F17" s="16">
        <f>Data!F15</f>
        <v>0</v>
      </c>
      <c r="G17" s="17">
        <f>Data!G15</f>
        <v>45.1</v>
      </c>
      <c r="H17" s="13">
        <f>Data!H15</f>
        <v>0</v>
      </c>
      <c r="U17" s="15">
        <f t="shared" si="2"/>
        <v>0</v>
      </c>
      <c r="V17" s="15">
        <f t="shared" si="3"/>
        <v>32.42028395</v>
      </c>
      <c r="W17" s="15">
        <f t="shared" si="4"/>
        <v>0</v>
      </c>
      <c r="X17" s="15">
        <f t="shared" si="5"/>
        <v>0</v>
      </c>
      <c r="Y17" s="15">
        <f t="shared" si="6"/>
        <v>1147.943225</v>
      </c>
      <c r="Z17" s="15">
        <f t="shared" si="7"/>
        <v>0</v>
      </c>
      <c r="AA17" s="15">
        <f t="shared" si="8"/>
        <v>1611.575213</v>
      </c>
      <c r="AB17" s="15">
        <f t="shared" si="9"/>
        <v>2791.938722</v>
      </c>
      <c r="AC17" s="15">
        <f t="shared" si="10"/>
        <v>-171.0512785</v>
      </c>
      <c r="AD17" s="18">
        <f t="shared" si="11"/>
        <v>-0.0577292797</v>
      </c>
      <c r="AE17" s="19"/>
      <c r="AF17" s="19"/>
    </row>
    <row r="18">
      <c r="A18" s="13">
        <f>Data!A16</f>
        <v>15</v>
      </c>
      <c r="B18" s="14">
        <f>Data!B16</f>
        <v>2510.82</v>
      </c>
      <c r="C18" s="15">
        <f>(Data!C16+C17*$C$1)^$C$2</f>
        <v>0</v>
      </c>
      <c r="D18" s="15">
        <f>Data!D16</f>
        <v>15</v>
      </c>
      <c r="E18" s="15">
        <f>Data!E16^$E$2</f>
        <v>0</v>
      </c>
      <c r="F18" s="16">
        <f>Data!F16</f>
        <v>0</v>
      </c>
      <c r="G18" s="17">
        <f>Data!G16</f>
        <v>48</v>
      </c>
      <c r="H18" s="13">
        <f>Data!H16</f>
        <v>0</v>
      </c>
      <c r="U18" s="15">
        <f t="shared" si="2"/>
        <v>0</v>
      </c>
      <c r="V18" s="15">
        <f t="shared" si="3"/>
        <v>32.42028395</v>
      </c>
      <c r="W18" s="15">
        <f t="shared" si="4"/>
        <v>0</v>
      </c>
      <c r="X18" s="15">
        <f t="shared" si="5"/>
        <v>0</v>
      </c>
      <c r="Y18" s="15">
        <f t="shared" si="6"/>
        <v>1221.757756</v>
      </c>
      <c r="Z18" s="15">
        <f t="shared" si="7"/>
        <v>0</v>
      </c>
      <c r="AA18" s="15">
        <f t="shared" si="8"/>
        <v>1611.575213</v>
      </c>
      <c r="AB18" s="15">
        <f t="shared" si="9"/>
        <v>2865.753253</v>
      </c>
      <c r="AC18" s="15">
        <f t="shared" si="10"/>
        <v>354.9332526</v>
      </c>
      <c r="AD18" s="18">
        <f t="shared" si="11"/>
        <v>0.1413614885</v>
      </c>
      <c r="AE18" s="19"/>
      <c r="AF18" s="19"/>
    </row>
    <row r="19">
      <c r="A19" s="13">
        <f>Data!A17</f>
        <v>16</v>
      </c>
      <c r="B19" s="14">
        <f>Data!B17</f>
        <v>2523.34</v>
      </c>
      <c r="C19" s="15">
        <f>(Data!C17+C18*$C$1)^$C$2</f>
        <v>0</v>
      </c>
      <c r="D19" s="15">
        <f>Data!D17</f>
        <v>15</v>
      </c>
      <c r="E19" s="15">
        <f>Data!E17^$E$2</f>
        <v>0</v>
      </c>
      <c r="F19" s="16">
        <f>Data!F17</f>
        <v>0.5</v>
      </c>
      <c r="G19" s="17">
        <f>Data!G17</f>
        <v>45.7</v>
      </c>
      <c r="H19" s="13">
        <f>Data!H17</f>
        <v>0</v>
      </c>
      <c r="U19" s="15">
        <f t="shared" si="2"/>
        <v>0</v>
      </c>
      <c r="V19" s="15">
        <f t="shared" si="3"/>
        <v>32.42028395</v>
      </c>
      <c r="W19" s="15">
        <f t="shared" si="4"/>
        <v>0</v>
      </c>
      <c r="X19" s="15">
        <f t="shared" si="5"/>
        <v>-338.6541042</v>
      </c>
      <c r="Y19" s="15">
        <f t="shared" si="6"/>
        <v>1163.215196</v>
      </c>
      <c r="Z19" s="15">
        <f t="shared" si="7"/>
        <v>0</v>
      </c>
      <c r="AA19" s="15">
        <f t="shared" si="8"/>
        <v>1611.575213</v>
      </c>
      <c r="AB19" s="15">
        <f t="shared" si="9"/>
        <v>2468.556589</v>
      </c>
      <c r="AC19" s="15">
        <f t="shared" si="10"/>
        <v>-54.78341067</v>
      </c>
      <c r="AD19" s="18">
        <f t="shared" si="11"/>
        <v>-0.02171067342</v>
      </c>
      <c r="AE19" s="19"/>
      <c r="AF19" s="19"/>
    </row>
    <row r="20">
      <c r="A20" s="13">
        <f>Data!A18</f>
        <v>17</v>
      </c>
      <c r="B20" s="14">
        <f>Data!B18</f>
        <v>2708.6</v>
      </c>
      <c r="C20" s="15">
        <f>(Data!C18+C19*$C$1)^$C$2</f>
        <v>0</v>
      </c>
      <c r="D20" s="15">
        <f>Data!D18</f>
        <v>15</v>
      </c>
      <c r="E20" s="15">
        <f>Data!E18^$E$2</f>
        <v>0</v>
      </c>
      <c r="F20" s="16">
        <f>Data!F18</f>
        <v>0.5</v>
      </c>
      <c r="G20" s="17">
        <f>Data!G18</f>
        <v>45</v>
      </c>
      <c r="H20" s="13">
        <f>Data!H18</f>
        <v>0</v>
      </c>
      <c r="U20" s="15">
        <f t="shared" si="2"/>
        <v>0</v>
      </c>
      <c r="V20" s="15">
        <f t="shared" si="3"/>
        <v>32.42028395</v>
      </c>
      <c r="W20" s="15">
        <f t="shared" si="4"/>
        <v>0</v>
      </c>
      <c r="X20" s="15">
        <f t="shared" si="5"/>
        <v>-338.6541042</v>
      </c>
      <c r="Y20" s="15">
        <f t="shared" si="6"/>
        <v>1145.397896</v>
      </c>
      <c r="Z20" s="15">
        <f t="shared" si="7"/>
        <v>0</v>
      </c>
      <c r="AA20" s="15">
        <f t="shared" si="8"/>
        <v>1611.575213</v>
      </c>
      <c r="AB20" s="15">
        <f t="shared" si="9"/>
        <v>2450.739289</v>
      </c>
      <c r="AC20" s="15">
        <f t="shared" si="10"/>
        <v>-257.8607113</v>
      </c>
      <c r="AD20" s="18">
        <f t="shared" si="11"/>
        <v>-0.09520073517</v>
      </c>
      <c r="AE20" s="19"/>
      <c r="AF20" s="19"/>
    </row>
    <row r="21">
      <c r="A21" s="13">
        <f>Data!A19</f>
        <v>18</v>
      </c>
      <c r="B21" s="14">
        <f>Data!B19</f>
        <v>2459.03</v>
      </c>
      <c r="C21" s="15">
        <f>(Data!C19+C20*$C$1)^$C$2</f>
        <v>0</v>
      </c>
      <c r="D21" s="15">
        <f>Data!D19</f>
        <v>20</v>
      </c>
      <c r="E21" s="15">
        <f>Data!E19^$E$2</f>
        <v>0</v>
      </c>
      <c r="F21" s="16">
        <f>Data!F19</f>
        <v>0.5</v>
      </c>
      <c r="G21" s="17">
        <f>Data!G19</f>
        <v>50.2</v>
      </c>
      <c r="H21" s="13">
        <f>Data!H19</f>
        <v>0</v>
      </c>
      <c r="K21" s="22"/>
      <c r="U21" s="15">
        <f t="shared" si="2"/>
        <v>0</v>
      </c>
      <c r="V21" s="15">
        <f t="shared" si="3"/>
        <v>43.22704527</v>
      </c>
      <c r="W21" s="15">
        <f t="shared" si="4"/>
        <v>0</v>
      </c>
      <c r="X21" s="15">
        <f t="shared" si="5"/>
        <v>-338.6541042</v>
      </c>
      <c r="Y21" s="15">
        <f t="shared" si="6"/>
        <v>1277.754986</v>
      </c>
      <c r="Z21" s="15">
        <f t="shared" si="7"/>
        <v>0</v>
      </c>
      <c r="AA21" s="15">
        <f t="shared" si="8"/>
        <v>1611.575213</v>
      </c>
      <c r="AB21" s="15">
        <f t="shared" si="9"/>
        <v>2593.90314</v>
      </c>
      <c r="AC21" s="15">
        <f t="shared" si="10"/>
        <v>134.8731402</v>
      </c>
      <c r="AD21" s="18">
        <f t="shared" si="11"/>
        <v>0.05484810687</v>
      </c>
      <c r="AE21" s="19"/>
      <c r="AF21" s="19"/>
    </row>
    <row r="22">
      <c r="A22" s="13">
        <f>Data!A20</f>
        <v>19</v>
      </c>
      <c r="B22" s="14">
        <f>Data!B20</f>
        <v>3429.26</v>
      </c>
      <c r="C22" s="15">
        <f>(Data!C20+C21*$C$1)^$C$2</f>
        <v>0</v>
      </c>
      <c r="D22" s="15">
        <f>Data!D20</f>
        <v>20</v>
      </c>
      <c r="E22" s="15">
        <f>Data!E20^$E$2</f>
        <v>0</v>
      </c>
      <c r="F22" s="16">
        <f>Data!F20</f>
        <v>0.5</v>
      </c>
      <c r="G22" s="17">
        <f>Data!G20</f>
        <v>50.2</v>
      </c>
      <c r="H22" s="13">
        <f>Data!H20</f>
        <v>1</v>
      </c>
      <c r="U22" s="15">
        <f t="shared" si="2"/>
        <v>0</v>
      </c>
      <c r="V22" s="15">
        <f t="shared" si="3"/>
        <v>43.22704527</v>
      </c>
      <c r="W22" s="15">
        <f t="shared" si="4"/>
        <v>0</v>
      </c>
      <c r="X22" s="15">
        <f t="shared" si="5"/>
        <v>-338.6541042</v>
      </c>
      <c r="Y22" s="15">
        <f t="shared" si="6"/>
        <v>1277.754986</v>
      </c>
      <c r="Z22" s="15">
        <f t="shared" si="7"/>
        <v>822.4970664</v>
      </c>
      <c r="AA22" s="15">
        <f t="shared" si="8"/>
        <v>1611.575213</v>
      </c>
      <c r="AB22" s="15">
        <f t="shared" si="9"/>
        <v>3416.400207</v>
      </c>
      <c r="AC22" s="15">
        <f t="shared" si="10"/>
        <v>-12.85979336</v>
      </c>
      <c r="AD22" s="18">
        <f t="shared" si="11"/>
        <v>-0.003750019936</v>
      </c>
      <c r="AE22" s="19"/>
      <c r="AF22" s="19"/>
    </row>
    <row r="23">
      <c r="A23" s="13">
        <f>Data!A21</f>
        <v>20</v>
      </c>
      <c r="B23" s="14">
        <f>Data!B21</f>
        <v>2707.15</v>
      </c>
      <c r="C23" s="15">
        <f>(Data!C21+C22*$C$1)^$C$2</f>
        <v>0</v>
      </c>
      <c r="D23" s="15">
        <f>Data!D21</f>
        <v>20</v>
      </c>
      <c r="E23" s="15">
        <f>Data!E21^$E$2</f>
        <v>0</v>
      </c>
      <c r="F23" s="16">
        <f>Data!F21</f>
        <v>0.5</v>
      </c>
      <c r="G23" s="17">
        <f>Data!G21</f>
        <v>52.8</v>
      </c>
      <c r="H23" s="13">
        <f>Data!H21</f>
        <v>0</v>
      </c>
      <c r="U23" s="15">
        <f t="shared" si="2"/>
        <v>0</v>
      </c>
      <c r="V23" s="15">
        <f t="shared" si="3"/>
        <v>43.22704527</v>
      </c>
      <c r="W23" s="15">
        <f t="shared" si="4"/>
        <v>0</v>
      </c>
      <c r="X23" s="15">
        <f t="shared" si="5"/>
        <v>-338.6541042</v>
      </c>
      <c r="Y23" s="15">
        <f t="shared" si="6"/>
        <v>1343.933531</v>
      </c>
      <c r="Z23" s="15">
        <f t="shared" si="7"/>
        <v>0</v>
      </c>
      <c r="AA23" s="15">
        <f t="shared" si="8"/>
        <v>1611.575213</v>
      </c>
      <c r="AB23" s="15">
        <f t="shared" si="9"/>
        <v>2660.081685</v>
      </c>
      <c r="AC23" s="15">
        <f t="shared" si="10"/>
        <v>-47.06831467</v>
      </c>
      <c r="AD23" s="18">
        <f t="shared" si="11"/>
        <v>-0.01738666667</v>
      </c>
      <c r="AE23" s="19"/>
      <c r="AF23" s="19"/>
    </row>
    <row r="24">
      <c r="A24" s="13">
        <f>Data!A22</f>
        <v>21</v>
      </c>
      <c r="B24" s="14">
        <f>Data!B22</f>
        <v>2658.95</v>
      </c>
      <c r="C24" s="15">
        <f>(Data!C22+C23*$C$1)^$C$2</f>
        <v>0</v>
      </c>
      <c r="D24" s="15">
        <f>Data!D22</f>
        <v>20</v>
      </c>
      <c r="E24" s="15">
        <f>Data!E22^$E$2</f>
        <v>0</v>
      </c>
      <c r="F24" s="16">
        <f>Data!F22</f>
        <v>0.5</v>
      </c>
      <c r="G24" s="17">
        <f>Data!G22</f>
        <v>55.4</v>
      </c>
      <c r="H24" s="13">
        <f>Data!H22</f>
        <v>0</v>
      </c>
      <c r="U24" s="15">
        <f t="shared" si="2"/>
        <v>0</v>
      </c>
      <c r="V24" s="15">
        <f t="shared" si="3"/>
        <v>43.22704527</v>
      </c>
      <c r="W24" s="15">
        <f t="shared" si="4"/>
        <v>0</v>
      </c>
      <c r="X24" s="15">
        <f t="shared" si="5"/>
        <v>-338.6541042</v>
      </c>
      <c r="Y24" s="15">
        <f t="shared" si="6"/>
        <v>1410.112076</v>
      </c>
      <c r="Z24" s="15">
        <f t="shared" si="7"/>
        <v>0</v>
      </c>
      <c r="AA24" s="15">
        <f t="shared" si="8"/>
        <v>1611.575213</v>
      </c>
      <c r="AB24" s="15">
        <f t="shared" si="9"/>
        <v>2726.26023</v>
      </c>
      <c r="AC24" s="15">
        <f t="shared" si="10"/>
        <v>67.31023042</v>
      </c>
      <c r="AD24" s="18">
        <f t="shared" si="11"/>
        <v>0.0253145905</v>
      </c>
      <c r="AE24" s="19"/>
      <c r="AF24" s="19"/>
    </row>
    <row r="25">
      <c r="A25" s="13">
        <f>Data!A23</f>
        <v>22</v>
      </c>
      <c r="B25" s="14">
        <f>Data!B23</f>
        <v>2848.53</v>
      </c>
      <c r="C25" s="15">
        <f>(Data!C23+C24*$C$1)^$C$2</f>
        <v>0</v>
      </c>
      <c r="D25" s="15">
        <f>Data!D23</f>
        <v>20</v>
      </c>
      <c r="E25" s="15">
        <f>Data!E23^$E$2</f>
        <v>0</v>
      </c>
      <c r="F25" s="16">
        <f>Data!F23</f>
        <v>0.5</v>
      </c>
      <c r="G25" s="17">
        <f>Data!G23</f>
        <v>61.7</v>
      </c>
      <c r="H25" s="13">
        <f>Data!H23</f>
        <v>0</v>
      </c>
      <c r="U25" s="15">
        <f t="shared" si="2"/>
        <v>0</v>
      </c>
      <c r="V25" s="15">
        <f t="shared" si="3"/>
        <v>43.22704527</v>
      </c>
      <c r="W25" s="15">
        <f t="shared" si="4"/>
        <v>0</v>
      </c>
      <c r="X25" s="15">
        <f t="shared" si="5"/>
        <v>-338.6541042</v>
      </c>
      <c r="Y25" s="15">
        <f t="shared" si="6"/>
        <v>1570.467782</v>
      </c>
      <c r="Z25" s="15">
        <f t="shared" si="7"/>
        <v>0</v>
      </c>
      <c r="AA25" s="15">
        <f t="shared" si="8"/>
        <v>1611.575213</v>
      </c>
      <c r="AB25" s="15">
        <f t="shared" si="9"/>
        <v>2886.615936</v>
      </c>
      <c r="AC25" s="15">
        <f t="shared" si="10"/>
        <v>38.08593585</v>
      </c>
      <c r="AD25" s="18">
        <f t="shared" si="11"/>
        <v>0.01337038256</v>
      </c>
      <c r="AE25" s="19"/>
      <c r="AF25" s="19"/>
    </row>
    <row r="26">
      <c r="A26" s="13">
        <f>Data!A24</f>
        <v>23</v>
      </c>
      <c r="B26" s="14">
        <f>Data!B24</f>
        <v>2801.63</v>
      </c>
      <c r="C26" s="15">
        <f>(Data!C24+C25*$C$1)^$C$2</f>
        <v>0</v>
      </c>
      <c r="D26" s="15">
        <f>Data!D24</f>
        <v>20</v>
      </c>
      <c r="E26" s="15">
        <f>Data!E24^$E$2</f>
        <v>0</v>
      </c>
      <c r="F26" s="16">
        <f>Data!F24</f>
        <v>0.5</v>
      </c>
      <c r="G26" s="17">
        <f>Data!G24</f>
        <v>64.7</v>
      </c>
      <c r="H26" s="13">
        <f>Data!H24</f>
        <v>0</v>
      </c>
      <c r="U26" s="15">
        <f t="shared" si="2"/>
        <v>0</v>
      </c>
      <c r="V26" s="15">
        <f t="shared" si="3"/>
        <v>43.22704527</v>
      </c>
      <c r="W26" s="15">
        <f t="shared" si="4"/>
        <v>0</v>
      </c>
      <c r="X26" s="15">
        <f t="shared" si="5"/>
        <v>-338.6541042</v>
      </c>
      <c r="Y26" s="15">
        <f t="shared" si="6"/>
        <v>1646.827641</v>
      </c>
      <c r="Z26" s="15">
        <f t="shared" si="7"/>
        <v>0</v>
      </c>
      <c r="AA26" s="15">
        <f t="shared" si="8"/>
        <v>1611.575213</v>
      </c>
      <c r="AB26" s="15">
        <f t="shared" si="9"/>
        <v>2962.975796</v>
      </c>
      <c r="AC26" s="15">
        <f t="shared" si="10"/>
        <v>161.3457956</v>
      </c>
      <c r="AD26" s="18">
        <f t="shared" si="11"/>
        <v>0.05758997283</v>
      </c>
      <c r="AE26" s="19"/>
      <c r="AF26" s="19"/>
    </row>
    <row r="27">
      <c r="A27" s="13">
        <f>Data!A25</f>
        <v>24</v>
      </c>
      <c r="B27" s="14">
        <f>Data!B25</f>
        <v>4645.67</v>
      </c>
      <c r="C27" s="15">
        <f>(Data!C25+C26*$C$1)^$C$2</f>
        <v>200</v>
      </c>
      <c r="D27" s="15">
        <f>Data!D25</f>
        <v>40</v>
      </c>
      <c r="E27" s="15">
        <f>Data!E25^$E$2</f>
        <v>0</v>
      </c>
      <c r="F27" s="16">
        <f>Data!F25</f>
        <v>0.5</v>
      </c>
      <c r="G27" s="17">
        <f>Data!G25</f>
        <v>67.6</v>
      </c>
      <c r="H27" s="13">
        <f>Data!H25</f>
        <v>1</v>
      </c>
      <c r="U27" s="15">
        <f t="shared" si="2"/>
        <v>728.8965894</v>
      </c>
      <c r="V27" s="15">
        <f t="shared" si="3"/>
        <v>86.45409054</v>
      </c>
      <c r="W27" s="15">
        <f t="shared" si="4"/>
        <v>0</v>
      </c>
      <c r="X27" s="15">
        <f t="shared" si="5"/>
        <v>-338.6541042</v>
      </c>
      <c r="Y27" s="15">
        <f t="shared" si="6"/>
        <v>1720.642172</v>
      </c>
      <c r="Z27" s="15">
        <f t="shared" si="7"/>
        <v>822.4970664</v>
      </c>
      <c r="AA27" s="15">
        <f t="shared" si="8"/>
        <v>1611.575213</v>
      </c>
      <c r="AB27" s="15">
        <f t="shared" si="9"/>
        <v>4631.411028</v>
      </c>
      <c r="AC27" s="15">
        <f t="shared" si="10"/>
        <v>-14.25897224</v>
      </c>
      <c r="AD27" s="18">
        <f t="shared" si="11"/>
        <v>-0.003069303726</v>
      </c>
      <c r="AE27" s="19"/>
      <c r="AF27" s="19"/>
    </row>
    <row r="28">
      <c r="A28" s="13">
        <f>Data!A26</f>
        <v>25</v>
      </c>
      <c r="B28" s="14">
        <f>Data!B26</f>
        <v>4034.12</v>
      </c>
      <c r="C28" s="15">
        <f>(Data!C26+C27*$C$1)^$C$2</f>
        <v>260</v>
      </c>
      <c r="D28" s="15">
        <f>Data!D26</f>
        <v>40</v>
      </c>
      <c r="E28" s="15">
        <f>Data!E26^$E$2</f>
        <v>0</v>
      </c>
      <c r="F28" s="16">
        <f>Data!F26</f>
        <v>0.5</v>
      </c>
      <c r="G28" s="17">
        <f>Data!G26</f>
        <v>66.3</v>
      </c>
      <c r="H28" s="13">
        <f>Data!H26</f>
        <v>0</v>
      </c>
      <c r="U28" s="15">
        <f t="shared" si="2"/>
        <v>947.5655663</v>
      </c>
      <c r="V28" s="15">
        <f t="shared" si="3"/>
        <v>86.45409054</v>
      </c>
      <c r="W28" s="15">
        <f t="shared" si="4"/>
        <v>0</v>
      </c>
      <c r="X28" s="15">
        <f t="shared" si="5"/>
        <v>-338.6541042</v>
      </c>
      <c r="Y28" s="15">
        <f t="shared" si="6"/>
        <v>1687.5529</v>
      </c>
      <c r="Z28" s="15">
        <f t="shared" si="7"/>
        <v>0</v>
      </c>
      <c r="AA28" s="15">
        <f t="shared" si="8"/>
        <v>1611.575213</v>
      </c>
      <c r="AB28" s="15">
        <f t="shared" si="9"/>
        <v>3994.493666</v>
      </c>
      <c r="AC28" s="15">
        <f t="shared" si="10"/>
        <v>-39.62633436</v>
      </c>
      <c r="AD28" s="18">
        <f t="shared" si="11"/>
        <v>-0.009822795147</v>
      </c>
      <c r="AE28" s="19"/>
      <c r="AF28" s="19"/>
    </row>
    <row r="29">
      <c r="A29" s="13">
        <f>Data!A27</f>
        <v>26</v>
      </c>
      <c r="B29" s="14">
        <f>Data!B27</f>
        <v>4510.32</v>
      </c>
      <c r="C29" s="15">
        <f>(Data!C27+C28*$C$1)^$C$2</f>
        <v>278</v>
      </c>
      <c r="D29" s="15">
        <f>Data!D27</f>
        <v>40</v>
      </c>
      <c r="E29" s="15">
        <f>Data!E27^$E$2</f>
        <v>8.366600265</v>
      </c>
      <c r="F29" s="16">
        <f>Data!F27</f>
        <v>0.5</v>
      </c>
      <c r="G29" s="17">
        <f>Data!G27</f>
        <v>74.4</v>
      </c>
      <c r="H29" s="13">
        <f>Data!H27</f>
        <v>0</v>
      </c>
      <c r="U29" s="15">
        <f t="shared" si="2"/>
        <v>1013.166259</v>
      </c>
      <c r="V29" s="15">
        <f t="shared" si="3"/>
        <v>86.45409054</v>
      </c>
      <c r="W29" s="15">
        <f t="shared" si="4"/>
        <v>262.3628232</v>
      </c>
      <c r="X29" s="15">
        <f t="shared" si="5"/>
        <v>-338.6541042</v>
      </c>
      <c r="Y29" s="15">
        <f t="shared" si="6"/>
        <v>1893.724521</v>
      </c>
      <c r="Z29" s="15">
        <f t="shared" si="7"/>
        <v>0</v>
      </c>
      <c r="AA29" s="15">
        <f t="shared" si="8"/>
        <v>1611.575213</v>
      </c>
      <c r="AB29" s="15">
        <f t="shared" si="9"/>
        <v>4528.628803</v>
      </c>
      <c r="AC29" s="15">
        <f t="shared" si="10"/>
        <v>18.30880317</v>
      </c>
      <c r="AD29" s="18">
        <f t="shared" si="11"/>
        <v>0.004059313568</v>
      </c>
      <c r="AE29" s="19"/>
      <c r="AF29" s="19"/>
    </row>
    <row r="30">
      <c r="A30" s="13">
        <f>Data!A28</f>
        <v>27</v>
      </c>
      <c r="B30" s="14">
        <f>Data!B28</f>
        <v>4436.9</v>
      </c>
      <c r="C30" s="15">
        <f>(Data!C28+C29*$C$1)^$C$2</f>
        <v>283.4</v>
      </c>
      <c r="D30" s="15">
        <f>Data!D28</f>
        <v>50</v>
      </c>
      <c r="E30" s="15">
        <f>Data!E28^$E$2</f>
        <v>8.366600265</v>
      </c>
      <c r="F30" s="16">
        <f>Data!F28</f>
        <v>0.5</v>
      </c>
      <c r="G30" s="17">
        <f>Data!G28</f>
        <v>75.4</v>
      </c>
      <c r="H30" s="13">
        <f>Data!H28</f>
        <v>0</v>
      </c>
      <c r="U30" s="15">
        <f t="shared" si="2"/>
        <v>1032.846467</v>
      </c>
      <c r="V30" s="15">
        <f t="shared" si="3"/>
        <v>108.0676132</v>
      </c>
      <c r="W30" s="15">
        <f t="shared" si="4"/>
        <v>262.3628232</v>
      </c>
      <c r="X30" s="15">
        <f t="shared" si="5"/>
        <v>-338.6541042</v>
      </c>
      <c r="Y30" s="15">
        <f t="shared" si="6"/>
        <v>1919.177808</v>
      </c>
      <c r="Z30" s="15">
        <f t="shared" si="7"/>
        <v>0</v>
      </c>
      <c r="AA30" s="15">
        <f t="shared" si="8"/>
        <v>1611.575213</v>
      </c>
      <c r="AB30" s="15">
        <f t="shared" si="9"/>
        <v>4595.37582</v>
      </c>
      <c r="AC30" s="15">
        <f t="shared" si="10"/>
        <v>158.4758203</v>
      </c>
      <c r="AD30" s="18">
        <f t="shared" si="11"/>
        <v>0.03571769035</v>
      </c>
      <c r="AE30" s="19"/>
      <c r="AF30" s="19"/>
    </row>
    <row r="31">
      <c r="A31" s="13">
        <f>Data!A29</f>
        <v>28</v>
      </c>
      <c r="B31" s="14">
        <f>Data!B29</f>
        <v>5427.97</v>
      </c>
      <c r="C31" s="15">
        <f>(Data!C29+C30*$C$1)^$C$2</f>
        <v>285.02</v>
      </c>
      <c r="D31" s="15">
        <f>Data!D29</f>
        <v>50</v>
      </c>
      <c r="E31" s="15">
        <f>Data!E29^$E$2</f>
        <v>8.366600265</v>
      </c>
      <c r="F31" s="16">
        <f>Data!F29</f>
        <v>0.5</v>
      </c>
      <c r="G31" s="17">
        <f>Data!G29</f>
        <v>77.1</v>
      </c>
      <c r="H31" s="13">
        <f>Data!H29</f>
        <v>1</v>
      </c>
      <c r="U31" s="15">
        <f t="shared" si="2"/>
        <v>1038.75053</v>
      </c>
      <c r="V31" s="15">
        <f t="shared" si="3"/>
        <v>108.0676132</v>
      </c>
      <c r="W31" s="15">
        <f t="shared" si="4"/>
        <v>262.3628232</v>
      </c>
      <c r="X31" s="15">
        <f t="shared" si="5"/>
        <v>-338.6541042</v>
      </c>
      <c r="Y31" s="15">
        <f t="shared" si="6"/>
        <v>1962.448395</v>
      </c>
      <c r="Z31" s="15">
        <f t="shared" si="7"/>
        <v>822.4970664</v>
      </c>
      <c r="AA31" s="15">
        <f t="shared" si="8"/>
        <v>1611.575213</v>
      </c>
      <c r="AB31" s="15">
        <f t="shared" si="9"/>
        <v>5467.047536</v>
      </c>
      <c r="AC31" s="15">
        <f t="shared" si="10"/>
        <v>39.07753626</v>
      </c>
      <c r="AD31" s="18">
        <f t="shared" si="11"/>
        <v>0.007199291126</v>
      </c>
      <c r="AE31" s="19"/>
      <c r="AF31" s="19"/>
    </row>
    <row r="32">
      <c r="A32" s="13">
        <f>Data!A30</f>
        <v>29</v>
      </c>
      <c r="B32" s="14">
        <f>Data!B30</f>
        <v>4758.76</v>
      </c>
      <c r="C32" s="15">
        <f>(Data!C30+C31*$C$1)^$C$2</f>
        <v>285.506</v>
      </c>
      <c r="D32" s="15">
        <f>Data!D30</f>
        <v>50</v>
      </c>
      <c r="E32" s="15">
        <f>Data!E30^$E$2</f>
        <v>8.366600265</v>
      </c>
      <c r="F32" s="16">
        <f>Data!F30</f>
        <v>0.5</v>
      </c>
      <c r="G32" s="17">
        <f>Data!G30</f>
        <v>75.4</v>
      </c>
      <c r="H32" s="13">
        <f>Data!H30</f>
        <v>0</v>
      </c>
      <c r="J32" s="1" t="str">
        <f t="shared" ref="J32:P32" si="12">U3</f>
        <v>Newspaper Ads Adstock</v>
      </c>
      <c r="K32" s="1" t="str">
        <f t="shared" si="12"/>
        <v>Search Ads</v>
      </c>
      <c r="L32" s="1" t="str">
        <f t="shared" si="12"/>
        <v>Social Ads</v>
      </c>
      <c r="M32" s="1" t="str">
        <f t="shared" si="12"/>
        <v>Price Change</v>
      </c>
      <c r="N32" s="1" t="str">
        <f t="shared" si="12"/>
        <v>Temperature</v>
      </c>
      <c r="O32" s="1" t="str">
        <f t="shared" si="12"/>
        <v>Holiday</v>
      </c>
      <c r="P32" s="1" t="str">
        <f t="shared" si="12"/>
        <v>Baseline</v>
      </c>
      <c r="U32" s="15">
        <f t="shared" si="2"/>
        <v>1040.521748</v>
      </c>
      <c r="V32" s="15">
        <f t="shared" si="3"/>
        <v>108.0676132</v>
      </c>
      <c r="W32" s="15">
        <f t="shared" si="4"/>
        <v>262.3628232</v>
      </c>
      <c r="X32" s="15">
        <f t="shared" si="5"/>
        <v>-338.6541042</v>
      </c>
      <c r="Y32" s="15">
        <f t="shared" si="6"/>
        <v>1919.177808</v>
      </c>
      <c r="Z32" s="15">
        <f t="shared" si="7"/>
        <v>0</v>
      </c>
      <c r="AA32" s="15">
        <f t="shared" si="8"/>
        <v>1611.575213</v>
      </c>
      <c r="AB32" s="15">
        <f t="shared" si="9"/>
        <v>4603.051101</v>
      </c>
      <c r="AC32" s="15">
        <f t="shared" si="10"/>
        <v>-155.7088986</v>
      </c>
      <c r="AD32" s="18">
        <f t="shared" si="11"/>
        <v>-0.03272047731</v>
      </c>
      <c r="AE32" s="19"/>
      <c r="AF32" s="19"/>
    </row>
    <row r="33">
      <c r="A33" s="13">
        <f>Data!A31</f>
        <v>30</v>
      </c>
      <c r="B33" s="14">
        <f>Data!B31</f>
        <v>4773.62</v>
      </c>
      <c r="C33" s="15">
        <f>(Data!C31+C32*$C$1)^$C$2</f>
        <v>285.6518</v>
      </c>
      <c r="D33" s="15">
        <f>Data!D31</f>
        <v>50</v>
      </c>
      <c r="E33" s="15">
        <f>Data!E31^$E$2</f>
        <v>11.83215957</v>
      </c>
      <c r="F33" s="16">
        <f>Data!F31</f>
        <v>0.5</v>
      </c>
      <c r="G33" s="17">
        <f>Data!G31</f>
        <v>79.6</v>
      </c>
      <c r="H33" s="13">
        <f>Data!H31</f>
        <v>0</v>
      </c>
      <c r="J33" s="23">
        <f t="shared" ref="J33:P33" si="13">sum(U4:U55)</f>
        <v>12495.3701</v>
      </c>
      <c r="K33" s="23">
        <f t="shared" si="13"/>
        <v>2204.579309</v>
      </c>
      <c r="L33" s="23">
        <f t="shared" si="13"/>
        <v>3275.67367</v>
      </c>
      <c r="M33" s="23">
        <f t="shared" si="13"/>
        <v>-3047.886937</v>
      </c>
      <c r="N33" s="23">
        <f t="shared" si="13"/>
        <v>72157.52211</v>
      </c>
      <c r="O33" s="23">
        <f t="shared" si="13"/>
        <v>8224.970664</v>
      </c>
      <c r="P33" s="23">
        <f t="shared" si="13"/>
        <v>83801.91108</v>
      </c>
      <c r="U33" s="15">
        <f t="shared" si="2"/>
        <v>1041.053114</v>
      </c>
      <c r="V33" s="15">
        <f t="shared" si="3"/>
        <v>108.0676132</v>
      </c>
      <c r="W33" s="15">
        <f t="shared" si="4"/>
        <v>371.0370629</v>
      </c>
      <c r="X33" s="15">
        <f t="shared" si="5"/>
        <v>-338.6541042</v>
      </c>
      <c r="Y33" s="15">
        <f t="shared" si="6"/>
        <v>2026.081611</v>
      </c>
      <c r="Z33" s="15">
        <f t="shared" si="7"/>
        <v>0</v>
      </c>
      <c r="AA33" s="15">
        <f t="shared" si="8"/>
        <v>1611.575213</v>
      </c>
      <c r="AB33" s="15">
        <f t="shared" si="9"/>
        <v>4819.16051</v>
      </c>
      <c r="AC33" s="15">
        <f t="shared" si="10"/>
        <v>45.54051026</v>
      </c>
      <c r="AD33" s="18">
        <f t="shared" si="11"/>
        <v>0.009540036755</v>
      </c>
      <c r="AE33" s="19"/>
      <c r="AF33" s="19"/>
    </row>
    <row r="34">
      <c r="A34" s="13">
        <f>Data!A32</f>
        <v>31</v>
      </c>
      <c r="B34" s="14">
        <f>Data!B32</f>
        <v>4866.54</v>
      </c>
      <c r="C34" s="15">
        <f>(Data!C32+C33*$C$1)^$C$2</f>
        <v>285.69554</v>
      </c>
      <c r="D34" s="15">
        <f>Data!D32</f>
        <v>50</v>
      </c>
      <c r="E34" s="15">
        <f>Data!E32^$E$2</f>
        <v>11.83215957</v>
      </c>
      <c r="F34" s="16">
        <f>Data!F32</f>
        <v>0.5</v>
      </c>
      <c r="G34" s="17">
        <f>Data!G32</f>
        <v>80.2</v>
      </c>
      <c r="H34" s="13">
        <f>Data!H32</f>
        <v>0</v>
      </c>
      <c r="U34" s="15">
        <f t="shared" si="2"/>
        <v>1041.212524</v>
      </c>
      <c r="V34" s="15">
        <f t="shared" si="3"/>
        <v>108.0676132</v>
      </c>
      <c r="W34" s="15">
        <f t="shared" si="4"/>
        <v>371.0370629</v>
      </c>
      <c r="X34" s="15">
        <f t="shared" si="5"/>
        <v>-338.6541042</v>
      </c>
      <c r="Y34" s="15">
        <f t="shared" si="6"/>
        <v>2041.353583</v>
      </c>
      <c r="Z34" s="15">
        <f t="shared" si="7"/>
        <v>0</v>
      </c>
      <c r="AA34" s="15">
        <f t="shared" si="8"/>
        <v>1611.575213</v>
      </c>
      <c r="AB34" s="15">
        <f t="shared" si="9"/>
        <v>4834.591892</v>
      </c>
      <c r="AC34" s="15">
        <f t="shared" si="10"/>
        <v>-31.94810811</v>
      </c>
      <c r="AD34" s="18">
        <f t="shared" si="11"/>
        <v>-0.006564850616</v>
      </c>
      <c r="AE34" s="19"/>
      <c r="AF34" s="19"/>
    </row>
    <row r="35">
      <c r="A35" s="13">
        <f>Data!A33</f>
        <v>32</v>
      </c>
      <c r="B35" s="14">
        <f>Data!B33</f>
        <v>4846.53</v>
      </c>
      <c r="C35" s="15">
        <f>(Data!C33+C34*$C$1)^$C$2</f>
        <v>285.708662</v>
      </c>
      <c r="D35" s="15">
        <f>Data!D33</f>
        <v>40</v>
      </c>
      <c r="E35" s="15">
        <f>Data!E33^$E$2</f>
        <v>11.83215957</v>
      </c>
      <c r="F35" s="16">
        <f>Data!F33</f>
        <v>0.5</v>
      </c>
      <c r="G35" s="17">
        <f>Data!G33</f>
        <v>75.9</v>
      </c>
      <c r="H35" s="13">
        <f>Data!H33</f>
        <v>0</v>
      </c>
      <c r="J35" s="21" t="str">
        <f t="array" ref="J35:K41">TRANSPOSE(J32:P33)</f>
        <v>Newspaper Ads Adstock</v>
      </c>
      <c r="K35" s="23">
        <v>12495.37010422719</v>
      </c>
      <c r="L35" s="19">
        <f t="shared" ref="L35:L41" si="14">K35/sum($K$35:$K$41)</f>
        <v>0.06976283185</v>
      </c>
      <c r="U35" s="15">
        <f t="shared" si="2"/>
        <v>1041.260347</v>
      </c>
      <c r="V35" s="15">
        <f t="shared" si="3"/>
        <v>86.45409054</v>
      </c>
      <c r="W35" s="15">
        <f t="shared" si="4"/>
        <v>371.0370629</v>
      </c>
      <c r="X35" s="15">
        <f t="shared" si="5"/>
        <v>-338.6541042</v>
      </c>
      <c r="Y35" s="15">
        <f t="shared" si="6"/>
        <v>1931.904451</v>
      </c>
      <c r="Z35" s="15">
        <f t="shared" si="7"/>
        <v>0</v>
      </c>
      <c r="AA35" s="15">
        <f t="shared" si="8"/>
        <v>1611.575213</v>
      </c>
      <c r="AB35" s="15">
        <f t="shared" si="9"/>
        <v>4703.57706</v>
      </c>
      <c r="AC35" s="15">
        <f t="shared" si="10"/>
        <v>-142.9529401</v>
      </c>
      <c r="AD35" s="18">
        <f t="shared" si="11"/>
        <v>-0.02949593629</v>
      </c>
      <c r="AE35" s="19"/>
      <c r="AF35" s="19"/>
    </row>
    <row r="36">
      <c r="A36" s="13">
        <f>Data!A34</f>
        <v>33</v>
      </c>
      <c r="B36" s="14">
        <f>Data!B34</f>
        <v>5209.9</v>
      </c>
      <c r="C36" s="15">
        <f>(Data!C34+C35*$C$1)^$C$2</f>
        <v>285.7125986</v>
      </c>
      <c r="D36" s="15">
        <f>Data!D34</f>
        <v>40</v>
      </c>
      <c r="E36" s="15">
        <f>Data!E34^$E$2</f>
        <v>11.83215957</v>
      </c>
      <c r="F36" s="16">
        <f>Data!F34</f>
        <v>-0.2</v>
      </c>
      <c r="G36" s="17">
        <f>Data!G34</f>
        <v>77.3</v>
      </c>
      <c r="H36" s="13">
        <f>Data!H34</f>
        <v>0</v>
      </c>
      <c r="J36" s="21" t="s">
        <v>3</v>
      </c>
      <c r="K36" s="23">
        <v>2204.5793088459745</v>
      </c>
      <c r="L36" s="19">
        <f t="shared" si="14"/>
        <v>0.01230837457</v>
      </c>
      <c r="U36" s="15">
        <f t="shared" si="2"/>
        <v>1041.274693</v>
      </c>
      <c r="V36" s="15">
        <f t="shared" si="3"/>
        <v>86.45409054</v>
      </c>
      <c r="W36" s="15">
        <f t="shared" si="4"/>
        <v>371.0370629</v>
      </c>
      <c r="X36" s="15">
        <f t="shared" si="5"/>
        <v>135.4616417</v>
      </c>
      <c r="Y36" s="15">
        <f t="shared" si="6"/>
        <v>1967.539052</v>
      </c>
      <c r="Z36" s="15">
        <f t="shared" si="7"/>
        <v>0</v>
      </c>
      <c r="AA36" s="15">
        <f t="shared" si="8"/>
        <v>1611.575213</v>
      </c>
      <c r="AB36" s="15">
        <f t="shared" si="9"/>
        <v>5213.341754</v>
      </c>
      <c r="AC36" s="15">
        <f t="shared" si="10"/>
        <v>3.441753779</v>
      </c>
      <c r="AD36" s="18">
        <f t="shared" si="11"/>
        <v>0.0006606180117</v>
      </c>
      <c r="AE36" s="19"/>
      <c r="AF36" s="19"/>
    </row>
    <row r="37">
      <c r="A37" s="13">
        <f>Data!A35</f>
        <v>34</v>
      </c>
      <c r="B37" s="14">
        <f>Data!B35</f>
        <v>4831.16</v>
      </c>
      <c r="C37" s="15">
        <f>(Data!C35+C36*$C$1)^$C$2</f>
        <v>285.7137796</v>
      </c>
      <c r="D37" s="15">
        <f>Data!D35</f>
        <v>40</v>
      </c>
      <c r="E37" s="15">
        <f>Data!E35^$E$2</f>
        <v>5.916079783</v>
      </c>
      <c r="F37" s="16">
        <f>Data!F35</f>
        <v>-0.2</v>
      </c>
      <c r="G37" s="17">
        <f>Data!G35</f>
        <v>72.7</v>
      </c>
      <c r="H37" s="13">
        <f>Data!H35</f>
        <v>0</v>
      </c>
      <c r="J37" s="21" t="s">
        <v>4</v>
      </c>
      <c r="K37" s="23">
        <v>3275.673670066227</v>
      </c>
      <c r="L37" s="19">
        <f t="shared" si="14"/>
        <v>0.01828839558</v>
      </c>
      <c r="U37" s="15">
        <f t="shared" si="2"/>
        <v>1041.278997</v>
      </c>
      <c r="V37" s="15">
        <f t="shared" si="3"/>
        <v>86.45409054</v>
      </c>
      <c r="W37" s="15">
        <f t="shared" si="4"/>
        <v>185.5185314</v>
      </c>
      <c r="X37" s="15">
        <f t="shared" si="5"/>
        <v>135.4616417</v>
      </c>
      <c r="Y37" s="15">
        <f t="shared" si="6"/>
        <v>1850.453934</v>
      </c>
      <c r="Z37" s="15">
        <f t="shared" si="7"/>
        <v>0</v>
      </c>
      <c r="AA37" s="15">
        <f t="shared" si="8"/>
        <v>1611.575213</v>
      </c>
      <c r="AB37" s="15">
        <f t="shared" si="9"/>
        <v>4910.742408</v>
      </c>
      <c r="AC37" s="15">
        <f t="shared" si="10"/>
        <v>79.58240816</v>
      </c>
      <c r="AD37" s="18">
        <f t="shared" si="11"/>
        <v>0.01647273288</v>
      </c>
      <c r="AE37" s="19"/>
      <c r="AF37" s="19"/>
    </row>
    <row r="38">
      <c r="A38" s="13">
        <f>Data!A36</f>
        <v>35</v>
      </c>
      <c r="B38" s="14">
        <f>Data!B36</f>
        <v>4999.64</v>
      </c>
      <c r="C38" s="15">
        <f>(Data!C36+C37*$C$1)^$C$2</f>
        <v>285.7141339</v>
      </c>
      <c r="D38" s="15">
        <f>Data!D36</f>
        <v>40</v>
      </c>
      <c r="E38" s="15">
        <f>Data!E36^$E$2</f>
        <v>5.916079783</v>
      </c>
      <c r="F38" s="16">
        <f>Data!F36</f>
        <v>-0.2</v>
      </c>
      <c r="G38" s="17">
        <f>Data!G36</f>
        <v>76.7</v>
      </c>
      <c r="H38" s="13">
        <f>Data!H36</f>
        <v>0</v>
      </c>
      <c r="J38" s="21" t="s">
        <v>5</v>
      </c>
      <c r="K38" s="23">
        <v>-3047.8869374191</v>
      </c>
      <c r="L38" s="19">
        <f t="shared" si="14"/>
        <v>-0.01701664073</v>
      </c>
      <c r="U38" s="15">
        <f t="shared" si="2"/>
        <v>1041.280289</v>
      </c>
      <c r="V38" s="15">
        <f t="shared" si="3"/>
        <v>86.45409054</v>
      </c>
      <c r="W38" s="15">
        <f t="shared" si="4"/>
        <v>185.5185314</v>
      </c>
      <c r="X38" s="15">
        <f t="shared" si="5"/>
        <v>135.4616417</v>
      </c>
      <c r="Y38" s="15">
        <f t="shared" si="6"/>
        <v>1952.26708</v>
      </c>
      <c r="Z38" s="15">
        <f t="shared" si="7"/>
        <v>0</v>
      </c>
      <c r="AA38" s="15">
        <f t="shared" si="8"/>
        <v>1611.575213</v>
      </c>
      <c r="AB38" s="15">
        <f t="shared" si="9"/>
        <v>5012.556846</v>
      </c>
      <c r="AC38" s="15">
        <f t="shared" si="10"/>
        <v>12.91684568</v>
      </c>
      <c r="AD38" s="18">
        <f t="shared" si="11"/>
        <v>0.002583555153</v>
      </c>
      <c r="AE38" s="19"/>
      <c r="AF38" s="19"/>
    </row>
    <row r="39">
      <c r="A39" s="13">
        <f>Data!A37</f>
        <v>36</v>
      </c>
      <c r="B39" s="14">
        <f>Data!B37</f>
        <v>4073.66</v>
      </c>
      <c r="C39" s="15">
        <f>(Data!C37+C38*$C$1)^$C$2</f>
        <v>85.71424016</v>
      </c>
      <c r="D39" s="15">
        <f>Data!D37</f>
        <v>20</v>
      </c>
      <c r="E39" s="15">
        <f>Data!E37^$E$2</f>
        <v>5.916079783</v>
      </c>
      <c r="F39" s="16">
        <f>Data!F37</f>
        <v>-0.2</v>
      </c>
      <c r="G39" s="17">
        <f>Data!G37</f>
        <v>72.7</v>
      </c>
      <c r="H39" s="13">
        <f>Data!H37</f>
        <v>0</v>
      </c>
      <c r="J39" s="21" t="s">
        <v>6</v>
      </c>
      <c r="K39" s="23">
        <v>72157.52211168261</v>
      </c>
      <c r="L39" s="19">
        <f t="shared" si="14"/>
        <v>0.4028622633</v>
      </c>
      <c r="U39" s="15">
        <f t="shared" si="2"/>
        <v>312.3840866</v>
      </c>
      <c r="V39" s="15">
        <f t="shared" si="3"/>
        <v>43.22704527</v>
      </c>
      <c r="W39" s="15">
        <f t="shared" si="4"/>
        <v>185.5185314</v>
      </c>
      <c r="X39" s="15">
        <f t="shared" si="5"/>
        <v>135.4616417</v>
      </c>
      <c r="Y39" s="15">
        <f t="shared" si="6"/>
        <v>1850.453934</v>
      </c>
      <c r="Z39" s="15">
        <f t="shared" si="7"/>
        <v>0</v>
      </c>
      <c r="AA39" s="15">
        <f t="shared" si="8"/>
        <v>1611.575213</v>
      </c>
      <c r="AB39" s="15">
        <f t="shared" si="9"/>
        <v>4138.620452</v>
      </c>
      <c r="AC39" s="15">
        <f t="shared" si="10"/>
        <v>64.96045203</v>
      </c>
      <c r="AD39" s="18">
        <f t="shared" si="11"/>
        <v>0.01594645897</v>
      </c>
      <c r="AE39" s="19"/>
      <c r="AF39" s="19"/>
    </row>
    <row r="40">
      <c r="A40" s="13">
        <f>Data!A38</f>
        <v>37</v>
      </c>
      <c r="B40" s="14">
        <f>Data!B38</f>
        <v>3885.19</v>
      </c>
      <c r="C40" s="15">
        <f>(Data!C38+C39*$C$1)^$C$2</f>
        <v>25.71427205</v>
      </c>
      <c r="D40" s="15">
        <f>Data!D38</f>
        <v>20</v>
      </c>
      <c r="E40" s="15">
        <f>Data!E38^$E$2</f>
        <v>5.916079783</v>
      </c>
      <c r="F40" s="16">
        <f>Data!F38</f>
        <v>-0.2</v>
      </c>
      <c r="G40" s="17">
        <f>Data!G38</f>
        <v>71.7</v>
      </c>
      <c r="H40" s="13">
        <f>Data!H38</f>
        <v>0</v>
      </c>
      <c r="J40" s="21" t="s">
        <v>7</v>
      </c>
      <c r="K40" s="23">
        <v>8224.970664037863</v>
      </c>
      <c r="L40" s="19">
        <f t="shared" si="14"/>
        <v>0.04592078831</v>
      </c>
      <c r="U40" s="15">
        <f t="shared" si="2"/>
        <v>93.71522598</v>
      </c>
      <c r="V40" s="15">
        <f t="shared" si="3"/>
        <v>43.22704527</v>
      </c>
      <c r="W40" s="15">
        <f t="shared" si="4"/>
        <v>185.5185314</v>
      </c>
      <c r="X40" s="15">
        <f t="shared" si="5"/>
        <v>135.4616417</v>
      </c>
      <c r="Y40" s="15">
        <f t="shared" si="6"/>
        <v>1825.000647</v>
      </c>
      <c r="Z40" s="15">
        <f t="shared" si="7"/>
        <v>0</v>
      </c>
      <c r="AA40" s="15">
        <f t="shared" si="8"/>
        <v>1611.575213</v>
      </c>
      <c r="AB40" s="15">
        <f t="shared" si="9"/>
        <v>3894.498305</v>
      </c>
      <c r="AC40" s="15">
        <f t="shared" si="10"/>
        <v>9.30830483</v>
      </c>
      <c r="AD40" s="18">
        <f t="shared" si="11"/>
        <v>0.002395842888</v>
      </c>
      <c r="AE40" s="19"/>
      <c r="AF40" s="19"/>
    </row>
    <row r="41">
      <c r="A41" s="13">
        <f>Data!A39</f>
        <v>38</v>
      </c>
      <c r="B41" s="14">
        <f>Data!B39</f>
        <v>3395.17</v>
      </c>
      <c r="C41" s="15">
        <f>(Data!C39+C40*$C$1)^$C$2</f>
        <v>7.714281615</v>
      </c>
      <c r="D41" s="15">
        <f>Data!D39</f>
        <v>20</v>
      </c>
      <c r="E41" s="15">
        <f>Data!E39^$E$2</f>
        <v>0</v>
      </c>
      <c r="F41" s="16">
        <f>Data!F39</f>
        <v>-0.2</v>
      </c>
      <c r="G41" s="17">
        <f>Data!G39</f>
        <v>64.5</v>
      </c>
      <c r="H41" s="13">
        <f>Data!H39</f>
        <v>0</v>
      </c>
      <c r="J41" s="21" t="s">
        <v>14</v>
      </c>
      <c r="K41" s="23">
        <v>83801.91107855928</v>
      </c>
      <c r="L41" s="19">
        <f t="shared" si="14"/>
        <v>0.4678739871</v>
      </c>
      <c r="U41" s="15">
        <f t="shared" si="2"/>
        <v>28.11456779</v>
      </c>
      <c r="V41" s="15">
        <f t="shared" si="3"/>
        <v>43.22704527</v>
      </c>
      <c r="W41" s="15">
        <f t="shared" si="4"/>
        <v>0</v>
      </c>
      <c r="X41" s="15">
        <f t="shared" si="5"/>
        <v>135.4616417</v>
      </c>
      <c r="Y41" s="15">
        <f t="shared" si="6"/>
        <v>1641.736984</v>
      </c>
      <c r="Z41" s="15">
        <f t="shared" si="7"/>
        <v>0</v>
      </c>
      <c r="AA41" s="15">
        <f t="shared" si="8"/>
        <v>1611.575213</v>
      </c>
      <c r="AB41" s="15">
        <f t="shared" si="9"/>
        <v>3460.115452</v>
      </c>
      <c r="AC41" s="15">
        <f t="shared" si="10"/>
        <v>64.94545187</v>
      </c>
      <c r="AD41" s="18">
        <f t="shared" si="11"/>
        <v>0.01912877761</v>
      </c>
      <c r="AE41" s="19"/>
      <c r="AF41" s="19"/>
    </row>
    <row r="42">
      <c r="A42" s="13">
        <f>Data!A40</f>
        <v>39</v>
      </c>
      <c r="B42" s="14">
        <f>Data!B40</f>
        <v>3543.52</v>
      </c>
      <c r="C42" s="15">
        <f>(Data!C40+C41*$C$1)^$C$2</f>
        <v>2.314284484</v>
      </c>
      <c r="D42" s="15">
        <f>Data!D40</f>
        <v>20</v>
      </c>
      <c r="E42" s="15">
        <f>Data!E40^$E$2</f>
        <v>0</v>
      </c>
      <c r="F42" s="16">
        <f>Data!F40</f>
        <v>-0.2</v>
      </c>
      <c r="G42" s="17">
        <f>Data!G40</f>
        <v>62.5</v>
      </c>
      <c r="H42" s="13">
        <f>Data!H40</f>
        <v>0</v>
      </c>
      <c r="U42" s="15">
        <f t="shared" si="2"/>
        <v>8.434370338</v>
      </c>
      <c r="V42" s="15">
        <f t="shared" si="3"/>
        <v>43.22704527</v>
      </c>
      <c r="W42" s="15">
        <f t="shared" si="4"/>
        <v>0</v>
      </c>
      <c r="X42" s="15">
        <f t="shared" si="5"/>
        <v>135.4616417</v>
      </c>
      <c r="Y42" s="15">
        <f t="shared" si="6"/>
        <v>1590.830411</v>
      </c>
      <c r="Z42" s="15">
        <f t="shared" si="7"/>
        <v>0</v>
      </c>
      <c r="AA42" s="15">
        <f t="shared" si="8"/>
        <v>1611.575213</v>
      </c>
      <c r="AB42" s="15">
        <f t="shared" si="9"/>
        <v>3389.528681</v>
      </c>
      <c r="AC42" s="15">
        <f t="shared" si="10"/>
        <v>-153.9913187</v>
      </c>
      <c r="AD42" s="18">
        <f t="shared" si="11"/>
        <v>-0.04345716088</v>
      </c>
      <c r="AE42" s="19"/>
      <c r="AF42" s="19"/>
    </row>
    <row r="43">
      <c r="A43" s="13">
        <f>Data!A41</f>
        <v>40</v>
      </c>
      <c r="B43" s="14">
        <f>Data!B41</f>
        <v>3318.82</v>
      </c>
      <c r="C43" s="15">
        <f>(Data!C41+C42*$C$1)^$C$2</f>
        <v>0.6942853453</v>
      </c>
      <c r="D43" s="15">
        <f>Data!D41</f>
        <v>20</v>
      </c>
      <c r="E43" s="15">
        <f>Data!E41^$E$2</f>
        <v>0</v>
      </c>
      <c r="F43" s="16">
        <f>Data!F41</f>
        <v>-0.2</v>
      </c>
      <c r="G43" s="17">
        <f>Data!G41</f>
        <v>65.5</v>
      </c>
      <c r="H43" s="13">
        <f>Data!H41</f>
        <v>0</v>
      </c>
      <c r="U43" s="15">
        <f t="shared" si="2"/>
        <v>2.530311102</v>
      </c>
      <c r="V43" s="15">
        <f t="shared" si="3"/>
        <v>43.22704527</v>
      </c>
      <c r="W43" s="15">
        <f t="shared" si="4"/>
        <v>0</v>
      </c>
      <c r="X43" s="15">
        <f t="shared" si="5"/>
        <v>135.4616417</v>
      </c>
      <c r="Y43" s="15">
        <f t="shared" si="6"/>
        <v>1667.190271</v>
      </c>
      <c r="Z43" s="15">
        <f t="shared" si="7"/>
        <v>0</v>
      </c>
      <c r="AA43" s="15">
        <f t="shared" si="8"/>
        <v>1611.575213</v>
      </c>
      <c r="AB43" s="15">
        <f t="shared" si="9"/>
        <v>3459.984482</v>
      </c>
      <c r="AC43" s="15">
        <f t="shared" si="10"/>
        <v>141.1644818</v>
      </c>
      <c r="AD43" s="18">
        <f t="shared" si="11"/>
        <v>0.04253453991</v>
      </c>
      <c r="AE43" s="19"/>
      <c r="AF43" s="19"/>
    </row>
    <row r="44">
      <c r="A44" s="13">
        <f>Data!A42</f>
        <v>41</v>
      </c>
      <c r="B44" s="14">
        <f>Data!B42</f>
        <v>3439.85</v>
      </c>
      <c r="C44" s="15">
        <f>(Data!C42+C43*$C$1)^$C$2</f>
        <v>0.2082856036</v>
      </c>
      <c r="D44" s="15">
        <f>Data!D42</f>
        <v>15</v>
      </c>
      <c r="E44" s="15">
        <f>Data!E42^$E$2</f>
        <v>0</v>
      </c>
      <c r="F44" s="16">
        <f>Data!F42</f>
        <v>-0.2</v>
      </c>
      <c r="G44" s="17">
        <f>Data!G42</f>
        <v>60.9</v>
      </c>
      <c r="H44" s="13">
        <f>Data!H42</f>
        <v>0</v>
      </c>
      <c r="U44" s="15">
        <f t="shared" si="2"/>
        <v>0.7590933305</v>
      </c>
      <c r="V44" s="15">
        <f t="shared" si="3"/>
        <v>32.42028395</v>
      </c>
      <c r="W44" s="15">
        <f t="shared" si="4"/>
        <v>0</v>
      </c>
      <c r="X44" s="15">
        <f t="shared" si="5"/>
        <v>135.4616417</v>
      </c>
      <c r="Y44" s="15">
        <f t="shared" si="6"/>
        <v>1550.105152</v>
      </c>
      <c r="Z44" s="15">
        <f t="shared" si="7"/>
        <v>0</v>
      </c>
      <c r="AA44" s="15">
        <f t="shared" si="8"/>
        <v>1611.575213</v>
      </c>
      <c r="AB44" s="15">
        <f t="shared" si="9"/>
        <v>3330.321384</v>
      </c>
      <c r="AC44" s="15">
        <f t="shared" si="10"/>
        <v>-109.5286156</v>
      </c>
      <c r="AD44" s="18">
        <f t="shared" si="11"/>
        <v>-0.03184110225</v>
      </c>
      <c r="AE44" s="19"/>
      <c r="AF44" s="19"/>
    </row>
    <row r="45">
      <c r="A45" s="13">
        <f>Data!A43</f>
        <v>42</v>
      </c>
      <c r="B45" s="14">
        <f>Data!B43</f>
        <v>3396.71</v>
      </c>
      <c r="C45" s="15">
        <f>(Data!C43+C44*$C$1)^$C$2</f>
        <v>0.06248568108</v>
      </c>
      <c r="D45" s="15">
        <f>Data!D43</f>
        <v>15</v>
      </c>
      <c r="E45" s="15">
        <f>Data!E43^$E$2</f>
        <v>0</v>
      </c>
      <c r="F45" s="16">
        <f>Data!F43</f>
        <v>-0.2</v>
      </c>
      <c r="G45" s="17">
        <f>Data!G43</f>
        <v>58.1</v>
      </c>
      <c r="H45" s="13">
        <f>Data!H43</f>
        <v>0</v>
      </c>
      <c r="U45" s="15">
        <f t="shared" si="2"/>
        <v>0.2277279991</v>
      </c>
      <c r="V45" s="15">
        <f t="shared" si="3"/>
        <v>32.42028395</v>
      </c>
      <c r="W45" s="15">
        <f t="shared" si="4"/>
        <v>0</v>
      </c>
      <c r="X45" s="15">
        <f t="shared" si="5"/>
        <v>135.4616417</v>
      </c>
      <c r="Y45" s="15">
        <f t="shared" si="6"/>
        <v>1478.83595</v>
      </c>
      <c r="Z45" s="15">
        <f t="shared" si="7"/>
        <v>0</v>
      </c>
      <c r="AA45" s="15">
        <f t="shared" si="8"/>
        <v>1611.575213</v>
      </c>
      <c r="AB45" s="15">
        <f t="shared" si="9"/>
        <v>3258.520817</v>
      </c>
      <c r="AC45" s="15">
        <f t="shared" si="10"/>
        <v>-138.1891833</v>
      </c>
      <c r="AD45" s="18">
        <f t="shared" si="11"/>
        <v>-0.04068324447</v>
      </c>
      <c r="AE45" s="19"/>
      <c r="AF45" s="19"/>
    </row>
    <row r="46">
      <c r="A46" s="13">
        <f>Data!A44</f>
        <v>43</v>
      </c>
      <c r="B46" s="14">
        <f>Data!B44</f>
        <v>3249.66</v>
      </c>
      <c r="C46" s="15">
        <f>(Data!C44+C45*$C$1)^$C$2</f>
        <v>0.01874570432</v>
      </c>
      <c r="D46" s="15">
        <f>Data!D44</f>
        <v>15</v>
      </c>
      <c r="E46" s="15">
        <f>Data!E44^$E$2</f>
        <v>0</v>
      </c>
      <c r="F46" s="16">
        <f>Data!F44</f>
        <v>-0.2</v>
      </c>
      <c r="G46" s="17">
        <f>Data!G44</f>
        <v>61.1</v>
      </c>
      <c r="H46" s="13">
        <f>Data!H44</f>
        <v>0</v>
      </c>
      <c r="U46" s="15">
        <f t="shared" si="2"/>
        <v>0.06831839974</v>
      </c>
      <c r="V46" s="15">
        <f t="shared" si="3"/>
        <v>32.42028395</v>
      </c>
      <c r="W46" s="15">
        <f t="shared" si="4"/>
        <v>0</v>
      </c>
      <c r="X46" s="15">
        <f t="shared" si="5"/>
        <v>135.4616417</v>
      </c>
      <c r="Y46" s="15">
        <f t="shared" si="6"/>
        <v>1555.19581</v>
      </c>
      <c r="Z46" s="15">
        <f t="shared" si="7"/>
        <v>0</v>
      </c>
      <c r="AA46" s="15">
        <f t="shared" si="8"/>
        <v>1611.575213</v>
      </c>
      <c r="AB46" s="15">
        <f t="shared" si="9"/>
        <v>3334.721267</v>
      </c>
      <c r="AC46" s="15">
        <f t="shared" si="10"/>
        <v>85.0612668</v>
      </c>
      <c r="AD46" s="18">
        <f t="shared" si="11"/>
        <v>0.02617543583</v>
      </c>
      <c r="AE46" s="19"/>
      <c r="AF46" s="19"/>
    </row>
    <row r="47">
      <c r="A47" s="13">
        <f>Data!A45</f>
        <v>44</v>
      </c>
      <c r="B47" s="14">
        <f>Data!B45</f>
        <v>2931.35</v>
      </c>
      <c r="C47" s="15">
        <f>(Data!C45+C46*$C$1)^$C$2</f>
        <v>0.005623711297</v>
      </c>
      <c r="D47" s="15">
        <f>Data!D45</f>
        <v>15</v>
      </c>
      <c r="E47" s="15">
        <f>Data!E45^$E$2</f>
        <v>0</v>
      </c>
      <c r="F47" s="16">
        <f>Data!F45</f>
        <v>-0.2</v>
      </c>
      <c r="G47" s="17">
        <f>Data!G45</f>
        <v>50.2</v>
      </c>
      <c r="H47" s="13">
        <f>Data!H45</f>
        <v>0</v>
      </c>
      <c r="U47" s="15">
        <f t="shared" si="2"/>
        <v>0.02049551992</v>
      </c>
      <c r="V47" s="15">
        <f t="shared" si="3"/>
        <v>32.42028395</v>
      </c>
      <c r="W47" s="15">
        <f t="shared" si="4"/>
        <v>0</v>
      </c>
      <c r="X47" s="15">
        <f t="shared" si="5"/>
        <v>135.4616417</v>
      </c>
      <c r="Y47" s="15">
        <f t="shared" si="6"/>
        <v>1277.754986</v>
      </c>
      <c r="Z47" s="15">
        <f t="shared" si="7"/>
        <v>0</v>
      </c>
      <c r="AA47" s="15">
        <f t="shared" si="8"/>
        <v>1611.575213</v>
      </c>
      <c r="AB47" s="15">
        <f t="shared" si="9"/>
        <v>3057.23262</v>
      </c>
      <c r="AC47" s="15">
        <f t="shared" si="10"/>
        <v>125.8826203</v>
      </c>
      <c r="AD47" s="18">
        <f t="shared" si="11"/>
        <v>0.04294356534</v>
      </c>
      <c r="AE47" s="19"/>
      <c r="AF47" s="19"/>
    </row>
    <row r="48">
      <c r="A48" s="13">
        <f>Data!A46</f>
        <v>45</v>
      </c>
      <c r="B48" s="14">
        <f>Data!B46</f>
        <v>3933.05</v>
      </c>
      <c r="C48" s="15">
        <f>(Data!C46+C47*$C$1)^$C$2</f>
        <v>0.001687113389</v>
      </c>
      <c r="D48" s="15">
        <f>Data!D46</f>
        <v>10</v>
      </c>
      <c r="E48" s="15">
        <f>Data!E46^$E$2</f>
        <v>0</v>
      </c>
      <c r="F48" s="16">
        <f>Data!F46</f>
        <v>-0.2</v>
      </c>
      <c r="G48" s="17">
        <f>Data!G46</f>
        <v>50.4</v>
      </c>
      <c r="H48" s="13">
        <f>Data!H46</f>
        <v>1</v>
      </c>
      <c r="U48" s="15">
        <f t="shared" si="2"/>
        <v>0.006148655977</v>
      </c>
      <c r="V48" s="15">
        <f t="shared" si="3"/>
        <v>21.61352264</v>
      </c>
      <c r="W48" s="15">
        <f t="shared" si="4"/>
        <v>0</v>
      </c>
      <c r="X48" s="15">
        <f t="shared" si="5"/>
        <v>135.4616417</v>
      </c>
      <c r="Y48" s="15">
        <f t="shared" si="6"/>
        <v>1282.845643</v>
      </c>
      <c r="Z48" s="15">
        <f t="shared" si="7"/>
        <v>822.4970664</v>
      </c>
      <c r="AA48" s="15">
        <f t="shared" si="8"/>
        <v>1611.575213</v>
      </c>
      <c r="AB48" s="15">
        <f t="shared" si="9"/>
        <v>3873.999236</v>
      </c>
      <c r="AC48" s="15">
        <f t="shared" si="10"/>
        <v>-59.05076421</v>
      </c>
      <c r="AD48" s="18">
        <f t="shared" si="11"/>
        <v>-0.01501398767</v>
      </c>
      <c r="AE48" s="19"/>
      <c r="AF48" s="19"/>
    </row>
    <row r="49">
      <c r="A49" s="13">
        <f>Data!A47</f>
        <v>46</v>
      </c>
      <c r="B49" s="14">
        <f>Data!B47</f>
        <v>3506.81</v>
      </c>
      <c r="C49" s="15">
        <f>(Data!C47+C48*$C$1)^$C$2</f>
        <v>0.0005061340167</v>
      </c>
      <c r="D49" s="15">
        <f>Data!D47</f>
        <v>10</v>
      </c>
      <c r="E49" s="15">
        <f>Data!E47^$E$2</f>
        <v>0</v>
      </c>
      <c r="F49" s="16">
        <f>Data!F47</f>
        <v>-0.2</v>
      </c>
      <c r="G49" s="17">
        <f>Data!G47</f>
        <v>55</v>
      </c>
      <c r="H49" s="13">
        <f>Data!H47</f>
        <v>0</v>
      </c>
      <c r="J49" s="10" t="s">
        <v>17</v>
      </c>
      <c r="U49" s="15">
        <f t="shared" si="2"/>
        <v>0.001844596793</v>
      </c>
      <c r="V49" s="15">
        <f t="shared" si="3"/>
        <v>21.61352264</v>
      </c>
      <c r="W49" s="15">
        <f t="shared" si="4"/>
        <v>0</v>
      </c>
      <c r="X49" s="15">
        <f t="shared" si="5"/>
        <v>135.4616417</v>
      </c>
      <c r="Y49" s="15">
        <f t="shared" si="6"/>
        <v>1399.930762</v>
      </c>
      <c r="Z49" s="15">
        <f t="shared" si="7"/>
        <v>0</v>
      </c>
      <c r="AA49" s="15">
        <f t="shared" si="8"/>
        <v>1611.575213</v>
      </c>
      <c r="AB49" s="15">
        <f t="shared" si="9"/>
        <v>3168.582984</v>
      </c>
      <c r="AC49" s="15">
        <f t="shared" si="10"/>
        <v>-338.2270164</v>
      </c>
      <c r="AD49" s="18">
        <f t="shared" si="11"/>
        <v>-0.09644862893</v>
      </c>
      <c r="AE49" s="19"/>
      <c r="AF49" s="19"/>
    </row>
    <row r="50">
      <c r="A50" s="13">
        <f>Data!A48</f>
        <v>47</v>
      </c>
      <c r="B50" s="14">
        <f>Data!B48</f>
        <v>2818.97</v>
      </c>
      <c r="C50" s="15">
        <f>(Data!C48+C49*$C$1)^$C$2</f>
        <v>0.000151840205</v>
      </c>
      <c r="D50" s="15">
        <f>Data!D48</f>
        <v>10</v>
      </c>
      <c r="E50" s="15">
        <f>Data!E48^$E$2</f>
        <v>0</v>
      </c>
      <c r="F50" s="16">
        <f>Data!F48</f>
        <v>-0.2</v>
      </c>
      <c r="G50" s="17">
        <f>Data!G48</f>
        <v>44.4</v>
      </c>
      <c r="H50" s="13">
        <f>Data!H48</f>
        <v>0</v>
      </c>
      <c r="J50" s="1" t="s">
        <v>14</v>
      </c>
      <c r="K50" s="1" t="s">
        <v>18</v>
      </c>
      <c r="U50" s="15">
        <f t="shared" si="2"/>
        <v>0.0005533790379</v>
      </c>
      <c r="V50" s="15">
        <f t="shared" si="3"/>
        <v>21.61352264</v>
      </c>
      <c r="W50" s="15">
        <f t="shared" si="4"/>
        <v>0</v>
      </c>
      <c r="X50" s="15">
        <f t="shared" si="5"/>
        <v>135.4616417</v>
      </c>
      <c r="Y50" s="15">
        <f t="shared" si="6"/>
        <v>1130.125924</v>
      </c>
      <c r="Z50" s="15">
        <f t="shared" si="7"/>
        <v>0</v>
      </c>
      <c r="AA50" s="15">
        <f t="shared" si="8"/>
        <v>1611.575213</v>
      </c>
      <c r="AB50" s="15">
        <f t="shared" si="9"/>
        <v>2898.776855</v>
      </c>
      <c r="AC50" s="15">
        <f t="shared" si="10"/>
        <v>79.80685466</v>
      </c>
      <c r="AD50" s="18">
        <f t="shared" si="11"/>
        <v>0.02831064348</v>
      </c>
      <c r="AE50" s="19"/>
      <c r="AF50" s="19"/>
    </row>
    <row r="51">
      <c r="A51" s="13">
        <f>Data!A49</f>
        <v>48</v>
      </c>
      <c r="B51" s="14">
        <f>Data!B49</f>
        <v>3856.38</v>
      </c>
      <c r="C51" s="15">
        <f>(Data!C49+C50*$C$1)^$C$2</f>
        <v>0.00004555206151</v>
      </c>
      <c r="D51" s="15">
        <f>Data!D49</f>
        <v>10</v>
      </c>
      <c r="E51" s="15">
        <f>Data!E49^$E$2</f>
        <v>0</v>
      </c>
      <c r="F51" s="16">
        <f>Data!F49</f>
        <v>-0.2</v>
      </c>
      <c r="G51" s="17">
        <f>Data!G49</f>
        <v>48.5</v>
      </c>
      <c r="H51" s="13">
        <f>Data!H49</f>
        <v>1</v>
      </c>
      <c r="J51" s="1" t="s">
        <v>15</v>
      </c>
      <c r="K51" s="1" t="s">
        <v>19</v>
      </c>
      <c r="U51" s="15">
        <f t="shared" si="2"/>
        <v>0.0001660137114</v>
      </c>
      <c r="V51" s="15">
        <f t="shared" si="3"/>
        <v>21.61352264</v>
      </c>
      <c r="W51" s="15">
        <f t="shared" si="4"/>
        <v>0</v>
      </c>
      <c r="X51" s="15">
        <f t="shared" si="5"/>
        <v>135.4616417</v>
      </c>
      <c r="Y51" s="15">
        <f t="shared" si="6"/>
        <v>1234.484399</v>
      </c>
      <c r="Z51" s="15">
        <f t="shared" si="7"/>
        <v>822.4970664</v>
      </c>
      <c r="AA51" s="15">
        <f t="shared" si="8"/>
        <v>1611.575213</v>
      </c>
      <c r="AB51" s="15">
        <f t="shared" si="9"/>
        <v>3825.632009</v>
      </c>
      <c r="AC51" s="15">
        <f t="shared" si="10"/>
        <v>-30.74799134</v>
      </c>
      <c r="AD51" s="18">
        <f t="shared" si="11"/>
        <v>-0.007973278397</v>
      </c>
      <c r="AE51" s="19"/>
      <c r="AF51" s="19"/>
    </row>
    <row r="52">
      <c r="A52" s="13">
        <f>Data!A50</f>
        <v>49</v>
      </c>
      <c r="B52" s="14">
        <f>Data!B50</f>
        <v>3060.15</v>
      </c>
      <c r="C52" s="15">
        <f>(Data!C50+C51*$C$1)^$C$2</f>
        <v>0.00001366561845</v>
      </c>
      <c r="D52" s="15">
        <f>Data!D50</f>
        <v>0</v>
      </c>
      <c r="E52" s="15">
        <f>Data!E50^$E$2</f>
        <v>0</v>
      </c>
      <c r="F52" s="16">
        <f>Data!F50</f>
        <v>-0.2</v>
      </c>
      <c r="G52" s="17">
        <f>Data!G50</f>
        <v>44.5</v>
      </c>
      <c r="H52" s="13">
        <f>Data!H50</f>
        <v>0</v>
      </c>
      <c r="J52" s="24" t="s">
        <v>16</v>
      </c>
      <c r="K52" s="1" t="s">
        <v>20</v>
      </c>
      <c r="U52" s="15">
        <f t="shared" si="2"/>
        <v>0.00004980411341</v>
      </c>
      <c r="V52" s="15">
        <f t="shared" si="3"/>
        <v>0</v>
      </c>
      <c r="W52" s="15">
        <f t="shared" si="4"/>
        <v>0</v>
      </c>
      <c r="X52" s="15">
        <f t="shared" si="5"/>
        <v>135.4616417</v>
      </c>
      <c r="Y52" s="15">
        <f t="shared" si="6"/>
        <v>1132.671253</v>
      </c>
      <c r="Z52" s="15">
        <f t="shared" si="7"/>
        <v>0</v>
      </c>
      <c r="AA52" s="15">
        <f t="shared" si="8"/>
        <v>1611.575213</v>
      </c>
      <c r="AB52" s="15">
        <f t="shared" si="9"/>
        <v>2879.708157</v>
      </c>
      <c r="AC52" s="15">
        <f t="shared" si="10"/>
        <v>-180.4418429</v>
      </c>
      <c r="AD52" s="18">
        <f t="shared" si="11"/>
        <v>-0.05896503207</v>
      </c>
      <c r="AE52" s="19"/>
      <c r="AF52" s="19"/>
    </row>
    <row r="53">
      <c r="A53" s="13">
        <f>Data!A51</f>
        <v>50</v>
      </c>
      <c r="B53" s="14">
        <f>Data!B51</f>
        <v>2761.15</v>
      </c>
      <c r="C53" s="15">
        <f>(Data!C51+C52*$C$1)^$C$2</f>
        <v>0.000004099685536</v>
      </c>
      <c r="D53" s="15">
        <f>Data!D51</f>
        <v>0</v>
      </c>
      <c r="E53" s="15">
        <f>Data!E51^$E$2</f>
        <v>0</v>
      </c>
      <c r="F53" s="16">
        <f>Data!F51</f>
        <v>-0.2</v>
      </c>
      <c r="G53" s="17">
        <f>Data!G51</f>
        <v>37.6</v>
      </c>
      <c r="H53" s="13">
        <f>Data!H51</f>
        <v>0</v>
      </c>
      <c r="J53" s="1" t="s">
        <v>8</v>
      </c>
      <c r="K53" s="1" t="s">
        <v>21</v>
      </c>
      <c r="U53" s="15">
        <f t="shared" si="2"/>
        <v>0.00001494123402</v>
      </c>
      <c r="V53" s="15">
        <f t="shared" si="3"/>
        <v>0</v>
      </c>
      <c r="W53" s="15">
        <f t="shared" si="4"/>
        <v>0</v>
      </c>
      <c r="X53" s="15">
        <f t="shared" si="5"/>
        <v>135.4616417</v>
      </c>
      <c r="Y53" s="15">
        <f t="shared" si="6"/>
        <v>957.0435752</v>
      </c>
      <c r="Z53" s="15">
        <f t="shared" si="7"/>
        <v>0</v>
      </c>
      <c r="AA53" s="15">
        <f t="shared" si="8"/>
        <v>1611.575213</v>
      </c>
      <c r="AB53" s="15">
        <f t="shared" si="9"/>
        <v>2704.080445</v>
      </c>
      <c r="AC53" s="15">
        <f t="shared" si="10"/>
        <v>-57.06955512</v>
      </c>
      <c r="AD53" s="18">
        <f t="shared" si="11"/>
        <v>-0.02066876306</v>
      </c>
      <c r="AE53" s="19"/>
      <c r="AF53" s="19"/>
    </row>
    <row r="54">
      <c r="A54" s="13">
        <f>Data!A52</f>
        <v>51</v>
      </c>
      <c r="B54" s="14">
        <f>Data!B52</f>
        <v>2323.12</v>
      </c>
      <c r="C54" s="15">
        <f>(Data!C52+C53*$C$1)^$C$2</f>
        <v>0.000001229905661</v>
      </c>
      <c r="D54" s="15">
        <f>Data!D52</f>
        <v>0</v>
      </c>
      <c r="E54" s="15">
        <f>Data!E52^$E$2</f>
        <v>0</v>
      </c>
      <c r="F54" s="16">
        <f>Data!F52</f>
        <v>-0.2</v>
      </c>
      <c r="G54" s="17">
        <f>Data!G52</f>
        <v>32.8</v>
      </c>
      <c r="H54" s="13">
        <f>Data!H52</f>
        <v>0</v>
      </c>
      <c r="J54" s="1" t="s">
        <v>9</v>
      </c>
      <c r="K54" s="1" t="s">
        <v>22</v>
      </c>
      <c r="U54" s="15">
        <f t="shared" si="2"/>
        <v>0.000004482370207</v>
      </c>
      <c r="V54" s="15">
        <f t="shared" si="3"/>
        <v>0</v>
      </c>
      <c r="W54" s="15">
        <f t="shared" si="4"/>
        <v>0</v>
      </c>
      <c r="X54" s="15">
        <f t="shared" si="5"/>
        <v>135.4616417</v>
      </c>
      <c r="Y54" s="15">
        <f t="shared" si="6"/>
        <v>834.8677997</v>
      </c>
      <c r="Z54" s="15">
        <f t="shared" si="7"/>
        <v>0</v>
      </c>
      <c r="AA54" s="15">
        <f t="shared" si="8"/>
        <v>1611.575213</v>
      </c>
      <c r="AB54" s="15">
        <f t="shared" si="9"/>
        <v>2581.904659</v>
      </c>
      <c r="AC54" s="15">
        <f t="shared" si="10"/>
        <v>258.7846589</v>
      </c>
      <c r="AD54" s="18">
        <f t="shared" si="11"/>
        <v>0.1113953041</v>
      </c>
      <c r="AE54" s="19"/>
      <c r="AF54" s="19"/>
    </row>
    <row r="55">
      <c r="A55" s="13">
        <f>Data!A53</f>
        <v>52</v>
      </c>
      <c r="B55" s="14">
        <f>Data!B53</f>
        <v>3577.04</v>
      </c>
      <c r="C55" s="15">
        <f>(Data!C53+C54*$C$1)^$C$2</f>
        <v>0.0000003689716982</v>
      </c>
      <c r="D55" s="15">
        <f>Data!D53</f>
        <v>0</v>
      </c>
      <c r="E55" s="15">
        <f>Data!E53^$E$2</f>
        <v>0</v>
      </c>
      <c r="F55" s="16">
        <f>Data!F53</f>
        <v>-0.2</v>
      </c>
      <c r="G55" s="17">
        <f>Data!G53</f>
        <v>35.9</v>
      </c>
      <c r="H55" s="13">
        <f>Data!H53</f>
        <v>1</v>
      </c>
      <c r="U55" s="15">
        <f t="shared" si="2"/>
        <v>0.000001344711062</v>
      </c>
      <c r="V55" s="15">
        <f t="shared" si="3"/>
        <v>0</v>
      </c>
      <c r="W55" s="15">
        <f t="shared" si="4"/>
        <v>0</v>
      </c>
      <c r="X55" s="15">
        <f t="shared" si="5"/>
        <v>135.4616417</v>
      </c>
      <c r="Y55" s="15">
        <f t="shared" si="6"/>
        <v>913.772988</v>
      </c>
      <c r="Z55" s="15">
        <f t="shared" si="7"/>
        <v>822.4970664</v>
      </c>
      <c r="AA55" s="15">
        <f t="shared" si="8"/>
        <v>1611.575213</v>
      </c>
      <c r="AB55" s="15">
        <f t="shared" si="9"/>
        <v>3483.306911</v>
      </c>
      <c r="AC55" s="15">
        <f t="shared" si="10"/>
        <v>-93.73308949</v>
      </c>
      <c r="AD55" s="18">
        <f t="shared" si="11"/>
        <v>-0.02620409319</v>
      </c>
      <c r="AE55" s="19"/>
      <c r="AF55" s="19"/>
    </row>
  </sheetData>
  <conditionalFormatting sqref="K15:Q15 K22">
    <cfRule type="containsText" dxfId="0" priority="1" operator="containsText" text="FALSE">
      <formula>NOT(ISERROR(SEARCH(("FALSE"),(K15))))</formula>
    </cfRule>
  </conditionalFormatting>
  <drawing r:id="rId1"/>
  <tableParts count="2"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3">
      <c r="C3" s="1" t="s">
        <v>23</v>
      </c>
      <c r="D3" s="1" t="s">
        <v>24</v>
      </c>
      <c r="E3" s="1" t="s">
        <v>25</v>
      </c>
    </row>
    <row r="4">
      <c r="C4" s="25">
        <v>30.0</v>
      </c>
      <c r="D4" s="21">
        <f>C4^Model!$E$2*Model!$N$6</f>
        <v>171.7567853</v>
      </c>
      <c r="E4" s="26">
        <f t="shared" ref="E4:E21" si="1">D4/C4</f>
        <v>5.725226176</v>
      </c>
    </row>
    <row r="5">
      <c r="C5" s="26">
        <f t="shared" ref="C5:C21" si="2">C4+10</f>
        <v>40</v>
      </c>
      <c r="D5" s="21">
        <f>C5^Model!$E$2*Model!$N$6</f>
        <v>198.3276524</v>
      </c>
      <c r="E5" s="26">
        <f t="shared" si="1"/>
        <v>4.958191311</v>
      </c>
    </row>
    <row r="6">
      <c r="C6" s="26">
        <f t="shared" si="2"/>
        <v>50</v>
      </c>
      <c r="D6" s="21">
        <f>C6^Model!$E$2*Model!$N$6</f>
        <v>221.7370563</v>
      </c>
      <c r="E6" s="26">
        <f t="shared" si="1"/>
        <v>4.434741127</v>
      </c>
    </row>
    <row r="7">
      <c r="C7" s="26">
        <f t="shared" si="2"/>
        <v>60</v>
      </c>
      <c r="D7" s="21">
        <f>C7^Model!$E$2*Model!$N$6</f>
        <v>242.9007752</v>
      </c>
      <c r="E7" s="26">
        <f t="shared" si="1"/>
        <v>4.048346253</v>
      </c>
    </row>
    <row r="8">
      <c r="C8" s="26">
        <f t="shared" si="2"/>
        <v>70</v>
      </c>
      <c r="D8" s="21">
        <f>C8^Model!$E$2*Model!$N$6</f>
        <v>262.3628232</v>
      </c>
      <c r="E8" s="26">
        <f t="shared" si="1"/>
        <v>3.748040332</v>
      </c>
    </row>
    <row r="9">
      <c r="C9" s="26">
        <f t="shared" si="2"/>
        <v>80</v>
      </c>
      <c r="D9" s="21">
        <f>C9^Model!$E$2*Model!$N$6</f>
        <v>280.4776559</v>
      </c>
      <c r="E9" s="26">
        <f t="shared" si="1"/>
        <v>3.505970698</v>
      </c>
    </row>
    <row r="10">
      <c r="C10" s="26">
        <f t="shared" si="2"/>
        <v>90</v>
      </c>
      <c r="D10" s="21">
        <f>C10^Model!$E$2*Model!$N$6</f>
        <v>297.4914786</v>
      </c>
      <c r="E10" s="26">
        <f t="shared" si="1"/>
        <v>3.305460874</v>
      </c>
    </row>
    <row r="11">
      <c r="C11" s="26">
        <f t="shared" si="2"/>
        <v>100</v>
      </c>
      <c r="D11" s="21">
        <f>C11^Model!$E$2*Model!$N$6</f>
        <v>313.5835523</v>
      </c>
      <c r="E11" s="26">
        <f t="shared" si="1"/>
        <v>3.135835523</v>
      </c>
    </row>
    <row r="12">
      <c r="C12" s="26">
        <f t="shared" si="2"/>
        <v>110</v>
      </c>
      <c r="D12" s="21">
        <f>C12^Model!$E$2*Model!$N$6</f>
        <v>328.8892043</v>
      </c>
      <c r="E12" s="26">
        <f t="shared" si="1"/>
        <v>2.989901858</v>
      </c>
    </row>
    <row r="13">
      <c r="C13" s="26">
        <f t="shared" si="2"/>
        <v>120</v>
      </c>
      <c r="D13" s="21">
        <f>C13^Model!$E$2*Model!$N$6</f>
        <v>343.5135706</v>
      </c>
      <c r="E13" s="26">
        <f t="shared" si="1"/>
        <v>2.862613088</v>
      </c>
    </row>
    <row r="14">
      <c r="C14" s="26">
        <f t="shared" si="2"/>
        <v>130</v>
      </c>
      <c r="D14" s="21">
        <f>C14^Model!$E$2*Model!$N$6</f>
        <v>357.5402601</v>
      </c>
      <c r="E14" s="26">
        <f t="shared" si="1"/>
        <v>2.750309693</v>
      </c>
    </row>
    <row r="15">
      <c r="C15" s="26">
        <f t="shared" si="2"/>
        <v>140</v>
      </c>
      <c r="D15" s="21">
        <f>C15^Model!$E$2*Model!$N$6</f>
        <v>371.0370629</v>
      </c>
      <c r="E15" s="26">
        <f t="shared" si="1"/>
        <v>2.650264735</v>
      </c>
    </row>
    <row r="16">
      <c r="C16" s="26">
        <f t="shared" si="2"/>
        <v>150</v>
      </c>
      <c r="D16" s="21">
        <f>C16^Model!$E$2*Model!$N$6</f>
        <v>384.0598475</v>
      </c>
      <c r="E16" s="26">
        <f t="shared" si="1"/>
        <v>2.560398983</v>
      </c>
    </row>
    <row r="17">
      <c r="C17" s="26">
        <f t="shared" si="2"/>
        <v>160</v>
      </c>
      <c r="D17" s="21">
        <f>C17^Model!$E$2*Model!$N$6</f>
        <v>396.6553049</v>
      </c>
      <c r="E17" s="26">
        <f t="shared" si="1"/>
        <v>2.479095655</v>
      </c>
    </row>
    <row r="18">
      <c r="C18" s="26">
        <f t="shared" si="2"/>
        <v>170</v>
      </c>
      <c r="D18" s="21">
        <f>C18^Model!$E$2*Model!$N$6</f>
        <v>408.8629297</v>
      </c>
      <c r="E18" s="26">
        <f t="shared" si="1"/>
        <v>2.405076057</v>
      </c>
    </row>
    <row r="19">
      <c r="C19" s="26">
        <f t="shared" si="2"/>
        <v>180</v>
      </c>
      <c r="D19" s="21">
        <f>C19^Model!$E$2*Model!$N$6</f>
        <v>420.7164838</v>
      </c>
      <c r="E19" s="26">
        <f t="shared" si="1"/>
        <v>2.337313799</v>
      </c>
    </row>
    <row r="20">
      <c r="C20" s="26">
        <f t="shared" si="2"/>
        <v>190</v>
      </c>
      <c r="D20" s="21">
        <f>C20^Model!$E$2*Model!$N$6</f>
        <v>432.2450973</v>
      </c>
      <c r="E20" s="26">
        <f t="shared" si="1"/>
        <v>2.274974196</v>
      </c>
    </row>
    <row r="21">
      <c r="C21" s="26">
        <f t="shared" si="2"/>
        <v>200</v>
      </c>
      <c r="D21" s="21">
        <f>C21^Model!$E$2*Model!$N$6</f>
        <v>443.4741127</v>
      </c>
      <c r="E21" s="26">
        <f t="shared" si="1"/>
        <v>2.217370563</v>
      </c>
    </row>
  </sheetData>
  <drawing r:id="rId1"/>
</worksheet>
</file>