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</sheets>
  <definedNames/>
  <calcPr/>
</workbook>
</file>

<file path=xl/sharedStrings.xml><?xml version="1.0" encoding="utf-8"?>
<sst xmlns="http://schemas.openxmlformats.org/spreadsheetml/2006/main" count="93" uniqueCount="72">
  <si>
    <t>Adstock Rate</t>
  </si>
  <si>
    <t>Diminishing Returns</t>
  </si>
  <si>
    <t>Week</t>
  </si>
  <si>
    <t>Revenue</t>
  </si>
  <si>
    <t>Newspaper Ads</t>
  </si>
  <si>
    <t>Search Ads</t>
  </si>
  <si>
    <t>Social Ads</t>
  </si>
  <si>
    <t>Price Change</t>
  </si>
  <si>
    <t>Temperature</t>
  </si>
  <si>
    <t>Holiday</t>
  </si>
  <si>
    <t>Predictions</t>
  </si>
  <si>
    <t>Predicted</t>
  </si>
  <si>
    <t>Error</t>
  </si>
  <si>
    <t>% Error</t>
  </si>
  <si>
    <t>Error ^ 2</t>
  </si>
  <si>
    <t>Search Ads, AR=0, DR=1</t>
  </si>
  <si>
    <t>Newspaper Ads, AR=0.3, DR=1</t>
  </si>
  <si>
    <t>Baseline</t>
  </si>
  <si>
    <t>Coefficient</t>
  </si>
  <si>
    <t>Standard Error</t>
  </si>
  <si>
    <t>R Squared</t>
  </si>
  <si>
    <t>Standard Error for y estimate</t>
  </si>
  <si>
    <t>F-Statistic</t>
  </si>
  <si>
    <t>Degrees of Freedom</t>
  </si>
  <si>
    <t>Regression Sum of Squares</t>
  </si>
  <si>
    <t>Residual Sum of Squares</t>
  </si>
  <si>
    <t>T-Statistics</t>
  </si>
  <si>
    <t>P-Values</t>
  </si>
  <si>
    <t>Statistically Significant?</t>
  </si>
  <si>
    <t>Margins of Error E</t>
  </si>
  <si>
    <t>Lower 95% Confidence Intervals</t>
  </si>
  <si>
    <t>Upper 95% Confidence Intervals</t>
  </si>
  <si>
    <t>P-Value of F-Statistic</t>
  </si>
  <si>
    <t>F-Test Statistically Significant?</t>
  </si>
  <si>
    <t>Mean of y</t>
  </si>
  <si>
    <t>Mean Squared Error</t>
  </si>
  <si>
    <t>Root Mean Squared Error</t>
  </si>
  <si>
    <t>Normalized Root Mean Squared Error</t>
  </si>
  <si>
    <t>Observations</t>
  </si>
  <si>
    <t>Skewness</t>
  </si>
  <si>
    <t>Kurtosis</t>
  </si>
  <si>
    <t>Jarque Bera Statistic</t>
  </si>
  <si>
    <t>Jarque Bera P-Value</t>
  </si>
  <si>
    <t>Jarque Bera Test</t>
  </si>
  <si>
    <t>Glossary</t>
  </si>
  <si>
    <t>A constant added to a model to determine where it intersects the y axis</t>
  </si>
  <si>
    <t>How much y changes when X is changed by 1 unit</t>
  </si>
  <si>
    <t>The average distance the values fall from the regression line</t>
  </si>
  <si>
    <t>The share of the changes in y that can be explained by X</t>
  </si>
  <si>
    <t>The square root of the average squared deviation for the y estimate</t>
  </si>
  <si>
    <t>Used to calculate whether your model better fits the data than a model with just the intercept</t>
  </si>
  <si>
    <t>If &lt;= 0.05 your model is statistically significantly better than a model with just the intercept</t>
  </si>
  <si>
    <t>The maximum number of logically independent values (observations - variables)</t>
  </si>
  <si>
    <t>How well a regression model represents the modeled data</t>
  </si>
  <si>
    <t>How much the variation in the dependent variable cannot be explained by the model</t>
  </si>
  <si>
    <t>T-Statistic</t>
  </si>
  <si>
    <t>The ratio of the difference between the estimated value of a variable and itspredicted value compared to its standard error</t>
  </si>
  <si>
    <t>P-Value</t>
  </si>
  <si>
    <t>The probability of obtaining test results at least as extreme as the results actually observed</t>
  </si>
  <si>
    <t>Margin of Error E</t>
  </si>
  <si>
    <t>How much the results will differ from the real population value</t>
  </si>
  <si>
    <t>Lower 95% Confidence Interval</t>
  </si>
  <si>
    <t>The lower end of a range that's likely to include the true value with a 95% degree of confidence</t>
  </si>
  <si>
    <t>Upper 95% Confidence Interval</t>
  </si>
  <si>
    <t>The upper end of a range that's likely to include the true value with a 95% degree of confidence</t>
  </si>
  <si>
    <t>The average of the y values</t>
  </si>
  <si>
    <t>The average squared difference between estimated values and actuals</t>
  </si>
  <si>
    <t>The square root of the mean squared error</t>
  </si>
  <si>
    <t>The root mean squared error divided by the average value for y</t>
  </si>
  <si>
    <t>A measure of the asymmetry of the probability distribution of a variable about its mean (normally -2 to 2)</t>
  </si>
  <si>
    <t>Describes the degree to which points cluster in the tails or the peak of the distribution (normally -7 to 7)</t>
  </si>
  <si>
    <t>Determines if the errors are normally distributed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</si>
</sst>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[$$]#,##0"/>
    <numFmt numFmtId="166" formatCode="[$$]#,##0.00"/>
    <numFmt numFmtId="167" formatCode="0.0"/>
  </numFmts>
  <fonts count="6">
    <font>
      <sz val="10.0"/>
      <color rgb="FF000000"/>
      <name val="Arial"/>
    </font>
    <font>
      <color theme="1"/>
      <name val="Arial"/>
    </font>
    <font>
      <color rgb="FF0000FF"/>
      <name val="Arial"/>
    </font>
    <font>
      <b/>
      <color theme="1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6" xfId="0" applyFont="1" applyNumberFormat="1"/>
    <xf borderId="0" fillId="0" fontId="1" numFmtId="164" xfId="0" applyFont="1" applyNumberFormat="1"/>
    <xf borderId="0" fillId="0" fontId="1" numFmtId="167" xfId="0" applyFont="1" applyNumberFormat="1"/>
    <xf borderId="0" fillId="0" fontId="1" numFmtId="10" xfId="0" applyFont="1" applyNumberFormat="1"/>
    <xf borderId="0" fillId="0" fontId="1" numFmtId="4" xfId="0" applyFont="1" applyNumberFormat="1"/>
    <xf borderId="0" fillId="0" fontId="1" numFmtId="10" xfId="0" applyFont="1" applyNumberFormat="1"/>
    <xf borderId="0" fillId="0" fontId="1" numFmtId="165" xfId="0" applyFont="1" applyNumberFormat="1"/>
    <xf borderId="0" fillId="0" fontId="1" numFmtId="0" xfId="0" applyFont="1"/>
    <xf borderId="0" fillId="2" fontId="1" numFmtId="0" xfId="0" applyFont="1"/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2" xfId="0" applyFont="1" applyNumberFormat="1"/>
    <xf borderId="0" fillId="0" fontId="1" numFmtId="2" xfId="0" applyAlignment="1" applyFont="1" applyNumberFormat="1">
      <alignment horizontal="right" vertical="bottom"/>
    </xf>
    <xf borderId="0" fillId="0" fontId="5" numFmtId="0" xfId="0" applyFont="1"/>
    <xf borderId="0" fillId="0" fontId="5" numFmtId="165" xfId="0" applyFont="1" applyNumberFormat="1"/>
    <xf borderId="0" fillId="0" fontId="5" numFmtId="166" xfId="0" applyFont="1" applyNumberFormat="1"/>
    <xf borderId="0" fillId="0" fontId="5" numFmtId="164" xfId="0" applyFont="1" applyNumberFormat="1"/>
    <xf borderId="0" fillId="0" fontId="5" numFmtId="167" xfId="0" applyFont="1" applyNumberFormat="1"/>
    <xf borderId="0" fillId="0" fontId="1" numFmtId="4" xfId="0" applyFont="1" applyNumberFormat="1"/>
  </cellXfs>
  <cellStyles count="1">
    <cellStyle xfId="0" name="Normal" builtinId="0"/>
  </cellStyles>
  <dxfs count="9">
    <dxf>
      <font>
        <color rgb="FFC53929"/>
      </font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91D63"/>
          <bgColor rgb="FFE91D63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3">
    <tableStyle count="3" pivot="0" name="Model-style">
      <tableStyleElement dxfId="2" type="headerRow"/>
      <tableStyleElement dxfId="3" type="firstRowStripe"/>
      <tableStyleElement dxfId="4" type="secondRowStripe"/>
    </tableStyle>
    <tableStyle count="3" pivot="0" name="Model-style 2">
      <tableStyleElement dxfId="5" type="headerRow"/>
      <tableStyleElement dxfId="3" type="firstRowStripe"/>
      <tableStyleElement dxfId="6" type="secondRowStripe"/>
    </tableStyle>
    <tableStyle count="3" pivot="0" name="Model-style 3">
      <tableStyleElement dxfId="7" type="headerRow"/>
      <tableStyleElement dxfId="3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 vs Actual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Model!$B$3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Model!$B$4:$B$55</c:f>
              <c:numCache/>
            </c:numRef>
          </c:val>
          <c:smooth val="0"/>
        </c:ser>
        <c:ser>
          <c:idx val="1"/>
          <c:order val="1"/>
          <c:tx>
            <c:strRef>
              <c:f>Model!$AE$3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Model!$A$4:$A$55</c:f>
            </c:strRef>
          </c:cat>
          <c:val>
            <c:numRef>
              <c:f>Model!$AE$4:$AE$55</c:f>
              <c:numCache/>
            </c:numRef>
          </c:val>
          <c:smooth val="0"/>
        </c:ser>
        <c:axId val="2014035808"/>
        <c:axId val="64610166"/>
      </c:lineChart>
      <c:catAx>
        <c:axId val="2014035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4610166"/>
      </c:catAx>
      <c:valAx>
        <c:axId val="64610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140358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% Error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Model!$AG$3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val>
            <c:numRef>
              <c:f>Model!$AG$4:$AG$55</c:f>
              <c:numCache/>
            </c:numRef>
          </c:val>
        </c:ser>
        <c:axId val="1072698517"/>
        <c:axId val="1091468970"/>
      </c:barChart>
      <c:catAx>
        <c:axId val="10726985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1468970"/>
      </c:catAx>
      <c:valAx>
        <c:axId val="1091468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% Error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26985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Contribution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Model!$M$26:$M$32</c:f>
            </c:strRef>
          </c:cat>
          <c:val>
            <c:numRef>
              <c:f>Model!$O$26:$O$32</c:f>
              <c:numCache/>
            </c:numRef>
          </c:val>
        </c:ser>
        <c:axId val="1326746923"/>
        <c:axId val="297788662"/>
      </c:barChart>
      <c:catAx>
        <c:axId val="132674692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97788662"/>
      </c:catAx>
      <c:valAx>
        <c:axId val="29778866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Share of 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674692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Decomposition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Model!$X$3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Model!$A$4:$A$55</c:f>
            </c:strRef>
          </c:cat>
          <c:val>
            <c:numRef>
              <c:f>Model!$X$4:$X$55</c:f>
              <c:numCache/>
            </c:numRef>
          </c:val>
        </c:ser>
        <c:ser>
          <c:idx val="1"/>
          <c:order val="1"/>
          <c:tx>
            <c:strRef>
              <c:f>Model!$Y$3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Model!$A$4:$A$55</c:f>
            </c:strRef>
          </c:cat>
          <c:val>
            <c:numRef>
              <c:f>Model!$Y$4:$Y$55</c:f>
              <c:numCache/>
            </c:numRef>
          </c:val>
        </c:ser>
        <c:ser>
          <c:idx val="2"/>
          <c:order val="2"/>
          <c:tx>
            <c:strRef>
              <c:f>Model!$Z$3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Model!$A$4:$A$55</c:f>
            </c:strRef>
          </c:cat>
          <c:val>
            <c:numRef>
              <c:f>Model!$Z$4:$Z$55</c:f>
              <c:numCache/>
            </c:numRef>
          </c:val>
        </c:ser>
        <c:ser>
          <c:idx val="3"/>
          <c:order val="3"/>
          <c:tx>
            <c:strRef>
              <c:f>Model!$AA$3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Model!$A$4:$A$55</c:f>
            </c:strRef>
          </c:cat>
          <c:val>
            <c:numRef>
              <c:f>Model!$AA$4:$AA$55</c:f>
              <c:numCache/>
            </c:numRef>
          </c:val>
        </c:ser>
        <c:ser>
          <c:idx val="4"/>
          <c:order val="4"/>
          <c:tx>
            <c:strRef>
              <c:f>Model!$AB$3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Model!$A$4:$A$55</c:f>
            </c:strRef>
          </c:cat>
          <c:val>
            <c:numRef>
              <c:f>Model!$AB$4:$AB$55</c:f>
              <c:numCache/>
            </c:numRef>
          </c:val>
        </c:ser>
        <c:ser>
          <c:idx val="5"/>
          <c:order val="5"/>
          <c:tx>
            <c:strRef>
              <c:f>Model!$AC$3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Model!$A$4:$A$55</c:f>
            </c:strRef>
          </c:cat>
          <c:val>
            <c:numRef>
              <c:f>Model!$AC$4:$AC$55</c:f>
              <c:numCache/>
            </c:numRef>
          </c:val>
        </c:ser>
        <c:ser>
          <c:idx val="6"/>
          <c:order val="6"/>
          <c:tx>
            <c:strRef>
              <c:f>Model!$AD$3</c:f>
            </c:strRef>
          </c:tx>
          <c:spPr>
            <a:solidFill>
              <a:srgbClr val="7BAAF7">
                <a:alpha val="30000"/>
              </a:srgbClr>
            </a:solidFill>
            <a:ln cmpd="sng">
              <a:solidFill>
                <a:srgbClr val="7BAAF7"/>
              </a:solidFill>
            </a:ln>
          </c:spPr>
          <c:cat>
            <c:strRef>
              <c:f>Model!$A$4:$A$55</c:f>
            </c:strRef>
          </c:cat>
          <c:val>
            <c:numRef>
              <c:f>Model!$AD$4:$AD$55</c:f>
              <c:numCache/>
            </c:numRef>
          </c:val>
        </c:ser>
        <c:axId val="1229354464"/>
        <c:axId val="2138305219"/>
      </c:areaChart>
      <c:catAx>
        <c:axId val="1229354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8305219"/>
      </c:catAx>
      <c:valAx>
        <c:axId val="2138305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Revenue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35446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228600</xdr:colOff>
      <xdr:row>2</xdr:row>
      <xdr:rowOff>323850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895350</xdr:colOff>
      <xdr:row>2</xdr:row>
      <xdr:rowOff>323850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228600</xdr:colOff>
      <xdr:row>20</xdr:row>
      <xdr:rowOff>57150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895350</xdr:colOff>
      <xdr:row>20</xdr:row>
      <xdr:rowOff>57150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ref="I3:K55" displayName="Table_1" id="1">
  <tableColumns count="3">
    <tableColumn name="Newspaper Ads, AR=0.3, DR=1" id="1"/>
    <tableColumn name="Search Ads, AR=0, DR=1" id="2"/>
    <tableColumn name="Social Ads, AR=0, DR=0.6" id="3"/>
  </tableColumns>
  <tableStyleInfo name="Model-style" showColumnStripes="0" showFirstColumn="1" showLastColumn="1" showRowStripes="1"/>
</table>
</file>

<file path=xl/tables/table2.xml><?xml version="1.0" encoding="utf-8"?>
<table xmlns="http://schemas.openxmlformats.org/spreadsheetml/2006/main" ref="A3:H55" displayName="Table_2" id="2">
  <tableColumns count="8">
    <tableColumn name="Week" id="1"/>
    <tableColumn name="Revenue" id="2"/>
    <tableColumn name="Newspaper Ads" id="3"/>
    <tableColumn name="Search Ads" id="4"/>
    <tableColumn name="Social Ads" id="5"/>
    <tableColumn name="Price Change" id="6"/>
    <tableColumn name="Temperature" id="7"/>
    <tableColumn name="Holiday" id="8"/>
  </tableColumns>
  <tableStyleInfo name="Model-style 2" showColumnStripes="0" showFirstColumn="1" showLastColumn="1" showRowStripes="1"/>
</table>
</file>

<file path=xl/tables/table3.xml><?xml version="1.0" encoding="utf-8"?>
<table xmlns="http://schemas.openxmlformats.org/spreadsheetml/2006/main" ref="X3:AH55" displayName="Table_3" id="3">
  <tableColumns count="11">
    <tableColumn name="Social Ads, AR=0, DR=0.6" id="1"/>
    <tableColumn name="Search Ads, AR=0, DR=1" id="2"/>
    <tableColumn name="Newspaper Ads, AR=0.3, DR=1" id="3"/>
    <tableColumn name="Holiday" id="4"/>
    <tableColumn name="Temperature" id="5"/>
    <tableColumn name="Price Change" id="6"/>
    <tableColumn name="Baseline" id="7"/>
    <tableColumn name="Predicted" id="8"/>
    <tableColumn name="Error" id="9"/>
    <tableColumn name="% Error" id="10"/>
    <tableColumn name="Error ^ 2" id="11"/>
  </tableColumns>
  <tableStyleInfo name="Model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6.29"/>
    <col customWidth="1" min="9" max="11" width="16.57"/>
    <col customWidth="1" min="13" max="13" width="33.14"/>
  </cols>
  <sheetData>
    <row r="1">
      <c r="A1" s="1"/>
      <c r="B1" s="1"/>
      <c r="C1" s="1"/>
      <c r="D1" s="1"/>
      <c r="E1" s="1"/>
      <c r="F1" s="1"/>
      <c r="G1" s="1"/>
      <c r="H1" s="1"/>
      <c r="I1" s="2">
        <v>0.3</v>
      </c>
      <c r="J1" s="2">
        <v>0.0</v>
      </c>
      <c r="K1" s="2">
        <v>0.0</v>
      </c>
      <c r="L1" s="3" t="s">
        <v>0</v>
      </c>
      <c r="W1" s="3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</row>
    <row r="2">
      <c r="A2" s="1"/>
      <c r="B2" s="1"/>
      <c r="C2" s="1"/>
      <c r="D2" s="1"/>
      <c r="E2" s="1"/>
      <c r="F2" s="1"/>
      <c r="G2" s="1"/>
      <c r="H2" s="1"/>
      <c r="I2" s="2">
        <v>1.0</v>
      </c>
      <c r="J2" s="2">
        <v>1.0</v>
      </c>
      <c r="K2" s="2">
        <v>0.6</v>
      </c>
      <c r="L2" s="3" t="s">
        <v>1</v>
      </c>
      <c r="W2" s="3"/>
      <c r="X2" s="1"/>
      <c r="Y2" s="1"/>
      <c r="Z2" s="1"/>
      <c r="AA2" s="1"/>
      <c r="AB2" s="1"/>
      <c r="AC2" s="1"/>
      <c r="AD2" s="1"/>
      <c r="AE2" s="1"/>
      <c r="AF2" s="1"/>
      <c r="AG2" s="1"/>
      <c r="AH2" s="4"/>
      <c r="AI2" s="4"/>
    </row>
    <row r="3" ht="33.7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6" t="str">
        <f t="shared" ref="I3:K3" si="1">C3&amp;", AR="&amp;I1&amp;", DR="&amp;I2</f>
        <v>Newspaper Ads, AR=0.3, DR=1</v>
      </c>
      <c r="J3" s="6" t="str">
        <f t="shared" si="1"/>
        <v>Search Ads, AR=0, DR=1</v>
      </c>
      <c r="K3" s="6" t="str">
        <f t="shared" si="1"/>
        <v>Social Ads, AR=0, DR=0.6</v>
      </c>
      <c r="W3" s="3" t="s">
        <v>10</v>
      </c>
      <c r="X3" s="7" t="str">
        <f t="shared" ref="X3:AD3" si="2">N41</f>
        <v>Social Ads, AR=0, DR=0.6</v>
      </c>
      <c r="Y3" s="7" t="str">
        <f t="shared" si="2"/>
        <v>Search Ads, AR=0, DR=1</v>
      </c>
      <c r="Z3" s="7" t="str">
        <f t="shared" si="2"/>
        <v>Newspaper Ads, AR=0.3, DR=1</v>
      </c>
      <c r="AA3" s="7" t="str">
        <f t="shared" si="2"/>
        <v>Holiday</v>
      </c>
      <c r="AB3" s="7" t="str">
        <f t="shared" si="2"/>
        <v>Temperature</v>
      </c>
      <c r="AC3" s="7" t="str">
        <f t="shared" si="2"/>
        <v>Price Change</v>
      </c>
      <c r="AD3" s="7" t="str">
        <f t="shared" si="2"/>
        <v>Baseline</v>
      </c>
      <c r="AE3" s="5" t="s">
        <v>11</v>
      </c>
      <c r="AF3" s="5" t="s">
        <v>12</v>
      </c>
      <c r="AG3" s="5" t="s">
        <v>13</v>
      </c>
      <c r="AH3" s="7" t="s">
        <v>14</v>
      </c>
      <c r="AI3" s="4"/>
    </row>
    <row r="4">
      <c r="A4" s="8">
        <v>1.0</v>
      </c>
      <c r="B4" s="9">
        <v>3302.99</v>
      </c>
      <c r="C4" s="10">
        <v>0.0</v>
      </c>
      <c r="D4" s="10">
        <v>0.0</v>
      </c>
      <c r="E4" s="10">
        <v>0.0</v>
      </c>
      <c r="F4" s="11">
        <v>0.0</v>
      </c>
      <c r="G4" s="12">
        <v>39.8</v>
      </c>
      <c r="H4" s="8">
        <v>1.0</v>
      </c>
      <c r="I4" s="13">
        <f>C4^$I$2</f>
        <v>0</v>
      </c>
      <c r="J4" s="13">
        <f>D4^$J$2</f>
        <v>0</v>
      </c>
      <c r="K4" s="13">
        <f>E4^$K$2</f>
        <v>0</v>
      </c>
      <c r="X4" s="10">
        <f t="shared" ref="X4:X55" si="3">$N$42*K4</f>
        <v>0</v>
      </c>
      <c r="Y4" s="10">
        <f t="shared" ref="Y4:Y55" si="4">$O$42*J4</f>
        <v>0</v>
      </c>
      <c r="Z4" s="10">
        <f t="shared" ref="Z4:Z55" si="5">$P$42*I4</f>
        <v>0</v>
      </c>
      <c r="AA4" s="10">
        <f t="shared" ref="AA4:AA55" si="6">$Q$42*H4</f>
        <v>822.9678238</v>
      </c>
      <c r="AB4" s="10">
        <f t="shared" ref="AB4:AB55" si="7">$R$42*G4</f>
        <v>1019.136638</v>
      </c>
      <c r="AC4" s="10">
        <f t="shared" ref="AC4:AC55" si="8">$S$42*F4</f>
        <v>0</v>
      </c>
      <c r="AD4" s="10">
        <f t="shared" ref="AD4:AD55" si="9">$T$42</f>
        <v>1605.49318</v>
      </c>
      <c r="AE4" s="10">
        <f t="shared" ref="AE4:AE55" si="10">sum(X4:AD4)</f>
        <v>3447.597642</v>
      </c>
      <c r="AF4" s="10">
        <f t="shared" ref="AF4:AF55" si="11">AE4-B4</f>
        <v>144.6076421</v>
      </c>
      <c r="AG4" s="14">
        <f t="shared" ref="AG4:AG55" si="12">AF4/B4</f>
        <v>0.04378082953</v>
      </c>
      <c r="AH4" s="15">
        <f t="shared" ref="AH4:AH55" si="13">AF4^2</f>
        <v>20911.37017</v>
      </c>
      <c r="AI4" s="16"/>
    </row>
    <row r="5">
      <c r="A5" s="8">
        <v>2.0</v>
      </c>
      <c r="B5" s="9">
        <v>2706.27</v>
      </c>
      <c r="C5" s="10">
        <v>0.0</v>
      </c>
      <c r="D5" s="10">
        <v>0.0</v>
      </c>
      <c r="E5" s="10">
        <v>0.0</v>
      </c>
      <c r="F5" s="11">
        <v>0.0</v>
      </c>
      <c r="G5" s="12">
        <v>37.3</v>
      </c>
      <c r="H5" s="8">
        <v>0.0</v>
      </c>
      <c r="I5" s="13">
        <f t="shared" ref="I5:I55" si="14">(I4*$I$1+C5)^$I$2</f>
        <v>0</v>
      </c>
      <c r="J5" s="13">
        <f t="shared" ref="J5:J55" si="15">(J4*$J$1+D5)^$J$2</f>
        <v>0</v>
      </c>
      <c r="K5" s="13">
        <f t="shared" ref="K5:K55" si="16">(K4*$K$1+E5)^$K$2</f>
        <v>0</v>
      </c>
      <c r="X5" s="10">
        <f t="shared" si="3"/>
        <v>0</v>
      </c>
      <c r="Y5" s="10">
        <f t="shared" si="4"/>
        <v>0</v>
      </c>
      <c r="Z5" s="10">
        <f t="shared" si="5"/>
        <v>0</v>
      </c>
      <c r="AA5" s="10">
        <f t="shared" si="6"/>
        <v>0</v>
      </c>
      <c r="AB5" s="10">
        <f t="shared" si="7"/>
        <v>955.1205175</v>
      </c>
      <c r="AC5" s="10">
        <f t="shared" si="8"/>
        <v>0</v>
      </c>
      <c r="AD5" s="10">
        <f t="shared" si="9"/>
        <v>1605.49318</v>
      </c>
      <c r="AE5" s="10">
        <f t="shared" si="10"/>
        <v>2560.613698</v>
      </c>
      <c r="AF5" s="10">
        <f t="shared" si="11"/>
        <v>-145.6563022</v>
      </c>
      <c r="AG5" s="14">
        <f t="shared" si="12"/>
        <v>-0.05382179241</v>
      </c>
      <c r="AH5" s="15">
        <f t="shared" si="13"/>
        <v>21215.75836</v>
      </c>
      <c r="AI5" s="16"/>
    </row>
    <row r="6">
      <c r="A6" s="8">
        <v>3.0</v>
      </c>
      <c r="B6" s="9">
        <v>2330.41</v>
      </c>
      <c r="C6" s="10">
        <v>0.0</v>
      </c>
      <c r="D6" s="10">
        <v>0.0</v>
      </c>
      <c r="E6" s="10">
        <v>0.0</v>
      </c>
      <c r="F6" s="11">
        <v>0.0</v>
      </c>
      <c r="G6" s="12">
        <v>38.6</v>
      </c>
      <c r="H6" s="8">
        <v>0.0</v>
      </c>
      <c r="I6" s="13">
        <f t="shared" si="14"/>
        <v>0</v>
      </c>
      <c r="J6" s="13">
        <f t="shared" si="15"/>
        <v>0</v>
      </c>
      <c r="K6" s="13">
        <f t="shared" si="16"/>
        <v>0</v>
      </c>
      <c r="X6" s="10">
        <f t="shared" si="3"/>
        <v>0</v>
      </c>
      <c r="Y6" s="10">
        <f t="shared" si="4"/>
        <v>0</v>
      </c>
      <c r="Z6" s="10">
        <f t="shared" si="5"/>
        <v>0</v>
      </c>
      <c r="AA6" s="10">
        <f t="shared" si="6"/>
        <v>0</v>
      </c>
      <c r="AB6" s="10">
        <f t="shared" si="7"/>
        <v>988.4089002</v>
      </c>
      <c r="AC6" s="10">
        <f t="shared" si="8"/>
        <v>0</v>
      </c>
      <c r="AD6" s="10">
        <f t="shared" si="9"/>
        <v>1605.49318</v>
      </c>
      <c r="AE6" s="10">
        <f t="shared" si="10"/>
        <v>2593.90208</v>
      </c>
      <c r="AF6" s="10">
        <f t="shared" si="11"/>
        <v>263.4920805</v>
      </c>
      <c r="AG6" s="14">
        <f t="shared" si="12"/>
        <v>0.1130668339</v>
      </c>
      <c r="AH6" s="15">
        <f t="shared" si="13"/>
        <v>69428.07648</v>
      </c>
      <c r="AI6" s="16"/>
    </row>
    <row r="7">
      <c r="A7" s="8">
        <v>4.0</v>
      </c>
      <c r="B7" s="9">
        <v>2351.63</v>
      </c>
      <c r="C7" s="10">
        <v>0.0</v>
      </c>
      <c r="D7" s="10">
        <v>0.0</v>
      </c>
      <c r="E7" s="10">
        <v>0.0</v>
      </c>
      <c r="F7" s="11">
        <v>0.0</v>
      </c>
      <c r="G7" s="12">
        <v>32.3</v>
      </c>
      <c r="H7" s="8">
        <v>0.0</v>
      </c>
      <c r="I7" s="13">
        <f t="shared" si="14"/>
        <v>0</v>
      </c>
      <c r="J7" s="13">
        <f t="shared" si="15"/>
        <v>0</v>
      </c>
      <c r="K7" s="13">
        <f t="shared" si="16"/>
        <v>0</v>
      </c>
      <c r="X7" s="10">
        <f t="shared" si="3"/>
        <v>0</v>
      </c>
      <c r="Y7" s="10">
        <f t="shared" si="4"/>
        <v>0</v>
      </c>
      <c r="Z7" s="10">
        <f t="shared" si="5"/>
        <v>0</v>
      </c>
      <c r="AA7" s="10">
        <f t="shared" si="6"/>
        <v>0</v>
      </c>
      <c r="AB7" s="10">
        <f t="shared" si="7"/>
        <v>827.0882766</v>
      </c>
      <c r="AC7" s="10">
        <f t="shared" si="8"/>
        <v>0</v>
      </c>
      <c r="AD7" s="10">
        <f t="shared" si="9"/>
        <v>1605.49318</v>
      </c>
      <c r="AE7" s="10">
        <f t="shared" si="10"/>
        <v>2432.581457</v>
      </c>
      <c r="AF7" s="10">
        <f t="shared" si="11"/>
        <v>80.95145689</v>
      </c>
      <c r="AG7" s="14">
        <f t="shared" si="12"/>
        <v>0.0344235517</v>
      </c>
      <c r="AH7" s="15">
        <f t="shared" si="13"/>
        <v>6553.138373</v>
      </c>
      <c r="AI7" s="16"/>
    </row>
    <row r="8">
      <c r="A8" s="8">
        <v>5.0</v>
      </c>
      <c r="B8" s="9">
        <v>2398.48</v>
      </c>
      <c r="C8" s="10">
        <v>0.0</v>
      </c>
      <c r="D8" s="10">
        <v>10.0</v>
      </c>
      <c r="E8" s="10">
        <v>0.0</v>
      </c>
      <c r="F8" s="11">
        <v>0.0</v>
      </c>
      <c r="G8" s="12">
        <v>34.9</v>
      </c>
      <c r="H8" s="8">
        <v>0.0</v>
      </c>
      <c r="I8" s="13">
        <f t="shared" si="14"/>
        <v>0</v>
      </c>
      <c r="J8" s="13">
        <f t="shared" si="15"/>
        <v>10</v>
      </c>
      <c r="K8" s="13">
        <f t="shared" si="16"/>
        <v>0</v>
      </c>
      <c r="X8" s="10">
        <f t="shared" si="3"/>
        <v>0</v>
      </c>
      <c r="Y8" s="10">
        <f t="shared" si="4"/>
        <v>21.18872505</v>
      </c>
      <c r="Z8" s="10">
        <f t="shared" si="5"/>
        <v>0</v>
      </c>
      <c r="AA8" s="10">
        <f t="shared" si="6"/>
        <v>0</v>
      </c>
      <c r="AB8" s="10">
        <f t="shared" si="7"/>
        <v>893.6650419</v>
      </c>
      <c r="AC8" s="10">
        <f t="shared" si="8"/>
        <v>0</v>
      </c>
      <c r="AD8" s="10">
        <f t="shared" si="9"/>
        <v>1605.49318</v>
      </c>
      <c r="AE8" s="10">
        <f t="shared" si="10"/>
        <v>2520.346947</v>
      </c>
      <c r="AF8" s="10">
        <f t="shared" si="11"/>
        <v>121.8669472</v>
      </c>
      <c r="AG8" s="14">
        <f t="shared" si="12"/>
        <v>0.0508100744</v>
      </c>
      <c r="AH8" s="15">
        <f t="shared" si="13"/>
        <v>14851.55283</v>
      </c>
      <c r="AI8" s="16"/>
    </row>
    <row r="9">
      <c r="A9" s="8">
        <v>6.0</v>
      </c>
      <c r="B9" s="9">
        <v>2611.66</v>
      </c>
      <c r="C9" s="10">
        <v>0.0</v>
      </c>
      <c r="D9" s="10">
        <v>10.0</v>
      </c>
      <c r="E9" s="10">
        <v>0.0</v>
      </c>
      <c r="F9" s="11">
        <v>0.0</v>
      </c>
      <c r="G9" s="12">
        <v>38.7</v>
      </c>
      <c r="H9" s="8">
        <v>0.0</v>
      </c>
      <c r="I9" s="13">
        <f t="shared" si="14"/>
        <v>0</v>
      </c>
      <c r="J9" s="13">
        <f t="shared" si="15"/>
        <v>10</v>
      </c>
      <c r="K9" s="13">
        <f t="shared" si="16"/>
        <v>0</v>
      </c>
      <c r="X9" s="10">
        <f t="shared" si="3"/>
        <v>0</v>
      </c>
      <c r="Y9" s="10">
        <f t="shared" si="4"/>
        <v>21.18872505</v>
      </c>
      <c r="Z9" s="10">
        <f t="shared" si="5"/>
        <v>0</v>
      </c>
      <c r="AA9" s="10">
        <f t="shared" si="6"/>
        <v>0</v>
      </c>
      <c r="AB9" s="10">
        <f t="shared" si="7"/>
        <v>990.969545</v>
      </c>
      <c r="AC9" s="10">
        <f t="shared" si="8"/>
        <v>0</v>
      </c>
      <c r="AD9" s="10">
        <f t="shared" si="9"/>
        <v>1605.49318</v>
      </c>
      <c r="AE9" s="10">
        <f t="shared" si="10"/>
        <v>2617.65145</v>
      </c>
      <c r="AF9" s="10">
        <f t="shared" si="11"/>
        <v>5.99145037</v>
      </c>
      <c r="AG9" s="14">
        <f t="shared" si="12"/>
        <v>0.002294115762</v>
      </c>
      <c r="AH9" s="15">
        <f t="shared" si="13"/>
        <v>35.89747754</v>
      </c>
      <c r="AI9" s="16"/>
    </row>
    <row r="10">
      <c r="A10" s="8">
        <v>7.0</v>
      </c>
      <c r="B10" s="9">
        <v>2557.31</v>
      </c>
      <c r="C10" s="10">
        <v>0.0</v>
      </c>
      <c r="D10" s="10">
        <v>10.0</v>
      </c>
      <c r="E10" s="10">
        <v>0.0</v>
      </c>
      <c r="F10" s="11">
        <v>0.0</v>
      </c>
      <c r="G10" s="12">
        <v>35.1</v>
      </c>
      <c r="H10" s="8">
        <v>0.0</v>
      </c>
      <c r="I10" s="13">
        <f t="shared" si="14"/>
        <v>0</v>
      </c>
      <c r="J10" s="13">
        <f t="shared" si="15"/>
        <v>10</v>
      </c>
      <c r="K10" s="13">
        <f t="shared" si="16"/>
        <v>0</v>
      </c>
      <c r="X10" s="10">
        <f t="shared" si="3"/>
        <v>0</v>
      </c>
      <c r="Y10" s="10">
        <f t="shared" si="4"/>
        <v>21.18872505</v>
      </c>
      <c r="Z10" s="10">
        <f t="shared" si="5"/>
        <v>0</v>
      </c>
      <c r="AA10" s="10">
        <f t="shared" si="6"/>
        <v>0</v>
      </c>
      <c r="AB10" s="10">
        <f t="shared" si="7"/>
        <v>898.7863315</v>
      </c>
      <c r="AC10" s="10">
        <f t="shared" si="8"/>
        <v>0</v>
      </c>
      <c r="AD10" s="10">
        <f t="shared" si="9"/>
        <v>1605.49318</v>
      </c>
      <c r="AE10" s="10">
        <f t="shared" si="10"/>
        <v>2525.468237</v>
      </c>
      <c r="AF10" s="10">
        <f t="shared" si="11"/>
        <v>-31.84176312</v>
      </c>
      <c r="AG10" s="14">
        <f t="shared" si="12"/>
        <v>-0.01245127228</v>
      </c>
      <c r="AH10" s="15">
        <f t="shared" si="13"/>
        <v>1013.897879</v>
      </c>
      <c r="AI10" s="16"/>
    </row>
    <row r="11">
      <c r="A11" s="8">
        <v>8.0</v>
      </c>
      <c r="B11" s="9">
        <v>3250.96</v>
      </c>
      <c r="C11" s="10">
        <v>0.0</v>
      </c>
      <c r="D11" s="10">
        <v>10.0</v>
      </c>
      <c r="E11" s="10">
        <v>0.0</v>
      </c>
      <c r="F11" s="11">
        <v>0.0</v>
      </c>
      <c r="G11" s="12">
        <v>34.4</v>
      </c>
      <c r="H11" s="8">
        <v>1.0</v>
      </c>
      <c r="I11" s="13">
        <f t="shared" si="14"/>
        <v>0</v>
      </c>
      <c r="J11" s="13">
        <f t="shared" si="15"/>
        <v>10</v>
      </c>
      <c r="K11" s="13">
        <f t="shared" si="16"/>
        <v>0</v>
      </c>
      <c r="X11" s="10">
        <f t="shared" si="3"/>
        <v>0</v>
      </c>
      <c r="Y11" s="10">
        <f t="shared" si="4"/>
        <v>21.18872505</v>
      </c>
      <c r="Z11" s="10">
        <f t="shared" si="5"/>
        <v>0</v>
      </c>
      <c r="AA11" s="10">
        <f t="shared" si="6"/>
        <v>822.9678238</v>
      </c>
      <c r="AB11" s="10">
        <f t="shared" si="7"/>
        <v>880.8618178</v>
      </c>
      <c r="AC11" s="10">
        <f t="shared" si="8"/>
        <v>0</v>
      </c>
      <c r="AD11" s="10">
        <f t="shared" si="9"/>
        <v>1605.49318</v>
      </c>
      <c r="AE11" s="10">
        <f t="shared" si="10"/>
        <v>3330.511547</v>
      </c>
      <c r="AF11" s="10">
        <f t="shared" si="11"/>
        <v>79.55154696</v>
      </c>
      <c r="AG11" s="14">
        <f t="shared" si="12"/>
        <v>0.02447017095</v>
      </c>
      <c r="AH11" s="15">
        <f t="shared" si="13"/>
        <v>6328.448624</v>
      </c>
      <c r="AI11" s="16"/>
    </row>
    <row r="12">
      <c r="A12" s="8">
        <v>9.0</v>
      </c>
      <c r="B12" s="9">
        <v>2802.04</v>
      </c>
      <c r="C12" s="10">
        <v>0.0</v>
      </c>
      <c r="D12" s="10">
        <v>10.0</v>
      </c>
      <c r="E12" s="10">
        <v>0.0</v>
      </c>
      <c r="F12" s="11">
        <v>0.0</v>
      </c>
      <c r="G12" s="12">
        <v>37.9</v>
      </c>
      <c r="H12" s="8">
        <v>0.0</v>
      </c>
      <c r="I12" s="13">
        <f t="shared" si="14"/>
        <v>0</v>
      </c>
      <c r="J12" s="13">
        <f t="shared" si="15"/>
        <v>10</v>
      </c>
      <c r="K12" s="13">
        <f t="shared" si="16"/>
        <v>0</v>
      </c>
      <c r="X12" s="10">
        <f t="shared" si="3"/>
        <v>0</v>
      </c>
      <c r="Y12" s="10">
        <f t="shared" si="4"/>
        <v>21.18872505</v>
      </c>
      <c r="Z12" s="10">
        <f t="shared" si="5"/>
        <v>0</v>
      </c>
      <c r="AA12" s="10">
        <f t="shared" si="6"/>
        <v>0</v>
      </c>
      <c r="AB12" s="10">
        <f t="shared" si="7"/>
        <v>970.4843865</v>
      </c>
      <c r="AC12" s="10">
        <f t="shared" si="8"/>
        <v>0</v>
      </c>
      <c r="AD12" s="10">
        <f t="shared" si="9"/>
        <v>1605.49318</v>
      </c>
      <c r="AE12" s="10">
        <f t="shared" si="10"/>
        <v>2597.166292</v>
      </c>
      <c r="AF12" s="10">
        <f t="shared" si="11"/>
        <v>-204.8737082</v>
      </c>
      <c r="AG12" s="14">
        <f t="shared" si="12"/>
        <v>-0.07311591133</v>
      </c>
      <c r="AH12" s="15">
        <f t="shared" si="13"/>
        <v>41973.2363</v>
      </c>
      <c r="AI12" s="16"/>
    </row>
    <row r="13">
      <c r="A13" s="8">
        <v>10.0</v>
      </c>
      <c r="B13" s="9">
        <v>2881.28</v>
      </c>
      <c r="C13" s="10">
        <v>0.0</v>
      </c>
      <c r="D13" s="10">
        <v>15.0</v>
      </c>
      <c r="E13" s="10">
        <v>0.0</v>
      </c>
      <c r="F13" s="11">
        <v>0.0</v>
      </c>
      <c r="G13" s="12">
        <v>40.6</v>
      </c>
      <c r="H13" s="8">
        <v>0.0</v>
      </c>
      <c r="I13" s="13">
        <f t="shared" si="14"/>
        <v>0</v>
      </c>
      <c r="J13" s="13">
        <f t="shared" si="15"/>
        <v>15</v>
      </c>
      <c r="K13" s="13">
        <f t="shared" si="16"/>
        <v>0</v>
      </c>
      <c r="X13" s="10">
        <f t="shared" si="3"/>
        <v>0</v>
      </c>
      <c r="Y13" s="10">
        <f t="shared" si="4"/>
        <v>31.78308758</v>
      </c>
      <c r="Z13" s="10">
        <f t="shared" si="5"/>
        <v>0</v>
      </c>
      <c r="AA13" s="10">
        <f t="shared" si="6"/>
        <v>0</v>
      </c>
      <c r="AB13" s="10">
        <f t="shared" si="7"/>
        <v>1039.621797</v>
      </c>
      <c r="AC13" s="10">
        <f t="shared" si="8"/>
        <v>0</v>
      </c>
      <c r="AD13" s="10">
        <f t="shared" si="9"/>
        <v>1605.49318</v>
      </c>
      <c r="AE13" s="10">
        <f t="shared" si="10"/>
        <v>2676.898064</v>
      </c>
      <c r="AF13" s="10">
        <f t="shared" si="11"/>
        <v>-204.3819355</v>
      </c>
      <c r="AG13" s="14">
        <f t="shared" si="12"/>
        <v>-0.07093442343</v>
      </c>
      <c r="AH13" s="15">
        <f t="shared" si="13"/>
        <v>41771.97557</v>
      </c>
      <c r="AI13" s="16"/>
    </row>
    <row r="14">
      <c r="A14" s="8">
        <v>11.0</v>
      </c>
      <c r="B14" s="9">
        <v>2734.97</v>
      </c>
      <c r="C14" s="10">
        <v>0.0</v>
      </c>
      <c r="D14" s="10">
        <v>15.0</v>
      </c>
      <c r="E14" s="10">
        <v>0.0</v>
      </c>
      <c r="F14" s="11">
        <v>0.0</v>
      </c>
      <c r="G14" s="12">
        <v>46.1</v>
      </c>
      <c r="H14" s="8">
        <v>0.0</v>
      </c>
      <c r="I14" s="13">
        <f t="shared" si="14"/>
        <v>0</v>
      </c>
      <c r="J14" s="13">
        <f t="shared" si="15"/>
        <v>15</v>
      </c>
      <c r="K14" s="13">
        <f t="shared" si="16"/>
        <v>0</v>
      </c>
      <c r="X14" s="10">
        <f t="shared" si="3"/>
        <v>0</v>
      </c>
      <c r="Y14" s="10">
        <f t="shared" si="4"/>
        <v>31.78308758</v>
      </c>
      <c r="Z14" s="10">
        <f t="shared" si="5"/>
        <v>0</v>
      </c>
      <c r="AA14" s="10">
        <f t="shared" si="6"/>
        <v>0</v>
      </c>
      <c r="AB14" s="10">
        <f t="shared" si="7"/>
        <v>1180.457262</v>
      </c>
      <c r="AC14" s="10">
        <f t="shared" si="8"/>
        <v>0</v>
      </c>
      <c r="AD14" s="10">
        <f t="shared" si="9"/>
        <v>1605.49318</v>
      </c>
      <c r="AE14" s="10">
        <f t="shared" si="10"/>
        <v>2817.73353</v>
      </c>
      <c r="AF14" s="10">
        <f t="shared" si="11"/>
        <v>82.76352951</v>
      </c>
      <c r="AG14" s="14">
        <f t="shared" si="12"/>
        <v>0.03026122024</v>
      </c>
      <c r="AH14" s="15">
        <f t="shared" si="13"/>
        <v>6849.801818</v>
      </c>
      <c r="AI14" s="16"/>
    </row>
    <row r="15">
      <c r="A15" s="8">
        <v>12.0</v>
      </c>
      <c r="B15" s="9">
        <v>3580.57</v>
      </c>
      <c r="C15" s="10">
        <v>0.0</v>
      </c>
      <c r="D15" s="10">
        <v>15.0</v>
      </c>
      <c r="E15" s="10">
        <v>0.0</v>
      </c>
      <c r="F15" s="11">
        <v>0.0</v>
      </c>
      <c r="G15" s="12">
        <v>43.6</v>
      </c>
      <c r="H15" s="8">
        <v>1.0</v>
      </c>
      <c r="I15" s="13">
        <f t="shared" si="14"/>
        <v>0</v>
      </c>
      <c r="J15" s="13">
        <f t="shared" si="15"/>
        <v>15</v>
      </c>
      <c r="K15" s="13">
        <f t="shared" si="16"/>
        <v>0</v>
      </c>
      <c r="X15" s="10">
        <f t="shared" si="3"/>
        <v>0</v>
      </c>
      <c r="Y15" s="10">
        <f t="shared" si="4"/>
        <v>31.78308758</v>
      </c>
      <c r="Z15" s="10">
        <f t="shared" si="5"/>
        <v>0</v>
      </c>
      <c r="AA15" s="10">
        <f t="shared" si="6"/>
        <v>822.9678238</v>
      </c>
      <c r="AB15" s="10">
        <f t="shared" si="7"/>
        <v>1116.441141</v>
      </c>
      <c r="AC15" s="10">
        <f t="shared" si="8"/>
        <v>0</v>
      </c>
      <c r="AD15" s="10">
        <f t="shared" si="9"/>
        <v>1605.49318</v>
      </c>
      <c r="AE15" s="10">
        <f t="shared" si="10"/>
        <v>3576.685233</v>
      </c>
      <c r="AF15" s="10">
        <f t="shared" si="11"/>
        <v>-3.884767147</v>
      </c>
      <c r="AG15" s="14">
        <f t="shared" si="12"/>
        <v>-0.001084957743</v>
      </c>
      <c r="AH15" s="15">
        <f t="shared" si="13"/>
        <v>15.09141578</v>
      </c>
      <c r="AI15" s="16"/>
    </row>
    <row r="16">
      <c r="A16" s="8">
        <v>13.0</v>
      </c>
      <c r="B16" s="9">
        <v>3581.54</v>
      </c>
      <c r="C16" s="10">
        <v>0.0</v>
      </c>
      <c r="D16" s="10">
        <v>15.0</v>
      </c>
      <c r="E16" s="10">
        <v>0.0</v>
      </c>
      <c r="F16" s="11">
        <v>0.0</v>
      </c>
      <c r="G16" s="12">
        <v>41.9</v>
      </c>
      <c r="H16" s="8">
        <v>1.0</v>
      </c>
      <c r="I16" s="13">
        <f t="shared" si="14"/>
        <v>0</v>
      </c>
      <c r="J16" s="13">
        <f t="shared" si="15"/>
        <v>15</v>
      </c>
      <c r="K16" s="13">
        <f t="shared" si="16"/>
        <v>0</v>
      </c>
      <c r="X16" s="10">
        <f t="shared" si="3"/>
        <v>0</v>
      </c>
      <c r="Y16" s="10">
        <f t="shared" si="4"/>
        <v>31.78308758</v>
      </c>
      <c r="Z16" s="10">
        <f t="shared" si="5"/>
        <v>0</v>
      </c>
      <c r="AA16" s="10">
        <f t="shared" si="6"/>
        <v>822.9678238</v>
      </c>
      <c r="AB16" s="10">
        <f t="shared" si="7"/>
        <v>1072.910179</v>
      </c>
      <c r="AC16" s="10">
        <f t="shared" si="8"/>
        <v>0</v>
      </c>
      <c r="AD16" s="10">
        <f t="shared" si="9"/>
        <v>1605.49318</v>
      </c>
      <c r="AE16" s="10">
        <f t="shared" si="10"/>
        <v>3533.154271</v>
      </c>
      <c r="AF16" s="10">
        <f t="shared" si="11"/>
        <v>-48.38572907</v>
      </c>
      <c r="AG16" s="14">
        <f t="shared" si="12"/>
        <v>-0.01350975532</v>
      </c>
      <c r="AH16" s="15">
        <f t="shared" si="13"/>
        <v>2341.178778</v>
      </c>
      <c r="AI16" s="16"/>
    </row>
    <row r="17">
      <c r="A17" s="8">
        <v>14.0</v>
      </c>
      <c r="B17" s="9">
        <v>2962.99</v>
      </c>
      <c r="C17" s="10">
        <v>0.0</v>
      </c>
      <c r="D17" s="10">
        <v>15.0</v>
      </c>
      <c r="E17" s="10">
        <v>0.0</v>
      </c>
      <c r="F17" s="11">
        <v>0.0</v>
      </c>
      <c r="G17" s="12">
        <v>45.1</v>
      </c>
      <c r="H17" s="8">
        <v>0.0</v>
      </c>
      <c r="I17" s="13">
        <f t="shared" si="14"/>
        <v>0</v>
      </c>
      <c r="J17" s="13">
        <f t="shared" si="15"/>
        <v>15</v>
      </c>
      <c r="K17" s="13">
        <f t="shared" si="16"/>
        <v>0</v>
      </c>
      <c r="X17" s="10">
        <f t="shared" si="3"/>
        <v>0</v>
      </c>
      <c r="Y17" s="10">
        <f t="shared" si="4"/>
        <v>31.78308758</v>
      </c>
      <c r="Z17" s="10">
        <f t="shared" si="5"/>
        <v>0</v>
      </c>
      <c r="AA17" s="10">
        <f t="shared" si="6"/>
        <v>0</v>
      </c>
      <c r="AB17" s="10">
        <f t="shared" si="7"/>
        <v>1154.850813</v>
      </c>
      <c r="AC17" s="10">
        <f t="shared" si="8"/>
        <v>0</v>
      </c>
      <c r="AD17" s="10">
        <f t="shared" si="9"/>
        <v>1605.49318</v>
      </c>
      <c r="AE17" s="10">
        <f t="shared" si="10"/>
        <v>2792.127081</v>
      </c>
      <c r="AF17" s="10">
        <f t="shared" si="11"/>
        <v>-170.8629187</v>
      </c>
      <c r="AG17" s="14">
        <f t="shared" si="12"/>
        <v>-0.05766570885</v>
      </c>
      <c r="AH17" s="15">
        <f t="shared" si="13"/>
        <v>29194.13698</v>
      </c>
      <c r="AI17" s="16"/>
    </row>
    <row r="18">
      <c r="A18" s="8">
        <v>15.0</v>
      </c>
      <c r="B18" s="9">
        <v>2510.82</v>
      </c>
      <c r="C18" s="10">
        <v>0.0</v>
      </c>
      <c r="D18" s="10">
        <v>15.0</v>
      </c>
      <c r="E18" s="10">
        <v>0.0</v>
      </c>
      <c r="F18" s="11">
        <v>0.0</v>
      </c>
      <c r="G18" s="12">
        <v>48.0</v>
      </c>
      <c r="H18" s="8">
        <v>0.0</v>
      </c>
      <c r="I18" s="13">
        <f t="shared" si="14"/>
        <v>0</v>
      </c>
      <c r="J18" s="13">
        <f t="shared" si="15"/>
        <v>15</v>
      </c>
      <c r="K18" s="13">
        <f t="shared" si="16"/>
        <v>0</v>
      </c>
      <c r="X18" s="10">
        <f t="shared" si="3"/>
        <v>0</v>
      </c>
      <c r="Y18" s="10">
        <f t="shared" si="4"/>
        <v>31.78308758</v>
      </c>
      <c r="Z18" s="10">
        <f t="shared" si="5"/>
        <v>0</v>
      </c>
      <c r="AA18" s="10">
        <f t="shared" si="6"/>
        <v>0</v>
      </c>
      <c r="AB18" s="10">
        <f t="shared" si="7"/>
        <v>1229.109513</v>
      </c>
      <c r="AC18" s="10">
        <f t="shared" si="8"/>
        <v>0</v>
      </c>
      <c r="AD18" s="10">
        <f t="shared" si="9"/>
        <v>1605.49318</v>
      </c>
      <c r="AE18" s="10">
        <f t="shared" si="10"/>
        <v>2866.385781</v>
      </c>
      <c r="AF18" s="10">
        <f t="shared" si="11"/>
        <v>355.5657811</v>
      </c>
      <c r="AG18" s="14">
        <f t="shared" si="12"/>
        <v>0.1416134096</v>
      </c>
      <c r="AH18" s="15">
        <f t="shared" si="13"/>
        <v>126427.0247</v>
      </c>
      <c r="AI18" s="16"/>
    </row>
    <row r="19">
      <c r="A19" s="8">
        <v>16.0</v>
      </c>
      <c r="B19" s="9">
        <v>2523.34</v>
      </c>
      <c r="C19" s="10">
        <v>0.0</v>
      </c>
      <c r="D19" s="10">
        <v>15.0</v>
      </c>
      <c r="E19" s="10">
        <v>0.0</v>
      </c>
      <c r="F19" s="11">
        <v>0.5</v>
      </c>
      <c r="G19" s="12">
        <v>45.7</v>
      </c>
      <c r="H19" s="8">
        <v>0.0</v>
      </c>
      <c r="I19" s="13">
        <f t="shared" si="14"/>
        <v>0</v>
      </c>
      <c r="J19" s="13">
        <f t="shared" si="15"/>
        <v>15</v>
      </c>
      <c r="K19" s="13">
        <f t="shared" si="16"/>
        <v>0</v>
      </c>
      <c r="X19" s="10">
        <f t="shared" si="3"/>
        <v>0</v>
      </c>
      <c r="Y19" s="10">
        <f t="shared" si="4"/>
        <v>31.78308758</v>
      </c>
      <c r="Z19" s="10">
        <f t="shared" si="5"/>
        <v>0</v>
      </c>
      <c r="AA19" s="10">
        <f t="shared" si="6"/>
        <v>0</v>
      </c>
      <c r="AB19" s="10">
        <f t="shared" si="7"/>
        <v>1170.214682</v>
      </c>
      <c r="AC19" s="10">
        <f t="shared" si="8"/>
        <v>-341.4715995</v>
      </c>
      <c r="AD19" s="10">
        <f t="shared" si="9"/>
        <v>1605.49318</v>
      </c>
      <c r="AE19" s="10">
        <f t="shared" si="10"/>
        <v>2466.019351</v>
      </c>
      <c r="AF19" s="10">
        <f t="shared" si="11"/>
        <v>-57.32064927</v>
      </c>
      <c r="AG19" s="14">
        <f t="shared" si="12"/>
        <v>-0.02271618144</v>
      </c>
      <c r="AH19" s="15">
        <f t="shared" si="13"/>
        <v>3285.656832</v>
      </c>
      <c r="AI19" s="16"/>
    </row>
    <row r="20">
      <c r="A20" s="8">
        <v>17.0</v>
      </c>
      <c r="B20" s="9">
        <v>2708.6</v>
      </c>
      <c r="C20" s="10">
        <v>0.0</v>
      </c>
      <c r="D20" s="10">
        <v>15.0</v>
      </c>
      <c r="E20" s="10">
        <v>0.0</v>
      </c>
      <c r="F20" s="11">
        <v>0.5</v>
      </c>
      <c r="G20" s="12">
        <v>45.0</v>
      </c>
      <c r="H20" s="8">
        <v>0.0</v>
      </c>
      <c r="I20" s="13">
        <f t="shared" si="14"/>
        <v>0</v>
      </c>
      <c r="J20" s="13">
        <f t="shared" si="15"/>
        <v>15</v>
      </c>
      <c r="K20" s="13">
        <f t="shared" si="16"/>
        <v>0</v>
      </c>
      <c r="X20" s="10">
        <f t="shared" si="3"/>
        <v>0</v>
      </c>
      <c r="Y20" s="10">
        <f t="shared" si="4"/>
        <v>31.78308758</v>
      </c>
      <c r="Z20" s="10">
        <f t="shared" si="5"/>
        <v>0</v>
      </c>
      <c r="AA20" s="10">
        <f t="shared" si="6"/>
        <v>0</v>
      </c>
      <c r="AB20" s="10">
        <f t="shared" si="7"/>
        <v>1152.290169</v>
      </c>
      <c r="AC20" s="10">
        <f t="shared" si="8"/>
        <v>-341.4715995</v>
      </c>
      <c r="AD20" s="10">
        <f t="shared" si="9"/>
        <v>1605.49318</v>
      </c>
      <c r="AE20" s="10">
        <f t="shared" si="10"/>
        <v>2448.094837</v>
      </c>
      <c r="AF20" s="10">
        <f t="shared" si="11"/>
        <v>-260.505163</v>
      </c>
      <c r="AG20" s="14">
        <f t="shared" si="12"/>
        <v>-0.09617705198</v>
      </c>
      <c r="AH20" s="15">
        <f t="shared" si="13"/>
        <v>67862.93995</v>
      </c>
      <c r="AI20" s="16"/>
    </row>
    <row r="21">
      <c r="A21" s="8">
        <v>18.0</v>
      </c>
      <c r="B21" s="9">
        <v>2459.03</v>
      </c>
      <c r="C21" s="10">
        <v>0.0</v>
      </c>
      <c r="D21" s="10">
        <v>20.0</v>
      </c>
      <c r="E21" s="10">
        <v>0.0</v>
      </c>
      <c r="F21" s="11">
        <v>0.5</v>
      </c>
      <c r="G21" s="12">
        <v>50.2</v>
      </c>
      <c r="H21" s="8">
        <v>0.0</v>
      </c>
      <c r="I21" s="13">
        <f t="shared" si="14"/>
        <v>0</v>
      </c>
      <c r="J21" s="13">
        <f t="shared" si="15"/>
        <v>20</v>
      </c>
      <c r="K21" s="13">
        <f t="shared" si="16"/>
        <v>0</v>
      </c>
      <c r="X21" s="10">
        <f t="shared" si="3"/>
        <v>0</v>
      </c>
      <c r="Y21" s="10">
        <f t="shared" si="4"/>
        <v>42.37745011</v>
      </c>
      <c r="Z21" s="10">
        <f t="shared" si="5"/>
        <v>0</v>
      </c>
      <c r="AA21" s="10">
        <f t="shared" si="6"/>
        <v>0</v>
      </c>
      <c r="AB21" s="10">
        <f t="shared" si="7"/>
        <v>1285.443699</v>
      </c>
      <c r="AC21" s="10">
        <f t="shared" si="8"/>
        <v>-341.4715995</v>
      </c>
      <c r="AD21" s="10">
        <f t="shared" si="9"/>
        <v>1605.49318</v>
      </c>
      <c r="AE21" s="10">
        <f t="shared" si="10"/>
        <v>2591.84273</v>
      </c>
      <c r="AF21" s="10">
        <f t="shared" si="11"/>
        <v>132.8127301</v>
      </c>
      <c r="AG21" s="14">
        <f t="shared" si="12"/>
        <v>0.05401021139</v>
      </c>
      <c r="AH21" s="15">
        <f t="shared" si="13"/>
        <v>17639.22128</v>
      </c>
      <c r="AI21" s="16"/>
    </row>
    <row r="22">
      <c r="A22" s="8">
        <v>19.0</v>
      </c>
      <c r="B22" s="9">
        <v>3429.26</v>
      </c>
      <c r="C22" s="10">
        <v>0.0</v>
      </c>
      <c r="D22" s="10">
        <v>20.0</v>
      </c>
      <c r="E22" s="10">
        <v>0.0</v>
      </c>
      <c r="F22" s="11">
        <v>0.5</v>
      </c>
      <c r="G22" s="12">
        <v>50.2</v>
      </c>
      <c r="H22" s="8">
        <v>1.0</v>
      </c>
      <c r="I22" s="13">
        <f t="shared" si="14"/>
        <v>0</v>
      </c>
      <c r="J22" s="13">
        <f t="shared" si="15"/>
        <v>20</v>
      </c>
      <c r="K22" s="13">
        <f t="shared" si="16"/>
        <v>0</v>
      </c>
      <c r="X22" s="10">
        <f t="shared" si="3"/>
        <v>0</v>
      </c>
      <c r="Y22" s="10">
        <f t="shared" si="4"/>
        <v>42.37745011</v>
      </c>
      <c r="Z22" s="10">
        <f t="shared" si="5"/>
        <v>0</v>
      </c>
      <c r="AA22" s="10">
        <f t="shared" si="6"/>
        <v>822.9678238</v>
      </c>
      <c r="AB22" s="10">
        <f t="shared" si="7"/>
        <v>1285.443699</v>
      </c>
      <c r="AC22" s="10">
        <f t="shared" si="8"/>
        <v>-341.4715995</v>
      </c>
      <c r="AD22" s="10">
        <f t="shared" si="9"/>
        <v>1605.49318</v>
      </c>
      <c r="AE22" s="10">
        <f t="shared" si="10"/>
        <v>3414.810554</v>
      </c>
      <c r="AF22" s="10">
        <f t="shared" si="11"/>
        <v>-14.44944606</v>
      </c>
      <c r="AG22" s="14">
        <f t="shared" si="12"/>
        <v>-0.004213575541</v>
      </c>
      <c r="AH22" s="15">
        <f t="shared" si="13"/>
        <v>208.7864914</v>
      </c>
      <c r="AI22" s="16"/>
    </row>
    <row r="23">
      <c r="A23" s="8">
        <v>20.0</v>
      </c>
      <c r="B23" s="9">
        <v>2707.15</v>
      </c>
      <c r="C23" s="10">
        <v>0.0</v>
      </c>
      <c r="D23" s="10">
        <v>20.0</v>
      </c>
      <c r="E23" s="10">
        <v>0.0</v>
      </c>
      <c r="F23" s="11">
        <v>0.5</v>
      </c>
      <c r="G23" s="12">
        <v>52.8</v>
      </c>
      <c r="H23" s="8">
        <v>0.0</v>
      </c>
      <c r="I23" s="13">
        <f t="shared" si="14"/>
        <v>0</v>
      </c>
      <c r="J23" s="13">
        <f t="shared" si="15"/>
        <v>20</v>
      </c>
      <c r="K23" s="13">
        <f t="shared" si="16"/>
        <v>0</v>
      </c>
      <c r="M23" s="4" t="str">
        <f t="shared" ref="M23:S23" si="17">X3</f>
        <v>Social Ads, AR=0, DR=0.6</v>
      </c>
      <c r="N23" s="4" t="str">
        <f t="shared" si="17"/>
        <v>Search Ads, AR=0, DR=1</v>
      </c>
      <c r="O23" s="4" t="str">
        <f t="shared" si="17"/>
        <v>Newspaper Ads, AR=0.3, DR=1</v>
      </c>
      <c r="P23" s="4" t="str">
        <f t="shared" si="17"/>
        <v>Holiday</v>
      </c>
      <c r="Q23" s="4" t="str">
        <f t="shared" si="17"/>
        <v>Temperature</v>
      </c>
      <c r="R23" s="4" t="str">
        <f t="shared" si="17"/>
        <v>Price Change</v>
      </c>
      <c r="S23" s="4" t="str">
        <f t="shared" si="17"/>
        <v>Baseline</v>
      </c>
      <c r="X23" s="10">
        <f t="shared" si="3"/>
        <v>0</v>
      </c>
      <c r="Y23" s="10">
        <f t="shared" si="4"/>
        <v>42.37745011</v>
      </c>
      <c r="Z23" s="10">
        <f t="shared" si="5"/>
        <v>0</v>
      </c>
      <c r="AA23" s="10">
        <f t="shared" si="6"/>
        <v>0</v>
      </c>
      <c r="AB23" s="10">
        <f t="shared" si="7"/>
        <v>1352.020465</v>
      </c>
      <c r="AC23" s="10">
        <f t="shared" si="8"/>
        <v>-341.4715995</v>
      </c>
      <c r="AD23" s="10">
        <f t="shared" si="9"/>
        <v>1605.49318</v>
      </c>
      <c r="AE23" s="10">
        <f t="shared" si="10"/>
        <v>2658.419495</v>
      </c>
      <c r="AF23" s="10">
        <f t="shared" si="11"/>
        <v>-48.73050458</v>
      </c>
      <c r="AG23" s="14">
        <f t="shared" si="12"/>
        <v>-0.0180006666</v>
      </c>
      <c r="AH23" s="15">
        <f t="shared" si="13"/>
        <v>2374.662077</v>
      </c>
      <c r="AI23" s="16"/>
    </row>
    <row r="24">
      <c r="A24" s="8">
        <v>21.0</v>
      </c>
      <c r="B24" s="9">
        <v>2658.95</v>
      </c>
      <c r="C24" s="10">
        <v>0.0</v>
      </c>
      <c r="D24" s="10">
        <v>20.0</v>
      </c>
      <c r="E24" s="10">
        <v>0.0</v>
      </c>
      <c r="F24" s="11">
        <v>0.5</v>
      </c>
      <c r="G24" s="12">
        <v>55.4</v>
      </c>
      <c r="H24" s="8">
        <v>0.0</v>
      </c>
      <c r="I24" s="13">
        <f t="shared" si="14"/>
        <v>0</v>
      </c>
      <c r="J24" s="13">
        <f t="shared" si="15"/>
        <v>20</v>
      </c>
      <c r="K24" s="13">
        <f t="shared" si="16"/>
        <v>0</v>
      </c>
      <c r="M24" s="17">
        <f t="shared" ref="M24:S24" si="18">sum(X4:X55)</f>
        <v>3187.129512</v>
      </c>
      <c r="N24" s="17">
        <f t="shared" si="18"/>
        <v>2161.249956</v>
      </c>
      <c r="O24" s="17">
        <f t="shared" si="18"/>
        <v>12529.96134</v>
      </c>
      <c r="P24" s="17">
        <f t="shared" si="18"/>
        <v>8229.678238</v>
      </c>
      <c r="Q24" s="17">
        <f t="shared" si="18"/>
        <v>72591.71998</v>
      </c>
      <c r="R24" s="17">
        <f t="shared" si="18"/>
        <v>-3073.244396</v>
      </c>
      <c r="S24" s="17">
        <f t="shared" si="18"/>
        <v>83485.64538</v>
      </c>
      <c r="X24" s="10">
        <f t="shared" si="3"/>
        <v>0</v>
      </c>
      <c r="Y24" s="10">
        <f t="shared" si="4"/>
        <v>42.37745011</v>
      </c>
      <c r="Z24" s="10">
        <f t="shared" si="5"/>
        <v>0</v>
      </c>
      <c r="AA24" s="10">
        <f t="shared" si="6"/>
        <v>0</v>
      </c>
      <c r="AB24" s="10">
        <f t="shared" si="7"/>
        <v>1418.59723</v>
      </c>
      <c r="AC24" s="10">
        <f t="shared" si="8"/>
        <v>-341.4715995</v>
      </c>
      <c r="AD24" s="10">
        <f t="shared" si="9"/>
        <v>1605.49318</v>
      </c>
      <c r="AE24" s="10">
        <f t="shared" si="10"/>
        <v>2724.996261</v>
      </c>
      <c r="AF24" s="10">
        <f t="shared" si="11"/>
        <v>66.04626072</v>
      </c>
      <c r="AG24" s="14">
        <f t="shared" si="12"/>
        <v>0.02483922628</v>
      </c>
      <c r="AH24" s="15">
        <f t="shared" si="13"/>
        <v>4362.108555</v>
      </c>
      <c r="AI24" s="16"/>
    </row>
    <row r="25">
      <c r="A25" s="8">
        <v>22.0</v>
      </c>
      <c r="B25" s="9">
        <v>2848.53</v>
      </c>
      <c r="C25" s="10">
        <v>0.0</v>
      </c>
      <c r="D25" s="10">
        <v>20.0</v>
      </c>
      <c r="E25" s="10">
        <v>0.0</v>
      </c>
      <c r="F25" s="11">
        <v>0.5</v>
      </c>
      <c r="G25" s="12">
        <v>61.7</v>
      </c>
      <c r="H25" s="8">
        <v>0.0</v>
      </c>
      <c r="I25" s="13">
        <f t="shared" si="14"/>
        <v>0</v>
      </c>
      <c r="J25" s="13">
        <f t="shared" si="15"/>
        <v>20</v>
      </c>
      <c r="K25" s="13">
        <f t="shared" si="16"/>
        <v>0</v>
      </c>
      <c r="X25" s="10">
        <f t="shared" si="3"/>
        <v>0</v>
      </c>
      <c r="Y25" s="10">
        <f t="shared" si="4"/>
        <v>42.37745011</v>
      </c>
      <c r="Z25" s="10">
        <f t="shared" si="5"/>
        <v>0</v>
      </c>
      <c r="AA25" s="10">
        <f t="shared" si="6"/>
        <v>0</v>
      </c>
      <c r="AB25" s="10">
        <f t="shared" si="7"/>
        <v>1579.917853</v>
      </c>
      <c r="AC25" s="10">
        <f t="shared" si="8"/>
        <v>-341.4715995</v>
      </c>
      <c r="AD25" s="10">
        <f t="shared" si="9"/>
        <v>1605.49318</v>
      </c>
      <c r="AE25" s="10">
        <f t="shared" si="10"/>
        <v>2886.316884</v>
      </c>
      <c r="AF25" s="10">
        <f t="shared" si="11"/>
        <v>37.78688432</v>
      </c>
      <c r="AG25" s="14">
        <f t="shared" si="12"/>
        <v>0.01326539806</v>
      </c>
      <c r="AH25" s="15">
        <f t="shared" si="13"/>
        <v>1427.848627</v>
      </c>
      <c r="AI25" s="16"/>
    </row>
    <row r="26">
      <c r="A26" s="8">
        <v>23.0</v>
      </c>
      <c r="B26" s="9">
        <v>2801.63</v>
      </c>
      <c r="C26" s="10">
        <v>0.0</v>
      </c>
      <c r="D26" s="10">
        <v>20.0</v>
      </c>
      <c r="E26" s="10">
        <v>0.0</v>
      </c>
      <c r="F26" s="11">
        <v>0.5</v>
      </c>
      <c r="G26" s="12">
        <v>64.7</v>
      </c>
      <c r="H26" s="8">
        <v>0.0</v>
      </c>
      <c r="I26" s="13">
        <f t="shared" si="14"/>
        <v>0</v>
      </c>
      <c r="J26" s="13">
        <f t="shared" si="15"/>
        <v>20</v>
      </c>
      <c r="K26" s="13">
        <f t="shared" si="16"/>
        <v>0</v>
      </c>
      <c r="M26" s="18" t="str">
        <f t="array" ref="M26:N32">TRANSPOSE(M23:S24)</f>
        <v>Social Ads, AR=0, DR=0.6</v>
      </c>
      <c r="N26" s="17">
        <v>3187.1295116742767</v>
      </c>
      <c r="O26" s="16">
        <f t="shared" ref="O26:O32" si="19">N26/sum($N$26:$N$32)</f>
        <v>0.01779404518</v>
      </c>
      <c r="X26" s="10">
        <f t="shared" si="3"/>
        <v>0</v>
      </c>
      <c r="Y26" s="10">
        <f t="shared" si="4"/>
        <v>42.37745011</v>
      </c>
      <c r="Z26" s="10">
        <f t="shared" si="5"/>
        <v>0</v>
      </c>
      <c r="AA26" s="10">
        <f t="shared" si="6"/>
        <v>0</v>
      </c>
      <c r="AB26" s="10">
        <f t="shared" si="7"/>
        <v>1656.737198</v>
      </c>
      <c r="AC26" s="10">
        <f t="shared" si="8"/>
        <v>-341.4715995</v>
      </c>
      <c r="AD26" s="10">
        <f t="shared" si="9"/>
        <v>1605.49318</v>
      </c>
      <c r="AE26" s="10">
        <f t="shared" si="10"/>
        <v>2963.136229</v>
      </c>
      <c r="AF26" s="10">
        <f t="shared" si="11"/>
        <v>161.5062289</v>
      </c>
      <c r="AG26" s="14">
        <f t="shared" si="12"/>
        <v>0.05764723711</v>
      </c>
      <c r="AH26" s="15">
        <f t="shared" si="13"/>
        <v>26084.26197</v>
      </c>
      <c r="AI26" s="16"/>
    </row>
    <row r="27">
      <c r="A27" s="8">
        <v>24.0</v>
      </c>
      <c r="B27" s="9">
        <v>4645.67</v>
      </c>
      <c r="C27" s="10">
        <v>200.0</v>
      </c>
      <c r="D27" s="10">
        <v>40.0</v>
      </c>
      <c r="E27" s="10">
        <v>0.0</v>
      </c>
      <c r="F27" s="11">
        <v>0.5</v>
      </c>
      <c r="G27" s="12">
        <v>67.6</v>
      </c>
      <c r="H27" s="8">
        <v>1.0</v>
      </c>
      <c r="I27" s="13">
        <f t="shared" si="14"/>
        <v>200</v>
      </c>
      <c r="J27" s="13">
        <f t="shared" si="15"/>
        <v>40</v>
      </c>
      <c r="K27" s="13">
        <f t="shared" si="16"/>
        <v>0</v>
      </c>
      <c r="M27" s="18" t="s">
        <v>15</v>
      </c>
      <c r="N27" s="17">
        <v>2161.249955551806</v>
      </c>
      <c r="O27" s="16">
        <f t="shared" si="19"/>
        <v>0.0120664627</v>
      </c>
      <c r="X27" s="10">
        <f t="shared" si="3"/>
        <v>0</v>
      </c>
      <c r="Y27" s="10">
        <f t="shared" si="4"/>
        <v>84.75490022</v>
      </c>
      <c r="Z27" s="10">
        <f t="shared" si="5"/>
        <v>730.9144113</v>
      </c>
      <c r="AA27" s="10">
        <f t="shared" si="6"/>
        <v>822.9678238</v>
      </c>
      <c r="AB27" s="10">
        <f t="shared" si="7"/>
        <v>1730.995898</v>
      </c>
      <c r="AC27" s="10">
        <f t="shared" si="8"/>
        <v>-341.4715995</v>
      </c>
      <c r="AD27" s="10">
        <f t="shared" si="9"/>
        <v>1605.49318</v>
      </c>
      <c r="AE27" s="10">
        <f t="shared" si="10"/>
        <v>4633.654614</v>
      </c>
      <c r="AF27" s="10">
        <f t="shared" si="11"/>
        <v>-12.0153861</v>
      </c>
      <c r="AG27" s="14">
        <f t="shared" si="12"/>
        <v>-0.002586362377</v>
      </c>
      <c r="AH27" s="15">
        <f t="shared" si="13"/>
        <v>144.3695032</v>
      </c>
      <c r="AI27" s="16"/>
    </row>
    <row r="28">
      <c r="A28" s="8">
        <v>25.0</v>
      </c>
      <c r="B28" s="9">
        <v>4034.12</v>
      </c>
      <c r="C28" s="10">
        <v>200.0</v>
      </c>
      <c r="D28" s="10">
        <v>40.0</v>
      </c>
      <c r="E28" s="10">
        <v>0.0</v>
      </c>
      <c r="F28" s="11">
        <v>0.5</v>
      </c>
      <c r="G28" s="12">
        <v>66.3</v>
      </c>
      <c r="H28" s="8">
        <v>0.0</v>
      </c>
      <c r="I28" s="13">
        <f t="shared" si="14"/>
        <v>260</v>
      </c>
      <c r="J28" s="13">
        <f t="shared" si="15"/>
        <v>40</v>
      </c>
      <c r="K28" s="13">
        <f t="shared" si="16"/>
        <v>0</v>
      </c>
      <c r="M28" s="18" t="s">
        <v>16</v>
      </c>
      <c r="N28" s="17">
        <v>12529.961336233597</v>
      </c>
      <c r="O28" s="16">
        <f t="shared" si="19"/>
        <v>0.06995595796</v>
      </c>
      <c r="X28" s="10">
        <f t="shared" si="3"/>
        <v>0</v>
      </c>
      <c r="Y28" s="10">
        <f t="shared" si="4"/>
        <v>84.75490022</v>
      </c>
      <c r="Z28" s="10">
        <f t="shared" si="5"/>
        <v>950.1887347</v>
      </c>
      <c r="AA28" s="10">
        <f t="shared" si="6"/>
        <v>0</v>
      </c>
      <c r="AB28" s="10">
        <f t="shared" si="7"/>
        <v>1697.707515</v>
      </c>
      <c r="AC28" s="10">
        <f t="shared" si="8"/>
        <v>-341.4715995</v>
      </c>
      <c r="AD28" s="10">
        <f t="shared" si="9"/>
        <v>1605.49318</v>
      </c>
      <c r="AE28" s="10">
        <f t="shared" si="10"/>
        <v>3996.672731</v>
      </c>
      <c r="AF28" s="10">
        <f t="shared" si="11"/>
        <v>-37.44726918</v>
      </c>
      <c r="AG28" s="14">
        <f t="shared" si="12"/>
        <v>-0.009282636406</v>
      </c>
      <c r="AH28" s="15">
        <f t="shared" si="13"/>
        <v>1402.297969</v>
      </c>
      <c r="AI28" s="16"/>
    </row>
    <row r="29">
      <c r="A29" s="8">
        <v>26.0</v>
      </c>
      <c r="B29" s="9">
        <v>4510.32</v>
      </c>
      <c r="C29" s="10">
        <v>200.0</v>
      </c>
      <c r="D29" s="10">
        <v>40.0</v>
      </c>
      <c r="E29" s="10">
        <v>70.0</v>
      </c>
      <c r="F29" s="11">
        <v>0.5</v>
      </c>
      <c r="G29" s="12">
        <v>74.4</v>
      </c>
      <c r="H29" s="8">
        <v>0.0</v>
      </c>
      <c r="I29" s="13">
        <f t="shared" si="14"/>
        <v>278</v>
      </c>
      <c r="J29" s="13">
        <f t="shared" si="15"/>
        <v>40</v>
      </c>
      <c r="K29" s="13">
        <f t="shared" si="16"/>
        <v>12.79554605</v>
      </c>
      <c r="M29" s="18" t="s">
        <v>9</v>
      </c>
      <c r="N29" s="17">
        <v>8229.678238178623</v>
      </c>
      <c r="O29" s="16">
        <f t="shared" si="19"/>
        <v>0.04594707114</v>
      </c>
      <c r="X29" s="10">
        <f t="shared" si="3"/>
        <v>250.9178947</v>
      </c>
      <c r="Y29" s="10">
        <f t="shared" si="4"/>
        <v>84.75490022</v>
      </c>
      <c r="Z29" s="10">
        <f t="shared" si="5"/>
        <v>1015.971032</v>
      </c>
      <c r="AA29" s="10">
        <f t="shared" si="6"/>
        <v>0</v>
      </c>
      <c r="AB29" s="10">
        <f t="shared" si="7"/>
        <v>1905.119745</v>
      </c>
      <c r="AC29" s="10">
        <f t="shared" si="8"/>
        <v>-341.4715995</v>
      </c>
      <c r="AD29" s="10">
        <f t="shared" si="9"/>
        <v>1605.49318</v>
      </c>
      <c r="AE29" s="10">
        <f t="shared" si="10"/>
        <v>4520.785153</v>
      </c>
      <c r="AF29" s="10">
        <f t="shared" si="11"/>
        <v>10.46515285</v>
      </c>
      <c r="AG29" s="14">
        <f t="shared" si="12"/>
        <v>0.002320268374</v>
      </c>
      <c r="AH29" s="15">
        <f t="shared" si="13"/>
        <v>109.5194243</v>
      </c>
      <c r="AI29" s="16"/>
    </row>
    <row r="30">
      <c r="A30" s="8">
        <v>27.0</v>
      </c>
      <c r="B30" s="9">
        <v>4436.9</v>
      </c>
      <c r="C30" s="10">
        <v>200.0</v>
      </c>
      <c r="D30" s="10">
        <v>50.0</v>
      </c>
      <c r="E30" s="10">
        <v>70.0</v>
      </c>
      <c r="F30" s="11">
        <v>0.5</v>
      </c>
      <c r="G30" s="12">
        <v>75.4</v>
      </c>
      <c r="H30" s="8">
        <v>0.0</v>
      </c>
      <c r="I30" s="13">
        <f t="shared" si="14"/>
        <v>283.4</v>
      </c>
      <c r="J30" s="13">
        <f t="shared" si="15"/>
        <v>50</v>
      </c>
      <c r="K30" s="13">
        <f t="shared" si="16"/>
        <v>12.79554605</v>
      </c>
      <c r="M30" s="18" t="s">
        <v>8</v>
      </c>
      <c r="N30" s="17">
        <v>72591.7199779715</v>
      </c>
      <c r="O30" s="16">
        <f t="shared" si="19"/>
        <v>0.405286431</v>
      </c>
      <c r="X30" s="10">
        <f t="shared" si="3"/>
        <v>250.9178947</v>
      </c>
      <c r="Y30" s="10">
        <f t="shared" si="4"/>
        <v>105.9436253</v>
      </c>
      <c r="Z30" s="10">
        <f t="shared" si="5"/>
        <v>1035.705721</v>
      </c>
      <c r="AA30" s="10">
        <f t="shared" si="6"/>
        <v>0</v>
      </c>
      <c r="AB30" s="10">
        <f t="shared" si="7"/>
        <v>1930.726194</v>
      </c>
      <c r="AC30" s="10">
        <f t="shared" si="8"/>
        <v>-341.4715995</v>
      </c>
      <c r="AD30" s="10">
        <f t="shared" si="9"/>
        <v>1605.49318</v>
      </c>
      <c r="AE30" s="10">
        <f t="shared" si="10"/>
        <v>4587.315015</v>
      </c>
      <c r="AF30" s="10">
        <f t="shared" si="11"/>
        <v>150.4150152</v>
      </c>
      <c r="AG30" s="14">
        <f t="shared" si="12"/>
        <v>0.03390092524</v>
      </c>
      <c r="AH30" s="15">
        <f t="shared" si="13"/>
        <v>22624.6768</v>
      </c>
      <c r="AI30" s="16"/>
    </row>
    <row r="31">
      <c r="A31" s="8">
        <v>28.0</v>
      </c>
      <c r="B31" s="9">
        <v>5427.97</v>
      </c>
      <c r="C31" s="10">
        <v>200.0</v>
      </c>
      <c r="D31" s="10">
        <v>50.0</v>
      </c>
      <c r="E31" s="10">
        <v>70.0</v>
      </c>
      <c r="F31" s="11">
        <v>0.5</v>
      </c>
      <c r="G31" s="12">
        <v>77.1</v>
      </c>
      <c r="H31" s="8">
        <v>1.0</v>
      </c>
      <c r="I31" s="13">
        <f t="shared" si="14"/>
        <v>285.02</v>
      </c>
      <c r="J31" s="13">
        <f t="shared" si="15"/>
        <v>50</v>
      </c>
      <c r="K31" s="13">
        <f t="shared" si="16"/>
        <v>12.79554605</v>
      </c>
      <c r="M31" s="18" t="s">
        <v>7</v>
      </c>
      <c r="N31" s="17">
        <v>-3073.2443955291155</v>
      </c>
      <c r="O31" s="16">
        <f t="shared" si="19"/>
        <v>-0.01715821382</v>
      </c>
      <c r="X31" s="10">
        <f t="shared" si="3"/>
        <v>250.9178947</v>
      </c>
      <c r="Y31" s="10">
        <f t="shared" si="4"/>
        <v>105.9436253</v>
      </c>
      <c r="Z31" s="10">
        <f t="shared" si="5"/>
        <v>1041.626128</v>
      </c>
      <c r="AA31" s="10">
        <f t="shared" si="6"/>
        <v>822.9678238</v>
      </c>
      <c r="AB31" s="10">
        <f t="shared" si="7"/>
        <v>1974.257156</v>
      </c>
      <c r="AC31" s="10">
        <f t="shared" si="8"/>
        <v>-341.4715995</v>
      </c>
      <c r="AD31" s="10">
        <f t="shared" si="9"/>
        <v>1605.49318</v>
      </c>
      <c r="AE31" s="10">
        <f t="shared" si="10"/>
        <v>5459.734208</v>
      </c>
      <c r="AF31" s="10">
        <f t="shared" si="11"/>
        <v>31.76420768</v>
      </c>
      <c r="AG31" s="14">
        <f t="shared" si="12"/>
        <v>0.005851949749</v>
      </c>
      <c r="AH31" s="15">
        <f t="shared" si="13"/>
        <v>1008.96489</v>
      </c>
      <c r="AI31" s="16"/>
    </row>
    <row r="32">
      <c r="A32" s="8">
        <v>29.0</v>
      </c>
      <c r="B32" s="9">
        <v>4758.76</v>
      </c>
      <c r="C32" s="10">
        <v>200.0</v>
      </c>
      <c r="D32" s="10">
        <v>50.0</v>
      </c>
      <c r="E32" s="10">
        <v>70.0</v>
      </c>
      <c r="F32" s="11">
        <v>0.5</v>
      </c>
      <c r="G32" s="12">
        <v>75.4</v>
      </c>
      <c r="H32" s="8">
        <v>0.0</v>
      </c>
      <c r="I32" s="13">
        <f t="shared" si="14"/>
        <v>285.506</v>
      </c>
      <c r="J32" s="13">
        <f t="shared" si="15"/>
        <v>50</v>
      </c>
      <c r="K32" s="13">
        <f t="shared" si="16"/>
        <v>12.79554605</v>
      </c>
      <c r="M32" s="18" t="s">
        <v>17</v>
      </c>
      <c r="N32" s="17">
        <v>83485.64537591924</v>
      </c>
      <c r="O32" s="16">
        <f t="shared" si="19"/>
        <v>0.4661082458</v>
      </c>
      <c r="X32" s="10">
        <f t="shared" si="3"/>
        <v>250.9178947</v>
      </c>
      <c r="Y32" s="10">
        <f t="shared" si="4"/>
        <v>105.9436253</v>
      </c>
      <c r="Z32" s="10">
        <f t="shared" si="5"/>
        <v>1043.40225</v>
      </c>
      <c r="AA32" s="10">
        <f t="shared" si="6"/>
        <v>0</v>
      </c>
      <c r="AB32" s="10">
        <f t="shared" si="7"/>
        <v>1930.726194</v>
      </c>
      <c r="AC32" s="10">
        <f t="shared" si="8"/>
        <v>-341.4715995</v>
      </c>
      <c r="AD32" s="10">
        <f t="shared" si="9"/>
        <v>1605.49318</v>
      </c>
      <c r="AE32" s="10">
        <f t="shared" si="10"/>
        <v>4595.011544</v>
      </c>
      <c r="AF32" s="10">
        <f t="shared" si="11"/>
        <v>-163.748456</v>
      </c>
      <c r="AG32" s="14">
        <f t="shared" si="12"/>
        <v>-0.03440990007</v>
      </c>
      <c r="AH32" s="15">
        <f t="shared" si="13"/>
        <v>26813.55686</v>
      </c>
      <c r="AI32" s="16"/>
    </row>
    <row r="33">
      <c r="A33" s="8">
        <v>30.0</v>
      </c>
      <c r="B33" s="9">
        <v>4773.62</v>
      </c>
      <c r="C33" s="10">
        <v>200.0</v>
      </c>
      <c r="D33" s="10">
        <v>50.0</v>
      </c>
      <c r="E33" s="10">
        <v>140.0</v>
      </c>
      <c r="F33" s="11">
        <v>0.5</v>
      </c>
      <c r="G33" s="12">
        <v>79.6</v>
      </c>
      <c r="H33" s="8">
        <v>0.0</v>
      </c>
      <c r="I33" s="13">
        <f t="shared" si="14"/>
        <v>285.6518</v>
      </c>
      <c r="J33" s="13">
        <f t="shared" si="15"/>
        <v>50</v>
      </c>
      <c r="K33" s="13">
        <f t="shared" si="16"/>
        <v>19.39442112</v>
      </c>
      <c r="X33" s="10">
        <f t="shared" si="3"/>
        <v>380.3204098</v>
      </c>
      <c r="Y33" s="10">
        <f t="shared" si="4"/>
        <v>105.9436253</v>
      </c>
      <c r="Z33" s="10">
        <f t="shared" si="5"/>
        <v>1043.935086</v>
      </c>
      <c r="AA33" s="10">
        <f t="shared" si="6"/>
        <v>0</v>
      </c>
      <c r="AB33" s="10">
        <f t="shared" si="7"/>
        <v>2038.273276</v>
      </c>
      <c r="AC33" s="10">
        <f t="shared" si="8"/>
        <v>-341.4715995</v>
      </c>
      <c r="AD33" s="10">
        <f t="shared" si="9"/>
        <v>1605.49318</v>
      </c>
      <c r="AE33" s="10">
        <f t="shared" si="10"/>
        <v>4832.493978</v>
      </c>
      <c r="AF33" s="10">
        <f t="shared" si="11"/>
        <v>58.87397808</v>
      </c>
      <c r="AG33" s="14">
        <f t="shared" si="12"/>
        <v>0.01233319327</v>
      </c>
      <c r="AH33" s="15">
        <f t="shared" si="13"/>
        <v>3466.145295</v>
      </c>
      <c r="AI33" s="16"/>
    </row>
    <row r="34">
      <c r="A34" s="8">
        <v>31.0</v>
      </c>
      <c r="B34" s="9">
        <v>4866.54</v>
      </c>
      <c r="C34" s="10">
        <v>200.0</v>
      </c>
      <c r="D34" s="10">
        <v>50.0</v>
      </c>
      <c r="E34" s="10">
        <v>140.0</v>
      </c>
      <c r="F34" s="11">
        <v>0.5</v>
      </c>
      <c r="G34" s="12">
        <v>80.2</v>
      </c>
      <c r="H34" s="8">
        <v>0.0</v>
      </c>
      <c r="I34" s="13">
        <f t="shared" si="14"/>
        <v>285.69554</v>
      </c>
      <c r="J34" s="13">
        <f t="shared" si="15"/>
        <v>50</v>
      </c>
      <c r="K34" s="13">
        <f t="shared" si="16"/>
        <v>19.39442112</v>
      </c>
      <c r="X34" s="10">
        <f t="shared" si="3"/>
        <v>380.3204098</v>
      </c>
      <c r="Y34" s="10">
        <f t="shared" si="4"/>
        <v>105.9436253</v>
      </c>
      <c r="Z34" s="10">
        <f t="shared" si="5"/>
        <v>1044.094937</v>
      </c>
      <c r="AA34" s="10">
        <f t="shared" si="6"/>
        <v>0</v>
      </c>
      <c r="AB34" s="10">
        <f t="shared" si="7"/>
        <v>2053.637145</v>
      </c>
      <c r="AC34" s="10">
        <f t="shared" si="8"/>
        <v>-341.4715995</v>
      </c>
      <c r="AD34" s="10">
        <f t="shared" si="9"/>
        <v>1605.49318</v>
      </c>
      <c r="AE34" s="10">
        <f t="shared" si="10"/>
        <v>4848.017698</v>
      </c>
      <c r="AF34" s="10">
        <f t="shared" si="11"/>
        <v>-18.52230202</v>
      </c>
      <c r="AG34" s="14">
        <f t="shared" si="12"/>
        <v>-0.003806051532</v>
      </c>
      <c r="AH34" s="15">
        <f t="shared" si="13"/>
        <v>343.0756723</v>
      </c>
      <c r="AI34" s="16"/>
    </row>
    <row r="35">
      <c r="A35" s="8">
        <v>32.0</v>
      </c>
      <c r="B35" s="9">
        <v>4846.53</v>
      </c>
      <c r="C35" s="10">
        <v>200.0</v>
      </c>
      <c r="D35" s="10">
        <v>40.0</v>
      </c>
      <c r="E35" s="10">
        <v>140.0</v>
      </c>
      <c r="F35" s="11">
        <v>0.5</v>
      </c>
      <c r="G35" s="12">
        <v>75.9</v>
      </c>
      <c r="H35" s="8">
        <v>0.0</v>
      </c>
      <c r="I35" s="13">
        <f t="shared" si="14"/>
        <v>285.708662</v>
      </c>
      <c r="J35" s="13">
        <f t="shared" si="15"/>
        <v>40</v>
      </c>
      <c r="K35" s="13">
        <f t="shared" si="16"/>
        <v>19.39442112</v>
      </c>
      <c r="X35" s="10">
        <f t="shared" si="3"/>
        <v>380.3204098</v>
      </c>
      <c r="Y35" s="10">
        <f t="shared" si="4"/>
        <v>84.75490022</v>
      </c>
      <c r="Z35" s="10">
        <f t="shared" si="5"/>
        <v>1044.142892</v>
      </c>
      <c r="AA35" s="10">
        <f t="shared" si="6"/>
        <v>0</v>
      </c>
      <c r="AB35" s="10">
        <f t="shared" si="7"/>
        <v>1943.529418</v>
      </c>
      <c r="AC35" s="10">
        <f t="shared" si="8"/>
        <v>-341.4715995</v>
      </c>
      <c r="AD35" s="10">
        <f t="shared" si="9"/>
        <v>1605.49318</v>
      </c>
      <c r="AE35" s="10">
        <f t="shared" si="10"/>
        <v>4716.769201</v>
      </c>
      <c r="AF35" s="10">
        <f t="shared" si="11"/>
        <v>-129.760799</v>
      </c>
      <c r="AG35" s="14">
        <f t="shared" si="12"/>
        <v>-0.02677395972</v>
      </c>
      <c r="AH35" s="15">
        <f t="shared" si="13"/>
        <v>16837.86496</v>
      </c>
      <c r="AI35" s="16"/>
    </row>
    <row r="36">
      <c r="A36" s="8">
        <v>33.0</v>
      </c>
      <c r="B36" s="9">
        <v>5209.9</v>
      </c>
      <c r="C36" s="10">
        <v>200.0</v>
      </c>
      <c r="D36" s="10">
        <v>40.0</v>
      </c>
      <c r="E36" s="10">
        <v>140.0</v>
      </c>
      <c r="F36" s="11">
        <v>-0.2</v>
      </c>
      <c r="G36" s="12">
        <v>77.3</v>
      </c>
      <c r="H36" s="8">
        <v>0.0</v>
      </c>
      <c r="I36" s="13">
        <f t="shared" si="14"/>
        <v>285.7125986</v>
      </c>
      <c r="J36" s="13">
        <f t="shared" si="15"/>
        <v>40</v>
      </c>
      <c r="K36" s="13">
        <f t="shared" si="16"/>
        <v>19.39442112</v>
      </c>
      <c r="X36" s="10">
        <f t="shared" si="3"/>
        <v>380.3204098</v>
      </c>
      <c r="Y36" s="10">
        <f t="shared" si="4"/>
        <v>84.75490022</v>
      </c>
      <c r="Z36" s="10">
        <f t="shared" si="5"/>
        <v>1044.157279</v>
      </c>
      <c r="AA36" s="10">
        <f t="shared" si="6"/>
        <v>0</v>
      </c>
      <c r="AB36" s="10">
        <f t="shared" si="7"/>
        <v>1979.378445</v>
      </c>
      <c r="AC36" s="10">
        <f t="shared" si="8"/>
        <v>136.5886398</v>
      </c>
      <c r="AD36" s="10">
        <f t="shared" si="9"/>
        <v>1605.49318</v>
      </c>
      <c r="AE36" s="10">
        <f t="shared" si="10"/>
        <v>5230.692854</v>
      </c>
      <c r="AF36" s="10">
        <f t="shared" si="11"/>
        <v>20.79285435</v>
      </c>
      <c r="AG36" s="14">
        <f t="shared" si="12"/>
        <v>0.003991027535</v>
      </c>
      <c r="AH36" s="15">
        <f t="shared" si="13"/>
        <v>432.3427922</v>
      </c>
      <c r="AI36" s="16"/>
    </row>
    <row r="37">
      <c r="A37" s="8">
        <v>34.0</v>
      </c>
      <c r="B37" s="9">
        <v>4831.16</v>
      </c>
      <c r="C37" s="10">
        <v>200.0</v>
      </c>
      <c r="D37" s="10">
        <v>40.0</v>
      </c>
      <c r="E37" s="10">
        <v>35.0</v>
      </c>
      <c r="F37" s="11">
        <v>-0.2</v>
      </c>
      <c r="G37" s="12">
        <v>72.7</v>
      </c>
      <c r="H37" s="8">
        <v>0.0</v>
      </c>
      <c r="I37" s="13">
        <f t="shared" si="14"/>
        <v>285.7137796</v>
      </c>
      <c r="J37" s="13">
        <f t="shared" si="15"/>
        <v>40</v>
      </c>
      <c r="K37" s="13">
        <f t="shared" si="16"/>
        <v>8.441912115</v>
      </c>
      <c r="X37" s="10">
        <f t="shared" si="3"/>
        <v>165.5440735</v>
      </c>
      <c r="Y37" s="10">
        <f t="shared" si="4"/>
        <v>84.75490022</v>
      </c>
      <c r="Z37" s="10">
        <f t="shared" si="5"/>
        <v>1044.161595</v>
      </c>
      <c r="AA37" s="10">
        <f t="shared" si="6"/>
        <v>0</v>
      </c>
      <c r="AB37" s="10">
        <f t="shared" si="7"/>
        <v>1861.588784</v>
      </c>
      <c r="AC37" s="10">
        <f t="shared" si="8"/>
        <v>136.5886398</v>
      </c>
      <c r="AD37" s="10">
        <f t="shared" si="9"/>
        <v>1605.49318</v>
      </c>
      <c r="AE37" s="10">
        <f t="shared" si="10"/>
        <v>4898.131172</v>
      </c>
      <c r="AF37" s="10">
        <f t="shared" si="11"/>
        <v>66.97117236</v>
      </c>
      <c r="AG37" s="14">
        <f t="shared" si="12"/>
        <v>0.0138623379</v>
      </c>
      <c r="AH37" s="15">
        <f t="shared" si="13"/>
        <v>4485.137927</v>
      </c>
      <c r="AI37" s="16"/>
    </row>
    <row r="38">
      <c r="A38" s="8">
        <v>35.0</v>
      </c>
      <c r="B38" s="9">
        <v>4999.64</v>
      </c>
      <c r="C38" s="10">
        <v>200.0</v>
      </c>
      <c r="D38" s="10">
        <v>40.0</v>
      </c>
      <c r="E38" s="10">
        <v>35.0</v>
      </c>
      <c r="F38" s="11">
        <v>-0.2</v>
      </c>
      <c r="G38" s="12">
        <v>76.7</v>
      </c>
      <c r="H38" s="8">
        <v>0.0</v>
      </c>
      <c r="I38" s="13">
        <f t="shared" si="14"/>
        <v>285.7141339</v>
      </c>
      <c r="J38" s="13">
        <f t="shared" si="15"/>
        <v>40</v>
      </c>
      <c r="K38" s="13">
        <f t="shared" si="16"/>
        <v>8.441912115</v>
      </c>
      <c r="X38" s="10">
        <f t="shared" si="3"/>
        <v>165.5440735</v>
      </c>
      <c r="Y38" s="10">
        <f t="shared" si="4"/>
        <v>84.75490022</v>
      </c>
      <c r="Z38" s="10">
        <f t="shared" si="5"/>
        <v>1044.16289</v>
      </c>
      <c r="AA38" s="10">
        <f t="shared" si="6"/>
        <v>0</v>
      </c>
      <c r="AB38" s="10">
        <f t="shared" si="7"/>
        <v>1964.014576</v>
      </c>
      <c r="AC38" s="10">
        <f t="shared" si="8"/>
        <v>136.5886398</v>
      </c>
      <c r="AD38" s="10">
        <f t="shared" si="9"/>
        <v>1605.49318</v>
      </c>
      <c r="AE38" s="10">
        <f t="shared" si="10"/>
        <v>5000.55826</v>
      </c>
      <c r="AF38" s="10">
        <f t="shared" si="11"/>
        <v>0.9182599143</v>
      </c>
      <c r="AG38" s="14">
        <f t="shared" si="12"/>
        <v>0.0001836652068</v>
      </c>
      <c r="AH38" s="15">
        <f t="shared" si="13"/>
        <v>0.8432012702</v>
      </c>
      <c r="AI38" s="16"/>
    </row>
    <row r="39">
      <c r="A39" s="8">
        <v>36.0</v>
      </c>
      <c r="B39" s="9">
        <v>4073.66</v>
      </c>
      <c r="C39" s="10">
        <v>0.0</v>
      </c>
      <c r="D39" s="10">
        <v>20.0</v>
      </c>
      <c r="E39" s="10">
        <v>35.0</v>
      </c>
      <c r="F39" s="11">
        <v>-0.2</v>
      </c>
      <c r="G39" s="12">
        <v>72.7</v>
      </c>
      <c r="H39" s="8">
        <v>0.0</v>
      </c>
      <c r="I39" s="13">
        <f t="shared" si="14"/>
        <v>85.71424016</v>
      </c>
      <c r="J39" s="13">
        <f t="shared" si="15"/>
        <v>20</v>
      </c>
      <c r="K39" s="13">
        <f t="shared" si="16"/>
        <v>8.441912115</v>
      </c>
      <c r="X39" s="10">
        <f t="shared" si="3"/>
        <v>165.5440735</v>
      </c>
      <c r="Y39" s="10">
        <f t="shared" si="4"/>
        <v>42.37745011</v>
      </c>
      <c r="Z39" s="10">
        <f t="shared" si="5"/>
        <v>313.2488669</v>
      </c>
      <c r="AA39" s="10">
        <f t="shared" si="6"/>
        <v>0</v>
      </c>
      <c r="AB39" s="10">
        <f t="shared" si="7"/>
        <v>1861.588784</v>
      </c>
      <c r="AC39" s="10">
        <f t="shared" si="8"/>
        <v>136.5886398</v>
      </c>
      <c r="AD39" s="10">
        <f t="shared" si="9"/>
        <v>1605.49318</v>
      </c>
      <c r="AE39" s="10">
        <f t="shared" si="10"/>
        <v>4124.840994</v>
      </c>
      <c r="AF39" s="10">
        <f t="shared" si="11"/>
        <v>51.18099416</v>
      </c>
      <c r="AG39" s="14">
        <f t="shared" si="12"/>
        <v>0.01256388461</v>
      </c>
      <c r="AH39" s="15">
        <f t="shared" si="13"/>
        <v>2619.494164</v>
      </c>
      <c r="AI39" s="16"/>
    </row>
    <row r="40">
      <c r="A40" s="8">
        <v>37.0</v>
      </c>
      <c r="B40" s="9">
        <v>3885.19</v>
      </c>
      <c r="C40" s="10">
        <v>0.0</v>
      </c>
      <c r="D40" s="10">
        <v>20.0</v>
      </c>
      <c r="E40" s="10">
        <v>35.0</v>
      </c>
      <c r="F40" s="11">
        <v>-0.2</v>
      </c>
      <c r="G40" s="12">
        <v>71.7</v>
      </c>
      <c r="H40" s="8">
        <v>0.0</v>
      </c>
      <c r="I40" s="13">
        <f t="shared" si="14"/>
        <v>25.71427205</v>
      </c>
      <c r="J40" s="13">
        <f t="shared" si="15"/>
        <v>20</v>
      </c>
      <c r="K40" s="13">
        <f t="shared" si="16"/>
        <v>8.441912115</v>
      </c>
      <c r="X40" s="10">
        <f t="shared" si="3"/>
        <v>165.5440735</v>
      </c>
      <c r="Y40" s="10">
        <f t="shared" si="4"/>
        <v>42.37745011</v>
      </c>
      <c r="Z40" s="10">
        <f t="shared" si="5"/>
        <v>93.97466008</v>
      </c>
      <c r="AA40" s="10">
        <f t="shared" si="6"/>
        <v>0</v>
      </c>
      <c r="AB40" s="10">
        <f t="shared" si="7"/>
        <v>1835.982335</v>
      </c>
      <c r="AC40" s="10">
        <f t="shared" si="8"/>
        <v>136.5886398</v>
      </c>
      <c r="AD40" s="10">
        <f t="shared" si="9"/>
        <v>1605.49318</v>
      </c>
      <c r="AE40" s="10">
        <f t="shared" si="10"/>
        <v>3879.960339</v>
      </c>
      <c r="AF40" s="10">
        <f t="shared" si="11"/>
        <v>-5.229660891</v>
      </c>
      <c r="AG40" s="14">
        <f t="shared" si="12"/>
        <v>-0.001346050229</v>
      </c>
      <c r="AH40" s="15">
        <f t="shared" si="13"/>
        <v>27.34935303</v>
      </c>
      <c r="AI40" s="16"/>
    </row>
    <row r="41">
      <c r="A41" s="8">
        <v>38.0</v>
      </c>
      <c r="B41" s="9">
        <v>3395.17</v>
      </c>
      <c r="C41" s="10">
        <v>0.0</v>
      </c>
      <c r="D41" s="10">
        <v>20.0</v>
      </c>
      <c r="E41" s="10">
        <v>0.0</v>
      </c>
      <c r="F41" s="11">
        <v>-0.2</v>
      </c>
      <c r="G41" s="12">
        <v>64.5</v>
      </c>
      <c r="H41" s="8">
        <v>0.0</v>
      </c>
      <c r="I41" s="13">
        <f t="shared" si="14"/>
        <v>7.714281615</v>
      </c>
      <c r="J41" s="13">
        <f t="shared" si="15"/>
        <v>20</v>
      </c>
      <c r="K41" s="13">
        <f t="shared" si="16"/>
        <v>0</v>
      </c>
      <c r="N41" s="4" t="str">
        <f>K3</f>
        <v>Social Ads, AR=0, DR=0.6</v>
      </c>
      <c r="O41" s="4" t="str">
        <f>J3</f>
        <v>Search Ads, AR=0, DR=1</v>
      </c>
      <c r="P41" s="4" t="str">
        <f>I3</f>
        <v>Newspaper Ads, AR=0.3, DR=1</v>
      </c>
      <c r="Q41" s="4" t="str">
        <f>H3</f>
        <v>Holiday</v>
      </c>
      <c r="R41" s="4" t="str">
        <f>G3</f>
        <v>Temperature</v>
      </c>
      <c r="S41" s="1" t="str">
        <f>F3</f>
        <v>Price Change</v>
      </c>
      <c r="T41" s="4" t="s">
        <v>17</v>
      </c>
      <c r="X41" s="10">
        <f t="shared" si="3"/>
        <v>0</v>
      </c>
      <c r="Y41" s="10">
        <f t="shared" si="4"/>
        <v>42.37745011</v>
      </c>
      <c r="Z41" s="10">
        <f t="shared" si="5"/>
        <v>28.19239803</v>
      </c>
      <c r="AA41" s="10">
        <f t="shared" si="6"/>
        <v>0</v>
      </c>
      <c r="AB41" s="10">
        <f t="shared" si="7"/>
        <v>1651.615908</v>
      </c>
      <c r="AC41" s="10">
        <f t="shared" si="8"/>
        <v>136.5886398</v>
      </c>
      <c r="AD41" s="10">
        <f t="shared" si="9"/>
        <v>1605.49318</v>
      </c>
      <c r="AE41" s="10">
        <f t="shared" si="10"/>
        <v>3464.267577</v>
      </c>
      <c r="AF41" s="10">
        <f t="shared" si="11"/>
        <v>69.09757659</v>
      </c>
      <c r="AG41" s="14">
        <f t="shared" si="12"/>
        <v>0.02035172807</v>
      </c>
      <c r="AH41" s="15">
        <f t="shared" si="13"/>
        <v>4774.475091</v>
      </c>
      <c r="AI41" s="16"/>
    </row>
    <row r="42">
      <c r="A42" s="8">
        <v>39.0</v>
      </c>
      <c r="B42" s="9">
        <v>3543.52</v>
      </c>
      <c r="C42" s="10">
        <v>0.0</v>
      </c>
      <c r="D42" s="10">
        <v>20.0</v>
      </c>
      <c r="E42" s="10">
        <v>0.0</v>
      </c>
      <c r="F42" s="11">
        <v>-0.2</v>
      </c>
      <c r="G42" s="12">
        <v>62.5</v>
      </c>
      <c r="H42" s="8">
        <v>0.0</v>
      </c>
      <c r="I42" s="13">
        <f t="shared" si="14"/>
        <v>2.314284484</v>
      </c>
      <c r="J42" s="13">
        <f t="shared" si="15"/>
        <v>20</v>
      </c>
      <c r="K42" s="13">
        <f t="shared" si="16"/>
        <v>0</v>
      </c>
      <c r="M42" s="3" t="s">
        <v>18</v>
      </c>
      <c r="N42" s="19">
        <f t="array" ref="N42:T46">LINEST(B4:B55,F4:K55,1,1)</f>
        <v>19.60978404</v>
      </c>
      <c r="O42" s="19">
        <v>2.1188725054429463</v>
      </c>
      <c r="P42" s="19">
        <v>3.65457205657002</v>
      </c>
      <c r="Q42" s="19">
        <v>822.9678238178625</v>
      </c>
      <c r="R42" s="19">
        <v>25.60644819146055</v>
      </c>
      <c r="S42" s="19">
        <v>-682.9431990064687</v>
      </c>
      <c r="T42" s="19">
        <v>1605.49318030614</v>
      </c>
      <c r="X42" s="10">
        <f t="shared" si="3"/>
        <v>0</v>
      </c>
      <c r="Y42" s="10">
        <f t="shared" si="4"/>
        <v>42.37745011</v>
      </c>
      <c r="Z42" s="10">
        <f t="shared" si="5"/>
        <v>8.457719408</v>
      </c>
      <c r="AA42" s="10">
        <f t="shared" si="6"/>
        <v>0</v>
      </c>
      <c r="AB42" s="10">
        <f t="shared" si="7"/>
        <v>1600.403012</v>
      </c>
      <c r="AC42" s="10">
        <f t="shared" si="8"/>
        <v>136.5886398</v>
      </c>
      <c r="AD42" s="10">
        <f t="shared" si="9"/>
        <v>1605.49318</v>
      </c>
      <c r="AE42" s="10">
        <f t="shared" si="10"/>
        <v>3393.320002</v>
      </c>
      <c r="AF42" s="10">
        <f t="shared" si="11"/>
        <v>-150.1999984</v>
      </c>
      <c r="AG42" s="14">
        <f t="shared" si="12"/>
        <v>-0.04238723033</v>
      </c>
      <c r="AH42" s="15">
        <f t="shared" si="13"/>
        <v>22560.03952</v>
      </c>
      <c r="AI42" s="16"/>
    </row>
    <row r="43">
      <c r="A43" s="8">
        <v>40.0</v>
      </c>
      <c r="B43" s="9">
        <v>3318.82</v>
      </c>
      <c r="C43" s="10">
        <v>0.0</v>
      </c>
      <c r="D43" s="10">
        <v>20.0</v>
      </c>
      <c r="E43" s="10">
        <v>0.0</v>
      </c>
      <c r="F43" s="11">
        <v>-0.2</v>
      </c>
      <c r="G43" s="12">
        <v>65.5</v>
      </c>
      <c r="H43" s="8">
        <v>0.0</v>
      </c>
      <c r="I43" s="13">
        <f t="shared" si="14"/>
        <v>0.6942853453</v>
      </c>
      <c r="J43" s="13">
        <f t="shared" si="15"/>
        <v>20</v>
      </c>
      <c r="K43" s="13">
        <f t="shared" si="16"/>
        <v>0</v>
      </c>
      <c r="M43" s="4" t="s">
        <v>19</v>
      </c>
      <c r="N43" s="18">
        <v>6.7548235320358545</v>
      </c>
      <c r="O43" s="18">
        <v>5.194623117597299</v>
      </c>
      <c r="P43" s="18">
        <v>0.5164369280012376</v>
      </c>
      <c r="Q43" s="18">
        <v>52.418473069815704</v>
      </c>
      <c r="R43" s="18">
        <v>3.3262589140365666</v>
      </c>
      <c r="S43" s="18">
        <v>91.12978169108713</v>
      </c>
      <c r="T43" s="18">
        <v>125.96549661992545</v>
      </c>
      <c r="X43" s="10">
        <f t="shared" si="3"/>
        <v>0</v>
      </c>
      <c r="Y43" s="10">
        <f t="shared" si="4"/>
        <v>42.37745011</v>
      </c>
      <c r="Z43" s="10">
        <f t="shared" si="5"/>
        <v>2.537315822</v>
      </c>
      <c r="AA43" s="10">
        <f t="shared" si="6"/>
        <v>0</v>
      </c>
      <c r="AB43" s="10">
        <f t="shared" si="7"/>
        <v>1677.222357</v>
      </c>
      <c r="AC43" s="10">
        <f t="shared" si="8"/>
        <v>136.5886398</v>
      </c>
      <c r="AD43" s="10">
        <f t="shared" si="9"/>
        <v>1605.49318</v>
      </c>
      <c r="AE43" s="10">
        <f t="shared" si="10"/>
        <v>3464.218943</v>
      </c>
      <c r="AF43" s="10">
        <f t="shared" si="11"/>
        <v>145.3989426</v>
      </c>
      <c r="AG43" s="14">
        <f t="shared" si="12"/>
        <v>0.0438104334</v>
      </c>
      <c r="AH43" s="15">
        <f t="shared" si="13"/>
        <v>21140.8525</v>
      </c>
      <c r="AI43" s="16"/>
    </row>
    <row r="44">
      <c r="A44" s="8">
        <v>41.0</v>
      </c>
      <c r="B44" s="9">
        <v>3439.85</v>
      </c>
      <c r="C44" s="10">
        <v>0.0</v>
      </c>
      <c r="D44" s="10">
        <v>15.0</v>
      </c>
      <c r="E44" s="10">
        <v>0.0</v>
      </c>
      <c r="F44" s="11">
        <v>-0.2</v>
      </c>
      <c r="G44" s="12">
        <v>60.9</v>
      </c>
      <c r="H44" s="8">
        <v>0.0</v>
      </c>
      <c r="I44" s="13">
        <f t="shared" si="14"/>
        <v>0.2082856036</v>
      </c>
      <c r="J44" s="13">
        <f t="shared" si="15"/>
        <v>15</v>
      </c>
      <c r="K44" s="13">
        <f t="shared" si="16"/>
        <v>0</v>
      </c>
      <c r="M44" s="3" t="s">
        <v>20</v>
      </c>
      <c r="N44" s="19">
        <v>0.9760027249769283</v>
      </c>
      <c r="O44" s="18">
        <v>143.6171813680593</v>
      </c>
      <c r="P44" s="18" t="e">
        <v>#N/A</v>
      </c>
      <c r="Q44" s="18" t="e">
        <v>#N/A</v>
      </c>
      <c r="R44" s="18" t="e">
        <v>#N/A</v>
      </c>
      <c r="S44" s="18" t="e">
        <v>#N/A</v>
      </c>
      <c r="T44" s="18" t="e">
        <v>#N/A</v>
      </c>
      <c r="U44" s="20" t="s">
        <v>21</v>
      </c>
      <c r="X44" s="10">
        <f t="shared" si="3"/>
        <v>0</v>
      </c>
      <c r="Y44" s="10">
        <f t="shared" si="4"/>
        <v>31.78308758</v>
      </c>
      <c r="Z44" s="10">
        <f t="shared" si="5"/>
        <v>0.7611947467</v>
      </c>
      <c r="AA44" s="10">
        <f t="shared" si="6"/>
        <v>0</v>
      </c>
      <c r="AB44" s="10">
        <f t="shared" si="7"/>
        <v>1559.432695</v>
      </c>
      <c r="AC44" s="10">
        <f t="shared" si="8"/>
        <v>136.5886398</v>
      </c>
      <c r="AD44" s="10">
        <f t="shared" si="9"/>
        <v>1605.49318</v>
      </c>
      <c r="AE44" s="10">
        <f t="shared" si="10"/>
        <v>3334.058797</v>
      </c>
      <c r="AF44" s="10">
        <f t="shared" si="11"/>
        <v>-105.7912027</v>
      </c>
      <c r="AG44" s="14">
        <f t="shared" si="12"/>
        <v>-0.03075459764</v>
      </c>
      <c r="AH44" s="15">
        <f t="shared" si="13"/>
        <v>11191.77857</v>
      </c>
      <c r="AI44" s="16"/>
    </row>
    <row r="45">
      <c r="A45" s="8">
        <v>42.0</v>
      </c>
      <c r="B45" s="9">
        <v>3396.71</v>
      </c>
      <c r="C45" s="10">
        <v>0.0</v>
      </c>
      <c r="D45" s="10">
        <v>15.0</v>
      </c>
      <c r="E45" s="10">
        <v>0.0</v>
      </c>
      <c r="F45" s="11">
        <v>-0.2</v>
      </c>
      <c r="G45" s="12">
        <v>58.1</v>
      </c>
      <c r="H45" s="8">
        <v>0.0</v>
      </c>
      <c r="I45" s="13">
        <f t="shared" si="14"/>
        <v>0.06248568108</v>
      </c>
      <c r="J45" s="13">
        <f t="shared" si="15"/>
        <v>15</v>
      </c>
      <c r="K45" s="13">
        <f t="shared" si="16"/>
        <v>0</v>
      </c>
      <c r="M45" s="21" t="s">
        <v>22</v>
      </c>
      <c r="N45" s="18">
        <v>305.03548549946873</v>
      </c>
      <c r="O45" s="18">
        <v>45.0</v>
      </c>
      <c r="P45" s="18" t="e">
        <v>#N/A</v>
      </c>
      <c r="Q45" s="18" t="e">
        <v>#N/A</v>
      </c>
      <c r="R45" s="18" t="e">
        <v>#N/A</v>
      </c>
      <c r="S45" s="18" t="e">
        <v>#N/A</v>
      </c>
      <c r="T45" s="18" t="e">
        <v>#N/A</v>
      </c>
      <c r="U45" s="20" t="s">
        <v>23</v>
      </c>
      <c r="X45" s="10">
        <f t="shared" si="3"/>
        <v>0</v>
      </c>
      <c r="Y45" s="10">
        <f t="shared" si="4"/>
        <v>31.78308758</v>
      </c>
      <c r="Z45" s="10">
        <f t="shared" si="5"/>
        <v>0.228358424</v>
      </c>
      <c r="AA45" s="10">
        <f t="shared" si="6"/>
        <v>0</v>
      </c>
      <c r="AB45" s="10">
        <f t="shared" si="7"/>
        <v>1487.73464</v>
      </c>
      <c r="AC45" s="10">
        <f t="shared" si="8"/>
        <v>136.5886398</v>
      </c>
      <c r="AD45" s="10">
        <f t="shared" si="9"/>
        <v>1605.49318</v>
      </c>
      <c r="AE45" s="10">
        <f t="shared" si="10"/>
        <v>3261.827906</v>
      </c>
      <c r="AF45" s="10">
        <f t="shared" si="11"/>
        <v>-134.882094</v>
      </c>
      <c r="AG45" s="14">
        <f t="shared" si="12"/>
        <v>-0.03970962901</v>
      </c>
      <c r="AH45" s="15">
        <f t="shared" si="13"/>
        <v>18193.17927</v>
      </c>
      <c r="AI45" s="16"/>
    </row>
    <row r="46">
      <c r="A46" s="8">
        <v>43.0</v>
      </c>
      <c r="B46" s="9">
        <v>3249.66</v>
      </c>
      <c r="C46" s="10">
        <v>0.0</v>
      </c>
      <c r="D46" s="10">
        <v>15.0</v>
      </c>
      <c r="E46" s="10">
        <v>0.0</v>
      </c>
      <c r="F46" s="11">
        <v>-0.2</v>
      </c>
      <c r="G46" s="12">
        <v>61.1</v>
      </c>
      <c r="H46" s="8">
        <v>0.0</v>
      </c>
      <c r="I46" s="13">
        <f t="shared" si="14"/>
        <v>0.01874570432</v>
      </c>
      <c r="J46" s="13">
        <f t="shared" si="15"/>
        <v>15</v>
      </c>
      <c r="K46" s="13">
        <f t="shared" si="16"/>
        <v>0</v>
      </c>
      <c r="M46" s="21" t="s">
        <v>24</v>
      </c>
      <c r="N46" s="18">
        <v>3.7749778975984484E7</v>
      </c>
      <c r="O46" s="18">
        <v>928165.2652847719</v>
      </c>
      <c r="P46" s="18" t="e">
        <v>#N/A</v>
      </c>
      <c r="Q46" s="18" t="e">
        <v>#N/A</v>
      </c>
      <c r="R46" s="18" t="e">
        <v>#N/A</v>
      </c>
      <c r="S46" s="18" t="e">
        <v>#N/A</v>
      </c>
      <c r="T46" s="18" t="e">
        <v>#N/A</v>
      </c>
      <c r="U46" s="20" t="s">
        <v>25</v>
      </c>
      <c r="X46" s="10">
        <f t="shared" si="3"/>
        <v>0</v>
      </c>
      <c r="Y46" s="10">
        <f t="shared" si="4"/>
        <v>31.78308758</v>
      </c>
      <c r="Z46" s="10">
        <f t="shared" si="5"/>
        <v>0.0685075272</v>
      </c>
      <c r="AA46" s="10">
        <f t="shared" si="6"/>
        <v>0</v>
      </c>
      <c r="AB46" s="10">
        <f t="shared" si="7"/>
        <v>1564.553984</v>
      </c>
      <c r="AC46" s="10">
        <f t="shared" si="8"/>
        <v>136.5886398</v>
      </c>
      <c r="AD46" s="10">
        <f t="shared" si="9"/>
        <v>1605.49318</v>
      </c>
      <c r="AE46" s="10">
        <f t="shared" si="10"/>
        <v>3338.4874</v>
      </c>
      <c r="AF46" s="10">
        <f t="shared" si="11"/>
        <v>88.82739971</v>
      </c>
      <c r="AG46" s="14">
        <f t="shared" si="12"/>
        <v>0.0273343672</v>
      </c>
      <c r="AH46" s="15">
        <f t="shared" si="13"/>
        <v>7890.30694</v>
      </c>
      <c r="AI46" s="16"/>
    </row>
    <row r="47">
      <c r="A47" s="8">
        <v>44.0</v>
      </c>
      <c r="B47" s="9">
        <v>2931.35</v>
      </c>
      <c r="C47" s="10">
        <v>0.0</v>
      </c>
      <c r="D47" s="10">
        <v>15.0</v>
      </c>
      <c r="E47" s="10">
        <v>0.0</v>
      </c>
      <c r="F47" s="11">
        <v>-0.2</v>
      </c>
      <c r="G47" s="12">
        <v>50.2</v>
      </c>
      <c r="H47" s="8">
        <v>0.0</v>
      </c>
      <c r="I47" s="13">
        <f t="shared" si="14"/>
        <v>0.005623711297</v>
      </c>
      <c r="J47" s="13">
        <f t="shared" si="15"/>
        <v>15</v>
      </c>
      <c r="K47" s="13">
        <f t="shared" si="16"/>
        <v>0</v>
      </c>
      <c r="M47" s="21"/>
      <c r="X47" s="10">
        <f t="shared" si="3"/>
        <v>0</v>
      </c>
      <c r="Y47" s="10">
        <f t="shared" si="4"/>
        <v>31.78308758</v>
      </c>
      <c r="Z47" s="10">
        <f t="shared" si="5"/>
        <v>0.02055225816</v>
      </c>
      <c r="AA47" s="10">
        <f t="shared" si="6"/>
        <v>0</v>
      </c>
      <c r="AB47" s="10">
        <f t="shared" si="7"/>
        <v>1285.443699</v>
      </c>
      <c r="AC47" s="10">
        <f t="shared" si="8"/>
        <v>136.5886398</v>
      </c>
      <c r="AD47" s="10">
        <f t="shared" si="9"/>
        <v>1605.49318</v>
      </c>
      <c r="AE47" s="10">
        <f t="shared" si="10"/>
        <v>3059.329159</v>
      </c>
      <c r="AF47" s="10">
        <f t="shared" si="11"/>
        <v>127.9791592</v>
      </c>
      <c r="AG47" s="14">
        <f t="shared" si="12"/>
        <v>0.04365877809</v>
      </c>
      <c r="AH47" s="15">
        <f t="shared" si="13"/>
        <v>16378.66518</v>
      </c>
      <c r="AI47" s="16"/>
    </row>
    <row r="48">
      <c r="A48" s="8">
        <v>45.0</v>
      </c>
      <c r="B48" s="9">
        <v>3933.05</v>
      </c>
      <c r="C48" s="10">
        <v>0.0</v>
      </c>
      <c r="D48" s="10">
        <v>10.0</v>
      </c>
      <c r="E48" s="10">
        <v>0.0</v>
      </c>
      <c r="F48" s="11">
        <v>-0.2</v>
      </c>
      <c r="G48" s="12">
        <v>50.4</v>
      </c>
      <c r="H48" s="8">
        <v>1.0</v>
      </c>
      <c r="I48" s="13">
        <f t="shared" si="14"/>
        <v>0.001687113389</v>
      </c>
      <c r="J48" s="13">
        <f t="shared" si="15"/>
        <v>10</v>
      </c>
      <c r="K48" s="13">
        <f t="shared" si="16"/>
        <v>0</v>
      </c>
      <c r="M48" s="21" t="s">
        <v>26</v>
      </c>
      <c r="N48" s="22">
        <f t="shared" ref="N48:T48" si="20">N42/N43</f>
        <v>2.903078659</v>
      </c>
      <c r="O48" s="22">
        <f t="shared" si="20"/>
        <v>0.407897254</v>
      </c>
      <c r="P48" s="22">
        <f t="shared" si="20"/>
        <v>7.076511881</v>
      </c>
      <c r="Q48" s="22">
        <f t="shared" si="20"/>
        <v>15.69995797</v>
      </c>
      <c r="R48" s="22">
        <f t="shared" si="20"/>
        <v>7.6982727</v>
      </c>
      <c r="S48" s="22">
        <f t="shared" si="20"/>
        <v>-7.494182323</v>
      </c>
      <c r="T48" s="22">
        <f t="shared" si="20"/>
        <v>12.74549955</v>
      </c>
      <c r="X48" s="10">
        <f t="shared" si="3"/>
        <v>0</v>
      </c>
      <c r="Y48" s="10">
        <f t="shared" si="4"/>
        <v>21.18872505</v>
      </c>
      <c r="Z48" s="10">
        <f t="shared" si="5"/>
        <v>0.006165677448</v>
      </c>
      <c r="AA48" s="10">
        <f t="shared" si="6"/>
        <v>822.9678238</v>
      </c>
      <c r="AB48" s="10">
        <f t="shared" si="7"/>
        <v>1290.564989</v>
      </c>
      <c r="AC48" s="10">
        <f t="shared" si="8"/>
        <v>136.5886398</v>
      </c>
      <c r="AD48" s="10">
        <f t="shared" si="9"/>
        <v>1605.49318</v>
      </c>
      <c r="AE48" s="10">
        <f t="shared" si="10"/>
        <v>3876.809524</v>
      </c>
      <c r="AF48" s="10">
        <f t="shared" si="11"/>
        <v>-56.24047649</v>
      </c>
      <c r="AG48" s="14">
        <f t="shared" si="12"/>
        <v>-0.01429945627</v>
      </c>
      <c r="AH48" s="15">
        <f t="shared" si="13"/>
        <v>3162.991196</v>
      </c>
      <c r="AI48" s="16"/>
    </row>
    <row r="49">
      <c r="A49" s="8">
        <v>46.0</v>
      </c>
      <c r="B49" s="9">
        <v>3506.81</v>
      </c>
      <c r="C49" s="10">
        <v>0.0</v>
      </c>
      <c r="D49" s="10">
        <v>10.0</v>
      </c>
      <c r="E49" s="10">
        <v>0.0</v>
      </c>
      <c r="F49" s="11">
        <v>-0.2</v>
      </c>
      <c r="G49" s="12">
        <v>55.0</v>
      </c>
      <c r="H49" s="8">
        <v>0.0</v>
      </c>
      <c r="I49" s="13">
        <f t="shared" si="14"/>
        <v>0.0005061340167</v>
      </c>
      <c r="J49" s="13">
        <f t="shared" si="15"/>
        <v>10</v>
      </c>
      <c r="K49" s="13">
        <f t="shared" si="16"/>
        <v>0</v>
      </c>
      <c r="M49" s="23" t="s">
        <v>27</v>
      </c>
      <c r="N49" s="24">
        <f t="shared" ref="N49:T49" si="21">TDIST(ABS(N48),$O$45,2)</f>
        <v>0.005705558341</v>
      </c>
      <c r="O49" s="24">
        <f t="shared" si="21"/>
        <v>0.6852833694</v>
      </c>
      <c r="P49" s="24">
        <f t="shared" si="21"/>
        <v>0.000000007848127481</v>
      </c>
      <c r="Q49" s="24">
        <f t="shared" si="21"/>
        <v>0</v>
      </c>
      <c r="R49" s="24">
        <f t="shared" si="21"/>
        <v>0.000000000950918233</v>
      </c>
      <c r="S49" s="24">
        <f t="shared" si="21"/>
        <v>0.000000001896262702</v>
      </c>
      <c r="T49" s="24">
        <f t="shared" si="21"/>
        <v>0</v>
      </c>
      <c r="X49" s="10">
        <f t="shared" si="3"/>
        <v>0</v>
      </c>
      <c r="Y49" s="10">
        <f t="shared" si="4"/>
        <v>21.18872505</v>
      </c>
      <c r="Z49" s="10">
        <f t="shared" si="5"/>
        <v>0.001849703234</v>
      </c>
      <c r="AA49" s="10">
        <f t="shared" si="6"/>
        <v>0</v>
      </c>
      <c r="AB49" s="10">
        <f t="shared" si="7"/>
        <v>1408.354651</v>
      </c>
      <c r="AC49" s="10">
        <f t="shared" si="8"/>
        <v>136.5886398</v>
      </c>
      <c r="AD49" s="10">
        <f t="shared" si="9"/>
        <v>1605.49318</v>
      </c>
      <c r="AE49" s="10">
        <f t="shared" si="10"/>
        <v>3171.627045</v>
      </c>
      <c r="AF49" s="10">
        <f t="shared" si="11"/>
        <v>-335.1829546</v>
      </c>
      <c r="AG49" s="14">
        <f t="shared" si="12"/>
        <v>-0.09558058595</v>
      </c>
      <c r="AH49" s="15">
        <f t="shared" si="13"/>
        <v>112347.6131</v>
      </c>
      <c r="AI49" s="16"/>
    </row>
    <row r="50">
      <c r="A50" s="8">
        <v>47.0</v>
      </c>
      <c r="B50" s="9">
        <v>2818.97</v>
      </c>
      <c r="C50" s="10">
        <v>0.0</v>
      </c>
      <c r="D50" s="10">
        <v>10.0</v>
      </c>
      <c r="E50" s="10">
        <v>0.0</v>
      </c>
      <c r="F50" s="11">
        <v>-0.2</v>
      </c>
      <c r="G50" s="12">
        <v>44.4</v>
      </c>
      <c r="H50" s="8">
        <v>0.0</v>
      </c>
      <c r="I50" s="13">
        <f t="shared" si="14"/>
        <v>0.000151840205</v>
      </c>
      <c r="J50" s="13">
        <f t="shared" si="15"/>
        <v>10</v>
      </c>
      <c r="K50" s="13">
        <f t="shared" si="16"/>
        <v>0</v>
      </c>
      <c r="M50" s="25" t="s">
        <v>28</v>
      </c>
      <c r="N50" s="26" t="b">
        <f t="shared" ref="N50:T50" si="22">N49&lt;=0.05</f>
        <v>1</v>
      </c>
      <c r="O50" s="26" t="b">
        <f t="shared" si="22"/>
        <v>0</v>
      </c>
      <c r="P50" s="26" t="b">
        <f t="shared" si="22"/>
        <v>1</v>
      </c>
      <c r="Q50" s="26" t="b">
        <f t="shared" si="22"/>
        <v>1</v>
      </c>
      <c r="R50" s="26" t="b">
        <f t="shared" si="22"/>
        <v>1</v>
      </c>
      <c r="S50" s="26" t="b">
        <f t="shared" si="22"/>
        <v>1</v>
      </c>
      <c r="T50" s="26" t="b">
        <f t="shared" si="22"/>
        <v>1</v>
      </c>
      <c r="X50" s="10">
        <f t="shared" si="3"/>
        <v>0</v>
      </c>
      <c r="Y50" s="10">
        <f t="shared" si="4"/>
        <v>21.18872505</v>
      </c>
      <c r="Z50" s="10">
        <f t="shared" si="5"/>
        <v>0.0005549109703</v>
      </c>
      <c r="AA50" s="10">
        <f t="shared" si="6"/>
        <v>0</v>
      </c>
      <c r="AB50" s="10">
        <f t="shared" si="7"/>
        <v>1136.9263</v>
      </c>
      <c r="AC50" s="10">
        <f t="shared" si="8"/>
        <v>136.5886398</v>
      </c>
      <c r="AD50" s="10">
        <f t="shared" si="9"/>
        <v>1605.49318</v>
      </c>
      <c r="AE50" s="10">
        <f t="shared" si="10"/>
        <v>2900.1974</v>
      </c>
      <c r="AF50" s="10">
        <f t="shared" si="11"/>
        <v>81.22739977</v>
      </c>
      <c r="AG50" s="14">
        <f t="shared" si="12"/>
        <v>0.02881456694</v>
      </c>
      <c r="AH50" s="15">
        <f t="shared" si="13"/>
        <v>6597.890474</v>
      </c>
      <c r="AI50" s="16"/>
    </row>
    <row r="51">
      <c r="A51" s="8">
        <v>48.0</v>
      </c>
      <c r="B51" s="9">
        <v>3856.38</v>
      </c>
      <c r="C51" s="10">
        <v>0.0</v>
      </c>
      <c r="D51" s="10">
        <v>10.0</v>
      </c>
      <c r="E51" s="10">
        <v>0.0</v>
      </c>
      <c r="F51" s="11">
        <v>-0.2</v>
      </c>
      <c r="G51" s="12">
        <v>48.5</v>
      </c>
      <c r="H51" s="8">
        <v>1.0</v>
      </c>
      <c r="I51" s="13">
        <f t="shared" si="14"/>
        <v>0.00004555206151</v>
      </c>
      <c r="J51" s="13">
        <f t="shared" si="15"/>
        <v>10</v>
      </c>
      <c r="K51" s="13">
        <f t="shared" si="16"/>
        <v>0</v>
      </c>
      <c r="M51" s="21"/>
      <c r="X51" s="10">
        <f t="shared" si="3"/>
        <v>0</v>
      </c>
      <c r="Y51" s="10">
        <f t="shared" si="4"/>
        <v>21.18872505</v>
      </c>
      <c r="Z51" s="10">
        <f t="shared" si="5"/>
        <v>0.0001664732911</v>
      </c>
      <c r="AA51" s="10">
        <f t="shared" si="6"/>
        <v>822.9678238</v>
      </c>
      <c r="AB51" s="10">
        <f t="shared" si="7"/>
        <v>1241.912737</v>
      </c>
      <c r="AC51" s="10">
        <f t="shared" si="8"/>
        <v>136.5886398</v>
      </c>
      <c r="AD51" s="10">
        <f t="shared" si="9"/>
        <v>1605.49318</v>
      </c>
      <c r="AE51" s="10">
        <f t="shared" si="10"/>
        <v>3828.151273</v>
      </c>
      <c r="AF51" s="10">
        <f t="shared" si="11"/>
        <v>-28.22872726</v>
      </c>
      <c r="AG51" s="14">
        <f t="shared" si="12"/>
        <v>-0.007320006654</v>
      </c>
      <c r="AH51" s="15">
        <f t="shared" si="13"/>
        <v>796.8610428</v>
      </c>
      <c r="AI51" s="16"/>
    </row>
    <row r="52">
      <c r="A52" s="8">
        <v>49.0</v>
      </c>
      <c r="B52" s="9">
        <v>3060.15</v>
      </c>
      <c r="C52" s="10">
        <v>0.0</v>
      </c>
      <c r="D52" s="10">
        <v>0.0</v>
      </c>
      <c r="E52" s="10">
        <v>0.0</v>
      </c>
      <c r="F52" s="11">
        <v>-0.2</v>
      </c>
      <c r="G52" s="12">
        <v>44.5</v>
      </c>
      <c r="H52" s="8">
        <v>0.0</v>
      </c>
      <c r="I52" s="13">
        <f t="shared" si="14"/>
        <v>0.00001366561845</v>
      </c>
      <c r="J52" s="13">
        <f t="shared" si="15"/>
        <v>0</v>
      </c>
      <c r="K52" s="13">
        <f t="shared" si="16"/>
        <v>0</v>
      </c>
      <c r="M52" s="21" t="s">
        <v>29</v>
      </c>
      <c r="N52" s="18">
        <f t="shared" ref="N52:T52" si="23">N43*TINV(0.05,$O$45)</f>
        <v>13.60491297</v>
      </c>
      <c r="O52" s="18">
        <f t="shared" si="23"/>
        <v>10.46250803</v>
      </c>
      <c r="P52" s="18">
        <f t="shared" si="23"/>
        <v>1.040157367</v>
      </c>
      <c r="Q52" s="18">
        <f t="shared" si="23"/>
        <v>105.5762242</v>
      </c>
      <c r="R52" s="18">
        <f t="shared" si="23"/>
        <v>6.699429351</v>
      </c>
      <c r="S52" s="18">
        <f t="shared" si="23"/>
        <v>183.5448021</v>
      </c>
      <c r="T52" s="18">
        <f t="shared" si="23"/>
        <v>253.7075336</v>
      </c>
      <c r="X52" s="10">
        <f t="shared" si="3"/>
        <v>0</v>
      </c>
      <c r="Y52" s="10">
        <f t="shared" si="4"/>
        <v>0</v>
      </c>
      <c r="Z52" s="10">
        <f t="shared" si="5"/>
        <v>0.00004994198733</v>
      </c>
      <c r="AA52" s="10">
        <f t="shared" si="6"/>
        <v>0</v>
      </c>
      <c r="AB52" s="10">
        <f t="shared" si="7"/>
        <v>1139.486945</v>
      </c>
      <c r="AC52" s="10">
        <f t="shared" si="8"/>
        <v>136.5886398</v>
      </c>
      <c r="AD52" s="10">
        <f t="shared" si="9"/>
        <v>1605.49318</v>
      </c>
      <c r="AE52" s="10">
        <f t="shared" si="10"/>
        <v>2881.568815</v>
      </c>
      <c r="AF52" s="10">
        <f t="shared" si="11"/>
        <v>-178.5811854</v>
      </c>
      <c r="AG52" s="14">
        <f t="shared" si="12"/>
        <v>-0.05835700388</v>
      </c>
      <c r="AH52" s="15">
        <f t="shared" si="13"/>
        <v>31891.23979</v>
      </c>
      <c r="AI52" s="16"/>
    </row>
    <row r="53">
      <c r="A53" s="8">
        <v>50.0</v>
      </c>
      <c r="B53" s="9">
        <v>2761.15</v>
      </c>
      <c r="C53" s="10">
        <v>0.0</v>
      </c>
      <c r="D53" s="10">
        <v>0.0</v>
      </c>
      <c r="E53" s="10">
        <v>0.0</v>
      </c>
      <c r="F53" s="11">
        <v>-0.2</v>
      </c>
      <c r="G53" s="12">
        <v>37.6</v>
      </c>
      <c r="H53" s="8">
        <v>0.0</v>
      </c>
      <c r="I53" s="13">
        <f t="shared" si="14"/>
        <v>0.000004099685536</v>
      </c>
      <c r="J53" s="13">
        <f t="shared" si="15"/>
        <v>0</v>
      </c>
      <c r="K53" s="13">
        <f t="shared" si="16"/>
        <v>0</v>
      </c>
      <c r="M53" s="23" t="s">
        <v>30</v>
      </c>
      <c r="N53" s="22">
        <f t="shared" ref="N53:T53" si="24">N42-N52</f>
        <v>6.004871075</v>
      </c>
      <c r="O53" s="22">
        <f t="shared" si="24"/>
        <v>-8.34363552</v>
      </c>
      <c r="P53" s="22">
        <f t="shared" si="24"/>
        <v>2.61441469</v>
      </c>
      <c r="Q53" s="22">
        <f t="shared" si="24"/>
        <v>717.3915996</v>
      </c>
      <c r="R53" s="22">
        <f t="shared" si="24"/>
        <v>18.90701884</v>
      </c>
      <c r="S53" s="22">
        <f t="shared" si="24"/>
        <v>-866.4880011</v>
      </c>
      <c r="T53" s="22">
        <f t="shared" si="24"/>
        <v>1351.785647</v>
      </c>
      <c r="X53" s="10">
        <f t="shared" si="3"/>
        <v>0</v>
      </c>
      <c r="Y53" s="10">
        <f t="shared" si="4"/>
        <v>0</v>
      </c>
      <c r="Z53" s="10">
        <f t="shared" si="5"/>
        <v>0.0000149825962</v>
      </c>
      <c r="AA53" s="10">
        <f t="shared" si="6"/>
        <v>0</v>
      </c>
      <c r="AB53" s="10">
        <f t="shared" si="7"/>
        <v>962.802452</v>
      </c>
      <c r="AC53" s="10">
        <f t="shared" si="8"/>
        <v>136.5886398</v>
      </c>
      <c r="AD53" s="10">
        <f t="shared" si="9"/>
        <v>1605.49318</v>
      </c>
      <c r="AE53" s="10">
        <f t="shared" si="10"/>
        <v>2704.884287</v>
      </c>
      <c r="AF53" s="10">
        <f t="shared" si="11"/>
        <v>-56.26571291</v>
      </c>
      <c r="AG53" s="14">
        <f t="shared" si="12"/>
        <v>-0.02037763718</v>
      </c>
      <c r="AH53" s="15">
        <f t="shared" si="13"/>
        <v>3165.830449</v>
      </c>
      <c r="AI53" s="16"/>
    </row>
    <row r="54">
      <c r="A54" s="8">
        <v>51.0</v>
      </c>
      <c r="B54" s="9">
        <v>2323.12</v>
      </c>
      <c r="C54" s="10">
        <v>0.0</v>
      </c>
      <c r="D54" s="10">
        <v>0.0</v>
      </c>
      <c r="E54" s="10">
        <v>0.0</v>
      </c>
      <c r="F54" s="11">
        <v>-0.2</v>
      </c>
      <c r="G54" s="12">
        <v>32.8</v>
      </c>
      <c r="H54" s="8">
        <v>0.0</v>
      </c>
      <c r="I54" s="13">
        <f t="shared" si="14"/>
        <v>0.000001229905661</v>
      </c>
      <c r="J54" s="13">
        <f t="shared" si="15"/>
        <v>0</v>
      </c>
      <c r="K54" s="13">
        <f t="shared" si="16"/>
        <v>0</v>
      </c>
      <c r="M54" s="23" t="s">
        <v>31</v>
      </c>
      <c r="N54" s="22">
        <f t="shared" ref="N54:T54" si="25">N42+N53</f>
        <v>25.61465512</v>
      </c>
      <c r="O54" s="22">
        <f t="shared" si="25"/>
        <v>-6.224763014</v>
      </c>
      <c r="P54" s="22">
        <f t="shared" si="25"/>
        <v>6.268986746</v>
      </c>
      <c r="Q54" s="22">
        <f t="shared" si="25"/>
        <v>1540.359423</v>
      </c>
      <c r="R54" s="22">
        <f t="shared" si="25"/>
        <v>44.51346703</v>
      </c>
      <c r="S54" s="22">
        <f t="shared" si="25"/>
        <v>-1549.4312</v>
      </c>
      <c r="T54" s="22">
        <f t="shared" si="25"/>
        <v>2957.278827</v>
      </c>
      <c r="X54" s="10">
        <f t="shared" si="3"/>
        <v>0</v>
      </c>
      <c r="Y54" s="10">
        <f t="shared" si="4"/>
        <v>0</v>
      </c>
      <c r="Z54" s="10">
        <f t="shared" si="5"/>
        <v>0.00000449477886</v>
      </c>
      <c r="AA54" s="10">
        <f t="shared" si="6"/>
        <v>0</v>
      </c>
      <c r="AB54" s="10">
        <f t="shared" si="7"/>
        <v>839.8915007</v>
      </c>
      <c r="AC54" s="10">
        <f t="shared" si="8"/>
        <v>136.5886398</v>
      </c>
      <c r="AD54" s="10">
        <f t="shared" si="9"/>
        <v>1605.49318</v>
      </c>
      <c r="AE54" s="10">
        <f t="shared" si="10"/>
        <v>2581.973325</v>
      </c>
      <c r="AF54" s="10">
        <f t="shared" si="11"/>
        <v>258.8533253</v>
      </c>
      <c r="AG54" s="14">
        <f t="shared" si="12"/>
        <v>0.1114248619</v>
      </c>
      <c r="AH54" s="15">
        <f t="shared" si="13"/>
        <v>67005.04401</v>
      </c>
      <c r="AI54" s="16"/>
    </row>
    <row r="55">
      <c r="A55" s="8">
        <v>52.0</v>
      </c>
      <c r="B55" s="9">
        <v>3577.04</v>
      </c>
      <c r="C55" s="10">
        <v>0.0</v>
      </c>
      <c r="D55" s="10">
        <v>0.0</v>
      </c>
      <c r="E55" s="10">
        <v>0.0</v>
      </c>
      <c r="F55" s="11">
        <v>-0.2</v>
      </c>
      <c r="G55" s="12">
        <v>35.9</v>
      </c>
      <c r="H55" s="8">
        <v>1.0</v>
      </c>
      <c r="I55" s="13">
        <f t="shared" si="14"/>
        <v>0.0000003689716982</v>
      </c>
      <c r="J55" s="13">
        <f t="shared" si="15"/>
        <v>0</v>
      </c>
      <c r="K55" s="13">
        <f t="shared" si="16"/>
        <v>0</v>
      </c>
      <c r="M55" s="21"/>
      <c r="X55" s="10">
        <f t="shared" si="3"/>
        <v>0</v>
      </c>
      <c r="Y55" s="10">
        <f t="shared" si="4"/>
        <v>0</v>
      </c>
      <c r="Z55" s="10">
        <f t="shared" si="5"/>
        <v>0.000001348433658</v>
      </c>
      <c r="AA55" s="10">
        <f t="shared" si="6"/>
        <v>822.9678238</v>
      </c>
      <c r="AB55" s="10">
        <f t="shared" si="7"/>
        <v>919.2714901</v>
      </c>
      <c r="AC55" s="10">
        <f t="shared" si="8"/>
        <v>136.5886398</v>
      </c>
      <c r="AD55" s="10">
        <f t="shared" si="9"/>
        <v>1605.49318</v>
      </c>
      <c r="AE55" s="10">
        <f t="shared" si="10"/>
        <v>3484.321135</v>
      </c>
      <c r="AF55" s="10">
        <f t="shared" si="11"/>
        <v>-92.71886465</v>
      </c>
      <c r="AG55" s="14">
        <f t="shared" si="12"/>
        <v>-0.02592055573</v>
      </c>
      <c r="AH55" s="15">
        <f t="shared" si="13"/>
        <v>8596.787863</v>
      </c>
      <c r="AI55" s="16"/>
    </row>
    <row r="56">
      <c r="M56" s="23" t="s">
        <v>32</v>
      </c>
      <c r="N56" s="27">
        <f>FDIST(N45,1,O45)</f>
        <v>0</v>
      </c>
    </row>
    <row r="57">
      <c r="A57" s="28"/>
      <c r="B57" s="28"/>
      <c r="M57" s="21" t="s">
        <v>33</v>
      </c>
      <c r="N57" s="26" t="b">
        <f>N56&lt;=0.05</f>
        <v>1</v>
      </c>
      <c r="X57" s="28"/>
    </row>
    <row r="58">
      <c r="A58" s="28"/>
      <c r="B58" s="29"/>
      <c r="C58" s="29"/>
      <c r="D58" s="29"/>
      <c r="E58" s="28"/>
      <c r="F58" s="30"/>
      <c r="G58" s="31"/>
      <c r="H58" s="28"/>
      <c r="I58" s="32"/>
      <c r="J58" s="32"/>
      <c r="K58" s="32"/>
      <c r="X58" s="29"/>
      <c r="Y58" s="29"/>
      <c r="Z58" s="29"/>
      <c r="AA58" s="29"/>
      <c r="AB58" s="29"/>
      <c r="AC58" s="29"/>
      <c r="AD58" s="29"/>
    </row>
    <row r="59">
      <c r="A59" s="28"/>
      <c r="B59" s="29"/>
      <c r="C59" s="29"/>
      <c r="D59" s="29"/>
      <c r="E59" s="28"/>
      <c r="F59" s="30"/>
      <c r="G59" s="31"/>
      <c r="H59" s="28"/>
      <c r="I59" s="32"/>
      <c r="J59" s="32"/>
      <c r="K59" s="32"/>
      <c r="M59" s="4" t="s">
        <v>34</v>
      </c>
      <c r="N59" s="17">
        <f>average(B4:B55)</f>
        <v>3444.464231</v>
      </c>
      <c r="X59" s="29"/>
      <c r="Y59" s="29"/>
      <c r="Z59" s="29"/>
      <c r="AA59" s="29"/>
      <c r="AB59" s="29"/>
      <c r="AC59" s="29"/>
      <c r="AD59" s="29"/>
    </row>
    <row r="60">
      <c r="A60" s="28"/>
      <c r="B60" s="29"/>
      <c r="C60" s="29"/>
      <c r="D60" s="29"/>
      <c r="E60" s="28"/>
      <c r="F60" s="30"/>
      <c r="G60" s="31"/>
      <c r="H60" s="28"/>
      <c r="I60" s="32"/>
      <c r="J60" s="32"/>
      <c r="K60" s="32"/>
      <c r="M60" s="4" t="s">
        <v>35</v>
      </c>
      <c r="N60" s="33">
        <f>AVERAGE(AH4:AH55)</f>
        <v>17849.33202</v>
      </c>
      <c r="X60" s="29"/>
      <c r="Y60" s="29"/>
      <c r="Z60" s="29"/>
      <c r="AA60" s="29"/>
      <c r="AB60" s="29"/>
      <c r="AC60" s="29"/>
      <c r="AD60" s="29"/>
    </row>
    <row r="61">
      <c r="A61" s="28"/>
      <c r="B61" s="29"/>
      <c r="C61" s="29"/>
      <c r="D61" s="29"/>
      <c r="E61" s="28"/>
      <c r="F61" s="30"/>
      <c r="G61" s="31"/>
      <c r="H61" s="28"/>
      <c r="I61" s="32"/>
      <c r="J61" s="32"/>
      <c r="K61" s="32"/>
      <c r="M61" s="4" t="s">
        <v>36</v>
      </c>
      <c r="N61" s="26">
        <f>N60^0.5</f>
        <v>133.6013923</v>
      </c>
      <c r="X61" s="29"/>
      <c r="Y61" s="29"/>
      <c r="Z61" s="29"/>
      <c r="AA61" s="29"/>
      <c r="AB61" s="29"/>
      <c r="AC61" s="29"/>
      <c r="AD61" s="29"/>
    </row>
    <row r="62">
      <c r="A62" s="28"/>
      <c r="B62" s="29"/>
      <c r="C62" s="29"/>
      <c r="D62" s="29"/>
      <c r="E62" s="28"/>
      <c r="F62" s="30"/>
      <c r="G62" s="31"/>
      <c r="H62" s="28"/>
      <c r="I62" s="32"/>
      <c r="J62" s="32"/>
      <c r="K62" s="32"/>
      <c r="M62" s="3" t="s">
        <v>37</v>
      </c>
      <c r="N62" s="16">
        <f>N61/N59</f>
        <v>0.03878727818</v>
      </c>
      <c r="X62" s="29"/>
      <c r="Y62" s="29"/>
      <c r="Z62" s="29"/>
      <c r="AA62" s="29"/>
      <c r="AB62" s="29"/>
      <c r="AC62" s="29"/>
      <c r="AD62" s="29"/>
    </row>
    <row r="63">
      <c r="A63" s="28"/>
      <c r="B63" s="29"/>
      <c r="C63" s="29"/>
      <c r="D63" s="29"/>
      <c r="E63" s="28"/>
      <c r="F63" s="30"/>
      <c r="G63" s="31"/>
      <c r="H63" s="28"/>
      <c r="I63" s="32"/>
      <c r="J63" s="32"/>
      <c r="K63" s="32"/>
      <c r="X63" s="29"/>
      <c r="Y63" s="29"/>
      <c r="Z63" s="29"/>
      <c r="AA63" s="29"/>
      <c r="AB63" s="29"/>
      <c r="AC63" s="29"/>
      <c r="AD63" s="29"/>
    </row>
    <row r="64">
      <c r="A64" s="28"/>
      <c r="B64" s="29"/>
      <c r="C64" s="29"/>
      <c r="D64" s="29"/>
      <c r="E64" s="28"/>
      <c r="F64" s="30"/>
      <c r="G64" s="31"/>
      <c r="H64" s="28"/>
      <c r="I64" s="32"/>
      <c r="J64" s="32"/>
      <c r="K64" s="32"/>
      <c r="M64" s="4" t="s">
        <v>38</v>
      </c>
      <c r="N64" s="18">
        <f>counta(A4:A55)</f>
        <v>52</v>
      </c>
      <c r="X64" s="29"/>
      <c r="Y64" s="29"/>
      <c r="Z64" s="29"/>
      <c r="AA64" s="29"/>
      <c r="AB64" s="29"/>
      <c r="AC64" s="29"/>
      <c r="AD64" s="29"/>
    </row>
    <row r="65">
      <c r="A65" s="28"/>
      <c r="B65" s="29"/>
      <c r="C65" s="29"/>
      <c r="D65" s="29"/>
      <c r="E65" s="28"/>
      <c r="F65" s="30"/>
      <c r="G65" s="31"/>
      <c r="H65" s="28"/>
      <c r="I65" s="32"/>
      <c r="J65" s="32"/>
      <c r="K65" s="32"/>
      <c r="M65" s="4" t="s">
        <v>39</v>
      </c>
      <c r="N65" s="18">
        <f>SKEW(AF4:AF55)</f>
        <v>0.0266395413</v>
      </c>
      <c r="X65" s="29"/>
      <c r="Y65" s="29"/>
      <c r="Z65" s="29"/>
      <c r="AA65" s="29"/>
      <c r="AB65" s="29"/>
      <c r="AC65" s="29"/>
      <c r="AD65" s="29"/>
    </row>
    <row r="66">
      <c r="A66" s="28"/>
      <c r="B66" s="29"/>
      <c r="C66" s="29"/>
      <c r="D66" s="29"/>
      <c r="E66" s="28"/>
      <c r="F66" s="30"/>
      <c r="G66" s="31"/>
      <c r="H66" s="28"/>
      <c r="I66" s="32"/>
      <c r="J66" s="32"/>
      <c r="K66" s="32"/>
      <c r="M66" s="4" t="s">
        <v>40</v>
      </c>
      <c r="N66" s="18">
        <f>KURT(AF4:AF55)</f>
        <v>0.3865699172</v>
      </c>
      <c r="X66" s="29"/>
      <c r="Y66" s="29"/>
      <c r="Z66" s="29"/>
      <c r="AA66" s="29"/>
      <c r="AB66" s="29"/>
      <c r="AC66" s="29"/>
      <c r="AD66" s="29"/>
    </row>
    <row r="67">
      <c r="A67" s="28"/>
      <c r="B67" s="29"/>
      <c r="C67" s="29"/>
      <c r="D67" s="29"/>
      <c r="E67" s="28"/>
      <c r="F67" s="30"/>
      <c r="G67" s="31"/>
      <c r="H67" s="28"/>
      <c r="I67" s="32"/>
      <c r="J67" s="32"/>
      <c r="K67" s="32"/>
      <c r="M67" s="4" t="s">
        <v>41</v>
      </c>
      <c r="N67" s="18">
        <f>(N64/6)*(N65^2+(N66^2)/4)</f>
        <v>0.3299290833</v>
      </c>
      <c r="X67" s="29"/>
      <c r="Y67" s="29"/>
      <c r="Z67" s="29"/>
      <c r="AA67" s="29"/>
      <c r="AB67" s="29"/>
      <c r="AC67" s="29"/>
      <c r="AD67" s="29"/>
    </row>
    <row r="68">
      <c r="A68" s="28"/>
      <c r="B68" s="29"/>
      <c r="C68" s="29"/>
      <c r="D68" s="29"/>
      <c r="E68" s="28"/>
      <c r="F68" s="30"/>
      <c r="G68" s="31"/>
      <c r="H68" s="28"/>
      <c r="I68" s="32"/>
      <c r="J68" s="32"/>
      <c r="K68" s="32"/>
      <c r="M68" s="4" t="s">
        <v>42</v>
      </c>
      <c r="N68" s="26">
        <f>_xlfn.CHISQ.DIST.RT(N67,2)</f>
        <v>0.8479237695</v>
      </c>
      <c r="X68" s="29"/>
      <c r="Y68" s="29"/>
      <c r="Z68" s="29"/>
      <c r="AA68" s="29"/>
      <c r="AB68" s="29"/>
      <c r="AC68" s="29"/>
      <c r="AD68" s="29"/>
    </row>
    <row r="69">
      <c r="A69" s="28"/>
      <c r="B69" s="29"/>
      <c r="C69" s="29"/>
      <c r="D69" s="29"/>
      <c r="E69" s="28"/>
      <c r="F69" s="30"/>
      <c r="G69" s="31"/>
      <c r="H69" s="28"/>
      <c r="I69" s="32"/>
      <c r="J69" s="32"/>
      <c r="K69" s="32"/>
      <c r="M69" s="3" t="s">
        <v>43</v>
      </c>
      <c r="N69" s="18" t="b">
        <f>N68&gt;=0.05</f>
        <v>1</v>
      </c>
      <c r="X69" s="29"/>
      <c r="Y69" s="29"/>
      <c r="Z69" s="29"/>
      <c r="AA69" s="29"/>
      <c r="AB69" s="29"/>
      <c r="AC69" s="29"/>
      <c r="AD69" s="29"/>
    </row>
    <row r="73">
      <c r="B73" s="16"/>
      <c r="M73" s="23" t="s">
        <v>44</v>
      </c>
      <c r="N73" s="21"/>
    </row>
    <row r="74">
      <c r="M74" s="21" t="s">
        <v>17</v>
      </c>
      <c r="N74" s="20" t="s">
        <v>45</v>
      </c>
    </row>
    <row r="75">
      <c r="M75" s="25" t="s">
        <v>18</v>
      </c>
      <c r="N75" s="20" t="s">
        <v>46</v>
      </c>
    </row>
    <row r="76">
      <c r="M76" s="21" t="s">
        <v>19</v>
      </c>
      <c r="N76" s="20" t="s">
        <v>47</v>
      </c>
    </row>
    <row r="77">
      <c r="M77" s="21" t="s">
        <v>20</v>
      </c>
      <c r="N77" s="20" t="s">
        <v>48</v>
      </c>
    </row>
    <row r="78">
      <c r="M78" s="21" t="s">
        <v>21</v>
      </c>
      <c r="N78" s="20" t="s">
        <v>49</v>
      </c>
    </row>
    <row r="79">
      <c r="M79" s="21" t="s">
        <v>22</v>
      </c>
      <c r="N79" s="20" t="s">
        <v>50</v>
      </c>
    </row>
    <row r="80">
      <c r="M80" s="21" t="s">
        <v>32</v>
      </c>
      <c r="N80" s="20" t="s">
        <v>51</v>
      </c>
    </row>
    <row r="81">
      <c r="M81" s="21" t="s">
        <v>23</v>
      </c>
      <c r="N81" s="20" t="s">
        <v>52</v>
      </c>
    </row>
    <row r="82">
      <c r="M82" s="21" t="s">
        <v>24</v>
      </c>
      <c r="N82" s="20" t="s">
        <v>53</v>
      </c>
    </row>
    <row r="83">
      <c r="M83" s="21" t="s">
        <v>25</v>
      </c>
      <c r="N83" s="20" t="s">
        <v>54</v>
      </c>
    </row>
    <row r="84">
      <c r="M84" s="21" t="s">
        <v>55</v>
      </c>
      <c r="N84" s="20" t="s">
        <v>56</v>
      </c>
    </row>
    <row r="85">
      <c r="M85" s="21" t="s">
        <v>57</v>
      </c>
      <c r="N85" s="20" t="s">
        <v>58</v>
      </c>
    </row>
    <row r="86">
      <c r="M86" s="21" t="s">
        <v>59</v>
      </c>
      <c r="N86" s="20" t="s">
        <v>60</v>
      </c>
    </row>
    <row r="87">
      <c r="M87" s="21" t="s">
        <v>61</v>
      </c>
      <c r="N87" s="20" t="s">
        <v>62</v>
      </c>
    </row>
    <row r="88">
      <c r="M88" s="21" t="s">
        <v>63</v>
      </c>
      <c r="N88" s="20" t="s">
        <v>64</v>
      </c>
    </row>
    <row r="89">
      <c r="M89" s="4" t="s">
        <v>34</v>
      </c>
      <c r="N89" s="4" t="s">
        <v>65</v>
      </c>
    </row>
    <row r="90">
      <c r="M90" s="4" t="s">
        <v>35</v>
      </c>
      <c r="N90" s="4" t="s">
        <v>66</v>
      </c>
    </row>
    <row r="91">
      <c r="M91" s="4" t="s">
        <v>36</v>
      </c>
      <c r="N91" s="4" t="s">
        <v>67</v>
      </c>
    </row>
    <row r="92">
      <c r="M92" s="4" t="s">
        <v>37</v>
      </c>
      <c r="N92" s="4" t="s">
        <v>68</v>
      </c>
    </row>
    <row r="93">
      <c r="M93" s="4" t="s">
        <v>39</v>
      </c>
      <c r="N93" s="4" t="s">
        <v>69</v>
      </c>
    </row>
    <row r="94">
      <c r="M94" s="4" t="s">
        <v>40</v>
      </c>
      <c r="N94" s="4" t="s">
        <v>70</v>
      </c>
    </row>
    <row r="95">
      <c r="M95" s="4" t="s">
        <v>43</v>
      </c>
      <c r="N95" s="4" t="s">
        <v>71</v>
      </c>
    </row>
  </sheetData>
  <conditionalFormatting sqref="N35 N51:T51">
    <cfRule type="containsText" dxfId="0" priority="1" operator="containsText" text="FALSE">
      <formula>NOT(ISERROR(SEARCH(("FALSE"),(N35))))</formula>
    </cfRule>
  </conditionalFormatting>
  <conditionalFormatting sqref="N50:T50 N57">
    <cfRule type="containsText" dxfId="0" priority="2" operator="containsText" text="FALSE">
      <formula>NOT(ISERROR(SEARCH(("FALSE"),(N50))))</formula>
    </cfRule>
  </conditionalFormatting>
  <drawing r:id="rId1"/>
  <tableParts count="3">
    <tablePart r:id="rId5"/>
    <tablePart r:id="rId6"/>
    <tablePart r:id="rId7"/>
  </tableParts>
</worksheet>
</file>