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2.xml" ContentType="application/vnd.openxmlformats-officedocument.drawingml.chart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dilorenzo\New folder (2)\financial\Projections\"/>
    </mc:Choice>
  </mc:AlternateContent>
  <bookViews>
    <workbookView xWindow="0" yWindow="0" windowWidth="20160" windowHeight="9015" activeTab="2"/>
  </bookViews>
  <sheets>
    <sheet name="Compare" sheetId="8" r:id="rId1"/>
    <sheet name="Martha retire @ 63" sheetId="6" r:id="rId2"/>
    <sheet name="Sheet1" sheetId="20" r:id="rId3"/>
    <sheet name="SS @ 64.5" sheetId="3" r:id="rId4"/>
    <sheet name="SS @ 70" sheetId="10" r:id="rId5"/>
    <sheet name="Martha ret @ 62" sheetId="2" r:id="rId6"/>
    <sheet name="Spend Less" sheetId="4" r:id="rId7"/>
    <sheet name="Pay SL Now" sheetId="13" r:id="rId8"/>
    <sheet name="No RSUs" sheetId="16" r:id="rId9"/>
    <sheet name="Annuity" sheetId="17" r:id="rId10"/>
    <sheet name="T Rowe Price" sheetId="18" r:id="rId11"/>
    <sheet name="raw data" sheetId="12" r:id="rId12"/>
    <sheet name="Annuity Delta" sheetId="19" r:id="rId13"/>
    <sheet name="Hist" sheetId="15" r:id="rId14"/>
  </sheets>
  <externalReferences>
    <externalReference r:id="rId15"/>
  </externalReferences>
  <calcPr calcId="152511"/>
</workbook>
</file>

<file path=xl/calcChain.xml><?xml version="1.0" encoding="utf-8"?>
<calcChain xmlns="http://schemas.openxmlformats.org/spreadsheetml/2006/main">
  <c r="S15" i="20" l="1"/>
  <c r="S14" i="20"/>
  <c r="S13" i="20"/>
  <c r="S12" i="20"/>
  <c r="R12" i="20"/>
  <c r="O13" i="20"/>
  <c r="P13" i="20" s="1"/>
  <c r="R13" i="20" s="1"/>
  <c r="Q12" i="20"/>
  <c r="P12" i="20"/>
  <c r="O12" i="20"/>
  <c r="O11" i="20"/>
  <c r="O10" i="20"/>
  <c r="O9" i="20"/>
  <c r="O8" i="20"/>
  <c r="O7" i="20"/>
  <c r="O6" i="20"/>
  <c r="L45" i="20"/>
  <c r="K45" i="20"/>
  <c r="J45" i="20"/>
  <c r="I45" i="20"/>
  <c r="H45" i="20"/>
  <c r="G45" i="20"/>
  <c r="F45" i="20"/>
  <c r="E45" i="20"/>
  <c r="D45" i="20"/>
  <c r="C45" i="20"/>
  <c r="B45" i="20"/>
  <c r="A45" i="20"/>
  <c r="L44" i="20"/>
  <c r="M44" i="20" s="1"/>
  <c r="K44" i="20"/>
  <c r="J44" i="20"/>
  <c r="I44" i="20"/>
  <c r="H44" i="20"/>
  <c r="G44" i="20"/>
  <c r="F44" i="20"/>
  <c r="E44" i="20"/>
  <c r="D44" i="20"/>
  <c r="C44" i="20"/>
  <c r="B44" i="20"/>
  <c r="A44" i="20"/>
  <c r="L43" i="20"/>
  <c r="M43" i="20" s="1"/>
  <c r="K43" i="20"/>
  <c r="J43" i="20"/>
  <c r="I43" i="20"/>
  <c r="H43" i="20"/>
  <c r="G43" i="20"/>
  <c r="F43" i="20"/>
  <c r="E43" i="20"/>
  <c r="D43" i="20"/>
  <c r="C43" i="20"/>
  <c r="B43" i="20"/>
  <c r="A43" i="20"/>
  <c r="L42" i="20"/>
  <c r="K42" i="20"/>
  <c r="J42" i="20"/>
  <c r="I42" i="20"/>
  <c r="H42" i="20"/>
  <c r="G42" i="20"/>
  <c r="F42" i="20"/>
  <c r="E42" i="20"/>
  <c r="D42" i="20"/>
  <c r="C42" i="20"/>
  <c r="B42" i="20"/>
  <c r="A42" i="20"/>
  <c r="M42" i="20" s="1"/>
  <c r="L41" i="20"/>
  <c r="M41" i="20" s="1"/>
  <c r="K41" i="20"/>
  <c r="J41" i="20"/>
  <c r="I41" i="20"/>
  <c r="H41" i="20"/>
  <c r="G41" i="20"/>
  <c r="F41" i="20"/>
  <c r="E41" i="20"/>
  <c r="D41" i="20"/>
  <c r="C41" i="20"/>
  <c r="B41" i="20"/>
  <c r="A41" i="20"/>
  <c r="L40" i="20"/>
  <c r="K40" i="20"/>
  <c r="J40" i="20"/>
  <c r="I40" i="20"/>
  <c r="H40" i="20"/>
  <c r="G40" i="20"/>
  <c r="F40" i="20"/>
  <c r="E40" i="20"/>
  <c r="D40" i="20"/>
  <c r="C40" i="20"/>
  <c r="B40" i="20"/>
  <c r="A40" i="20"/>
  <c r="M40" i="20" s="1"/>
  <c r="L39" i="20"/>
  <c r="M39" i="20" s="1"/>
  <c r="K39" i="20"/>
  <c r="J39" i="20"/>
  <c r="I39" i="20"/>
  <c r="H39" i="20"/>
  <c r="G39" i="20"/>
  <c r="F39" i="20"/>
  <c r="E39" i="20"/>
  <c r="D39" i="20"/>
  <c r="C39" i="20"/>
  <c r="B39" i="20"/>
  <c r="A39" i="20"/>
  <c r="L38" i="20"/>
  <c r="K38" i="20"/>
  <c r="J38" i="20"/>
  <c r="I38" i="20"/>
  <c r="H38" i="20"/>
  <c r="G38" i="20"/>
  <c r="F38" i="20"/>
  <c r="E38" i="20"/>
  <c r="D38" i="20"/>
  <c r="C38" i="20"/>
  <c r="B38" i="20"/>
  <c r="A38" i="20"/>
  <c r="M38" i="20" s="1"/>
  <c r="L37" i="20"/>
  <c r="M37" i="20" s="1"/>
  <c r="K37" i="20"/>
  <c r="J37" i="20"/>
  <c r="I37" i="20"/>
  <c r="H37" i="20"/>
  <c r="G37" i="20"/>
  <c r="F37" i="20"/>
  <c r="E37" i="20"/>
  <c r="D37" i="20"/>
  <c r="C37" i="20"/>
  <c r="B37" i="20"/>
  <c r="A37" i="20"/>
  <c r="L36" i="20"/>
  <c r="M36" i="20" s="1"/>
  <c r="K36" i="20"/>
  <c r="J36" i="20"/>
  <c r="I36" i="20"/>
  <c r="H36" i="20"/>
  <c r="G36" i="20"/>
  <c r="F36" i="20"/>
  <c r="E36" i="20"/>
  <c r="D36" i="20"/>
  <c r="C36" i="20"/>
  <c r="B36" i="20"/>
  <c r="A36" i="20"/>
  <c r="L35" i="20"/>
  <c r="M35" i="20" s="1"/>
  <c r="K35" i="20"/>
  <c r="J35" i="20"/>
  <c r="I35" i="20"/>
  <c r="H35" i="20"/>
  <c r="G35" i="20"/>
  <c r="F35" i="20"/>
  <c r="E35" i="20"/>
  <c r="D35" i="20"/>
  <c r="C35" i="20"/>
  <c r="B35" i="20"/>
  <c r="A35" i="20"/>
  <c r="L34" i="20"/>
  <c r="K34" i="20"/>
  <c r="J34" i="20"/>
  <c r="I34" i="20"/>
  <c r="H34" i="20"/>
  <c r="G34" i="20"/>
  <c r="F34" i="20"/>
  <c r="E34" i="20"/>
  <c r="D34" i="20"/>
  <c r="C34" i="20"/>
  <c r="B34" i="20"/>
  <c r="A34" i="20"/>
  <c r="M34" i="20" s="1"/>
  <c r="L33" i="20"/>
  <c r="M33" i="20" s="1"/>
  <c r="K33" i="20"/>
  <c r="J33" i="20"/>
  <c r="I33" i="20"/>
  <c r="H33" i="20"/>
  <c r="G33" i="20"/>
  <c r="F33" i="20"/>
  <c r="E33" i="20"/>
  <c r="D33" i="20"/>
  <c r="C33" i="20"/>
  <c r="B33" i="20"/>
  <c r="A33" i="20"/>
  <c r="L32" i="20"/>
  <c r="K32" i="20"/>
  <c r="J32" i="20"/>
  <c r="I32" i="20"/>
  <c r="H32" i="20"/>
  <c r="G32" i="20"/>
  <c r="F32" i="20"/>
  <c r="E32" i="20"/>
  <c r="D32" i="20"/>
  <c r="C32" i="20"/>
  <c r="B32" i="20"/>
  <c r="A32" i="20"/>
  <c r="M32" i="20" s="1"/>
  <c r="L31" i="20"/>
  <c r="M31" i="20" s="1"/>
  <c r="K31" i="20"/>
  <c r="J31" i="20"/>
  <c r="I31" i="20"/>
  <c r="H31" i="20"/>
  <c r="G31" i="20"/>
  <c r="F31" i="20"/>
  <c r="E31" i="20"/>
  <c r="D31" i="20"/>
  <c r="C31" i="20"/>
  <c r="B31" i="20"/>
  <c r="A31" i="20"/>
  <c r="L30" i="20"/>
  <c r="K30" i="20"/>
  <c r="J30" i="20"/>
  <c r="I30" i="20"/>
  <c r="H30" i="20"/>
  <c r="G30" i="20"/>
  <c r="F30" i="20"/>
  <c r="E30" i="20"/>
  <c r="D30" i="20"/>
  <c r="C30" i="20"/>
  <c r="B30" i="20"/>
  <c r="A30" i="20"/>
  <c r="M30" i="20" s="1"/>
  <c r="L29" i="20"/>
  <c r="M29" i="20" s="1"/>
  <c r="K29" i="20"/>
  <c r="J29" i="20"/>
  <c r="I29" i="20"/>
  <c r="H29" i="20"/>
  <c r="G29" i="20"/>
  <c r="F29" i="20"/>
  <c r="E29" i="20"/>
  <c r="D29" i="20"/>
  <c r="C29" i="20"/>
  <c r="B29" i="20"/>
  <c r="A29" i="20"/>
  <c r="L28" i="20"/>
  <c r="K28" i="20"/>
  <c r="J28" i="20"/>
  <c r="I28" i="20"/>
  <c r="H28" i="20"/>
  <c r="G28" i="20"/>
  <c r="F28" i="20"/>
  <c r="E28" i="20"/>
  <c r="D28" i="20"/>
  <c r="C28" i="20"/>
  <c r="B28" i="20"/>
  <c r="A28" i="20"/>
  <c r="M28" i="20" s="1"/>
  <c r="L27" i="20"/>
  <c r="M27" i="20" s="1"/>
  <c r="K27" i="20"/>
  <c r="J27" i="20"/>
  <c r="I27" i="20"/>
  <c r="H27" i="20"/>
  <c r="G27" i="20"/>
  <c r="F27" i="20"/>
  <c r="E27" i="20"/>
  <c r="D27" i="20"/>
  <c r="C27" i="20"/>
  <c r="B27" i="20"/>
  <c r="A27" i="20"/>
  <c r="L26" i="20"/>
  <c r="K26" i="20"/>
  <c r="J26" i="20"/>
  <c r="I26" i="20"/>
  <c r="H26" i="20"/>
  <c r="G26" i="20"/>
  <c r="F26" i="20"/>
  <c r="E26" i="20"/>
  <c r="D26" i="20"/>
  <c r="C26" i="20"/>
  <c r="B26" i="20"/>
  <c r="A26" i="20"/>
  <c r="M26" i="20" s="1"/>
  <c r="L25" i="20"/>
  <c r="M25" i="20" s="1"/>
  <c r="K25" i="20"/>
  <c r="J25" i="20"/>
  <c r="I25" i="20"/>
  <c r="H25" i="20"/>
  <c r="G25" i="20"/>
  <c r="F25" i="20"/>
  <c r="E25" i="20"/>
  <c r="D25" i="20"/>
  <c r="C25" i="20"/>
  <c r="B25" i="20"/>
  <c r="A25" i="20"/>
  <c r="L24" i="20"/>
  <c r="K24" i="20"/>
  <c r="J24" i="20"/>
  <c r="I24" i="20"/>
  <c r="H24" i="20"/>
  <c r="G24" i="20"/>
  <c r="F24" i="20"/>
  <c r="E24" i="20"/>
  <c r="D24" i="20"/>
  <c r="C24" i="20"/>
  <c r="B24" i="20"/>
  <c r="A24" i="20"/>
  <c r="M24" i="20" s="1"/>
  <c r="L23" i="20"/>
  <c r="M23" i="20" s="1"/>
  <c r="K23" i="20"/>
  <c r="J23" i="20"/>
  <c r="I23" i="20"/>
  <c r="H23" i="20"/>
  <c r="G23" i="20"/>
  <c r="F23" i="20"/>
  <c r="E23" i="20"/>
  <c r="D23" i="20"/>
  <c r="C23" i="20"/>
  <c r="B23" i="20"/>
  <c r="A23" i="20"/>
  <c r="L22" i="20"/>
  <c r="K22" i="20"/>
  <c r="J22" i="20"/>
  <c r="I22" i="20"/>
  <c r="H22" i="20"/>
  <c r="G22" i="20"/>
  <c r="F22" i="20"/>
  <c r="E22" i="20"/>
  <c r="D22" i="20"/>
  <c r="C22" i="20"/>
  <c r="B22" i="20"/>
  <c r="A22" i="20"/>
  <c r="M22" i="20" s="1"/>
  <c r="L21" i="20"/>
  <c r="M21" i="20" s="1"/>
  <c r="K21" i="20"/>
  <c r="J21" i="20"/>
  <c r="I21" i="20"/>
  <c r="H21" i="20"/>
  <c r="G21" i="20"/>
  <c r="F21" i="20"/>
  <c r="E21" i="20"/>
  <c r="D21" i="20"/>
  <c r="C21" i="20"/>
  <c r="B21" i="20"/>
  <c r="A21" i="20"/>
  <c r="L20" i="20"/>
  <c r="K20" i="20"/>
  <c r="J20" i="20"/>
  <c r="I20" i="20"/>
  <c r="H20" i="20"/>
  <c r="G20" i="20"/>
  <c r="F20" i="20"/>
  <c r="E20" i="20"/>
  <c r="D20" i="20"/>
  <c r="C20" i="20"/>
  <c r="B20" i="20"/>
  <c r="A20" i="20"/>
  <c r="M20" i="20" s="1"/>
  <c r="L19" i="20"/>
  <c r="M19" i="20" s="1"/>
  <c r="K19" i="20"/>
  <c r="J19" i="20"/>
  <c r="I19" i="20"/>
  <c r="H19" i="20"/>
  <c r="G19" i="20"/>
  <c r="F19" i="20"/>
  <c r="E19" i="20"/>
  <c r="D19" i="20"/>
  <c r="C19" i="20"/>
  <c r="B19" i="20"/>
  <c r="A19" i="20"/>
  <c r="L18" i="20"/>
  <c r="K18" i="20"/>
  <c r="J18" i="20"/>
  <c r="I18" i="20"/>
  <c r="H18" i="20"/>
  <c r="G18" i="20"/>
  <c r="F18" i="20"/>
  <c r="E18" i="20"/>
  <c r="D18" i="20"/>
  <c r="C18" i="20"/>
  <c r="B18" i="20"/>
  <c r="A18" i="20"/>
  <c r="M18" i="20" s="1"/>
  <c r="L17" i="20"/>
  <c r="M17" i="20" s="1"/>
  <c r="K17" i="20"/>
  <c r="J17" i="20"/>
  <c r="I17" i="20"/>
  <c r="H17" i="20"/>
  <c r="G17" i="20"/>
  <c r="F17" i="20"/>
  <c r="E17" i="20"/>
  <c r="D17" i="20"/>
  <c r="C17" i="20"/>
  <c r="B17" i="20"/>
  <c r="A17" i="20"/>
  <c r="L16" i="20"/>
  <c r="K16" i="20"/>
  <c r="J16" i="20"/>
  <c r="I16" i="20"/>
  <c r="H16" i="20"/>
  <c r="G16" i="20"/>
  <c r="F16" i="20"/>
  <c r="E16" i="20"/>
  <c r="D16" i="20"/>
  <c r="C16" i="20"/>
  <c r="B16" i="20"/>
  <c r="A16" i="20"/>
  <c r="M16" i="20" s="1"/>
  <c r="L15" i="20"/>
  <c r="M15" i="20" s="1"/>
  <c r="K15" i="20"/>
  <c r="J15" i="20"/>
  <c r="I15" i="20"/>
  <c r="H15" i="20"/>
  <c r="G15" i="20"/>
  <c r="F15" i="20"/>
  <c r="E15" i="20"/>
  <c r="D15" i="20"/>
  <c r="C15" i="20"/>
  <c r="B15" i="20"/>
  <c r="A15" i="20"/>
  <c r="L14" i="20"/>
  <c r="K14" i="20"/>
  <c r="J14" i="20"/>
  <c r="I14" i="20"/>
  <c r="H14" i="20"/>
  <c r="G14" i="20"/>
  <c r="F14" i="20"/>
  <c r="E14" i="20"/>
  <c r="D14" i="20"/>
  <c r="C14" i="20"/>
  <c r="B14" i="20"/>
  <c r="A14" i="20"/>
  <c r="M14" i="20" s="1"/>
  <c r="L13" i="20"/>
  <c r="M13" i="20" s="1"/>
  <c r="K13" i="20"/>
  <c r="J13" i="20"/>
  <c r="I13" i="20"/>
  <c r="H13" i="20"/>
  <c r="G13" i="20"/>
  <c r="F13" i="20"/>
  <c r="E13" i="20"/>
  <c r="D13" i="20"/>
  <c r="C13" i="20"/>
  <c r="B13" i="20"/>
  <c r="A13" i="20"/>
  <c r="L12" i="20"/>
  <c r="K12" i="20"/>
  <c r="J12" i="20"/>
  <c r="I12" i="20"/>
  <c r="H12" i="20"/>
  <c r="G12" i="20"/>
  <c r="F12" i="20"/>
  <c r="E12" i="20"/>
  <c r="D12" i="20"/>
  <c r="C12" i="20"/>
  <c r="B12" i="20"/>
  <c r="A12" i="20"/>
  <c r="M12" i="20" s="1"/>
  <c r="L11" i="20"/>
  <c r="M11" i="20" s="1"/>
  <c r="K11" i="20"/>
  <c r="J11" i="20"/>
  <c r="I11" i="20"/>
  <c r="H11" i="20"/>
  <c r="G11" i="20"/>
  <c r="F11" i="20"/>
  <c r="E11" i="20"/>
  <c r="D11" i="20"/>
  <c r="C11" i="20"/>
  <c r="B11" i="20"/>
  <c r="A11" i="20"/>
  <c r="L10" i="20"/>
  <c r="K10" i="20"/>
  <c r="J10" i="20"/>
  <c r="I10" i="20"/>
  <c r="H10" i="20"/>
  <c r="G10" i="20"/>
  <c r="F10" i="20"/>
  <c r="E10" i="20"/>
  <c r="D10" i="20"/>
  <c r="C10" i="20"/>
  <c r="B10" i="20"/>
  <c r="A10" i="20"/>
  <c r="L9" i="20"/>
  <c r="K9" i="20"/>
  <c r="J9" i="20"/>
  <c r="I9" i="20"/>
  <c r="H9" i="20"/>
  <c r="G9" i="20"/>
  <c r="F9" i="20"/>
  <c r="E9" i="20"/>
  <c r="D9" i="20"/>
  <c r="C9" i="20"/>
  <c r="B9" i="20"/>
  <c r="A9" i="20"/>
  <c r="L8" i="20"/>
  <c r="K8" i="20"/>
  <c r="J8" i="20"/>
  <c r="I8" i="20"/>
  <c r="H8" i="20"/>
  <c r="G8" i="20"/>
  <c r="F8" i="20"/>
  <c r="E8" i="20"/>
  <c r="D8" i="20"/>
  <c r="C8" i="20"/>
  <c r="B8" i="20"/>
  <c r="A8" i="20"/>
  <c r="L7" i="20"/>
  <c r="K7" i="20"/>
  <c r="J7" i="20"/>
  <c r="I7" i="20"/>
  <c r="H7" i="20"/>
  <c r="G7" i="20"/>
  <c r="F7" i="20"/>
  <c r="E7" i="20"/>
  <c r="D7" i="20"/>
  <c r="C7" i="20"/>
  <c r="B7" i="20"/>
  <c r="A7" i="20"/>
  <c r="L6" i="20"/>
  <c r="L46" i="20" s="1"/>
  <c r="K6" i="20"/>
  <c r="J6" i="20"/>
  <c r="J46" i="20" s="1"/>
  <c r="I6" i="20"/>
  <c r="I46" i="20" s="1"/>
  <c r="I47" i="20" s="1"/>
  <c r="H6" i="20"/>
  <c r="H46" i="20" s="1"/>
  <c r="G6" i="20"/>
  <c r="G46" i="20" s="1"/>
  <c r="F6" i="20"/>
  <c r="F46" i="20" s="1"/>
  <c r="E6" i="20"/>
  <c r="E46" i="20" s="1"/>
  <c r="E48" i="20" s="1"/>
  <c r="D6" i="20"/>
  <c r="C6" i="20"/>
  <c r="B6" i="20"/>
  <c r="A6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1" i="20"/>
  <c r="Q13" i="20" l="1"/>
  <c r="F47" i="20"/>
  <c r="J47" i="20"/>
  <c r="G48" i="20"/>
  <c r="H48" i="20"/>
  <c r="B3" i="19"/>
  <c r="C3" i="19"/>
  <c r="D3" i="19"/>
  <c r="E3" i="19"/>
  <c r="F3" i="19"/>
  <c r="G3" i="19"/>
  <c r="H3" i="19"/>
  <c r="I3" i="19"/>
  <c r="J3" i="19"/>
  <c r="K3" i="19"/>
  <c r="L3" i="19"/>
  <c r="M3" i="19"/>
  <c r="N3" i="19"/>
  <c r="B4" i="19"/>
  <c r="C4" i="19"/>
  <c r="D4" i="19"/>
  <c r="E4" i="19"/>
  <c r="F4" i="19"/>
  <c r="G4" i="19"/>
  <c r="H4" i="19"/>
  <c r="I4" i="19"/>
  <c r="J4" i="19"/>
  <c r="K4" i="19"/>
  <c r="L4" i="19"/>
  <c r="M4" i="19"/>
  <c r="N4" i="19"/>
  <c r="B5" i="19"/>
  <c r="C5" i="19"/>
  <c r="D5" i="19"/>
  <c r="E5" i="19"/>
  <c r="F5" i="19"/>
  <c r="G5" i="19"/>
  <c r="H5" i="19"/>
  <c r="I5" i="19"/>
  <c r="J5" i="19"/>
  <c r="K5" i="19"/>
  <c r="L5" i="19"/>
  <c r="M5" i="19"/>
  <c r="N5" i="19"/>
  <c r="B6" i="19"/>
  <c r="C6" i="19"/>
  <c r="D6" i="19"/>
  <c r="E6" i="19"/>
  <c r="F6" i="19"/>
  <c r="G6" i="19"/>
  <c r="H6" i="19"/>
  <c r="I6" i="19"/>
  <c r="J6" i="19"/>
  <c r="K6" i="19"/>
  <c r="L6" i="19"/>
  <c r="M6" i="19"/>
  <c r="N6" i="19"/>
  <c r="B7" i="19"/>
  <c r="C7" i="19"/>
  <c r="D7" i="19"/>
  <c r="E7" i="19"/>
  <c r="F7" i="19"/>
  <c r="G7" i="19"/>
  <c r="H7" i="19"/>
  <c r="I7" i="19"/>
  <c r="J7" i="19"/>
  <c r="K7" i="19"/>
  <c r="L7" i="19"/>
  <c r="M7" i="19"/>
  <c r="N7" i="19"/>
  <c r="B8" i="19"/>
  <c r="C8" i="19"/>
  <c r="D8" i="19"/>
  <c r="E8" i="19"/>
  <c r="F8" i="19"/>
  <c r="G8" i="19"/>
  <c r="H8" i="19"/>
  <c r="I8" i="19"/>
  <c r="J8" i="19"/>
  <c r="K8" i="19"/>
  <c r="L8" i="19"/>
  <c r="M8" i="19"/>
  <c r="N8" i="19"/>
  <c r="B9" i="19"/>
  <c r="C9" i="19"/>
  <c r="D9" i="19"/>
  <c r="E9" i="19"/>
  <c r="F9" i="19"/>
  <c r="G9" i="19"/>
  <c r="H9" i="19"/>
  <c r="I9" i="19"/>
  <c r="J9" i="19"/>
  <c r="K9" i="19"/>
  <c r="L9" i="19"/>
  <c r="M9" i="19"/>
  <c r="N9" i="19"/>
  <c r="B10" i="19"/>
  <c r="C10" i="19"/>
  <c r="D10" i="19"/>
  <c r="E10" i="19"/>
  <c r="F10" i="19"/>
  <c r="G10" i="19"/>
  <c r="H10" i="19"/>
  <c r="I10" i="19"/>
  <c r="J10" i="19"/>
  <c r="K10" i="19"/>
  <c r="L10" i="19"/>
  <c r="M10" i="19"/>
  <c r="N10" i="19"/>
  <c r="B11" i="19"/>
  <c r="C11" i="19"/>
  <c r="D11" i="19"/>
  <c r="E11" i="19"/>
  <c r="F11" i="19"/>
  <c r="G11" i="19"/>
  <c r="H11" i="19"/>
  <c r="I11" i="19"/>
  <c r="J11" i="19"/>
  <c r="K11" i="19"/>
  <c r="L11" i="19"/>
  <c r="M11" i="19"/>
  <c r="N11" i="19"/>
  <c r="B12" i="19"/>
  <c r="C12" i="19"/>
  <c r="D12" i="19"/>
  <c r="E12" i="19"/>
  <c r="F12" i="19"/>
  <c r="G12" i="19"/>
  <c r="H12" i="19"/>
  <c r="I12" i="19"/>
  <c r="J12" i="19"/>
  <c r="K12" i="19"/>
  <c r="L12" i="19"/>
  <c r="M12" i="19"/>
  <c r="N12" i="19"/>
  <c r="B13" i="19"/>
  <c r="C13" i="19"/>
  <c r="D13" i="19"/>
  <c r="E13" i="19"/>
  <c r="F13" i="19"/>
  <c r="G13" i="19"/>
  <c r="H13" i="19"/>
  <c r="I13" i="19"/>
  <c r="J13" i="19"/>
  <c r="K13" i="19"/>
  <c r="L13" i="19"/>
  <c r="M13" i="19"/>
  <c r="N13" i="19"/>
  <c r="B14" i="19"/>
  <c r="C14" i="19"/>
  <c r="D14" i="19"/>
  <c r="E14" i="19"/>
  <c r="F14" i="19"/>
  <c r="G14" i="19"/>
  <c r="H14" i="19"/>
  <c r="I14" i="19"/>
  <c r="J14" i="19"/>
  <c r="K14" i="19"/>
  <c r="L14" i="19"/>
  <c r="M14" i="19"/>
  <c r="N14" i="19"/>
  <c r="B15" i="19"/>
  <c r="C15" i="19"/>
  <c r="D15" i="19"/>
  <c r="E15" i="19"/>
  <c r="F15" i="19"/>
  <c r="G15" i="19"/>
  <c r="H15" i="19"/>
  <c r="I15" i="19"/>
  <c r="J15" i="19"/>
  <c r="K15" i="19"/>
  <c r="L15" i="19"/>
  <c r="M15" i="19"/>
  <c r="N15" i="19"/>
  <c r="B16" i="19"/>
  <c r="C16" i="19"/>
  <c r="D16" i="19"/>
  <c r="E16" i="19"/>
  <c r="F16" i="19"/>
  <c r="G16" i="19"/>
  <c r="H16" i="19"/>
  <c r="I16" i="19"/>
  <c r="J16" i="19"/>
  <c r="K16" i="19"/>
  <c r="L16" i="19"/>
  <c r="M16" i="19"/>
  <c r="N16" i="19"/>
  <c r="B17" i="19"/>
  <c r="C17" i="19"/>
  <c r="D17" i="19"/>
  <c r="E17" i="19"/>
  <c r="F17" i="19"/>
  <c r="G17" i="19"/>
  <c r="H17" i="19"/>
  <c r="I17" i="19"/>
  <c r="J17" i="19"/>
  <c r="K17" i="19"/>
  <c r="L17" i="19"/>
  <c r="M17" i="19"/>
  <c r="N17" i="19"/>
  <c r="B18" i="19"/>
  <c r="C18" i="19"/>
  <c r="D18" i="19"/>
  <c r="E18" i="19"/>
  <c r="F18" i="19"/>
  <c r="G18" i="19"/>
  <c r="H18" i="19"/>
  <c r="I18" i="19"/>
  <c r="J18" i="19"/>
  <c r="K18" i="19"/>
  <c r="L18" i="19"/>
  <c r="M18" i="19"/>
  <c r="N18" i="19"/>
  <c r="B19" i="19"/>
  <c r="C19" i="19"/>
  <c r="D19" i="19"/>
  <c r="E19" i="19"/>
  <c r="F19" i="19"/>
  <c r="G19" i="19"/>
  <c r="H19" i="19"/>
  <c r="I19" i="19"/>
  <c r="J19" i="19"/>
  <c r="K19" i="19"/>
  <c r="L19" i="19"/>
  <c r="M19" i="19"/>
  <c r="N19" i="19"/>
  <c r="B20" i="19"/>
  <c r="C20" i="19"/>
  <c r="D20" i="19"/>
  <c r="E20" i="19"/>
  <c r="F20" i="19"/>
  <c r="G20" i="19"/>
  <c r="H20" i="19"/>
  <c r="I20" i="19"/>
  <c r="J20" i="19"/>
  <c r="K20" i="19"/>
  <c r="L20" i="19"/>
  <c r="M20" i="19"/>
  <c r="N20" i="19"/>
  <c r="B21" i="19"/>
  <c r="C21" i="19"/>
  <c r="D21" i="19"/>
  <c r="E21" i="19"/>
  <c r="F21" i="19"/>
  <c r="G21" i="19"/>
  <c r="H21" i="19"/>
  <c r="I21" i="19"/>
  <c r="J21" i="19"/>
  <c r="K21" i="19"/>
  <c r="L21" i="19"/>
  <c r="M21" i="19"/>
  <c r="N21" i="19"/>
  <c r="B22" i="19"/>
  <c r="C22" i="19"/>
  <c r="D22" i="19"/>
  <c r="E22" i="19"/>
  <c r="F22" i="19"/>
  <c r="G22" i="19"/>
  <c r="H22" i="19"/>
  <c r="I22" i="19"/>
  <c r="J22" i="19"/>
  <c r="K22" i="19"/>
  <c r="L22" i="19"/>
  <c r="M22" i="19"/>
  <c r="N22" i="19"/>
  <c r="B23" i="19"/>
  <c r="C23" i="19"/>
  <c r="D23" i="19"/>
  <c r="E23" i="19"/>
  <c r="F23" i="19"/>
  <c r="G23" i="19"/>
  <c r="H23" i="19"/>
  <c r="I23" i="19"/>
  <c r="J23" i="19"/>
  <c r="K23" i="19"/>
  <c r="L23" i="19"/>
  <c r="M23" i="19"/>
  <c r="N23" i="19"/>
  <c r="B24" i="19"/>
  <c r="C24" i="19"/>
  <c r="D24" i="19"/>
  <c r="E24" i="19"/>
  <c r="F24" i="19"/>
  <c r="G24" i="19"/>
  <c r="H24" i="19"/>
  <c r="I24" i="19"/>
  <c r="J24" i="19"/>
  <c r="K24" i="19"/>
  <c r="L24" i="19"/>
  <c r="M24" i="19"/>
  <c r="N24" i="19"/>
  <c r="B25" i="19"/>
  <c r="C25" i="19"/>
  <c r="D25" i="19"/>
  <c r="E25" i="19"/>
  <c r="F25" i="19"/>
  <c r="G25" i="19"/>
  <c r="H25" i="19"/>
  <c r="I25" i="19"/>
  <c r="J25" i="19"/>
  <c r="K25" i="19"/>
  <c r="L25" i="19"/>
  <c r="M25" i="19"/>
  <c r="N25" i="19"/>
  <c r="B26" i="19"/>
  <c r="C26" i="19"/>
  <c r="D26" i="19"/>
  <c r="E26" i="19"/>
  <c r="F26" i="19"/>
  <c r="G26" i="19"/>
  <c r="H26" i="19"/>
  <c r="I26" i="19"/>
  <c r="J26" i="19"/>
  <c r="K26" i="19"/>
  <c r="L26" i="19"/>
  <c r="M26" i="19"/>
  <c r="N26" i="19"/>
  <c r="B27" i="19"/>
  <c r="C27" i="19"/>
  <c r="D27" i="19"/>
  <c r="E27" i="19"/>
  <c r="F27" i="19"/>
  <c r="G27" i="19"/>
  <c r="H27" i="19"/>
  <c r="I27" i="19"/>
  <c r="J27" i="19"/>
  <c r="K27" i="19"/>
  <c r="L27" i="19"/>
  <c r="M27" i="19"/>
  <c r="N27" i="19"/>
  <c r="B28" i="19"/>
  <c r="C28" i="19"/>
  <c r="D28" i="19"/>
  <c r="E28" i="19"/>
  <c r="F28" i="19"/>
  <c r="G28" i="19"/>
  <c r="H28" i="19"/>
  <c r="I28" i="19"/>
  <c r="J28" i="19"/>
  <c r="K28" i="19"/>
  <c r="L28" i="19"/>
  <c r="M28" i="19"/>
  <c r="N28" i="19"/>
  <c r="B29" i="19"/>
  <c r="C29" i="19"/>
  <c r="D29" i="19"/>
  <c r="E29" i="19"/>
  <c r="F29" i="19"/>
  <c r="G29" i="19"/>
  <c r="H29" i="19"/>
  <c r="I29" i="19"/>
  <c r="J29" i="19"/>
  <c r="K29" i="19"/>
  <c r="L29" i="19"/>
  <c r="M29" i="19"/>
  <c r="N29" i="19"/>
  <c r="B30" i="19"/>
  <c r="C30" i="19"/>
  <c r="D30" i="19"/>
  <c r="E30" i="19"/>
  <c r="F30" i="19"/>
  <c r="G30" i="19"/>
  <c r="H30" i="19"/>
  <c r="I30" i="19"/>
  <c r="J30" i="19"/>
  <c r="K30" i="19"/>
  <c r="L30" i="19"/>
  <c r="M30" i="19"/>
  <c r="N30" i="19"/>
  <c r="B31" i="19"/>
  <c r="C31" i="19"/>
  <c r="D31" i="19"/>
  <c r="E31" i="19"/>
  <c r="F31" i="19"/>
  <c r="G31" i="19"/>
  <c r="H31" i="19"/>
  <c r="I31" i="19"/>
  <c r="J31" i="19"/>
  <c r="K31" i="19"/>
  <c r="L31" i="19"/>
  <c r="M31" i="19"/>
  <c r="N31" i="19"/>
  <c r="B32" i="19"/>
  <c r="C32" i="19"/>
  <c r="D32" i="19"/>
  <c r="E32" i="19"/>
  <c r="F32" i="19"/>
  <c r="G32" i="19"/>
  <c r="H32" i="19"/>
  <c r="I32" i="19"/>
  <c r="J32" i="19"/>
  <c r="K32" i="19"/>
  <c r="L32" i="19"/>
  <c r="M32" i="19"/>
  <c r="N32" i="19"/>
  <c r="B33" i="19"/>
  <c r="C33" i="19"/>
  <c r="D33" i="19"/>
  <c r="E33" i="19"/>
  <c r="F33" i="19"/>
  <c r="G33" i="19"/>
  <c r="H33" i="19"/>
  <c r="I33" i="19"/>
  <c r="J33" i="19"/>
  <c r="K33" i="19"/>
  <c r="L33" i="19"/>
  <c r="M33" i="19"/>
  <c r="N33" i="19"/>
  <c r="B34" i="19"/>
  <c r="C34" i="19"/>
  <c r="D34" i="19"/>
  <c r="E34" i="19"/>
  <c r="F34" i="19"/>
  <c r="G34" i="19"/>
  <c r="H34" i="19"/>
  <c r="I34" i="19"/>
  <c r="J34" i="19"/>
  <c r="K34" i="19"/>
  <c r="L34" i="19"/>
  <c r="M34" i="19"/>
  <c r="N34" i="19"/>
  <c r="B35" i="19"/>
  <c r="C35" i="19"/>
  <c r="D35" i="19"/>
  <c r="E35" i="19"/>
  <c r="F35" i="19"/>
  <c r="G35" i="19"/>
  <c r="H35" i="19"/>
  <c r="I35" i="19"/>
  <c r="J35" i="19"/>
  <c r="K35" i="19"/>
  <c r="L35" i="19"/>
  <c r="M35" i="19"/>
  <c r="N35" i="19"/>
  <c r="B36" i="19"/>
  <c r="C36" i="19"/>
  <c r="D36" i="19"/>
  <c r="E36" i="19"/>
  <c r="F36" i="19"/>
  <c r="G36" i="19"/>
  <c r="H36" i="19"/>
  <c r="I36" i="19"/>
  <c r="J36" i="19"/>
  <c r="K36" i="19"/>
  <c r="L36" i="19"/>
  <c r="M36" i="19"/>
  <c r="N36" i="19"/>
  <c r="B37" i="19"/>
  <c r="C37" i="19"/>
  <c r="D37" i="19"/>
  <c r="E37" i="19"/>
  <c r="F37" i="19"/>
  <c r="G37" i="19"/>
  <c r="H37" i="19"/>
  <c r="I37" i="19"/>
  <c r="J37" i="19"/>
  <c r="K37" i="19"/>
  <c r="L37" i="19"/>
  <c r="M37" i="19"/>
  <c r="N37" i="19"/>
  <c r="B38" i="19"/>
  <c r="C38" i="19"/>
  <c r="D38" i="19"/>
  <c r="E38" i="19"/>
  <c r="F38" i="19"/>
  <c r="G38" i="19"/>
  <c r="H38" i="19"/>
  <c r="I38" i="19"/>
  <c r="J38" i="19"/>
  <c r="K38" i="19"/>
  <c r="L38" i="19"/>
  <c r="M38" i="19"/>
  <c r="N38" i="19"/>
  <c r="B39" i="19"/>
  <c r="C39" i="19"/>
  <c r="D39" i="19"/>
  <c r="E39" i="19"/>
  <c r="F39" i="19"/>
  <c r="G39" i="19"/>
  <c r="H39" i="19"/>
  <c r="I39" i="19"/>
  <c r="J39" i="19"/>
  <c r="K39" i="19"/>
  <c r="L39" i="19"/>
  <c r="M39" i="19"/>
  <c r="N39" i="19"/>
  <c r="B40" i="19"/>
  <c r="C40" i="19"/>
  <c r="D40" i="19"/>
  <c r="E40" i="19"/>
  <c r="F40" i="19"/>
  <c r="G40" i="19"/>
  <c r="H40" i="19"/>
  <c r="I40" i="19"/>
  <c r="J40" i="19"/>
  <c r="K40" i="19"/>
  <c r="L40" i="19"/>
  <c r="M40" i="19"/>
  <c r="N40" i="19"/>
  <c r="B41" i="19"/>
  <c r="C41" i="19"/>
  <c r="D41" i="19"/>
  <c r="E41" i="19"/>
  <c r="F41" i="19"/>
  <c r="G41" i="19"/>
  <c r="H41" i="19"/>
  <c r="I41" i="19"/>
  <c r="J41" i="19"/>
  <c r="K41" i="19"/>
  <c r="L41" i="19"/>
  <c r="M41" i="19"/>
  <c r="N41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N1" i="19"/>
  <c r="M1" i="19"/>
  <c r="L1" i="19"/>
  <c r="K1" i="19"/>
  <c r="J1" i="19"/>
  <c r="I1" i="19"/>
  <c r="H1" i="19"/>
  <c r="G1" i="19"/>
  <c r="F1" i="19"/>
  <c r="E1" i="19"/>
  <c r="D1" i="19"/>
  <c r="C1" i="19"/>
  <c r="B1" i="19"/>
  <c r="O14" i="20" l="1"/>
  <c r="P14" i="20" s="1"/>
  <c r="R14" i="20" s="1"/>
  <c r="Q1" i="8"/>
  <c r="A1" i="18"/>
  <c r="R42" i="8"/>
  <c r="Q42" i="8"/>
  <c r="R41" i="8"/>
  <c r="Q41" i="8"/>
  <c r="R40" i="8"/>
  <c r="Q40" i="8"/>
  <c r="R39" i="8"/>
  <c r="Q39" i="8"/>
  <c r="R38" i="8"/>
  <c r="Q38" i="8"/>
  <c r="R37" i="8"/>
  <c r="Q37" i="8"/>
  <c r="R36" i="8"/>
  <c r="Q36" i="8"/>
  <c r="R35" i="8"/>
  <c r="Q35" i="8"/>
  <c r="R34" i="8"/>
  <c r="Q34" i="8"/>
  <c r="R33" i="8"/>
  <c r="Q33" i="8"/>
  <c r="R32" i="8"/>
  <c r="Q32" i="8"/>
  <c r="R31" i="8"/>
  <c r="Q31" i="8"/>
  <c r="R30" i="8"/>
  <c r="Q30" i="8"/>
  <c r="R29" i="8"/>
  <c r="Q29" i="8"/>
  <c r="R28" i="8"/>
  <c r="Q28" i="8"/>
  <c r="R27" i="8"/>
  <c r="Q27" i="8"/>
  <c r="R26" i="8"/>
  <c r="Q26" i="8"/>
  <c r="R25" i="8"/>
  <c r="Q25" i="8"/>
  <c r="R24" i="8"/>
  <c r="Q24" i="8"/>
  <c r="R23" i="8"/>
  <c r="Q23" i="8"/>
  <c r="R22" i="8"/>
  <c r="Q22" i="8"/>
  <c r="R21" i="8"/>
  <c r="Q21" i="8"/>
  <c r="R20" i="8"/>
  <c r="Q20" i="8"/>
  <c r="R19" i="8"/>
  <c r="Q19" i="8"/>
  <c r="R18" i="8"/>
  <c r="Q18" i="8"/>
  <c r="R17" i="8"/>
  <c r="Q17" i="8"/>
  <c r="R16" i="8"/>
  <c r="Q16" i="8"/>
  <c r="R15" i="8"/>
  <c r="Q15" i="8"/>
  <c r="R14" i="8"/>
  <c r="Q14" i="8"/>
  <c r="R13" i="8"/>
  <c r="Q13" i="8"/>
  <c r="R12" i="8"/>
  <c r="Q12" i="8"/>
  <c r="R11" i="8"/>
  <c r="Q11" i="8"/>
  <c r="R10" i="8"/>
  <c r="Q10" i="8"/>
  <c r="R9" i="8"/>
  <c r="Q9" i="8"/>
  <c r="R8" i="8"/>
  <c r="Q8" i="8"/>
  <c r="R7" i="8"/>
  <c r="Q7" i="8"/>
  <c r="R6" i="8"/>
  <c r="Q6" i="8"/>
  <c r="R5" i="8"/>
  <c r="Q5" i="8"/>
  <c r="R4" i="8"/>
  <c r="Q4" i="8"/>
  <c r="R3" i="8"/>
  <c r="Q3" i="8"/>
  <c r="K45" i="18"/>
  <c r="J45" i="18"/>
  <c r="I45" i="18"/>
  <c r="H45" i="18"/>
  <c r="G45" i="18"/>
  <c r="F45" i="18"/>
  <c r="E45" i="18"/>
  <c r="D45" i="18"/>
  <c r="C45" i="18"/>
  <c r="B45" i="18"/>
  <c r="A45" i="18"/>
  <c r="K44" i="18"/>
  <c r="J44" i="18"/>
  <c r="I44" i="18"/>
  <c r="H44" i="18"/>
  <c r="G44" i="18"/>
  <c r="F44" i="18"/>
  <c r="E44" i="18"/>
  <c r="D44" i="18"/>
  <c r="C44" i="18"/>
  <c r="B44" i="18"/>
  <c r="A44" i="18"/>
  <c r="K43" i="18"/>
  <c r="J43" i="18"/>
  <c r="I43" i="18"/>
  <c r="H43" i="18"/>
  <c r="G43" i="18"/>
  <c r="F43" i="18"/>
  <c r="E43" i="18"/>
  <c r="D43" i="18"/>
  <c r="C43" i="18"/>
  <c r="B43" i="18"/>
  <c r="A43" i="18"/>
  <c r="K42" i="18"/>
  <c r="J42" i="18"/>
  <c r="I42" i="18"/>
  <c r="H42" i="18"/>
  <c r="G42" i="18"/>
  <c r="F42" i="18"/>
  <c r="E42" i="18"/>
  <c r="D42" i="18"/>
  <c r="C42" i="18"/>
  <c r="B42" i="18"/>
  <c r="A42" i="18"/>
  <c r="K41" i="18"/>
  <c r="J41" i="18"/>
  <c r="I41" i="18"/>
  <c r="H41" i="18"/>
  <c r="G41" i="18"/>
  <c r="F41" i="18"/>
  <c r="E41" i="18"/>
  <c r="D41" i="18"/>
  <c r="C41" i="18"/>
  <c r="B41" i="18"/>
  <c r="A41" i="18"/>
  <c r="K40" i="18"/>
  <c r="J40" i="18"/>
  <c r="I40" i="18"/>
  <c r="H40" i="18"/>
  <c r="G40" i="18"/>
  <c r="F40" i="18"/>
  <c r="E40" i="18"/>
  <c r="D40" i="18"/>
  <c r="C40" i="18"/>
  <c r="B40" i="18"/>
  <c r="A40" i="18"/>
  <c r="K39" i="18"/>
  <c r="J39" i="18"/>
  <c r="I39" i="18"/>
  <c r="H39" i="18"/>
  <c r="G39" i="18"/>
  <c r="F39" i="18"/>
  <c r="E39" i="18"/>
  <c r="D39" i="18"/>
  <c r="C39" i="18"/>
  <c r="B39" i="18"/>
  <c r="A39" i="18"/>
  <c r="K38" i="18"/>
  <c r="J38" i="18"/>
  <c r="I38" i="18"/>
  <c r="H38" i="18"/>
  <c r="G38" i="18"/>
  <c r="F38" i="18"/>
  <c r="E38" i="18"/>
  <c r="D38" i="18"/>
  <c r="C38" i="18"/>
  <c r="B38" i="18"/>
  <c r="A38" i="18"/>
  <c r="K37" i="18"/>
  <c r="J37" i="18"/>
  <c r="I37" i="18"/>
  <c r="H37" i="18"/>
  <c r="G37" i="18"/>
  <c r="F37" i="18"/>
  <c r="E37" i="18"/>
  <c r="D37" i="18"/>
  <c r="C37" i="18"/>
  <c r="B37" i="18"/>
  <c r="A37" i="18"/>
  <c r="K36" i="18"/>
  <c r="J36" i="18"/>
  <c r="I36" i="18"/>
  <c r="H36" i="18"/>
  <c r="G36" i="18"/>
  <c r="F36" i="18"/>
  <c r="E36" i="18"/>
  <c r="D36" i="18"/>
  <c r="C36" i="18"/>
  <c r="B36" i="18"/>
  <c r="A36" i="18"/>
  <c r="K35" i="18"/>
  <c r="J35" i="18"/>
  <c r="I35" i="18"/>
  <c r="H35" i="18"/>
  <c r="G35" i="18"/>
  <c r="F35" i="18"/>
  <c r="E35" i="18"/>
  <c r="D35" i="18"/>
  <c r="C35" i="18"/>
  <c r="B35" i="18"/>
  <c r="A35" i="18"/>
  <c r="K34" i="18"/>
  <c r="J34" i="18"/>
  <c r="I34" i="18"/>
  <c r="H34" i="18"/>
  <c r="G34" i="18"/>
  <c r="F34" i="18"/>
  <c r="E34" i="18"/>
  <c r="D34" i="18"/>
  <c r="C34" i="18"/>
  <c r="B34" i="18"/>
  <c r="A34" i="18"/>
  <c r="K33" i="18"/>
  <c r="J33" i="18"/>
  <c r="I33" i="18"/>
  <c r="H33" i="18"/>
  <c r="G33" i="18"/>
  <c r="F33" i="18"/>
  <c r="E33" i="18"/>
  <c r="D33" i="18"/>
  <c r="C33" i="18"/>
  <c r="B33" i="18"/>
  <c r="A33" i="18"/>
  <c r="K32" i="18"/>
  <c r="J32" i="18"/>
  <c r="I32" i="18"/>
  <c r="H32" i="18"/>
  <c r="G32" i="18"/>
  <c r="F32" i="18"/>
  <c r="E32" i="18"/>
  <c r="D32" i="18"/>
  <c r="C32" i="18"/>
  <c r="B32" i="18"/>
  <c r="A32" i="18"/>
  <c r="K31" i="18"/>
  <c r="J31" i="18"/>
  <c r="I31" i="18"/>
  <c r="H31" i="18"/>
  <c r="G31" i="18"/>
  <c r="F31" i="18"/>
  <c r="E31" i="18"/>
  <c r="D31" i="18"/>
  <c r="C31" i="18"/>
  <c r="B31" i="18"/>
  <c r="A31" i="18"/>
  <c r="K30" i="18"/>
  <c r="J30" i="18"/>
  <c r="I30" i="18"/>
  <c r="H30" i="18"/>
  <c r="G30" i="18"/>
  <c r="F30" i="18"/>
  <c r="E30" i="18"/>
  <c r="D30" i="18"/>
  <c r="C30" i="18"/>
  <c r="B30" i="18"/>
  <c r="A30" i="18"/>
  <c r="K29" i="18"/>
  <c r="J29" i="18"/>
  <c r="I29" i="18"/>
  <c r="H29" i="18"/>
  <c r="G29" i="18"/>
  <c r="F29" i="18"/>
  <c r="E29" i="18"/>
  <c r="D29" i="18"/>
  <c r="C29" i="18"/>
  <c r="B29" i="18"/>
  <c r="A29" i="18"/>
  <c r="K28" i="18"/>
  <c r="J28" i="18"/>
  <c r="I28" i="18"/>
  <c r="H28" i="18"/>
  <c r="G28" i="18"/>
  <c r="F28" i="18"/>
  <c r="E28" i="18"/>
  <c r="D28" i="18"/>
  <c r="C28" i="18"/>
  <c r="B28" i="18"/>
  <c r="A28" i="18"/>
  <c r="K27" i="18"/>
  <c r="J27" i="18"/>
  <c r="I27" i="18"/>
  <c r="H27" i="18"/>
  <c r="G27" i="18"/>
  <c r="F27" i="18"/>
  <c r="E27" i="18"/>
  <c r="D27" i="18"/>
  <c r="C27" i="18"/>
  <c r="B27" i="18"/>
  <c r="A27" i="18"/>
  <c r="K26" i="18"/>
  <c r="J26" i="18"/>
  <c r="I26" i="18"/>
  <c r="H26" i="18"/>
  <c r="G26" i="18"/>
  <c r="F26" i="18"/>
  <c r="E26" i="18"/>
  <c r="D26" i="18"/>
  <c r="C26" i="18"/>
  <c r="B26" i="18"/>
  <c r="A26" i="18"/>
  <c r="K25" i="18"/>
  <c r="J25" i="18"/>
  <c r="I25" i="18"/>
  <c r="H25" i="18"/>
  <c r="G25" i="18"/>
  <c r="F25" i="18"/>
  <c r="E25" i="18"/>
  <c r="D25" i="18"/>
  <c r="C25" i="18"/>
  <c r="B25" i="18"/>
  <c r="A25" i="18"/>
  <c r="K24" i="18"/>
  <c r="J24" i="18"/>
  <c r="I24" i="18"/>
  <c r="H24" i="18"/>
  <c r="G24" i="18"/>
  <c r="F24" i="18"/>
  <c r="E24" i="18"/>
  <c r="D24" i="18"/>
  <c r="C24" i="18"/>
  <c r="B24" i="18"/>
  <c r="A24" i="18"/>
  <c r="K23" i="18"/>
  <c r="J23" i="18"/>
  <c r="I23" i="18"/>
  <c r="H23" i="18"/>
  <c r="G23" i="18"/>
  <c r="F23" i="18"/>
  <c r="E23" i="18"/>
  <c r="D23" i="18"/>
  <c r="C23" i="18"/>
  <c r="B23" i="18"/>
  <c r="A23" i="18"/>
  <c r="K22" i="18"/>
  <c r="J22" i="18"/>
  <c r="I22" i="18"/>
  <c r="H22" i="18"/>
  <c r="G22" i="18"/>
  <c r="F22" i="18"/>
  <c r="E22" i="18"/>
  <c r="D22" i="18"/>
  <c r="C22" i="18"/>
  <c r="B22" i="18"/>
  <c r="A22" i="18"/>
  <c r="K21" i="18"/>
  <c r="J21" i="18"/>
  <c r="I21" i="18"/>
  <c r="H21" i="18"/>
  <c r="G21" i="18"/>
  <c r="F21" i="18"/>
  <c r="E21" i="18"/>
  <c r="D21" i="18"/>
  <c r="C21" i="18"/>
  <c r="B21" i="18"/>
  <c r="A21" i="18"/>
  <c r="K20" i="18"/>
  <c r="J20" i="18"/>
  <c r="I20" i="18"/>
  <c r="H20" i="18"/>
  <c r="G20" i="18"/>
  <c r="F20" i="18"/>
  <c r="E20" i="18"/>
  <c r="D20" i="18"/>
  <c r="C20" i="18"/>
  <c r="B20" i="18"/>
  <c r="A20" i="18"/>
  <c r="K19" i="18"/>
  <c r="J19" i="18"/>
  <c r="I19" i="18"/>
  <c r="H19" i="18"/>
  <c r="G19" i="18"/>
  <c r="F19" i="18"/>
  <c r="E19" i="18"/>
  <c r="D19" i="18"/>
  <c r="C19" i="18"/>
  <c r="B19" i="18"/>
  <c r="A19" i="18"/>
  <c r="K18" i="18"/>
  <c r="J18" i="18"/>
  <c r="I18" i="18"/>
  <c r="H18" i="18"/>
  <c r="G18" i="18"/>
  <c r="F18" i="18"/>
  <c r="E18" i="18"/>
  <c r="D18" i="18"/>
  <c r="C18" i="18"/>
  <c r="B18" i="18"/>
  <c r="A18" i="18"/>
  <c r="K17" i="18"/>
  <c r="J17" i="18"/>
  <c r="I17" i="18"/>
  <c r="H17" i="18"/>
  <c r="G17" i="18"/>
  <c r="F17" i="18"/>
  <c r="E17" i="18"/>
  <c r="D17" i="18"/>
  <c r="C17" i="18"/>
  <c r="B17" i="18"/>
  <c r="A17" i="18"/>
  <c r="K16" i="18"/>
  <c r="J16" i="18"/>
  <c r="I16" i="18"/>
  <c r="H16" i="18"/>
  <c r="G16" i="18"/>
  <c r="F16" i="18"/>
  <c r="E16" i="18"/>
  <c r="D16" i="18"/>
  <c r="C16" i="18"/>
  <c r="B16" i="18"/>
  <c r="A16" i="18"/>
  <c r="K15" i="18"/>
  <c r="J15" i="18"/>
  <c r="I15" i="18"/>
  <c r="H15" i="18"/>
  <c r="G15" i="18"/>
  <c r="F15" i="18"/>
  <c r="E15" i="18"/>
  <c r="D15" i="18"/>
  <c r="C15" i="18"/>
  <c r="B15" i="18"/>
  <c r="A15" i="18"/>
  <c r="K14" i="18"/>
  <c r="J14" i="18"/>
  <c r="I14" i="18"/>
  <c r="H14" i="18"/>
  <c r="G14" i="18"/>
  <c r="F14" i="18"/>
  <c r="E14" i="18"/>
  <c r="D14" i="18"/>
  <c r="C14" i="18"/>
  <c r="B14" i="18"/>
  <c r="A14" i="18"/>
  <c r="K13" i="18"/>
  <c r="J13" i="18"/>
  <c r="I13" i="18"/>
  <c r="H13" i="18"/>
  <c r="G13" i="18"/>
  <c r="F13" i="18"/>
  <c r="E13" i="18"/>
  <c r="D13" i="18"/>
  <c r="C13" i="18"/>
  <c r="B13" i="18"/>
  <c r="A13" i="18"/>
  <c r="K12" i="18"/>
  <c r="J12" i="18"/>
  <c r="I12" i="18"/>
  <c r="H12" i="18"/>
  <c r="G12" i="18"/>
  <c r="F12" i="18"/>
  <c r="E12" i="18"/>
  <c r="D12" i="18"/>
  <c r="C12" i="18"/>
  <c r="B12" i="18"/>
  <c r="A12" i="18"/>
  <c r="K11" i="18"/>
  <c r="J11" i="18"/>
  <c r="I11" i="18"/>
  <c r="H11" i="18"/>
  <c r="G11" i="18"/>
  <c r="F11" i="18"/>
  <c r="E11" i="18"/>
  <c r="D11" i="18"/>
  <c r="C11" i="18"/>
  <c r="B11" i="18"/>
  <c r="A11" i="18"/>
  <c r="K10" i="18"/>
  <c r="J10" i="18"/>
  <c r="I10" i="18"/>
  <c r="H10" i="18"/>
  <c r="G10" i="18"/>
  <c r="F10" i="18"/>
  <c r="E10" i="18"/>
  <c r="D10" i="18"/>
  <c r="C10" i="18"/>
  <c r="B10" i="18"/>
  <c r="A10" i="18"/>
  <c r="K9" i="18"/>
  <c r="J9" i="18"/>
  <c r="I9" i="18"/>
  <c r="H9" i="18"/>
  <c r="H46" i="18" s="1"/>
  <c r="G9" i="18"/>
  <c r="F9" i="18"/>
  <c r="E9" i="18"/>
  <c r="D9" i="18"/>
  <c r="C9" i="18"/>
  <c r="B9" i="18"/>
  <c r="A9" i="18"/>
  <c r="K8" i="18"/>
  <c r="K46" i="18" s="1"/>
  <c r="J8" i="18"/>
  <c r="I8" i="18"/>
  <c r="H8" i="18"/>
  <c r="G8" i="18"/>
  <c r="G46" i="18" s="1"/>
  <c r="F8" i="18"/>
  <c r="E8" i="18"/>
  <c r="D8" i="18"/>
  <c r="C8" i="18"/>
  <c r="B8" i="18"/>
  <c r="A8" i="18"/>
  <c r="K7" i="18"/>
  <c r="J7" i="18"/>
  <c r="I7" i="18"/>
  <c r="H7" i="18"/>
  <c r="G7" i="18"/>
  <c r="F7" i="18"/>
  <c r="E7" i="18"/>
  <c r="D7" i="18"/>
  <c r="C7" i="18"/>
  <c r="B7" i="18"/>
  <c r="A7" i="18"/>
  <c r="K6" i="18"/>
  <c r="J6" i="18"/>
  <c r="I6" i="18"/>
  <c r="H6" i="18"/>
  <c r="G6" i="18"/>
  <c r="F6" i="18"/>
  <c r="E6" i="18"/>
  <c r="D6" i="18"/>
  <c r="C6" i="18"/>
  <c r="B6" i="18"/>
  <c r="A6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C3" i="18"/>
  <c r="B3" i="18"/>
  <c r="A3" i="18"/>
  <c r="Q14" i="20" l="1"/>
  <c r="E46" i="18"/>
  <c r="E47" i="18" s="1"/>
  <c r="I46" i="18"/>
  <c r="I47" i="18" s="1"/>
  <c r="D46" i="18"/>
  <c r="H47" i="18"/>
  <c r="F46" i="18"/>
  <c r="O15" i="20" l="1"/>
  <c r="P15" i="20" s="1"/>
  <c r="R15" i="20" s="1"/>
  <c r="F48" i="18"/>
  <c r="D48" i="18"/>
  <c r="G48" i="18"/>
  <c r="Q15" i="20" l="1"/>
  <c r="N3" i="6"/>
  <c r="O3" i="6"/>
  <c r="P3" i="6"/>
  <c r="Q3" i="6"/>
  <c r="R3" i="6"/>
  <c r="S3" i="6"/>
  <c r="T3" i="6"/>
  <c r="U3" i="6"/>
  <c r="V3" i="6"/>
  <c r="O16" i="20" l="1"/>
  <c r="P16" i="20" s="1"/>
  <c r="M7" i="17"/>
  <c r="M8" i="17"/>
  <c r="M9" i="17"/>
  <c r="M10" i="17"/>
  <c r="M11" i="17"/>
  <c r="M12" i="17"/>
  <c r="M13" i="17"/>
  <c r="M14" i="17" s="1"/>
  <c r="M15" i="17"/>
  <c r="M16" i="17"/>
  <c r="M17" i="17"/>
  <c r="M18" i="17" s="1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6" i="17"/>
  <c r="L25" i="17"/>
  <c r="L24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M6" i="17"/>
  <c r="L6" i="17"/>
  <c r="Q16" i="20" l="1"/>
  <c r="S16" i="20" s="1"/>
  <c r="O17" i="20" s="1"/>
  <c r="P17" i="20" s="1"/>
  <c r="R16" i="20"/>
  <c r="G56" i="17"/>
  <c r="F53" i="17"/>
  <c r="G57" i="17" s="1"/>
  <c r="E56" i="17"/>
  <c r="R17" i="20" l="1"/>
  <c r="Q17" i="20"/>
  <c r="F54" i="17"/>
  <c r="G58" i="17" s="1"/>
  <c r="D53" i="17"/>
  <c r="S17" i="20" l="1"/>
  <c r="F55" i="17"/>
  <c r="F56" i="17" s="1"/>
  <c r="D54" i="17"/>
  <c r="E57" i="17"/>
  <c r="G59" i="17"/>
  <c r="A53" i="17"/>
  <c r="A54" i="17" s="1"/>
  <c r="A55" i="17" s="1"/>
  <c r="A56" i="17" s="1"/>
  <c r="A57" i="17" s="1"/>
  <c r="A58" i="17" s="1"/>
  <c r="A59" i="17" s="1"/>
  <c r="A60" i="17" s="1"/>
  <c r="A61" i="17" s="1"/>
  <c r="A62" i="17" s="1"/>
  <c r="A63" i="17" s="1"/>
  <c r="A64" i="17" s="1"/>
  <c r="A65" i="17" s="1"/>
  <c r="A66" i="17" s="1"/>
  <c r="A67" i="17" s="1"/>
  <c r="A68" i="17" s="1"/>
  <c r="A69" i="17" s="1"/>
  <c r="A70" i="17" s="1"/>
  <c r="A71" i="17" s="1"/>
  <c r="A72" i="17" s="1"/>
  <c r="A73" i="17" s="1"/>
  <c r="A74" i="17" s="1"/>
  <c r="A75" i="17" s="1"/>
  <c r="A76" i="17" s="1"/>
  <c r="A77" i="17" s="1"/>
  <c r="A78" i="17" s="1"/>
  <c r="A79" i="17" s="1"/>
  <c r="A80" i="17" s="1"/>
  <c r="A81" i="17" s="1"/>
  <c r="A82" i="17" s="1"/>
  <c r="B53" i="17"/>
  <c r="B54" i="17" s="1"/>
  <c r="B55" i="17" s="1"/>
  <c r="B56" i="17" s="1"/>
  <c r="K45" i="17"/>
  <c r="J45" i="17"/>
  <c r="O42" i="8" s="1"/>
  <c r="I45" i="17"/>
  <c r="H45" i="17"/>
  <c r="G45" i="17"/>
  <c r="F45" i="17"/>
  <c r="E45" i="17"/>
  <c r="D45" i="17"/>
  <c r="C45" i="17"/>
  <c r="B45" i="17"/>
  <c r="A45" i="17"/>
  <c r="K44" i="17"/>
  <c r="J44" i="17"/>
  <c r="O41" i="8" s="1"/>
  <c r="I44" i="17"/>
  <c r="H44" i="17"/>
  <c r="G44" i="17"/>
  <c r="F44" i="17"/>
  <c r="E44" i="17"/>
  <c r="D44" i="17"/>
  <c r="C44" i="17"/>
  <c r="B44" i="17"/>
  <c r="A44" i="17"/>
  <c r="K43" i="17"/>
  <c r="J43" i="17"/>
  <c r="O40" i="8" s="1"/>
  <c r="I43" i="17"/>
  <c r="H43" i="17"/>
  <c r="G43" i="17"/>
  <c r="F43" i="17"/>
  <c r="E43" i="17"/>
  <c r="D43" i="17"/>
  <c r="C43" i="17"/>
  <c r="B43" i="17"/>
  <c r="A43" i="17"/>
  <c r="K42" i="17"/>
  <c r="J42" i="17"/>
  <c r="O39" i="8" s="1"/>
  <c r="I42" i="17"/>
  <c r="H42" i="17"/>
  <c r="G42" i="17"/>
  <c r="F42" i="17"/>
  <c r="E42" i="17"/>
  <c r="D42" i="17"/>
  <c r="C42" i="17"/>
  <c r="B42" i="17"/>
  <c r="A42" i="17"/>
  <c r="K41" i="17"/>
  <c r="J41" i="17"/>
  <c r="O38" i="8" s="1"/>
  <c r="I41" i="17"/>
  <c r="H41" i="17"/>
  <c r="G41" i="17"/>
  <c r="F41" i="17"/>
  <c r="E41" i="17"/>
  <c r="D41" i="17"/>
  <c r="C41" i="17"/>
  <c r="B41" i="17"/>
  <c r="A41" i="17"/>
  <c r="K40" i="17"/>
  <c r="J40" i="17"/>
  <c r="O37" i="8" s="1"/>
  <c r="I40" i="17"/>
  <c r="H40" i="17"/>
  <c r="G40" i="17"/>
  <c r="F40" i="17"/>
  <c r="E40" i="17"/>
  <c r="D40" i="17"/>
  <c r="C40" i="17"/>
  <c r="B40" i="17"/>
  <c r="A40" i="17"/>
  <c r="K39" i="17"/>
  <c r="J39" i="17"/>
  <c r="O36" i="8" s="1"/>
  <c r="I39" i="17"/>
  <c r="H39" i="17"/>
  <c r="G39" i="17"/>
  <c r="F39" i="17"/>
  <c r="E39" i="17"/>
  <c r="D39" i="17"/>
  <c r="C39" i="17"/>
  <c r="B39" i="17"/>
  <c r="A39" i="17"/>
  <c r="K38" i="17"/>
  <c r="J38" i="17"/>
  <c r="O35" i="8" s="1"/>
  <c r="I38" i="17"/>
  <c r="H38" i="17"/>
  <c r="G38" i="17"/>
  <c r="F38" i="17"/>
  <c r="E38" i="17"/>
  <c r="D38" i="17"/>
  <c r="C38" i="17"/>
  <c r="B38" i="17"/>
  <c r="A38" i="17"/>
  <c r="K37" i="17"/>
  <c r="J37" i="17"/>
  <c r="O34" i="8" s="1"/>
  <c r="I37" i="17"/>
  <c r="H37" i="17"/>
  <c r="G37" i="17"/>
  <c r="F37" i="17"/>
  <c r="E37" i="17"/>
  <c r="D37" i="17"/>
  <c r="C37" i="17"/>
  <c r="B37" i="17"/>
  <c r="A37" i="17"/>
  <c r="K36" i="17"/>
  <c r="J36" i="17"/>
  <c r="O33" i="8" s="1"/>
  <c r="I36" i="17"/>
  <c r="H36" i="17"/>
  <c r="G36" i="17"/>
  <c r="F36" i="17"/>
  <c r="E36" i="17"/>
  <c r="D36" i="17"/>
  <c r="C36" i="17"/>
  <c r="B36" i="17"/>
  <c r="A36" i="17"/>
  <c r="K35" i="17"/>
  <c r="J35" i="17"/>
  <c r="O32" i="8" s="1"/>
  <c r="I35" i="17"/>
  <c r="H35" i="17"/>
  <c r="G35" i="17"/>
  <c r="F35" i="17"/>
  <c r="E35" i="17"/>
  <c r="D35" i="17"/>
  <c r="C35" i="17"/>
  <c r="B35" i="17"/>
  <c r="A35" i="17"/>
  <c r="K34" i="17"/>
  <c r="J34" i="17"/>
  <c r="O31" i="8" s="1"/>
  <c r="I34" i="17"/>
  <c r="H34" i="17"/>
  <c r="G34" i="17"/>
  <c r="F34" i="17"/>
  <c r="E34" i="17"/>
  <c r="D34" i="17"/>
  <c r="C34" i="17"/>
  <c r="B34" i="17"/>
  <c r="A34" i="17"/>
  <c r="K33" i="17"/>
  <c r="J33" i="17"/>
  <c r="O30" i="8" s="1"/>
  <c r="I33" i="17"/>
  <c r="H33" i="17"/>
  <c r="G33" i="17"/>
  <c r="F33" i="17"/>
  <c r="E33" i="17"/>
  <c r="D33" i="17"/>
  <c r="C33" i="17"/>
  <c r="B33" i="17"/>
  <c r="A33" i="17"/>
  <c r="K32" i="17"/>
  <c r="J32" i="17"/>
  <c r="O29" i="8" s="1"/>
  <c r="I32" i="17"/>
  <c r="H32" i="17"/>
  <c r="G32" i="17"/>
  <c r="F32" i="17"/>
  <c r="E32" i="17"/>
  <c r="D32" i="17"/>
  <c r="C32" i="17"/>
  <c r="B32" i="17"/>
  <c r="A32" i="17"/>
  <c r="K31" i="17"/>
  <c r="J31" i="17"/>
  <c r="O28" i="8" s="1"/>
  <c r="I31" i="17"/>
  <c r="H31" i="17"/>
  <c r="G31" i="17"/>
  <c r="F31" i="17"/>
  <c r="E31" i="17"/>
  <c r="D31" i="17"/>
  <c r="C31" i="17"/>
  <c r="B31" i="17"/>
  <c r="A31" i="17"/>
  <c r="K30" i="17"/>
  <c r="J30" i="17"/>
  <c r="O27" i="8" s="1"/>
  <c r="I30" i="17"/>
  <c r="H30" i="17"/>
  <c r="G30" i="17"/>
  <c r="F30" i="17"/>
  <c r="E30" i="17"/>
  <c r="D30" i="17"/>
  <c r="C30" i="17"/>
  <c r="B30" i="17"/>
  <c r="A30" i="17"/>
  <c r="K29" i="17"/>
  <c r="J29" i="17"/>
  <c r="O26" i="8" s="1"/>
  <c r="I29" i="17"/>
  <c r="H29" i="17"/>
  <c r="G29" i="17"/>
  <c r="F29" i="17"/>
  <c r="E29" i="17"/>
  <c r="D29" i="17"/>
  <c r="C29" i="17"/>
  <c r="B29" i="17"/>
  <c r="A29" i="17"/>
  <c r="K28" i="17"/>
  <c r="J28" i="17"/>
  <c r="O25" i="8" s="1"/>
  <c r="I28" i="17"/>
  <c r="H28" i="17"/>
  <c r="G28" i="17"/>
  <c r="F28" i="17"/>
  <c r="E28" i="17"/>
  <c r="D28" i="17"/>
  <c r="C28" i="17"/>
  <c r="B28" i="17"/>
  <c r="A28" i="17"/>
  <c r="K27" i="17"/>
  <c r="J27" i="17"/>
  <c r="O24" i="8" s="1"/>
  <c r="I27" i="17"/>
  <c r="H27" i="17"/>
  <c r="G27" i="17"/>
  <c r="F27" i="17"/>
  <c r="E27" i="17"/>
  <c r="D27" i="17"/>
  <c r="C27" i="17"/>
  <c r="B27" i="17"/>
  <c r="A27" i="17"/>
  <c r="K26" i="17"/>
  <c r="J26" i="17"/>
  <c r="O23" i="8" s="1"/>
  <c r="I26" i="17"/>
  <c r="H26" i="17"/>
  <c r="G26" i="17"/>
  <c r="F26" i="17"/>
  <c r="E26" i="17"/>
  <c r="D26" i="17"/>
  <c r="C26" i="17"/>
  <c r="B26" i="17"/>
  <c r="A26" i="17"/>
  <c r="K25" i="17"/>
  <c r="J25" i="17"/>
  <c r="O22" i="8" s="1"/>
  <c r="I25" i="17"/>
  <c r="H25" i="17"/>
  <c r="G25" i="17"/>
  <c r="F25" i="17"/>
  <c r="E25" i="17"/>
  <c r="D25" i="17"/>
  <c r="C25" i="17"/>
  <c r="B25" i="17"/>
  <c r="A25" i="17"/>
  <c r="K24" i="17"/>
  <c r="J24" i="17"/>
  <c r="O21" i="8" s="1"/>
  <c r="I24" i="17"/>
  <c r="H24" i="17"/>
  <c r="G24" i="17"/>
  <c r="F24" i="17"/>
  <c r="E24" i="17"/>
  <c r="D24" i="17"/>
  <c r="C24" i="17"/>
  <c r="B24" i="17"/>
  <c r="A24" i="17"/>
  <c r="K23" i="17"/>
  <c r="J23" i="17"/>
  <c r="O20" i="8" s="1"/>
  <c r="I23" i="17"/>
  <c r="H23" i="17"/>
  <c r="G23" i="17"/>
  <c r="F23" i="17"/>
  <c r="E23" i="17"/>
  <c r="D23" i="17"/>
  <c r="C23" i="17"/>
  <c r="B23" i="17"/>
  <c r="A23" i="17"/>
  <c r="K22" i="17"/>
  <c r="J22" i="17"/>
  <c r="O19" i="8" s="1"/>
  <c r="I22" i="17"/>
  <c r="H22" i="17"/>
  <c r="G22" i="17"/>
  <c r="F22" i="17"/>
  <c r="E22" i="17"/>
  <c r="D22" i="17"/>
  <c r="C22" i="17"/>
  <c r="B22" i="17"/>
  <c r="A22" i="17"/>
  <c r="K21" i="17"/>
  <c r="J21" i="17"/>
  <c r="O18" i="8" s="1"/>
  <c r="I21" i="17"/>
  <c r="H21" i="17"/>
  <c r="G21" i="17"/>
  <c r="F21" i="17"/>
  <c r="E21" i="17"/>
  <c r="D21" i="17"/>
  <c r="C21" i="17"/>
  <c r="B21" i="17"/>
  <c r="A21" i="17"/>
  <c r="K20" i="17"/>
  <c r="J20" i="17"/>
  <c r="O17" i="8" s="1"/>
  <c r="I20" i="17"/>
  <c r="H20" i="17"/>
  <c r="G20" i="17"/>
  <c r="F20" i="17"/>
  <c r="E20" i="17"/>
  <c r="D20" i="17"/>
  <c r="C20" i="17"/>
  <c r="B20" i="17"/>
  <c r="A20" i="17"/>
  <c r="K19" i="17"/>
  <c r="J19" i="17"/>
  <c r="O16" i="8" s="1"/>
  <c r="I19" i="17"/>
  <c r="H19" i="17"/>
  <c r="G19" i="17"/>
  <c r="F19" i="17"/>
  <c r="E19" i="17"/>
  <c r="D19" i="17"/>
  <c r="C19" i="17"/>
  <c r="B19" i="17"/>
  <c r="A19" i="17"/>
  <c r="K18" i="17"/>
  <c r="J18" i="17"/>
  <c r="O15" i="8" s="1"/>
  <c r="I18" i="17"/>
  <c r="H18" i="17"/>
  <c r="G18" i="17"/>
  <c r="F18" i="17"/>
  <c r="E18" i="17"/>
  <c r="D18" i="17"/>
  <c r="C18" i="17"/>
  <c r="B18" i="17"/>
  <c r="A18" i="17"/>
  <c r="K17" i="17"/>
  <c r="J17" i="17"/>
  <c r="O14" i="8" s="1"/>
  <c r="I17" i="17"/>
  <c r="H17" i="17"/>
  <c r="G17" i="17"/>
  <c r="F17" i="17"/>
  <c r="E17" i="17"/>
  <c r="D17" i="17"/>
  <c r="C17" i="17"/>
  <c r="B17" i="17"/>
  <c r="A17" i="17"/>
  <c r="K16" i="17"/>
  <c r="J16" i="17"/>
  <c r="O13" i="8" s="1"/>
  <c r="I16" i="17"/>
  <c r="H16" i="17"/>
  <c r="G16" i="17"/>
  <c r="F16" i="17"/>
  <c r="E16" i="17"/>
  <c r="D16" i="17"/>
  <c r="C16" i="17"/>
  <c r="B16" i="17"/>
  <c r="A16" i="17"/>
  <c r="K15" i="17"/>
  <c r="J15" i="17"/>
  <c r="O12" i="8" s="1"/>
  <c r="I15" i="17"/>
  <c r="H15" i="17"/>
  <c r="G15" i="17"/>
  <c r="F15" i="17"/>
  <c r="E15" i="17"/>
  <c r="D15" i="17"/>
  <c r="C15" i="17"/>
  <c r="B15" i="17"/>
  <c r="A15" i="17"/>
  <c r="K14" i="17"/>
  <c r="J14" i="17"/>
  <c r="O11" i="8" s="1"/>
  <c r="I14" i="17"/>
  <c r="H14" i="17"/>
  <c r="G14" i="17"/>
  <c r="F14" i="17"/>
  <c r="E14" i="17"/>
  <c r="D14" i="17"/>
  <c r="C14" i="17"/>
  <c r="B14" i="17"/>
  <c r="A14" i="17"/>
  <c r="K13" i="17"/>
  <c r="J13" i="17"/>
  <c r="O10" i="8" s="1"/>
  <c r="I13" i="17"/>
  <c r="H13" i="17"/>
  <c r="G13" i="17"/>
  <c r="F13" i="17"/>
  <c r="E13" i="17"/>
  <c r="D13" i="17"/>
  <c r="C13" i="17"/>
  <c r="B13" i="17"/>
  <c r="A13" i="17"/>
  <c r="K12" i="17"/>
  <c r="J12" i="17"/>
  <c r="O9" i="8" s="1"/>
  <c r="I12" i="17"/>
  <c r="H12" i="17"/>
  <c r="G12" i="17"/>
  <c r="F12" i="17"/>
  <c r="E12" i="17"/>
  <c r="D12" i="17"/>
  <c r="C12" i="17"/>
  <c r="B12" i="17"/>
  <c r="A12" i="17"/>
  <c r="K11" i="17"/>
  <c r="J11" i="17"/>
  <c r="O8" i="8" s="1"/>
  <c r="I11" i="17"/>
  <c r="H11" i="17"/>
  <c r="G11" i="17"/>
  <c r="F11" i="17"/>
  <c r="E11" i="17"/>
  <c r="D11" i="17"/>
  <c r="C11" i="17"/>
  <c r="B11" i="17"/>
  <c r="A11" i="17"/>
  <c r="K10" i="17"/>
  <c r="J10" i="17"/>
  <c r="O7" i="8" s="1"/>
  <c r="I10" i="17"/>
  <c r="H10" i="17"/>
  <c r="G10" i="17"/>
  <c r="F10" i="17"/>
  <c r="E10" i="17"/>
  <c r="D10" i="17"/>
  <c r="C10" i="17"/>
  <c r="B10" i="17"/>
  <c r="A10" i="17"/>
  <c r="K9" i="17"/>
  <c r="J9" i="17"/>
  <c r="O6" i="8" s="1"/>
  <c r="I9" i="17"/>
  <c r="H9" i="17"/>
  <c r="G9" i="17"/>
  <c r="F9" i="17"/>
  <c r="E9" i="17"/>
  <c r="D9" i="17"/>
  <c r="C9" i="17"/>
  <c r="B9" i="17"/>
  <c r="A9" i="17"/>
  <c r="K8" i="17"/>
  <c r="J8" i="17"/>
  <c r="O5" i="8" s="1"/>
  <c r="I8" i="17"/>
  <c r="H8" i="17"/>
  <c r="G8" i="17"/>
  <c r="F8" i="17"/>
  <c r="E8" i="17"/>
  <c r="D8" i="17"/>
  <c r="C8" i="17"/>
  <c r="B8" i="17"/>
  <c r="A8" i="17"/>
  <c r="K7" i="17"/>
  <c r="J7" i="17"/>
  <c r="O4" i="8" s="1"/>
  <c r="I7" i="17"/>
  <c r="H7" i="17"/>
  <c r="G7" i="17"/>
  <c r="F7" i="17"/>
  <c r="E7" i="17"/>
  <c r="D7" i="17"/>
  <c r="C7" i="17"/>
  <c r="B7" i="17"/>
  <c r="A7" i="17"/>
  <c r="K6" i="17"/>
  <c r="J6" i="17"/>
  <c r="O3" i="8" s="1"/>
  <c r="I6" i="17"/>
  <c r="H6" i="17"/>
  <c r="G6" i="17"/>
  <c r="F6" i="17"/>
  <c r="E6" i="17"/>
  <c r="D6" i="17"/>
  <c r="C6" i="17"/>
  <c r="B6" i="17"/>
  <c r="A6" i="17"/>
  <c r="X3" i="17"/>
  <c r="W3" i="17"/>
  <c r="V3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D3" i="17"/>
  <c r="C3" i="17"/>
  <c r="B3" i="17"/>
  <c r="A3" i="17"/>
  <c r="A1" i="17"/>
  <c r="O1" i="8" s="1"/>
  <c r="O18" i="20" l="1"/>
  <c r="P18" i="20" s="1"/>
  <c r="P28" i="8"/>
  <c r="P32" i="8"/>
  <c r="P36" i="8"/>
  <c r="P37" i="8"/>
  <c r="B57" i="17"/>
  <c r="C60" i="17"/>
  <c r="P6" i="8"/>
  <c r="P10" i="8"/>
  <c r="P14" i="8"/>
  <c r="P18" i="8"/>
  <c r="P22" i="8"/>
  <c r="P26" i="8"/>
  <c r="P30" i="8"/>
  <c r="P34" i="8"/>
  <c r="P38" i="8"/>
  <c r="P42" i="8"/>
  <c r="B58" i="17"/>
  <c r="C58" i="17" s="1"/>
  <c r="C61" i="17"/>
  <c r="D55" i="17"/>
  <c r="E58" i="17"/>
  <c r="G60" i="17"/>
  <c r="F57" i="17"/>
  <c r="B59" i="17"/>
  <c r="C59" i="17" s="1"/>
  <c r="P5" i="8"/>
  <c r="P9" i="8"/>
  <c r="P13" i="8"/>
  <c r="P17" i="8"/>
  <c r="P21" i="8"/>
  <c r="P25" i="8"/>
  <c r="P29" i="8"/>
  <c r="P33" i="8"/>
  <c r="P41" i="8"/>
  <c r="P8" i="8"/>
  <c r="P12" i="8"/>
  <c r="P16" i="8"/>
  <c r="P20" i="8"/>
  <c r="P24" i="8"/>
  <c r="P40" i="8"/>
  <c r="P4" i="8"/>
  <c r="P3" i="8"/>
  <c r="I46" i="17"/>
  <c r="P7" i="8"/>
  <c r="P11" i="8"/>
  <c r="P15" i="8"/>
  <c r="P19" i="8"/>
  <c r="P23" i="8"/>
  <c r="P27" i="8"/>
  <c r="P31" i="8"/>
  <c r="P35" i="8"/>
  <c r="P39" i="8"/>
  <c r="G46" i="17"/>
  <c r="K46" i="17"/>
  <c r="E46" i="17"/>
  <c r="D46" i="17"/>
  <c r="H46" i="17"/>
  <c r="F46" i="17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6" i="10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Q18" i="20" l="1"/>
  <c r="R18" i="20"/>
  <c r="E47" i="17"/>
  <c r="C62" i="17"/>
  <c r="H47" i="17"/>
  <c r="D56" i="17"/>
  <c r="E59" i="17"/>
  <c r="F58" i="17"/>
  <c r="G61" i="17"/>
  <c r="B60" i="17"/>
  <c r="C63" i="17"/>
  <c r="F48" i="17"/>
  <c r="I47" i="17"/>
  <c r="G48" i="17"/>
  <c r="D48" i="17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O19" i="20" l="1"/>
  <c r="P19" i="20" s="1"/>
  <c r="Q19" i="20" s="1"/>
  <c r="S18" i="20"/>
  <c r="D57" i="17"/>
  <c r="E60" i="17"/>
  <c r="G62" i="17"/>
  <c r="F59" i="17"/>
  <c r="B61" i="17"/>
  <c r="C64" i="17"/>
  <c r="K45" i="16"/>
  <c r="J45" i="16"/>
  <c r="M42" i="8" s="1"/>
  <c r="I45" i="16"/>
  <c r="H45" i="16"/>
  <c r="G45" i="16"/>
  <c r="F45" i="16"/>
  <c r="E45" i="16"/>
  <c r="D45" i="16"/>
  <c r="C45" i="16"/>
  <c r="B45" i="16"/>
  <c r="A45" i="16"/>
  <c r="K44" i="16"/>
  <c r="J44" i="16"/>
  <c r="M41" i="8" s="1"/>
  <c r="I44" i="16"/>
  <c r="H44" i="16"/>
  <c r="G44" i="16"/>
  <c r="F44" i="16"/>
  <c r="E44" i="16"/>
  <c r="D44" i="16"/>
  <c r="C44" i="16"/>
  <c r="B44" i="16"/>
  <c r="A44" i="16"/>
  <c r="K43" i="16"/>
  <c r="J43" i="16"/>
  <c r="M40" i="8" s="1"/>
  <c r="I43" i="16"/>
  <c r="H43" i="16"/>
  <c r="G43" i="16"/>
  <c r="F43" i="16"/>
  <c r="E43" i="16"/>
  <c r="D43" i="16"/>
  <c r="C43" i="16"/>
  <c r="B43" i="16"/>
  <c r="A43" i="16"/>
  <c r="K42" i="16"/>
  <c r="J42" i="16"/>
  <c r="M39" i="8" s="1"/>
  <c r="I42" i="16"/>
  <c r="H42" i="16"/>
  <c r="G42" i="16"/>
  <c r="F42" i="16"/>
  <c r="E42" i="16"/>
  <c r="D42" i="16"/>
  <c r="C42" i="16"/>
  <c r="B42" i="16"/>
  <c r="A42" i="16"/>
  <c r="K41" i="16"/>
  <c r="J41" i="16"/>
  <c r="M38" i="8" s="1"/>
  <c r="I41" i="16"/>
  <c r="H41" i="16"/>
  <c r="G41" i="16"/>
  <c r="F41" i="16"/>
  <c r="E41" i="16"/>
  <c r="D41" i="16"/>
  <c r="C41" i="16"/>
  <c r="B41" i="16"/>
  <c r="A41" i="16"/>
  <c r="K40" i="16"/>
  <c r="J40" i="16"/>
  <c r="M37" i="8" s="1"/>
  <c r="I40" i="16"/>
  <c r="H40" i="16"/>
  <c r="G40" i="16"/>
  <c r="F40" i="16"/>
  <c r="E40" i="16"/>
  <c r="D40" i="16"/>
  <c r="C40" i="16"/>
  <c r="B40" i="16"/>
  <c r="A40" i="16"/>
  <c r="K39" i="16"/>
  <c r="J39" i="16"/>
  <c r="M36" i="8" s="1"/>
  <c r="I39" i="16"/>
  <c r="H39" i="16"/>
  <c r="G39" i="16"/>
  <c r="F39" i="16"/>
  <c r="E39" i="16"/>
  <c r="D39" i="16"/>
  <c r="C39" i="16"/>
  <c r="B39" i="16"/>
  <c r="A39" i="16"/>
  <c r="K38" i="16"/>
  <c r="J38" i="16"/>
  <c r="M35" i="8" s="1"/>
  <c r="I38" i="16"/>
  <c r="H38" i="16"/>
  <c r="G38" i="16"/>
  <c r="F38" i="16"/>
  <c r="E38" i="16"/>
  <c r="D38" i="16"/>
  <c r="C38" i="16"/>
  <c r="B38" i="16"/>
  <c r="A38" i="16"/>
  <c r="K37" i="16"/>
  <c r="J37" i="16"/>
  <c r="M34" i="8" s="1"/>
  <c r="I37" i="16"/>
  <c r="H37" i="16"/>
  <c r="G37" i="16"/>
  <c r="F37" i="16"/>
  <c r="E37" i="16"/>
  <c r="D37" i="16"/>
  <c r="C37" i="16"/>
  <c r="B37" i="16"/>
  <c r="A37" i="16"/>
  <c r="K36" i="16"/>
  <c r="J36" i="16"/>
  <c r="M33" i="8" s="1"/>
  <c r="I36" i="16"/>
  <c r="H36" i="16"/>
  <c r="G36" i="16"/>
  <c r="F36" i="16"/>
  <c r="E36" i="16"/>
  <c r="D36" i="16"/>
  <c r="C36" i="16"/>
  <c r="B36" i="16"/>
  <c r="A36" i="16"/>
  <c r="K35" i="16"/>
  <c r="J35" i="16"/>
  <c r="M32" i="8" s="1"/>
  <c r="I35" i="16"/>
  <c r="H35" i="16"/>
  <c r="G35" i="16"/>
  <c r="F35" i="16"/>
  <c r="E35" i="16"/>
  <c r="D35" i="16"/>
  <c r="C35" i="16"/>
  <c r="B35" i="16"/>
  <c r="A35" i="16"/>
  <c r="K34" i="16"/>
  <c r="J34" i="16"/>
  <c r="M31" i="8" s="1"/>
  <c r="I34" i="16"/>
  <c r="H34" i="16"/>
  <c r="G34" i="16"/>
  <c r="F34" i="16"/>
  <c r="E34" i="16"/>
  <c r="D34" i="16"/>
  <c r="C34" i="16"/>
  <c r="B34" i="16"/>
  <c r="A34" i="16"/>
  <c r="K33" i="16"/>
  <c r="J33" i="16"/>
  <c r="M30" i="8" s="1"/>
  <c r="I33" i="16"/>
  <c r="H33" i="16"/>
  <c r="G33" i="16"/>
  <c r="F33" i="16"/>
  <c r="E33" i="16"/>
  <c r="D33" i="16"/>
  <c r="C33" i="16"/>
  <c r="B33" i="16"/>
  <c r="A33" i="16"/>
  <c r="K32" i="16"/>
  <c r="J32" i="16"/>
  <c r="M29" i="8" s="1"/>
  <c r="I32" i="16"/>
  <c r="H32" i="16"/>
  <c r="G32" i="16"/>
  <c r="F32" i="16"/>
  <c r="E32" i="16"/>
  <c r="D32" i="16"/>
  <c r="C32" i="16"/>
  <c r="B32" i="16"/>
  <c r="A32" i="16"/>
  <c r="K31" i="16"/>
  <c r="J31" i="16"/>
  <c r="M28" i="8" s="1"/>
  <c r="I31" i="16"/>
  <c r="H31" i="16"/>
  <c r="G31" i="16"/>
  <c r="F31" i="16"/>
  <c r="E31" i="16"/>
  <c r="D31" i="16"/>
  <c r="C31" i="16"/>
  <c r="B31" i="16"/>
  <c r="A31" i="16"/>
  <c r="K30" i="16"/>
  <c r="J30" i="16"/>
  <c r="M27" i="8" s="1"/>
  <c r="I30" i="16"/>
  <c r="H30" i="16"/>
  <c r="G30" i="16"/>
  <c r="F30" i="16"/>
  <c r="E30" i="16"/>
  <c r="D30" i="16"/>
  <c r="C30" i="16"/>
  <c r="B30" i="16"/>
  <c r="A30" i="16"/>
  <c r="K29" i="16"/>
  <c r="J29" i="16"/>
  <c r="M26" i="8" s="1"/>
  <c r="I29" i="16"/>
  <c r="H29" i="16"/>
  <c r="G29" i="16"/>
  <c r="F29" i="16"/>
  <c r="E29" i="16"/>
  <c r="D29" i="16"/>
  <c r="C29" i="16"/>
  <c r="B29" i="16"/>
  <c r="A29" i="16"/>
  <c r="K28" i="16"/>
  <c r="J28" i="16"/>
  <c r="M25" i="8" s="1"/>
  <c r="I28" i="16"/>
  <c r="H28" i="16"/>
  <c r="G28" i="16"/>
  <c r="F28" i="16"/>
  <c r="E28" i="16"/>
  <c r="D28" i="16"/>
  <c r="C28" i="16"/>
  <c r="B28" i="16"/>
  <c r="A28" i="16"/>
  <c r="K27" i="16"/>
  <c r="J27" i="16"/>
  <c r="M24" i="8" s="1"/>
  <c r="I27" i="16"/>
  <c r="H27" i="16"/>
  <c r="G27" i="16"/>
  <c r="F27" i="16"/>
  <c r="E27" i="16"/>
  <c r="D27" i="16"/>
  <c r="C27" i="16"/>
  <c r="B27" i="16"/>
  <c r="A27" i="16"/>
  <c r="K26" i="16"/>
  <c r="J26" i="16"/>
  <c r="M23" i="8" s="1"/>
  <c r="I26" i="16"/>
  <c r="H26" i="16"/>
  <c r="G26" i="16"/>
  <c r="F26" i="16"/>
  <c r="E26" i="16"/>
  <c r="D26" i="16"/>
  <c r="C26" i="16"/>
  <c r="B26" i="16"/>
  <c r="A26" i="16"/>
  <c r="K25" i="16"/>
  <c r="J25" i="16"/>
  <c r="M22" i="8" s="1"/>
  <c r="I25" i="16"/>
  <c r="H25" i="16"/>
  <c r="G25" i="16"/>
  <c r="F25" i="16"/>
  <c r="E25" i="16"/>
  <c r="D25" i="16"/>
  <c r="C25" i="16"/>
  <c r="B25" i="16"/>
  <c r="A25" i="16"/>
  <c r="K24" i="16"/>
  <c r="J24" i="16"/>
  <c r="M21" i="8" s="1"/>
  <c r="I24" i="16"/>
  <c r="H24" i="16"/>
  <c r="G24" i="16"/>
  <c r="F24" i="16"/>
  <c r="E24" i="16"/>
  <c r="D24" i="16"/>
  <c r="C24" i="16"/>
  <c r="B24" i="16"/>
  <c r="A24" i="16"/>
  <c r="K23" i="16"/>
  <c r="J23" i="16"/>
  <c r="M20" i="8" s="1"/>
  <c r="I23" i="16"/>
  <c r="H23" i="16"/>
  <c r="G23" i="16"/>
  <c r="F23" i="16"/>
  <c r="E23" i="16"/>
  <c r="D23" i="16"/>
  <c r="C23" i="16"/>
  <c r="B23" i="16"/>
  <c r="A23" i="16"/>
  <c r="K22" i="16"/>
  <c r="J22" i="16"/>
  <c r="M19" i="8" s="1"/>
  <c r="I22" i="16"/>
  <c r="H22" i="16"/>
  <c r="G22" i="16"/>
  <c r="F22" i="16"/>
  <c r="E22" i="16"/>
  <c r="D22" i="16"/>
  <c r="C22" i="16"/>
  <c r="B22" i="16"/>
  <c r="A22" i="16"/>
  <c r="K21" i="16"/>
  <c r="J21" i="16"/>
  <c r="M18" i="8" s="1"/>
  <c r="I21" i="16"/>
  <c r="H21" i="16"/>
  <c r="G21" i="16"/>
  <c r="F21" i="16"/>
  <c r="E21" i="16"/>
  <c r="D21" i="16"/>
  <c r="C21" i="16"/>
  <c r="B21" i="16"/>
  <c r="A21" i="16"/>
  <c r="K20" i="16"/>
  <c r="J20" i="16"/>
  <c r="M17" i="8" s="1"/>
  <c r="I20" i="16"/>
  <c r="H20" i="16"/>
  <c r="G20" i="16"/>
  <c r="F20" i="16"/>
  <c r="E20" i="16"/>
  <c r="D20" i="16"/>
  <c r="C20" i="16"/>
  <c r="B20" i="16"/>
  <c r="A20" i="16"/>
  <c r="K19" i="16"/>
  <c r="J19" i="16"/>
  <c r="M16" i="8" s="1"/>
  <c r="I19" i="16"/>
  <c r="H19" i="16"/>
  <c r="G19" i="16"/>
  <c r="F19" i="16"/>
  <c r="E19" i="16"/>
  <c r="D19" i="16"/>
  <c r="C19" i="16"/>
  <c r="B19" i="16"/>
  <c r="A19" i="16"/>
  <c r="K18" i="16"/>
  <c r="J18" i="16"/>
  <c r="M15" i="8" s="1"/>
  <c r="I18" i="16"/>
  <c r="H18" i="16"/>
  <c r="G18" i="16"/>
  <c r="F18" i="16"/>
  <c r="E18" i="16"/>
  <c r="D18" i="16"/>
  <c r="C18" i="16"/>
  <c r="B18" i="16"/>
  <c r="A18" i="16"/>
  <c r="K17" i="16"/>
  <c r="J17" i="16"/>
  <c r="M14" i="8" s="1"/>
  <c r="I17" i="16"/>
  <c r="H17" i="16"/>
  <c r="G17" i="16"/>
  <c r="F17" i="16"/>
  <c r="E17" i="16"/>
  <c r="D17" i="16"/>
  <c r="C17" i="16"/>
  <c r="B17" i="16"/>
  <c r="A17" i="16"/>
  <c r="K16" i="16"/>
  <c r="J16" i="16"/>
  <c r="M13" i="8" s="1"/>
  <c r="I16" i="16"/>
  <c r="H16" i="16"/>
  <c r="G16" i="16"/>
  <c r="F16" i="16"/>
  <c r="E16" i="16"/>
  <c r="D16" i="16"/>
  <c r="C16" i="16"/>
  <c r="B16" i="16"/>
  <c r="A16" i="16"/>
  <c r="K15" i="16"/>
  <c r="J15" i="16"/>
  <c r="M12" i="8" s="1"/>
  <c r="I15" i="16"/>
  <c r="H15" i="16"/>
  <c r="G15" i="16"/>
  <c r="F15" i="16"/>
  <c r="E15" i="16"/>
  <c r="D15" i="16"/>
  <c r="C15" i="16"/>
  <c r="B15" i="16"/>
  <c r="A15" i="16"/>
  <c r="K14" i="16"/>
  <c r="J14" i="16"/>
  <c r="M11" i="8" s="1"/>
  <c r="I14" i="16"/>
  <c r="H14" i="16"/>
  <c r="G14" i="16"/>
  <c r="F14" i="16"/>
  <c r="E14" i="16"/>
  <c r="D14" i="16"/>
  <c r="C14" i="16"/>
  <c r="B14" i="16"/>
  <c r="A14" i="16"/>
  <c r="K13" i="16"/>
  <c r="J13" i="16"/>
  <c r="M10" i="8" s="1"/>
  <c r="I13" i="16"/>
  <c r="H13" i="16"/>
  <c r="G13" i="16"/>
  <c r="F13" i="16"/>
  <c r="E13" i="16"/>
  <c r="D13" i="16"/>
  <c r="C13" i="16"/>
  <c r="B13" i="16"/>
  <c r="A13" i="16"/>
  <c r="K12" i="16"/>
  <c r="J12" i="16"/>
  <c r="M9" i="8" s="1"/>
  <c r="I12" i="16"/>
  <c r="H12" i="16"/>
  <c r="G12" i="16"/>
  <c r="F12" i="16"/>
  <c r="E12" i="16"/>
  <c r="D12" i="16"/>
  <c r="C12" i="16"/>
  <c r="B12" i="16"/>
  <c r="A12" i="16"/>
  <c r="K11" i="16"/>
  <c r="J11" i="16"/>
  <c r="M8" i="8" s="1"/>
  <c r="I11" i="16"/>
  <c r="H11" i="16"/>
  <c r="G11" i="16"/>
  <c r="F11" i="16"/>
  <c r="E11" i="16"/>
  <c r="D11" i="16"/>
  <c r="C11" i="16"/>
  <c r="B11" i="16"/>
  <c r="A11" i="16"/>
  <c r="K10" i="16"/>
  <c r="J10" i="16"/>
  <c r="M7" i="8" s="1"/>
  <c r="I10" i="16"/>
  <c r="H10" i="16"/>
  <c r="G10" i="16"/>
  <c r="F10" i="16"/>
  <c r="E10" i="16"/>
  <c r="D10" i="16"/>
  <c r="C10" i="16"/>
  <c r="B10" i="16"/>
  <c r="A10" i="16"/>
  <c r="K9" i="16"/>
  <c r="J9" i="16"/>
  <c r="M6" i="8" s="1"/>
  <c r="I9" i="16"/>
  <c r="H9" i="16"/>
  <c r="G9" i="16"/>
  <c r="F9" i="16"/>
  <c r="E9" i="16"/>
  <c r="D9" i="16"/>
  <c r="C9" i="16"/>
  <c r="B9" i="16"/>
  <c r="A9" i="16"/>
  <c r="K8" i="16"/>
  <c r="J8" i="16"/>
  <c r="M5" i="8" s="1"/>
  <c r="I8" i="16"/>
  <c r="H8" i="16"/>
  <c r="G8" i="16"/>
  <c r="F8" i="16"/>
  <c r="E8" i="16"/>
  <c r="D8" i="16"/>
  <c r="C8" i="16"/>
  <c r="B8" i="16"/>
  <c r="A8" i="16"/>
  <c r="K7" i="16"/>
  <c r="J7" i="16"/>
  <c r="M4" i="8" s="1"/>
  <c r="I7" i="16"/>
  <c r="H7" i="16"/>
  <c r="G7" i="16"/>
  <c r="F7" i="16"/>
  <c r="E7" i="16"/>
  <c r="D7" i="16"/>
  <c r="C7" i="16"/>
  <c r="B7" i="16"/>
  <c r="A7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K6" i="16"/>
  <c r="J6" i="16"/>
  <c r="M3" i="8" s="1"/>
  <c r="I6" i="16"/>
  <c r="H6" i="16"/>
  <c r="G6" i="16"/>
  <c r="F6" i="16"/>
  <c r="E6" i="16"/>
  <c r="D6" i="16"/>
  <c r="C6" i="16"/>
  <c r="B6" i="16"/>
  <c r="A6" i="16"/>
  <c r="A1" i="16"/>
  <c r="M1" i="8" s="1"/>
  <c r="S19" i="20" l="1"/>
  <c r="R19" i="20"/>
  <c r="E61" i="17"/>
  <c r="D58" i="17"/>
  <c r="F60" i="17"/>
  <c r="G63" i="17"/>
  <c r="B62" i="17"/>
  <c r="C65" i="17"/>
  <c r="N38" i="8"/>
  <c r="D46" i="16"/>
  <c r="H46" i="16"/>
  <c r="E46" i="16"/>
  <c r="F46" i="16"/>
  <c r="I46" i="16"/>
  <c r="N7" i="8"/>
  <c r="G46" i="16"/>
  <c r="K46" i="16"/>
  <c r="N4" i="8"/>
  <c r="N8" i="8"/>
  <c r="N12" i="8"/>
  <c r="N16" i="8"/>
  <c r="N20" i="8"/>
  <c r="N24" i="8"/>
  <c r="N28" i="8"/>
  <c r="N32" i="8"/>
  <c r="N36" i="8"/>
  <c r="N40" i="8"/>
  <c r="N6" i="8"/>
  <c r="N10" i="8"/>
  <c r="N11" i="8"/>
  <c r="N14" i="8"/>
  <c r="N15" i="8"/>
  <c r="N18" i="8"/>
  <c r="N19" i="8"/>
  <c r="N22" i="8"/>
  <c r="N23" i="8"/>
  <c r="N26" i="8"/>
  <c r="N27" i="8"/>
  <c r="N30" i="8"/>
  <c r="N31" i="8"/>
  <c r="N34" i="8"/>
  <c r="N35" i="8"/>
  <c r="N39" i="8"/>
  <c r="N42" i="8"/>
  <c r="N3" i="8"/>
  <c r="N5" i="8"/>
  <c r="N9" i="8"/>
  <c r="N13" i="8"/>
  <c r="N17" i="8"/>
  <c r="N21" i="8"/>
  <c r="N25" i="8"/>
  <c r="N29" i="8"/>
  <c r="N33" i="8"/>
  <c r="N37" i="8"/>
  <c r="N41" i="8"/>
  <c r="J91" i="15"/>
  <c r="G91" i="15"/>
  <c r="J90" i="15"/>
  <c r="G90" i="15"/>
  <c r="J89" i="15"/>
  <c r="G89" i="15"/>
  <c r="J88" i="15"/>
  <c r="G88" i="15"/>
  <c r="J87" i="15"/>
  <c r="G87" i="15"/>
  <c r="J86" i="15"/>
  <c r="G86" i="15"/>
  <c r="J85" i="15"/>
  <c r="G85" i="15"/>
  <c r="J84" i="15"/>
  <c r="G84" i="15"/>
  <c r="J83" i="15"/>
  <c r="G83" i="15"/>
  <c r="J82" i="15"/>
  <c r="G82" i="15"/>
  <c r="J81" i="15"/>
  <c r="G81" i="15"/>
  <c r="J80" i="15"/>
  <c r="G80" i="15"/>
  <c r="J79" i="15"/>
  <c r="G79" i="15"/>
  <c r="J78" i="15"/>
  <c r="G78" i="15"/>
  <c r="J77" i="15"/>
  <c r="G77" i="15"/>
  <c r="J76" i="15"/>
  <c r="G76" i="15"/>
  <c r="H85" i="15" s="1"/>
  <c r="J75" i="15"/>
  <c r="G75" i="15"/>
  <c r="J74" i="15"/>
  <c r="G74" i="15"/>
  <c r="J73" i="15"/>
  <c r="G73" i="15"/>
  <c r="J72" i="15"/>
  <c r="G72" i="15"/>
  <c r="J71" i="15"/>
  <c r="G71" i="15"/>
  <c r="J70" i="15"/>
  <c r="G70" i="15"/>
  <c r="J69" i="15"/>
  <c r="G69" i="15"/>
  <c r="J68" i="15"/>
  <c r="G68" i="15"/>
  <c r="H77" i="15" s="1"/>
  <c r="J67" i="15"/>
  <c r="G67" i="15"/>
  <c r="J66" i="15"/>
  <c r="G66" i="15"/>
  <c r="J65" i="15"/>
  <c r="G65" i="15"/>
  <c r="J64" i="15"/>
  <c r="G64" i="15"/>
  <c r="J63" i="15"/>
  <c r="G63" i="15"/>
  <c r="J62" i="15"/>
  <c r="G62" i="15"/>
  <c r="J61" i="15"/>
  <c r="G61" i="15"/>
  <c r="J60" i="15"/>
  <c r="G60" i="15"/>
  <c r="H69" i="15" s="1"/>
  <c r="J59" i="15"/>
  <c r="G59" i="15"/>
  <c r="J58" i="15"/>
  <c r="G58" i="15"/>
  <c r="J57" i="15"/>
  <c r="G57" i="15"/>
  <c r="J56" i="15"/>
  <c r="G56" i="15"/>
  <c r="J55" i="15"/>
  <c r="G55" i="15"/>
  <c r="J54" i="15"/>
  <c r="G54" i="15"/>
  <c r="J53" i="15"/>
  <c r="G53" i="15"/>
  <c r="J52" i="15"/>
  <c r="G52" i="15"/>
  <c r="H61" i="15" s="1"/>
  <c r="J51" i="15"/>
  <c r="G51" i="15"/>
  <c r="J50" i="15"/>
  <c r="G50" i="15"/>
  <c r="J49" i="15"/>
  <c r="G49" i="15"/>
  <c r="J48" i="15"/>
  <c r="G48" i="15"/>
  <c r="J47" i="15"/>
  <c r="G47" i="15"/>
  <c r="J46" i="15"/>
  <c r="G46" i="15"/>
  <c r="J45" i="15"/>
  <c r="G45" i="15"/>
  <c r="J44" i="15"/>
  <c r="G44" i="15"/>
  <c r="H53" i="15" s="1"/>
  <c r="J43" i="15"/>
  <c r="G43" i="15"/>
  <c r="J42" i="15"/>
  <c r="G42" i="15"/>
  <c r="J41" i="15"/>
  <c r="G41" i="15"/>
  <c r="J40" i="15"/>
  <c r="G40" i="15"/>
  <c r="J39" i="15"/>
  <c r="G39" i="15"/>
  <c r="J38" i="15"/>
  <c r="G38" i="15"/>
  <c r="J37" i="15"/>
  <c r="G37" i="15"/>
  <c r="J36" i="15"/>
  <c r="G36" i="15"/>
  <c r="J35" i="15"/>
  <c r="G35" i="15"/>
  <c r="J34" i="15"/>
  <c r="G34" i="15"/>
  <c r="J33" i="15"/>
  <c r="G33" i="15"/>
  <c r="J32" i="15"/>
  <c r="G32" i="15"/>
  <c r="J31" i="15"/>
  <c r="G31" i="15"/>
  <c r="J30" i="15"/>
  <c r="G30" i="15"/>
  <c r="J29" i="15"/>
  <c r="G29" i="15"/>
  <c r="J28" i="15"/>
  <c r="G28" i="15"/>
  <c r="J27" i="15"/>
  <c r="G27" i="15"/>
  <c r="J26" i="15"/>
  <c r="G26" i="15"/>
  <c r="J25" i="15"/>
  <c r="G25" i="15"/>
  <c r="J24" i="15"/>
  <c r="G24" i="15"/>
  <c r="J23" i="15"/>
  <c r="G23" i="15"/>
  <c r="J22" i="15"/>
  <c r="G22" i="15"/>
  <c r="J21" i="15"/>
  <c r="G21" i="15"/>
  <c r="J20" i="15"/>
  <c r="G20" i="15"/>
  <c r="J19" i="15"/>
  <c r="G19" i="15"/>
  <c r="J18" i="15"/>
  <c r="G18" i="15"/>
  <c r="J17" i="15"/>
  <c r="G17" i="15"/>
  <c r="J16" i="15"/>
  <c r="G16" i="15"/>
  <c r="J15" i="15"/>
  <c r="G15" i="15"/>
  <c r="J14" i="15"/>
  <c r="G14" i="15"/>
  <c r="J13" i="15"/>
  <c r="G13" i="15"/>
  <c r="J12" i="15"/>
  <c r="G12" i="15"/>
  <c r="J11" i="15"/>
  <c r="G11" i="15"/>
  <c r="J10" i="15"/>
  <c r="G10" i="15"/>
  <c r="J9" i="15"/>
  <c r="G9" i="15"/>
  <c r="J8" i="15"/>
  <c r="G8" i="15"/>
  <c r="J7" i="15"/>
  <c r="G7" i="15"/>
  <c r="J6" i="15"/>
  <c r="G6" i="15"/>
  <c r="J5" i="15"/>
  <c r="G5" i="15"/>
  <c r="J4" i="15"/>
  <c r="G4" i="15"/>
  <c r="I33" i="15" s="1"/>
  <c r="J3" i="15"/>
  <c r="G3" i="15"/>
  <c r="J2" i="15"/>
  <c r="G2" i="15"/>
  <c r="S20" i="20" l="1"/>
  <c r="O20" i="20"/>
  <c r="P20" i="20" s="1"/>
  <c r="Q20" i="20" s="1"/>
  <c r="K50" i="15"/>
  <c r="K52" i="15"/>
  <c r="L74" i="15"/>
  <c r="K58" i="15"/>
  <c r="K60" i="15"/>
  <c r="L82" i="15"/>
  <c r="K66" i="15"/>
  <c r="K68" i="15"/>
  <c r="K74" i="15"/>
  <c r="K76" i="15"/>
  <c r="K78" i="15"/>
  <c r="K82" i="15"/>
  <c r="K84" i="15"/>
  <c r="K86" i="15"/>
  <c r="K90" i="15"/>
  <c r="C71" i="17"/>
  <c r="C67" i="17"/>
  <c r="C79" i="17"/>
  <c r="C77" i="17"/>
  <c r="C81" i="17"/>
  <c r="C69" i="17"/>
  <c r="C66" i="17"/>
  <c r="C68" i="17"/>
  <c r="C75" i="17"/>
  <c r="C74" i="17"/>
  <c r="C73" i="17"/>
  <c r="C82" i="17"/>
  <c r="C72" i="17"/>
  <c r="C70" i="17"/>
  <c r="C80" i="17"/>
  <c r="C76" i="17"/>
  <c r="C78" i="17"/>
  <c r="D59" i="17"/>
  <c r="E62" i="17"/>
  <c r="G64" i="17"/>
  <c r="F61" i="17"/>
  <c r="B63" i="17"/>
  <c r="L90" i="15"/>
  <c r="H16" i="15"/>
  <c r="H20" i="15"/>
  <c r="H24" i="15"/>
  <c r="H28" i="15"/>
  <c r="L71" i="15"/>
  <c r="L87" i="15"/>
  <c r="K75" i="15"/>
  <c r="K83" i="15"/>
  <c r="K91" i="15"/>
  <c r="H14" i="15"/>
  <c r="H18" i="15"/>
  <c r="H22" i="15"/>
  <c r="H26" i="15"/>
  <c r="H30" i="15"/>
  <c r="L79" i="15"/>
  <c r="L60" i="15"/>
  <c r="F48" i="16"/>
  <c r="G48" i="16"/>
  <c r="E47" i="16"/>
  <c r="H47" i="16"/>
  <c r="I47" i="16"/>
  <c r="D48" i="16"/>
  <c r="K40" i="15"/>
  <c r="K48" i="15"/>
  <c r="K56" i="15"/>
  <c r="K64" i="15"/>
  <c r="K72" i="15"/>
  <c r="K80" i="15"/>
  <c r="K88" i="15"/>
  <c r="H11" i="15"/>
  <c r="H15" i="15"/>
  <c r="H17" i="15"/>
  <c r="H19" i="15"/>
  <c r="H21" i="15"/>
  <c r="H23" i="15"/>
  <c r="H25" i="15"/>
  <c r="H27" i="15"/>
  <c r="H29" i="15"/>
  <c r="H31" i="15"/>
  <c r="L62" i="15"/>
  <c r="L64" i="15"/>
  <c r="L66" i="15"/>
  <c r="L68" i="15"/>
  <c r="K42" i="15"/>
  <c r="L73" i="15"/>
  <c r="L76" i="15"/>
  <c r="L81" i="15"/>
  <c r="L84" i="15"/>
  <c r="L89" i="15"/>
  <c r="K77" i="15"/>
  <c r="K85" i="15"/>
  <c r="L35" i="15"/>
  <c r="L39" i="15"/>
  <c r="L61" i="15"/>
  <c r="H45" i="15"/>
  <c r="H49" i="15"/>
  <c r="L70" i="15"/>
  <c r="K44" i="15"/>
  <c r="L75" i="15"/>
  <c r="H57" i="15"/>
  <c r="L78" i="15"/>
  <c r="L83" i="15"/>
  <c r="H65" i="15"/>
  <c r="L86" i="15"/>
  <c r="L91" i="15"/>
  <c r="H73" i="15"/>
  <c r="K79" i="15"/>
  <c r="H81" i="15"/>
  <c r="K87" i="15"/>
  <c r="H89" i="15"/>
  <c r="L63" i="15"/>
  <c r="L65" i="15"/>
  <c r="L67" i="15"/>
  <c r="L69" i="15"/>
  <c r="L72" i="15"/>
  <c r="K46" i="15"/>
  <c r="L77" i="15"/>
  <c r="L80" i="15"/>
  <c r="K54" i="15"/>
  <c r="L85" i="15"/>
  <c r="L88" i="15"/>
  <c r="K62" i="15"/>
  <c r="K73" i="15"/>
  <c r="K70" i="15"/>
  <c r="K81" i="15"/>
  <c r="K89" i="15"/>
  <c r="L31" i="15"/>
  <c r="K11" i="15"/>
  <c r="L37" i="15"/>
  <c r="K16" i="15"/>
  <c r="K17" i="15"/>
  <c r="L41" i="15"/>
  <c r="K21" i="15"/>
  <c r="L45" i="15"/>
  <c r="K25" i="15"/>
  <c r="L47" i="15"/>
  <c r="K27" i="15"/>
  <c r="L51" i="15"/>
  <c r="K31" i="15"/>
  <c r="L53" i="15"/>
  <c r="K33" i="15"/>
  <c r="L55" i="15"/>
  <c r="K35" i="15"/>
  <c r="L57" i="15"/>
  <c r="K37" i="15"/>
  <c r="L59" i="15"/>
  <c r="K39" i="15"/>
  <c r="H41" i="15"/>
  <c r="H34" i="15"/>
  <c r="H32" i="15"/>
  <c r="K34" i="15"/>
  <c r="I45" i="15"/>
  <c r="I53" i="15"/>
  <c r="I61" i="15"/>
  <c r="I69" i="15"/>
  <c r="I77" i="15"/>
  <c r="I81" i="15"/>
  <c r="I54" i="15"/>
  <c r="I58" i="15"/>
  <c r="I68" i="15"/>
  <c r="I72" i="15"/>
  <c r="I80" i="15"/>
  <c r="I84" i="15"/>
  <c r="I88" i="15"/>
  <c r="H72" i="15"/>
  <c r="H76" i="15"/>
  <c r="H80" i="15"/>
  <c r="H84" i="15"/>
  <c r="H88" i="15"/>
  <c r="L32" i="15"/>
  <c r="L34" i="15"/>
  <c r="L36" i="15"/>
  <c r="L38" i="15"/>
  <c r="L40" i="15"/>
  <c r="K20" i="15"/>
  <c r="L42" i="15"/>
  <c r="K22" i="15"/>
  <c r="L44" i="15"/>
  <c r="K24" i="15"/>
  <c r="K26" i="15"/>
  <c r="L46" i="15"/>
  <c r="L48" i="15"/>
  <c r="K28" i="15"/>
  <c r="L50" i="15"/>
  <c r="K30" i="15"/>
  <c r="L52" i="15"/>
  <c r="L54" i="15"/>
  <c r="L56" i="15"/>
  <c r="L58" i="15"/>
  <c r="I31" i="15"/>
  <c r="K32" i="15"/>
  <c r="H43" i="15"/>
  <c r="I35" i="15"/>
  <c r="K36" i="15"/>
  <c r="H47" i="15"/>
  <c r="I39" i="15"/>
  <c r="H51" i="15"/>
  <c r="I43" i="15"/>
  <c r="H55" i="15"/>
  <c r="I47" i="15"/>
  <c r="H59" i="15"/>
  <c r="I51" i="15"/>
  <c r="H63" i="15"/>
  <c r="I55" i="15"/>
  <c r="H67" i="15"/>
  <c r="I59" i="15"/>
  <c r="H71" i="15"/>
  <c r="I63" i="15"/>
  <c r="H75" i="15"/>
  <c r="I67" i="15"/>
  <c r="H79" i="15"/>
  <c r="I71" i="15"/>
  <c r="H83" i="15"/>
  <c r="I75" i="15"/>
  <c r="H87" i="15"/>
  <c r="I79" i="15"/>
  <c r="H91" i="15"/>
  <c r="I83" i="15"/>
  <c r="I87" i="15"/>
  <c r="I91" i="15"/>
  <c r="L33" i="15"/>
  <c r="K13" i="15"/>
  <c r="K12" i="15"/>
  <c r="L43" i="15"/>
  <c r="K23" i="15"/>
  <c r="L49" i="15"/>
  <c r="K29" i="15"/>
  <c r="I37" i="15"/>
  <c r="K38" i="15"/>
  <c r="I41" i="15"/>
  <c r="I49" i="15"/>
  <c r="I57" i="15"/>
  <c r="I65" i="15"/>
  <c r="I73" i="15"/>
  <c r="I85" i="15"/>
  <c r="I89" i="15"/>
  <c r="I32" i="15"/>
  <c r="I52" i="15"/>
  <c r="I56" i="15"/>
  <c r="I60" i="15"/>
  <c r="I64" i="15"/>
  <c r="I76" i="15"/>
  <c r="H13" i="15"/>
  <c r="H12" i="15"/>
  <c r="H33" i="15"/>
  <c r="H35" i="15"/>
  <c r="H37" i="15"/>
  <c r="H39" i="15"/>
  <c r="I62" i="15"/>
  <c r="I66" i="15"/>
  <c r="I70" i="15"/>
  <c r="I74" i="15"/>
  <c r="I78" i="15"/>
  <c r="I82" i="15"/>
  <c r="I86" i="15"/>
  <c r="I90" i="15"/>
  <c r="H74" i="15"/>
  <c r="H78" i="15"/>
  <c r="H82" i="15"/>
  <c r="H86" i="15"/>
  <c r="H90" i="15"/>
  <c r="K15" i="15"/>
  <c r="H36" i="15"/>
  <c r="H38" i="15"/>
  <c r="H40" i="15"/>
  <c r="H42" i="15"/>
  <c r="H44" i="15"/>
  <c r="H46" i="15"/>
  <c r="H48" i="15"/>
  <c r="H50" i="15"/>
  <c r="H52" i="15"/>
  <c r="H54" i="15"/>
  <c r="H56" i="15"/>
  <c r="H58" i="15"/>
  <c r="H60" i="15"/>
  <c r="H62" i="15"/>
  <c r="H64" i="15"/>
  <c r="H66" i="15"/>
  <c r="H68" i="15"/>
  <c r="H70" i="15"/>
  <c r="K19" i="15"/>
  <c r="I34" i="15"/>
  <c r="I36" i="15"/>
  <c r="I38" i="15"/>
  <c r="I40" i="15"/>
  <c r="K41" i="15"/>
  <c r="I42" i="15"/>
  <c r="K43" i="15"/>
  <c r="I44" i="15"/>
  <c r="K45" i="15"/>
  <c r="I46" i="15"/>
  <c r="K47" i="15"/>
  <c r="I48" i="15"/>
  <c r="K49" i="15"/>
  <c r="I50" i="15"/>
  <c r="K51" i="15"/>
  <c r="K53" i="15"/>
  <c r="K55" i="15"/>
  <c r="K57" i="15"/>
  <c r="K59" i="15"/>
  <c r="K61" i="15"/>
  <c r="K63" i="15"/>
  <c r="K65" i="15"/>
  <c r="K67" i="15"/>
  <c r="K69" i="15"/>
  <c r="K71" i="15"/>
  <c r="K14" i="15"/>
  <c r="K18" i="15"/>
  <c r="K45" i="13"/>
  <c r="J45" i="13"/>
  <c r="K42" i="8" s="1"/>
  <c r="I45" i="13"/>
  <c r="H45" i="13"/>
  <c r="G45" i="13"/>
  <c r="F45" i="13"/>
  <c r="E45" i="13"/>
  <c r="D45" i="13"/>
  <c r="C45" i="13"/>
  <c r="B45" i="13"/>
  <c r="K44" i="13"/>
  <c r="J44" i="13"/>
  <c r="K41" i="8" s="1"/>
  <c r="I44" i="13"/>
  <c r="H44" i="13"/>
  <c r="G44" i="13"/>
  <c r="F44" i="13"/>
  <c r="E44" i="13"/>
  <c r="D44" i="13"/>
  <c r="C44" i="13"/>
  <c r="B44" i="13"/>
  <c r="K43" i="13"/>
  <c r="J43" i="13"/>
  <c r="K40" i="8" s="1"/>
  <c r="I43" i="13"/>
  <c r="H43" i="13"/>
  <c r="G43" i="13"/>
  <c r="F43" i="13"/>
  <c r="E43" i="13"/>
  <c r="D43" i="13"/>
  <c r="C43" i="13"/>
  <c r="B43" i="13"/>
  <c r="K42" i="13"/>
  <c r="J42" i="13"/>
  <c r="K39" i="8" s="1"/>
  <c r="I42" i="13"/>
  <c r="H42" i="13"/>
  <c r="G42" i="13"/>
  <c r="F42" i="13"/>
  <c r="E42" i="13"/>
  <c r="D42" i="13"/>
  <c r="C42" i="13"/>
  <c r="B42" i="13"/>
  <c r="K41" i="13"/>
  <c r="J41" i="13"/>
  <c r="K38" i="8" s="1"/>
  <c r="I41" i="13"/>
  <c r="H41" i="13"/>
  <c r="G41" i="13"/>
  <c r="F41" i="13"/>
  <c r="E41" i="13"/>
  <c r="D41" i="13"/>
  <c r="C41" i="13"/>
  <c r="B41" i="13"/>
  <c r="K40" i="13"/>
  <c r="J40" i="13"/>
  <c r="K37" i="8" s="1"/>
  <c r="I40" i="13"/>
  <c r="H40" i="13"/>
  <c r="G40" i="13"/>
  <c r="F40" i="13"/>
  <c r="E40" i="13"/>
  <c r="D40" i="13"/>
  <c r="C40" i="13"/>
  <c r="B40" i="13"/>
  <c r="K39" i="13"/>
  <c r="J39" i="13"/>
  <c r="K36" i="8" s="1"/>
  <c r="I39" i="13"/>
  <c r="H39" i="13"/>
  <c r="G39" i="13"/>
  <c r="F39" i="13"/>
  <c r="E39" i="13"/>
  <c r="D39" i="13"/>
  <c r="C39" i="13"/>
  <c r="B39" i="13"/>
  <c r="K38" i="13"/>
  <c r="J38" i="13"/>
  <c r="K35" i="8" s="1"/>
  <c r="I38" i="13"/>
  <c r="H38" i="13"/>
  <c r="G38" i="13"/>
  <c r="F38" i="13"/>
  <c r="E38" i="13"/>
  <c r="D38" i="13"/>
  <c r="C38" i="13"/>
  <c r="B38" i="13"/>
  <c r="K37" i="13"/>
  <c r="J37" i="13"/>
  <c r="K34" i="8" s="1"/>
  <c r="I37" i="13"/>
  <c r="H37" i="13"/>
  <c r="G37" i="13"/>
  <c r="F37" i="13"/>
  <c r="E37" i="13"/>
  <c r="D37" i="13"/>
  <c r="C37" i="13"/>
  <c r="B37" i="13"/>
  <c r="K36" i="13"/>
  <c r="J36" i="13"/>
  <c r="K33" i="8" s="1"/>
  <c r="I36" i="13"/>
  <c r="H36" i="13"/>
  <c r="G36" i="13"/>
  <c r="F36" i="13"/>
  <c r="E36" i="13"/>
  <c r="D36" i="13"/>
  <c r="C36" i="13"/>
  <c r="B36" i="13"/>
  <c r="K35" i="13"/>
  <c r="J35" i="13"/>
  <c r="K32" i="8" s="1"/>
  <c r="I35" i="13"/>
  <c r="H35" i="13"/>
  <c r="G35" i="13"/>
  <c r="F35" i="13"/>
  <c r="E35" i="13"/>
  <c r="D35" i="13"/>
  <c r="C35" i="13"/>
  <c r="B35" i="13"/>
  <c r="K34" i="13"/>
  <c r="J34" i="13"/>
  <c r="K31" i="8" s="1"/>
  <c r="I34" i="13"/>
  <c r="H34" i="13"/>
  <c r="G34" i="13"/>
  <c r="F34" i="13"/>
  <c r="E34" i="13"/>
  <c r="D34" i="13"/>
  <c r="C34" i="13"/>
  <c r="B34" i="13"/>
  <c r="K33" i="13"/>
  <c r="J33" i="13"/>
  <c r="K30" i="8" s="1"/>
  <c r="I33" i="13"/>
  <c r="H33" i="13"/>
  <c r="G33" i="13"/>
  <c r="F33" i="13"/>
  <c r="E33" i="13"/>
  <c r="D33" i="13"/>
  <c r="C33" i="13"/>
  <c r="B33" i="13"/>
  <c r="K32" i="13"/>
  <c r="J32" i="13"/>
  <c r="K29" i="8" s="1"/>
  <c r="I32" i="13"/>
  <c r="H32" i="13"/>
  <c r="G32" i="13"/>
  <c r="F32" i="13"/>
  <c r="E32" i="13"/>
  <c r="D32" i="13"/>
  <c r="C32" i="13"/>
  <c r="B32" i="13"/>
  <c r="K31" i="13"/>
  <c r="J31" i="13"/>
  <c r="K28" i="8" s="1"/>
  <c r="I31" i="13"/>
  <c r="H31" i="13"/>
  <c r="G31" i="13"/>
  <c r="F31" i="13"/>
  <c r="E31" i="13"/>
  <c r="D31" i="13"/>
  <c r="C31" i="13"/>
  <c r="B31" i="13"/>
  <c r="K30" i="13"/>
  <c r="J30" i="13"/>
  <c r="K27" i="8" s="1"/>
  <c r="I30" i="13"/>
  <c r="H30" i="13"/>
  <c r="G30" i="13"/>
  <c r="F30" i="13"/>
  <c r="E30" i="13"/>
  <c r="D30" i="13"/>
  <c r="C30" i="13"/>
  <c r="B30" i="13"/>
  <c r="K29" i="13"/>
  <c r="J29" i="13"/>
  <c r="K26" i="8" s="1"/>
  <c r="I29" i="13"/>
  <c r="H29" i="13"/>
  <c r="G29" i="13"/>
  <c r="F29" i="13"/>
  <c r="E29" i="13"/>
  <c r="D29" i="13"/>
  <c r="C29" i="13"/>
  <c r="B29" i="13"/>
  <c r="K28" i="13"/>
  <c r="J28" i="13"/>
  <c r="K25" i="8" s="1"/>
  <c r="I28" i="13"/>
  <c r="H28" i="13"/>
  <c r="G28" i="13"/>
  <c r="F28" i="13"/>
  <c r="E28" i="13"/>
  <c r="D28" i="13"/>
  <c r="C28" i="13"/>
  <c r="B28" i="13"/>
  <c r="K27" i="13"/>
  <c r="J27" i="13"/>
  <c r="K24" i="8" s="1"/>
  <c r="I27" i="13"/>
  <c r="H27" i="13"/>
  <c r="G27" i="13"/>
  <c r="F27" i="13"/>
  <c r="E27" i="13"/>
  <c r="D27" i="13"/>
  <c r="C27" i="13"/>
  <c r="B27" i="13"/>
  <c r="K26" i="13"/>
  <c r="J26" i="13"/>
  <c r="K23" i="8" s="1"/>
  <c r="I26" i="13"/>
  <c r="H26" i="13"/>
  <c r="G26" i="13"/>
  <c r="F26" i="13"/>
  <c r="E26" i="13"/>
  <c r="D26" i="13"/>
  <c r="C26" i="13"/>
  <c r="B26" i="13"/>
  <c r="K25" i="13"/>
  <c r="J25" i="13"/>
  <c r="K22" i="8" s="1"/>
  <c r="I25" i="13"/>
  <c r="H25" i="13"/>
  <c r="G25" i="13"/>
  <c r="F25" i="13"/>
  <c r="E25" i="13"/>
  <c r="D25" i="13"/>
  <c r="C25" i="13"/>
  <c r="B25" i="13"/>
  <c r="K24" i="13"/>
  <c r="J24" i="13"/>
  <c r="K21" i="8" s="1"/>
  <c r="I24" i="13"/>
  <c r="H24" i="13"/>
  <c r="G24" i="13"/>
  <c r="F24" i="13"/>
  <c r="E24" i="13"/>
  <c r="D24" i="13"/>
  <c r="C24" i="13"/>
  <c r="B24" i="13"/>
  <c r="K23" i="13"/>
  <c r="J23" i="13"/>
  <c r="K20" i="8" s="1"/>
  <c r="I23" i="13"/>
  <c r="H23" i="13"/>
  <c r="G23" i="13"/>
  <c r="F23" i="13"/>
  <c r="E23" i="13"/>
  <c r="D23" i="13"/>
  <c r="C23" i="13"/>
  <c r="B23" i="13"/>
  <c r="K22" i="13"/>
  <c r="J22" i="13"/>
  <c r="K19" i="8" s="1"/>
  <c r="I22" i="13"/>
  <c r="H22" i="13"/>
  <c r="G22" i="13"/>
  <c r="F22" i="13"/>
  <c r="E22" i="13"/>
  <c r="D22" i="13"/>
  <c r="C22" i="13"/>
  <c r="B22" i="13"/>
  <c r="K21" i="13"/>
  <c r="J21" i="13"/>
  <c r="K18" i="8" s="1"/>
  <c r="I21" i="13"/>
  <c r="H21" i="13"/>
  <c r="G21" i="13"/>
  <c r="F21" i="13"/>
  <c r="E21" i="13"/>
  <c r="D21" i="13"/>
  <c r="C21" i="13"/>
  <c r="B21" i="13"/>
  <c r="K20" i="13"/>
  <c r="J20" i="13"/>
  <c r="K17" i="8" s="1"/>
  <c r="I20" i="13"/>
  <c r="H20" i="13"/>
  <c r="G20" i="13"/>
  <c r="F20" i="13"/>
  <c r="E20" i="13"/>
  <c r="D20" i="13"/>
  <c r="C20" i="13"/>
  <c r="B20" i="13"/>
  <c r="K19" i="13"/>
  <c r="J19" i="13"/>
  <c r="K16" i="8" s="1"/>
  <c r="I19" i="13"/>
  <c r="H19" i="13"/>
  <c r="G19" i="13"/>
  <c r="F19" i="13"/>
  <c r="E19" i="13"/>
  <c r="D19" i="13"/>
  <c r="C19" i="13"/>
  <c r="B19" i="13"/>
  <c r="K18" i="13"/>
  <c r="J18" i="13"/>
  <c r="K15" i="8" s="1"/>
  <c r="I18" i="13"/>
  <c r="H18" i="13"/>
  <c r="G18" i="13"/>
  <c r="F18" i="13"/>
  <c r="E18" i="13"/>
  <c r="D18" i="13"/>
  <c r="C18" i="13"/>
  <c r="B18" i="13"/>
  <c r="K17" i="13"/>
  <c r="J17" i="13"/>
  <c r="K14" i="8" s="1"/>
  <c r="I17" i="13"/>
  <c r="H17" i="13"/>
  <c r="G17" i="13"/>
  <c r="F17" i="13"/>
  <c r="E17" i="13"/>
  <c r="D17" i="13"/>
  <c r="C17" i="13"/>
  <c r="B17" i="13"/>
  <c r="K16" i="13"/>
  <c r="J16" i="13"/>
  <c r="K13" i="8" s="1"/>
  <c r="I16" i="13"/>
  <c r="H16" i="13"/>
  <c r="G16" i="13"/>
  <c r="F16" i="13"/>
  <c r="E16" i="13"/>
  <c r="D16" i="13"/>
  <c r="C16" i="13"/>
  <c r="B16" i="13"/>
  <c r="K15" i="13"/>
  <c r="J15" i="13"/>
  <c r="K12" i="8" s="1"/>
  <c r="I15" i="13"/>
  <c r="H15" i="13"/>
  <c r="G15" i="13"/>
  <c r="F15" i="13"/>
  <c r="E15" i="13"/>
  <c r="D15" i="13"/>
  <c r="C15" i="13"/>
  <c r="B15" i="13"/>
  <c r="K14" i="13"/>
  <c r="J14" i="13"/>
  <c r="K11" i="8" s="1"/>
  <c r="I14" i="13"/>
  <c r="H14" i="13"/>
  <c r="G14" i="13"/>
  <c r="F14" i="13"/>
  <c r="E14" i="13"/>
  <c r="D14" i="13"/>
  <c r="C14" i="13"/>
  <c r="B14" i="13"/>
  <c r="K13" i="13"/>
  <c r="J13" i="13"/>
  <c r="K10" i="8" s="1"/>
  <c r="I13" i="13"/>
  <c r="H13" i="13"/>
  <c r="G13" i="13"/>
  <c r="F13" i="13"/>
  <c r="E13" i="13"/>
  <c r="D13" i="13"/>
  <c r="C13" i="13"/>
  <c r="B13" i="13"/>
  <c r="K12" i="13"/>
  <c r="J12" i="13"/>
  <c r="K9" i="8" s="1"/>
  <c r="I12" i="13"/>
  <c r="H12" i="13"/>
  <c r="G12" i="13"/>
  <c r="F12" i="13"/>
  <c r="E12" i="13"/>
  <c r="D12" i="13"/>
  <c r="C12" i="13"/>
  <c r="B12" i="13"/>
  <c r="K11" i="13"/>
  <c r="J11" i="13"/>
  <c r="K8" i="8" s="1"/>
  <c r="I11" i="13"/>
  <c r="H11" i="13"/>
  <c r="G11" i="13"/>
  <c r="F11" i="13"/>
  <c r="E11" i="13"/>
  <c r="D11" i="13"/>
  <c r="C11" i="13"/>
  <c r="B11" i="13"/>
  <c r="K10" i="13"/>
  <c r="J10" i="13"/>
  <c r="K7" i="8" s="1"/>
  <c r="I10" i="13"/>
  <c r="H10" i="13"/>
  <c r="G10" i="13"/>
  <c r="F10" i="13"/>
  <c r="E10" i="13"/>
  <c r="D10" i="13"/>
  <c r="C10" i="13"/>
  <c r="B10" i="13"/>
  <c r="K9" i="13"/>
  <c r="J9" i="13"/>
  <c r="K6" i="8" s="1"/>
  <c r="I9" i="13"/>
  <c r="H9" i="13"/>
  <c r="G9" i="13"/>
  <c r="F9" i="13"/>
  <c r="E9" i="13"/>
  <c r="D9" i="13"/>
  <c r="C9" i="13"/>
  <c r="B9" i="13"/>
  <c r="K8" i="13"/>
  <c r="J8" i="13"/>
  <c r="K5" i="8" s="1"/>
  <c r="I8" i="13"/>
  <c r="H8" i="13"/>
  <c r="G8" i="13"/>
  <c r="F8" i="13"/>
  <c r="E8" i="13"/>
  <c r="D8" i="13"/>
  <c r="C8" i="13"/>
  <c r="B8" i="13"/>
  <c r="K7" i="13"/>
  <c r="J7" i="13"/>
  <c r="K4" i="8" s="1"/>
  <c r="I7" i="13"/>
  <c r="H7" i="13"/>
  <c r="G7" i="13"/>
  <c r="F7" i="13"/>
  <c r="E7" i="13"/>
  <c r="D7" i="13"/>
  <c r="C7" i="13"/>
  <c r="B7" i="13"/>
  <c r="K6" i="13"/>
  <c r="J6" i="13"/>
  <c r="K3" i="8" s="1"/>
  <c r="I6" i="13"/>
  <c r="H6" i="13"/>
  <c r="G6" i="13"/>
  <c r="F6" i="13"/>
  <c r="E6" i="13"/>
  <c r="D6" i="13"/>
  <c r="C6" i="13"/>
  <c r="B6" i="13"/>
  <c r="A6" i="13"/>
  <c r="V3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D3" i="13"/>
  <c r="C3" i="13"/>
  <c r="B3" i="13"/>
  <c r="A3" i="13"/>
  <c r="A1" i="13"/>
  <c r="K1" i="8" s="1"/>
  <c r="A45" i="13"/>
  <c r="A44" i="13"/>
  <c r="A43" i="13"/>
  <c r="A42" i="13"/>
  <c r="A41" i="13"/>
  <c r="A40" i="13"/>
  <c r="A39" i="13"/>
  <c r="A38" i="13"/>
  <c r="A37" i="13"/>
  <c r="A36" i="13"/>
  <c r="A35" i="13"/>
  <c r="A34" i="13"/>
  <c r="A33" i="13"/>
  <c r="A32" i="13"/>
  <c r="A31" i="13"/>
  <c r="A30" i="13"/>
  <c r="A29" i="13"/>
  <c r="A28" i="13"/>
  <c r="A27" i="13"/>
  <c r="A26" i="13"/>
  <c r="A25" i="13"/>
  <c r="A24" i="13"/>
  <c r="A23" i="13"/>
  <c r="A22" i="13"/>
  <c r="A21" i="13"/>
  <c r="A20" i="13"/>
  <c r="A19" i="13"/>
  <c r="A18" i="13"/>
  <c r="A17" i="13"/>
  <c r="A16" i="13"/>
  <c r="A15" i="13"/>
  <c r="A14" i="13"/>
  <c r="A13" i="13"/>
  <c r="A12" i="13"/>
  <c r="A11" i="13"/>
  <c r="A10" i="13"/>
  <c r="A9" i="13"/>
  <c r="A8" i="13"/>
  <c r="A7" i="13"/>
  <c r="O21" i="20" l="1"/>
  <c r="P21" i="20" s="1"/>
  <c r="Q21" i="20" s="1"/>
  <c r="S21" i="20" s="1"/>
  <c r="R20" i="20"/>
  <c r="D60" i="17"/>
  <c r="E63" i="17"/>
  <c r="F62" i="17"/>
  <c r="F63" i="17" s="1"/>
  <c r="F64" i="17" s="1"/>
  <c r="F65" i="17" s="1"/>
  <c r="G65" i="17"/>
  <c r="G81" i="17" s="1"/>
  <c r="B64" i="17"/>
  <c r="H46" i="13"/>
  <c r="G46" i="13"/>
  <c r="K46" i="13"/>
  <c r="L4" i="8"/>
  <c r="L6" i="8"/>
  <c r="L8" i="8"/>
  <c r="L10" i="8"/>
  <c r="L12" i="8"/>
  <c r="L14" i="8"/>
  <c r="L16" i="8"/>
  <c r="L18" i="8"/>
  <c r="L20" i="8"/>
  <c r="L22" i="8"/>
  <c r="L24" i="8"/>
  <c r="L26" i="8"/>
  <c r="L28" i="8"/>
  <c r="L30" i="8"/>
  <c r="L32" i="8"/>
  <c r="L34" i="8"/>
  <c r="L36" i="8"/>
  <c r="L38" i="8"/>
  <c r="L40" i="8"/>
  <c r="L42" i="8"/>
  <c r="E46" i="13"/>
  <c r="D46" i="13"/>
  <c r="I46" i="13"/>
  <c r="F46" i="13"/>
  <c r="L3" i="8"/>
  <c r="L5" i="8"/>
  <c r="L7" i="8"/>
  <c r="L9" i="8"/>
  <c r="L11" i="8"/>
  <c r="L13" i="8"/>
  <c r="L15" i="8"/>
  <c r="L17" i="8"/>
  <c r="L19" i="8"/>
  <c r="L21" i="8"/>
  <c r="L23" i="8"/>
  <c r="L25" i="8"/>
  <c r="L27" i="8"/>
  <c r="L29" i="8"/>
  <c r="L31" i="8"/>
  <c r="L33" i="8"/>
  <c r="L35" i="8"/>
  <c r="L37" i="8"/>
  <c r="L39" i="8"/>
  <c r="L41" i="8"/>
  <c r="K45" i="4"/>
  <c r="J45" i="4"/>
  <c r="I45" i="4"/>
  <c r="H45" i="4"/>
  <c r="G45" i="4"/>
  <c r="F45" i="4"/>
  <c r="E45" i="4"/>
  <c r="D45" i="4"/>
  <c r="C45" i="4"/>
  <c r="B45" i="4"/>
  <c r="A45" i="4"/>
  <c r="K44" i="4"/>
  <c r="J44" i="4"/>
  <c r="I44" i="4"/>
  <c r="H44" i="4"/>
  <c r="G44" i="4"/>
  <c r="F44" i="4"/>
  <c r="E44" i="4"/>
  <c r="D44" i="4"/>
  <c r="C44" i="4"/>
  <c r="B44" i="4"/>
  <c r="A44" i="4"/>
  <c r="K43" i="4"/>
  <c r="J43" i="4"/>
  <c r="I43" i="4"/>
  <c r="H43" i="4"/>
  <c r="G43" i="4"/>
  <c r="F43" i="4"/>
  <c r="E43" i="4"/>
  <c r="D43" i="4"/>
  <c r="C43" i="4"/>
  <c r="B43" i="4"/>
  <c r="A43" i="4"/>
  <c r="K42" i="4"/>
  <c r="J42" i="4"/>
  <c r="I42" i="4"/>
  <c r="H42" i="4"/>
  <c r="G42" i="4"/>
  <c r="F42" i="4"/>
  <c r="E42" i="4"/>
  <c r="D42" i="4"/>
  <c r="C42" i="4"/>
  <c r="B42" i="4"/>
  <c r="A42" i="4"/>
  <c r="K41" i="4"/>
  <c r="J41" i="4"/>
  <c r="I41" i="4"/>
  <c r="H41" i="4"/>
  <c r="G41" i="4"/>
  <c r="F41" i="4"/>
  <c r="E41" i="4"/>
  <c r="D41" i="4"/>
  <c r="C41" i="4"/>
  <c r="B41" i="4"/>
  <c r="A41" i="4"/>
  <c r="K40" i="4"/>
  <c r="J40" i="4"/>
  <c r="I40" i="4"/>
  <c r="H40" i="4"/>
  <c r="G40" i="4"/>
  <c r="F40" i="4"/>
  <c r="E40" i="4"/>
  <c r="D40" i="4"/>
  <c r="C40" i="4"/>
  <c r="B40" i="4"/>
  <c r="A40" i="4"/>
  <c r="K39" i="4"/>
  <c r="J39" i="4"/>
  <c r="I39" i="4"/>
  <c r="H39" i="4"/>
  <c r="G39" i="4"/>
  <c r="F39" i="4"/>
  <c r="E39" i="4"/>
  <c r="D39" i="4"/>
  <c r="C39" i="4"/>
  <c r="B39" i="4"/>
  <c r="A39" i="4"/>
  <c r="K38" i="4"/>
  <c r="J38" i="4"/>
  <c r="I38" i="4"/>
  <c r="H38" i="4"/>
  <c r="G38" i="4"/>
  <c r="F38" i="4"/>
  <c r="E38" i="4"/>
  <c r="D38" i="4"/>
  <c r="C38" i="4"/>
  <c r="B38" i="4"/>
  <c r="A38" i="4"/>
  <c r="K37" i="4"/>
  <c r="J37" i="4"/>
  <c r="I37" i="4"/>
  <c r="H37" i="4"/>
  <c r="G37" i="4"/>
  <c r="F37" i="4"/>
  <c r="E37" i="4"/>
  <c r="D37" i="4"/>
  <c r="C37" i="4"/>
  <c r="B37" i="4"/>
  <c r="A37" i="4"/>
  <c r="K36" i="4"/>
  <c r="J36" i="4"/>
  <c r="I36" i="4"/>
  <c r="H36" i="4"/>
  <c r="G36" i="4"/>
  <c r="F36" i="4"/>
  <c r="E36" i="4"/>
  <c r="D36" i="4"/>
  <c r="C36" i="4"/>
  <c r="B36" i="4"/>
  <c r="A36" i="4"/>
  <c r="K35" i="4"/>
  <c r="J35" i="4"/>
  <c r="I35" i="4"/>
  <c r="H35" i="4"/>
  <c r="G35" i="4"/>
  <c r="F35" i="4"/>
  <c r="E35" i="4"/>
  <c r="D35" i="4"/>
  <c r="C35" i="4"/>
  <c r="B35" i="4"/>
  <c r="A35" i="4"/>
  <c r="K34" i="4"/>
  <c r="J34" i="4"/>
  <c r="I34" i="4"/>
  <c r="H34" i="4"/>
  <c r="G34" i="4"/>
  <c r="F34" i="4"/>
  <c r="E34" i="4"/>
  <c r="D34" i="4"/>
  <c r="C34" i="4"/>
  <c r="B34" i="4"/>
  <c r="A34" i="4"/>
  <c r="K33" i="4"/>
  <c r="J33" i="4"/>
  <c r="I33" i="4"/>
  <c r="H33" i="4"/>
  <c r="G33" i="4"/>
  <c r="F33" i="4"/>
  <c r="E33" i="4"/>
  <c r="D33" i="4"/>
  <c r="C33" i="4"/>
  <c r="B33" i="4"/>
  <c r="A33" i="4"/>
  <c r="K32" i="4"/>
  <c r="J32" i="4"/>
  <c r="I32" i="4"/>
  <c r="H32" i="4"/>
  <c r="G32" i="4"/>
  <c r="F32" i="4"/>
  <c r="E32" i="4"/>
  <c r="D32" i="4"/>
  <c r="C32" i="4"/>
  <c r="B32" i="4"/>
  <c r="A32" i="4"/>
  <c r="K31" i="4"/>
  <c r="J31" i="4"/>
  <c r="I31" i="4"/>
  <c r="H31" i="4"/>
  <c r="G31" i="4"/>
  <c r="F31" i="4"/>
  <c r="E31" i="4"/>
  <c r="D31" i="4"/>
  <c r="C31" i="4"/>
  <c r="B31" i="4"/>
  <c r="A31" i="4"/>
  <c r="K30" i="4"/>
  <c r="J30" i="4"/>
  <c r="I30" i="4"/>
  <c r="H30" i="4"/>
  <c r="G30" i="4"/>
  <c r="F30" i="4"/>
  <c r="E30" i="4"/>
  <c r="D30" i="4"/>
  <c r="C30" i="4"/>
  <c r="B30" i="4"/>
  <c r="A30" i="4"/>
  <c r="K29" i="4"/>
  <c r="J29" i="4"/>
  <c r="I29" i="4"/>
  <c r="H29" i="4"/>
  <c r="G29" i="4"/>
  <c r="F29" i="4"/>
  <c r="E29" i="4"/>
  <c r="D29" i="4"/>
  <c r="C29" i="4"/>
  <c r="B29" i="4"/>
  <c r="A29" i="4"/>
  <c r="K28" i="4"/>
  <c r="J28" i="4"/>
  <c r="I28" i="4"/>
  <c r="H28" i="4"/>
  <c r="G28" i="4"/>
  <c r="F28" i="4"/>
  <c r="E28" i="4"/>
  <c r="D28" i="4"/>
  <c r="C28" i="4"/>
  <c r="B28" i="4"/>
  <c r="A28" i="4"/>
  <c r="K27" i="4"/>
  <c r="J27" i="4"/>
  <c r="I27" i="4"/>
  <c r="H27" i="4"/>
  <c r="G27" i="4"/>
  <c r="F27" i="4"/>
  <c r="E27" i="4"/>
  <c r="D27" i="4"/>
  <c r="C27" i="4"/>
  <c r="B27" i="4"/>
  <c r="A27" i="4"/>
  <c r="K26" i="4"/>
  <c r="J26" i="4"/>
  <c r="I26" i="4"/>
  <c r="H26" i="4"/>
  <c r="G26" i="4"/>
  <c r="F26" i="4"/>
  <c r="E26" i="4"/>
  <c r="D26" i="4"/>
  <c r="C26" i="4"/>
  <c r="B26" i="4"/>
  <c r="A26" i="4"/>
  <c r="K25" i="4"/>
  <c r="J25" i="4"/>
  <c r="I25" i="4"/>
  <c r="H25" i="4"/>
  <c r="G25" i="4"/>
  <c r="F25" i="4"/>
  <c r="E25" i="4"/>
  <c r="D25" i="4"/>
  <c r="C25" i="4"/>
  <c r="B25" i="4"/>
  <c r="A25" i="4"/>
  <c r="K24" i="4"/>
  <c r="J24" i="4"/>
  <c r="I24" i="4"/>
  <c r="H24" i="4"/>
  <c r="G24" i="4"/>
  <c r="F24" i="4"/>
  <c r="E24" i="4"/>
  <c r="D24" i="4"/>
  <c r="C24" i="4"/>
  <c r="B24" i="4"/>
  <c r="A24" i="4"/>
  <c r="K23" i="4"/>
  <c r="J23" i="4"/>
  <c r="I23" i="4"/>
  <c r="H23" i="4"/>
  <c r="G23" i="4"/>
  <c r="F23" i="4"/>
  <c r="E23" i="4"/>
  <c r="D23" i="4"/>
  <c r="C23" i="4"/>
  <c r="B23" i="4"/>
  <c r="A23" i="4"/>
  <c r="K22" i="4"/>
  <c r="J22" i="4"/>
  <c r="I22" i="4"/>
  <c r="H22" i="4"/>
  <c r="G22" i="4"/>
  <c r="F22" i="4"/>
  <c r="E22" i="4"/>
  <c r="D22" i="4"/>
  <c r="C22" i="4"/>
  <c r="B22" i="4"/>
  <c r="A22" i="4"/>
  <c r="K21" i="4"/>
  <c r="J21" i="4"/>
  <c r="I21" i="4"/>
  <c r="H21" i="4"/>
  <c r="G21" i="4"/>
  <c r="F21" i="4"/>
  <c r="E21" i="4"/>
  <c r="D21" i="4"/>
  <c r="C21" i="4"/>
  <c r="B21" i="4"/>
  <c r="A21" i="4"/>
  <c r="K20" i="4"/>
  <c r="J20" i="4"/>
  <c r="I20" i="4"/>
  <c r="H20" i="4"/>
  <c r="G20" i="4"/>
  <c r="F20" i="4"/>
  <c r="E20" i="4"/>
  <c r="D20" i="4"/>
  <c r="C20" i="4"/>
  <c r="B20" i="4"/>
  <c r="A20" i="4"/>
  <c r="K19" i="4"/>
  <c r="J19" i="4"/>
  <c r="I19" i="4"/>
  <c r="H19" i="4"/>
  <c r="G19" i="4"/>
  <c r="F19" i="4"/>
  <c r="E19" i="4"/>
  <c r="D19" i="4"/>
  <c r="C19" i="4"/>
  <c r="B19" i="4"/>
  <c r="A19" i="4"/>
  <c r="K18" i="4"/>
  <c r="J18" i="4"/>
  <c r="I18" i="4"/>
  <c r="H18" i="4"/>
  <c r="G18" i="4"/>
  <c r="F18" i="4"/>
  <c r="E18" i="4"/>
  <c r="D18" i="4"/>
  <c r="C18" i="4"/>
  <c r="B18" i="4"/>
  <c r="A18" i="4"/>
  <c r="K17" i="4"/>
  <c r="J17" i="4"/>
  <c r="I17" i="4"/>
  <c r="H17" i="4"/>
  <c r="G17" i="4"/>
  <c r="F17" i="4"/>
  <c r="E17" i="4"/>
  <c r="D17" i="4"/>
  <c r="C17" i="4"/>
  <c r="B17" i="4"/>
  <c r="A17" i="4"/>
  <c r="K16" i="4"/>
  <c r="J16" i="4"/>
  <c r="I16" i="4"/>
  <c r="H16" i="4"/>
  <c r="G16" i="4"/>
  <c r="F16" i="4"/>
  <c r="E16" i="4"/>
  <c r="D16" i="4"/>
  <c r="C16" i="4"/>
  <c r="B16" i="4"/>
  <c r="A16" i="4"/>
  <c r="K15" i="4"/>
  <c r="J15" i="4"/>
  <c r="I15" i="4"/>
  <c r="H15" i="4"/>
  <c r="G15" i="4"/>
  <c r="F15" i="4"/>
  <c r="E15" i="4"/>
  <c r="D15" i="4"/>
  <c r="C15" i="4"/>
  <c r="B15" i="4"/>
  <c r="A15" i="4"/>
  <c r="K14" i="4"/>
  <c r="J14" i="4"/>
  <c r="I14" i="4"/>
  <c r="H14" i="4"/>
  <c r="G14" i="4"/>
  <c r="F14" i="4"/>
  <c r="E14" i="4"/>
  <c r="D14" i="4"/>
  <c r="C14" i="4"/>
  <c r="B14" i="4"/>
  <c r="A14" i="4"/>
  <c r="K13" i="4"/>
  <c r="J13" i="4"/>
  <c r="I13" i="4"/>
  <c r="H13" i="4"/>
  <c r="G13" i="4"/>
  <c r="F13" i="4"/>
  <c r="E13" i="4"/>
  <c r="D13" i="4"/>
  <c r="C13" i="4"/>
  <c r="B13" i="4"/>
  <c r="A13" i="4"/>
  <c r="K12" i="4"/>
  <c r="J12" i="4"/>
  <c r="I12" i="4"/>
  <c r="H12" i="4"/>
  <c r="G12" i="4"/>
  <c r="F12" i="4"/>
  <c r="E12" i="4"/>
  <c r="D12" i="4"/>
  <c r="C12" i="4"/>
  <c r="B12" i="4"/>
  <c r="A12" i="4"/>
  <c r="K11" i="4"/>
  <c r="J11" i="4"/>
  <c r="I11" i="4"/>
  <c r="H11" i="4"/>
  <c r="G11" i="4"/>
  <c r="F11" i="4"/>
  <c r="E11" i="4"/>
  <c r="D11" i="4"/>
  <c r="C11" i="4"/>
  <c r="B11" i="4"/>
  <c r="A11" i="4"/>
  <c r="K10" i="4"/>
  <c r="J10" i="4"/>
  <c r="I10" i="4"/>
  <c r="H10" i="4"/>
  <c r="G10" i="4"/>
  <c r="F10" i="4"/>
  <c r="E10" i="4"/>
  <c r="D10" i="4"/>
  <c r="C10" i="4"/>
  <c r="B10" i="4"/>
  <c r="A10" i="4"/>
  <c r="K9" i="4"/>
  <c r="J9" i="4"/>
  <c r="I9" i="4"/>
  <c r="H9" i="4"/>
  <c r="G9" i="4"/>
  <c r="F9" i="4"/>
  <c r="E9" i="4"/>
  <c r="D9" i="4"/>
  <c r="C9" i="4"/>
  <c r="B9" i="4"/>
  <c r="A9" i="4"/>
  <c r="K8" i="4"/>
  <c r="J8" i="4"/>
  <c r="I8" i="4"/>
  <c r="H8" i="4"/>
  <c r="G8" i="4"/>
  <c r="F8" i="4"/>
  <c r="E8" i="4"/>
  <c r="D8" i="4"/>
  <c r="C8" i="4"/>
  <c r="B8" i="4"/>
  <c r="A8" i="4"/>
  <c r="K7" i="4"/>
  <c r="J7" i="4"/>
  <c r="I7" i="4"/>
  <c r="H7" i="4"/>
  <c r="G7" i="4"/>
  <c r="F7" i="4"/>
  <c r="E7" i="4"/>
  <c r="D7" i="4"/>
  <c r="C7" i="4"/>
  <c r="B7" i="4"/>
  <c r="A7" i="4"/>
  <c r="K6" i="4"/>
  <c r="J6" i="4"/>
  <c r="I6" i="4"/>
  <c r="H6" i="4"/>
  <c r="G6" i="4"/>
  <c r="F6" i="4"/>
  <c r="E6" i="4"/>
  <c r="D6" i="4"/>
  <c r="C6" i="4"/>
  <c r="B6" i="4"/>
  <c r="A6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B3" i="4"/>
  <c r="A3" i="4"/>
  <c r="A1" i="4"/>
  <c r="K45" i="2"/>
  <c r="J45" i="2"/>
  <c r="I45" i="2"/>
  <c r="H45" i="2"/>
  <c r="G45" i="2"/>
  <c r="F45" i="2"/>
  <c r="E45" i="2"/>
  <c r="D45" i="2"/>
  <c r="C45" i="2"/>
  <c r="B45" i="2"/>
  <c r="A45" i="2"/>
  <c r="K44" i="2"/>
  <c r="J44" i="2"/>
  <c r="I44" i="2"/>
  <c r="H44" i="2"/>
  <c r="G44" i="2"/>
  <c r="F44" i="2"/>
  <c r="E44" i="2"/>
  <c r="D44" i="2"/>
  <c r="C44" i="2"/>
  <c r="B44" i="2"/>
  <c r="A44" i="2"/>
  <c r="K43" i="2"/>
  <c r="J43" i="2"/>
  <c r="I43" i="2"/>
  <c r="H43" i="2"/>
  <c r="G43" i="2"/>
  <c r="F43" i="2"/>
  <c r="E43" i="2"/>
  <c r="D43" i="2"/>
  <c r="C43" i="2"/>
  <c r="B43" i="2"/>
  <c r="A43" i="2"/>
  <c r="K42" i="2"/>
  <c r="J42" i="2"/>
  <c r="I42" i="2"/>
  <c r="H42" i="2"/>
  <c r="G42" i="2"/>
  <c r="F42" i="2"/>
  <c r="E42" i="2"/>
  <c r="D42" i="2"/>
  <c r="C42" i="2"/>
  <c r="B42" i="2"/>
  <c r="A42" i="2"/>
  <c r="K41" i="2"/>
  <c r="J41" i="2"/>
  <c r="I41" i="2"/>
  <c r="H41" i="2"/>
  <c r="G41" i="2"/>
  <c r="F41" i="2"/>
  <c r="E41" i="2"/>
  <c r="D41" i="2"/>
  <c r="C41" i="2"/>
  <c r="B41" i="2"/>
  <c r="A41" i="2"/>
  <c r="K40" i="2"/>
  <c r="J40" i="2"/>
  <c r="I40" i="2"/>
  <c r="H40" i="2"/>
  <c r="G40" i="2"/>
  <c r="F40" i="2"/>
  <c r="E40" i="2"/>
  <c r="D40" i="2"/>
  <c r="C40" i="2"/>
  <c r="B40" i="2"/>
  <c r="A40" i="2"/>
  <c r="K39" i="2"/>
  <c r="J39" i="2"/>
  <c r="I39" i="2"/>
  <c r="H39" i="2"/>
  <c r="G39" i="2"/>
  <c r="F39" i="2"/>
  <c r="E39" i="2"/>
  <c r="D39" i="2"/>
  <c r="C39" i="2"/>
  <c r="B39" i="2"/>
  <c r="A39" i="2"/>
  <c r="K38" i="2"/>
  <c r="J38" i="2"/>
  <c r="I38" i="2"/>
  <c r="H38" i="2"/>
  <c r="G38" i="2"/>
  <c r="F38" i="2"/>
  <c r="E38" i="2"/>
  <c r="D38" i="2"/>
  <c r="C38" i="2"/>
  <c r="B38" i="2"/>
  <c r="A38" i="2"/>
  <c r="K37" i="2"/>
  <c r="J37" i="2"/>
  <c r="I37" i="2"/>
  <c r="H37" i="2"/>
  <c r="G37" i="2"/>
  <c r="F37" i="2"/>
  <c r="E37" i="2"/>
  <c r="D37" i="2"/>
  <c r="C37" i="2"/>
  <c r="B37" i="2"/>
  <c r="A37" i="2"/>
  <c r="K36" i="2"/>
  <c r="J36" i="2"/>
  <c r="I36" i="2"/>
  <c r="H36" i="2"/>
  <c r="G36" i="2"/>
  <c r="F36" i="2"/>
  <c r="E36" i="2"/>
  <c r="D36" i="2"/>
  <c r="C36" i="2"/>
  <c r="B36" i="2"/>
  <c r="A36" i="2"/>
  <c r="K35" i="2"/>
  <c r="J35" i="2"/>
  <c r="I35" i="2"/>
  <c r="H35" i="2"/>
  <c r="G35" i="2"/>
  <c r="F35" i="2"/>
  <c r="E35" i="2"/>
  <c r="D35" i="2"/>
  <c r="C35" i="2"/>
  <c r="B35" i="2"/>
  <c r="A35" i="2"/>
  <c r="K34" i="2"/>
  <c r="J34" i="2"/>
  <c r="I34" i="2"/>
  <c r="H34" i="2"/>
  <c r="G34" i="2"/>
  <c r="F34" i="2"/>
  <c r="E34" i="2"/>
  <c r="D34" i="2"/>
  <c r="C34" i="2"/>
  <c r="B34" i="2"/>
  <c r="A34" i="2"/>
  <c r="K33" i="2"/>
  <c r="J33" i="2"/>
  <c r="I33" i="2"/>
  <c r="H33" i="2"/>
  <c r="G33" i="2"/>
  <c r="F33" i="2"/>
  <c r="E33" i="2"/>
  <c r="D33" i="2"/>
  <c r="C33" i="2"/>
  <c r="B33" i="2"/>
  <c r="A33" i="2"/>
  <c r="K32" i="2"/>
  <c r="J32" i="2"/>
  <c r="I32" i="2"/>
  <c r="H32" i="2"/>
  <c r="G32" i="2"/>
  <c r="F32" i="2"/>
  <c r="E32" i="2"/>
  <c r="D32" i="2"/>
  <c r="C32" i="2"/>
  <c r="B32" i="2"/>
  <c r="A32" i="2"/>
  <c r="K31" i="2"/>
  <c r="J31" i="2"/>
  <c r="I31" i="2"/>
  <c r="H31" i="2"/>
  <c r="G31" i="2"/>
  <c r="F31" i="2"/>
  <c r="E31" i="2"/>
  <c r="D31" i="2"/>
  <c r="C31" i="2"/>
  <c r="B31" i="2"/>
  <c r="A31" i="2"/>
  <c r="K30" i="2"/>
  <c r="J30" i="2"/>
  <c r="I30" i="2"/>
  <c r="H30" i="2"/>
  <c r="G30" i="2"/>
  <c r="F30" i="2"/>
  <c r="E30" i="2"/>
  <c r="D30" i="2"/>
  <c r="C30" i="2"/>
  <c r="B30" i="2"/>
  <c r="A30" i="2"/>
  <c r="K29" i="2"/>
  <c r="J29" i="2"/>
  <c r="I29" i="2"/>
  <c r="H29" i="2"/>
  <c r="G29" i="2"/>
  <c r="F29" i="2"/>
  <c r="E29" i="2"/>
  <c r="D29" i="2"/>
  <c r="C29" i="2"/>
  <c r="B29" i="2"/>
  <c r="A29" i="2"/>
  <c r="K28" i="2"/>
  <c r="J28" i="2"/>
  <c r="I28" i="2"/>
  <c r="H28" i="2"/>
  <c r="G28" i="2"/>
  <c r="F28" i="2"/>
  <c r="E28" i="2"/>
  <c r="D28" i="2"/>
  <c r="C28" i="2"/>
  <c r="B28" i="2"/>
  <c r="A28" i="2"/>
  <c r="K27" i="2"/>
  <c r="J27" i="2"/>
  <c r="I27" i="2"/>
  <c r="H27" i="2"/>
  <c r="G27" i="2"/>
  <c r="F27" i="2"/>
  <c r="E27" i="2"/>
  <c r="D27" i="2"/>
  <c r="C27" i="2"/>
  <c r="B27" i="2"/>
  <c r="A27" i="2"/>
  <c r="K26" i="2"/>
  <c r="J26" i="2"/>
  <c r="I26" i="2"/>
  <c r="H26" i="2"/>
  <c r="G26" i="2"/>
  <c r="F26" i="2"/>
  <c r="E26" i="2"/>
  <c r="D26" i="2"/>
  <c r="C26" i="2"/>
  <c r="B26" i="2"/>
  <c r="A26" i="2"/>
  <c r="K25" i="2"/>
  <c r="J25" i="2"/>
  <c r="I25" i="2"/>
  <c r="H25" i="2"/>
  <c r="G25" i="2"/>
  <c r="F25" i="2"/>
  <c r="E25" i="2"/>
  <c r="D25" i="2"/>
  <c r="C25" i="2"/>
  <c r="B25" i="2"/>
  <c r="A25" i="2"/>
  <c r="K24" i="2"/>
  <c r="J24" i="2"/>
  <c r="I24" i="2"/>
  <c r="H24" i="2"/>
  <c r="G24" i="2"/>
  <c r="F24" i="2"/>
  <c r="E24" i="2"/>
  <c r="D24" i="2"/>
  <c r="C24" i="2"/>
  <c r="B24" i="2"/>
  <c r="A24" i="2"/>
  <c r="K23" i="2"/>
  <c r="J23" i="2"/>
  <c r="I23" i="2"/>
  <c r="H23" i="2"/>
  <c r="G23" i="2"/>
  <c r="F23" i="2"/>
  <c r="E23" i="2"/>
  <c r="D23" i="2"/>
  <c r="C23" i="2"/>
  <c r="B23" i="2"/>
  <c r="A23" i="2"/>
  <c r="K22" i="2"/>
  <c r="J22" i="2"/>
  <c r="I22" i="2"/>
  <c r="H22" i="2"/>
  <c r="G22" i="2"/>
  <c r="F22" i="2"/>
  <c r="E22" i="2"/>
  <c r="D22" i="2"/>
  <c r="C22" i="2"/>
  <c r="B22" i="2"/>
  <c r="A22" i="2"/>
  <c r="K21" i="2"/>
  <c r="J21" i="2"/>
  <c r="I21" i="2"/>
  <c r="H21" i="2"/>
  <c r="G21" i="2"/>
  <c r="F21" i="2"/>
  <c r="E21" i="2"/>
  <c r="D21" i="2"/>
  <c r="C21" i="2"/>
  <c r="B21" i="2"/>
  <c r="A21" i="2"/>
  <c r="K20" i="2"/>
  <c r="J20" i="2"/>
  <c r="I20" i="2"/>
  <c r="H20" i="2"/>
  <c r="G20" i="2"/>
  <c r="F20" i="2"/>
  <c r="E20" i="2"/>
  <c r="D20" i="2"/>
  <c r="C20" i="2"/>
  <c r="B20" i="2"/>
  <c r="A20" i="2"/>
  <c r="K19" i="2"/>
  <c r="J19" i="2"/>
  <c r="I19" i="2"/>
  <c r="H19" i="2"/>
  <c r="G19" i="2"/>
  <c r="F19" i="2"/>
  <c r="E19" i="2"/>
  <c r="D19" i="2"/>
  <c r="C19" i="2"/>
  <c r="B19" i="2"/>
  <c r="A19" i="2"/>
  <c r="K18" i="2"/>
  <c r="J18" i="2"/>
  <c r="I18" i="2"/>
  <c r="H18" i="2"/>
  <c r="G18" i="2"/>
  <c r="F18" i="2"/>
  <c r="E18" i="2"/>
  <c r="D18" i="2"/>
  <c r="C18" i="2"/>
  <c r="B18" i="2"/>
  <c r="A18" i="2"/>
  <c r="K17" i="2"/>
  <c r="J17" i="2"/>
  <c r="I17" i="2"/>
  <c r="H17" i="2"/>
  <c r="G17" i="2"/>
  <c r="F17" i="2"/>
  <c r="E17" i="2"/>
  <c r="D17" i="2"/>
  <c r="C17" i="2"/>
  <c r="B17" i="2"/>
  <c r="A17" i="2"/>
  <c r="K16" i="2"/>
  <c r="J16" i="2"/>
  <c r="I16" i="2"/>
  <c r="H16" i="2"/>
  <c r="G16" i="2"/>
  <c r="F16" i="2"/>
  <c r="E16" i="2"/>
  <c r="D16" i="2"/>
  <c r="C16" i="2"/>
  <c r="B16" i="2"/>
  <c r="A16" i="2"/>
  <c r="K15" i="2"/>
  <c r="J15" i="2"/>
  <c r="I15" i="2"/>
  <c r="H15" i="2"/>
  <c r="G15" i="2"/>
  <c r="F15" i="2"/>
  <c r="E15" i="2"/>
  <c r="D15" i="2"/>
  <c r="C15" i="2"/>
  <c r="B15" i="2"/>
  <c r="A15" i="2"/>
  <c r="K14" i="2"/>
  <c r="J14" i="2"/>
  <c r="I14" i="2"/>
  <c r="H14" i="2"/>
  <c r="G14" i="2"/>
  <c r="F14" i="2"/>
  <c r="E14" i="2"/>
  <c r="D14" i="2"/>
  <c r="C14" i="2"/>
  <c r="B14" i="2"/>
  <c r="A14" i="2"/>
  <c r="K13" i="2"/>
  <c r="J13" i="2"/>
  <c r="I13" i="2"/>
  <c r="H13" i="2"/>
  <c r="G13" i="2"/>
  <c r="F13" i="2"/>
  <c r="E13" i="2"/>
  <c r="D13" i="2"/>
  <c r="C13" i="2"/>
  <c r="B13" i="2"/>
  <c r="A13" i="2"/>
  <c r="K12" i="2"/>
  <c r="J12" i="2"/>
  <c r="I12" i="2"/>
  <c r="H12" i="2"/>
  <c r="G12" i="2"/>
  <c r="F12" i="2"/>
  <c r="E12" i="2"/>
  <c r="D12" i="2"/>
  <c r="C12" i="2"/>
  <c r="B12" i="2"/>
  <c r="A12" i="2"/>
  <c r="K11" i="2"/>
  <c r="J11" i="2"/>
  <c r="I11" i="2"/>
  <c r="H11" i="2"/>
  <c r="G11" i="2"/>
  <c r="F11" i="2"/>
  <c r="E11" i="2"/>
  <c r="D11" i="2"/>
  <c r="C11" i="2"/>
  <c r="B11" i="2"/>
  <c r="A11" i="2"/>
  <c r="K10" i="2"/>
  <c r="J10" i="2"/>
  <c r="I10" i="2"/>
  <c r="H10" i="2"/>
  <c r="G10" i="2"/>
  <c r="F10" i="2"/>
  <c r="E10" i="2"/>
  <c r="D10" i="2"/>
  <c r="C10" i="2"/>
  <c r="B10" i="2"/>
  <c r="K9" i="2"/>
  <c r="J9" i="2"/>
  <c r="I9" i="2"/>
  <c r="H9" i="2"/>
  <c r="G9" i="2"/>
  <c r="F9" i="2"/>
  <c r="E9" i="2"/>
  <c r="D9" i="2"/>
  <c r="C9" i="2"/>
  <c r="B9" i="2"/>
  <c r="A9" i="2"/>
  <c r="K8" i="2"/>
  <c r="J8" i="2"/>
  <c r="I8" i="2"/>
  <c r="H8" i="2"/>
  <c r="G8" i="2"/>
  <c r="F8" i="2"/>
  <c r="E8" i="2"/>
  <c r="D8" i="2"/>
  <c r="C8" i="2"/>
  <c r="B8" i="2"/>
  <c r="A8" i="2"/>
  <c r="K7" i="2"/>
  <c r="J7" i="2"/>
  <c r="I7" i="2"/>
  <c r="H7" i="2"/>
  <c r="G7" i="2"/>
  <c r="F7" i="2"/>
  <c r="E7" i="2"/>
  <c r="D7" i="2"/>
  <c r="C7" i="2"/>
  <c r="B7" i="2"/>
  <c r="A7" i="2"/>
  <c r="K6" i="2"/>
  <c r="J6" i="2"/>
  <c r="I6" i="2"/>
  <c r="H6" i="2"/>
  <c r="G6" i="2"/>
  <c r="F6" i="2"/>
  <c r="E6" i="2"/>
  <c r="D6" i="2"/>
  <c r="C6" i="2"/>
  <c r="B6" i="2"/>
  <c r="A6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B3" i="2"/>
  <c r="A3" i="2"/>
  <c r="A1" i="2"/>
  <c r="L45" i="10"/>
  <c r="K45" i="10"/>
  <c r="E41" i="8" s="1"/>
  <c r="J45" i="10"/>
  <c r="I45" i="10"/>
  <c r="H45" i="10"/>
  <c r="G45" i="10"/>
  <c r="F45" i="10"/>
  <c r="E45" i="10"/>
  <c r="C45" i="10"/>
  <c r="B45" i="10"/>
  <c r="A45" i="10"/>
  <c r="L44" i="10"/>
  <c r="K44" i="10"/>
  <c r="E40" i="8" s="1"/>
  <c r="J44" i="10"/>
  <c r="I44" i="10"/>
  <c r="H44" i="10"/>
  <c r="G44" i="10"/>
  <c r="F44" i="10"/>
  <c r="E44" i="10"/>
  <c r="C44" i="10"/>
  <c r="B44" i="10"/>
  <c r="A44" i="10"/>
  <c r="L43" i="10"/>
  <c r="K43" i="10"/>
  <c r="E39" i="8" s="1"/>
  <c r="J43" i="10"/>
  <c r="I43" i="10"/>
  <c r="H43" i="10"/>
  <c r="G43" i="10"/>
  <c r="F43" i="10"/>
  <c r="E43" i="10"/>
  <c r="C43" i="10"/>
  <c r="B43" i="10"/>
  <c r="A43" i="10"/>
  <c r="L42" i="10"/>
  <c r="K42" i="10"/>
  <c r="J42" i="10"/>
  <c r="I42" i="10"/>
  <c r="H42" i="10"/>
  <c r="G42" i="10"/>
  <c r="F42" i="10"/>
  <c r="E42" i="10"/>
  <c r="C42" i="10"/>
  <c r="B42" i="10"/>
  <c r="A42" i="10"/>
  <c r="L41" i="10"/>
  <c r="K41" i="10"/>
  <c r="J41" i="10"/>
  <c r="I41" i="10"/>
  <c r="H41" i="10"/>
  <c r="G41" i="10"/>
  <c r="F41" i="10"/>
  <c r="E41" i="10"/>
  <c r="C41" i="10"/>
  <c r="B41" i="10"/>
  <c r="A41" i="10"/>
  <c r="L40" i="10"/>
  <c r="K40" i="10"/>
  <c r="J40" i="10"/>
  <c r="I40" i="10"/>
  <c r="H40" i="10"/>
  <c r="G40" i="10"/>
  <c r="F40" i="10"/>
  <c r="E40" i="10"/>
  <c r="C40" i="10"/>
  <c r="B40" i="10"/>
  <c r="A40" i="10"/>
  <c r="L39" i="10"/>
  <c r="K39" i="10"/>
  <c r="J39" i="10"/>
  <c r="I39" i="10"/>
  <c r="H39" i="10"/>
  <c r="G39" i="10"/>
  <c r="F39" i="10"/>
  <c r="E39" i="10"/>
  <c r="C39" i="10"/>
  <c r="B39" i="10"/>
  <c r="A39" i="10"/>
  <c r="L38" i="10"/>
  <c r="K38" i="10"/>
  <c r="J38" i="10"/>
  <c r="I38" i="10"/>
  <c r="H38" i="10"/>
  <c r="G38" i="10"/>
  <c r="F38" i="10"/>
  <c r="E38" i="10"/>
  <c r="C38" i="10"/>
  <c r="B38" i="10"/>
  <c r="A38" i="10"/>
  <c r="L37" i="10"/>
  <c r="K37" i="10"/>
  <c r="J37" i="10"/>
  <c r="I37" i="10"/>
  <c r="H37" i="10"/>
  <c r="G37" i="10"/>
  <c r="F37" i="10"/>
  <c r="E37" i="10"/>
  <c r="C37" i="10"/>
  <c r="B37" i="10"/>
  <c r="A37" i="10"/>
  <c r="L36" i="10"/>
  <c r="K36" i="10"/>
  <c r="J36" i="10"/>
  <c r="I36" i="10"/>
  <c r="H36" i="10"/>
  <c r="G36" i="10"/>
  <c r="F36" i="10"/>
  <c r="E36" i="10"/>
  <c r="C36" i="10"/>
  <c r="B36" i="10"/>
  <c r="A36" i="10"/>
  <c r="L35" i="10"/>
  <c r="K35" i="10"/>
  <c r="J35" i="10"/>
  <c r="I35" i="10"/>
  <c r="H35" i="10"/>
  <c r="G35" i="10"/>
  <c r="F35" i="10"/>
  <c r="E35" i="10"/>
  <c r="C35" i="10"/>
  <c r="B35" i="10"/>
  <c r="A35" i="10"/>
  <c r="L34" i="10"/>
  <c r="K34" i="10"/>
  <c r="J34" i="10"/>
  <c r="I34" i="10"/>
  <c r="H34" i="10"/>
  <c r="G34" i="10"/>
  <c r="F34" i="10"/>
  <c r="E34" i="10"/>
  <c r="C34" i="10"/>
  <c r="B34" i="10"/>
  <c r="A34" i="10"/>
  <c r="L33" i="10"/>
  <c r="K33" i="10"/>
  <c r="J33" i="10"/>
  <c r="I33" i="10"/>
  <c r="H33" i="10"/>
  <c r="G33" i="10"/>
  <c r="F33" i="10"/>
  <c r="E33" i="10"/>
  <c r="C33" i="10"/>
  <c r="B33" i="10"/>
  <c r="A33" i="10"/>
  <c r="L32" i="10"/>
  <c r="K32" i="10"/>
  <c r="J32" i="10"/>
  <c r="I32" i="10"/>
  <c r="H32" i="10"/>
  <c r="G32" i="10"/>
  <c r="F32" i="10"/>
  <c r="E32" i="10"/>
  <c r="C32" i="10"/>
  <c r="B32" i="10"/>
  <c r="A32" i="10"/>
  <c r="L31" i="10"/>
  <c r="K31" i="10"/>
  <c r="J31" i="10"/>
  <c r="I31" i="10"/>
  <c r="H31" i="10"/>
  <c r="G31" i="10"/>
  <c r="F31" i="10"/>
  <c r="E31" i="10"/>
  <c r="C31" i="10"/>
  <c r="B31" i="10"/>
  <c r="A31" i="10"/>
  <c r="L30" i="10"/>
  <c r="K30" i="10"/>
  <c r="J30" i="10"/>
  <c r="I30" i="10"/>
  <c r="H30" i="10"/>
  <c r="G30" i="10"/>
  <c r="F30" i="10"/>
  <c r="E30" i="10"/>
  <c r="C30" i="10"/>
  <c r="B30" i="10"/>
  <c r="A30" i="10"/>
  <c r="L29" i="10"/>
  <c r="K29" i="10"/>
  <c r="J29" i="10"/>
  <c r="I29" i="10"/>
  <c r="H29" i="10"/>
  <c r="G29" i="10"/>
  <c r="F29" i="10"/>
  <c r="E29" i="10"/>
  <c r="C29" i="10"/>
  <c r="B29" i="10"/>
  <c r="A29" i="10"/>
  <c r="L28" i="10"/>
  <c r="K28" i="10"/>
  <c r="J28" i="10"/>
  <c r="I28" i="10"/>
  <c r="H28" i="10"/>
  <c r="G28" i="10"/>
  <c r="F28" i="10"/>
  <c r="E28" i="10"/>
  <c r="C28" i="10"/>
  <c r="B28" i="10"/>
  <c r="A28" i="10"/>
  <c r="L27" i="10"/>
  <c r="K27" i="10"/>
  <c r="J27" i="10"/>
  <c r="I27" i="10"/>
  <c r="H27" i="10"/>
  <c r="G27" i="10"/>
  <c r="F27" i="10"/>
  <c r="E27" i="10"/>
  <c r="C27" i="10"/>
  <c r="B27" i="10"/>
  <c r="A27" i="10"/>
  <c r="L26" i="10"/>
  <c r="K26" i="10"/>
  <c r="J26" i="10"/>
  <c r="I26" i="10"/>
  <c r="H26" i="10"/>
  <c r="G26" i="10"/>
  <c r="F26" i="10"/>
  <c r="E26" i="10"/>
  <c r="C26" i="10"/>
  <c r="B26" i="10"/>
  <c r="A26" i="10"/>
  <c r="L25" i="10"/>
  <c r="K25" i="10"/>
  <c r="J25" i="10"/>
  <c r="I25" i="10"/>
  <c r="H25" i="10"/>
  <c r="G25" i="10"/>
  <c r="F25" i="10"/>
  <c r="E25" i="10"/>
  <c r="C25" i="10"/>
  <c r="B25" i="10"/>
  <c r="A25" i="10"/>
  <c r="L24" i="10"/>
  <c r="K24" i="10"/>
  <c r="J24" i="10"/>
  <c r="I24" i="10"/>
  <c r="H24" i="10"/>
  <c r="G24" i="10"/>
  <c r="F24" i="10"/>
  <c r="E24" i="10"/>
  <c r="C24" i="10"/>
  <c r="B24" i="10"/>
  <c r="A24" i="10"/>
  <c r="L23" i="10"/>
  <c r="K23" i="10"/>
  <c r="J23" i="10"/>
  <c r="I23" i="10"/>
  <c r="H23" i="10"/>
  <c r="G23" i="10"/>
  <c r="F23" i="10"/>
  <c r="E23" i="10"/>
  <c r="C23" i="10"/>
  <c r="B23" i="10"/>
  <c r="A23" i="10"/>
  <c r="L22" i="10"/>
  <c r="K22" i="10"/>
  <c r="J22" i="10"/>
  <c r="I22" i="10"/>
  <c r="H22" i="10"/>
  <c r="G22" i="10"/>
  <c r="F22" i="10"/>
  <c r="E22" i="10"/>
  <c r="C22" i="10"/>
  <c r="B22" i="10"/>
  <c r="A22" i="10"/>
  <c r="L21" i="10"/>
  <c r="K21" i="10"/>
  <c r="J21" i="10"/>
  <c r="I21" i="10"/>
  <c r="H21" i="10"/>
  <c r="G21" i="10"/>
  <c r="F21" i="10"/>
  <c r="E21" i="10"/>
  <c r="C21" i="10"/>
  <c r="B21" i="10"/>
  <c r="A21" i="10"/>
  <c r="L20" i="10"/>
  <c r="K20" i="10"/>
  <c r="J20" i="10"/>
  <c r="I20" i="10"/>
  <c r="H20" i="10"/>
  <c r="G20" i="10"/>
  <c r="F20" i="10"/>
  <c r="E20" i="10"/>
  <c r="C20" i="10"/>
  <c r="B20" i="10"/>
  <c r="A20" i="10"/>
  <c r="L19" i="10"/>
  <c r="K19" i="10"/>
  <c r="J19" i="10"/>
  <c r="I19" i="10"/>
  <c r="H19" i="10"/>
  <c r="G19" i="10"/>
  <c r="F19" i="10"/>
  <c r="E19" i="10"/>
  <c r="C19" i="10"/>
  <c r="B19" i="10"/>
  <c r="A19" i="10"/>
  <c r="L18" i="10"/>
  <c r="K18" i="10"/>
  <c r="J18" i="10"/>
  <c r="I18" i="10"/>
  <c r="H18" i="10"/>
  <c r="G18" i="10"/>
  <c r="F18" i="10"/>
  <c r="E18" i="10"/>
  <c r="C18" i="10"/>
  <c r="B18" i="10"/>
  <c r="A18" i="10"/>
  <c r="L17" i="10"/>
  <c r="K17" i="10"/>
  <c r="J17" i="10"/>
  <c r="I17" i="10"/>
  <c r="H17" i="10"/>
  <c r="G17" i="10"/>
  <c r="F17" i="10"/>
  <c r="E17" i="10"/>
  <c r="C17" i="10"/>
  <c r="B17" i="10"/>
  <c r="A17" i="10"/>
  <c r="L16" i="10"/>
  <c r="K16" i="10"/>
  <c r="J16" i="10"/>
  <c r="I16" i="10"/>
  <c r="H16" i="10"/>
  <c r="G16" i="10"/>
  <c r="F16" i="10"/>
  <c r="E16" i="10"/>
  <c r="C16" i="10"/>
  <c r="B16" i="10"/>
  <c r="A16" i="10"/>
  <c r="L15" i="10"/>
  <c r="K15" i="10"/>
  <c r="J15" i="10"/>
  <c r="I15" i="10"/>
  <c r="H15" i="10"/>
  <c r="G15" i="10"/>
  <c r="F15" i="10"/>
  <c r="E15" i="10"/>
  <c r="C15" i="10"/>
  <c r="B15" i="10"/>
  <c r="A15" i="10"/>
  <c r="L14" i="10"/>
  <c r="K14" i="10"/>
  <c r="J14" i="10"/>
  <c r="I14" i="10"/>
  <c r="H14" i="10"/>
  <c r="G14" i="10"/>
  <c r="F14" i="10"/>
  <c r="E14" i="10"/>
  <c r="C14" i="10"/>
  <c r="B14" i="10"/>
  <c r="A14" i="10"/>
  <c r="L13" i="10"/>
  <c r="K13" i="10"/>
  <c r="J13" i="10"/>
  <c r="I13" i="10"/>
  <c r="H13" i="10"/>
  <c r="G13" i="10"/>
  <c r="F13" i="10"/>
  <c r="E13" i="10"/>
  <c r="C13" i="10"/>
  <c r="B13" i="10"/>
  <c r="A13" i="10"/>
  <c r="L12" i="10"/>
  <c r="K12" i="10"/>
  <c r="J12" i="10"/>
  <c r="I12" i="10"/>
  <c r="H12" i="10"/>
  <c r="G12" i="10"/>
  <c r="F12" i="10"/>
  <c r="E12" i="10"/>
  <c r="C12" i="10"/>
  <c r="B12" i="10"/>
  <c r="A12" i="10"/>
  <c r="L11" i="10"/>
  <c r="K11" i="10"/>
  <c r="J11" i="10"/>
  <c r="I11" i="10"/>
  <c r="H11" i="10"/>
  <c r="G11" i="10"/>
  <c r="F11" i="10"/>
  <c r="E11" i="10"/>
  <c r="C11" i="10"/>
  <c r="B11" i="10"/>
  <c r="A11" i="10"/>
  <c r="L10" i="10"/>
  <c r="K10" i="10"/>
  <c r="J10" i="10"/>
  <c r="I10" i="10"/>
  <c r="H10" i="10"/>
  <c r="G10" i="10"/>
  <c r="F10" i="10"/>
  <c r="E10" i="10"/>
  <c r="C10" i="10"/>
  <c r="B10" i="10"/>
  <c r="A10" i="10"/>
  <c r="L9" i="10"/>
  <c r="K9" i="10"/>
  <c r="J9" i="10"/>
  <c r="I9" i="10"/>
  <c r="H9" i="10"/>
  <c r="G9" i="10"/>
  <c r="F9" i="10"/>
  <c r="E9" i="10"/>
  <c r="C9" i="10"/>
  <c r="B9" i="10"/>
  <c r="A9" i="10"/>
  <c r="L8" i="10"/>
  <c r="K8" i="10"/>
  <c r="J8" i="10"/>
  <c r="I8" i="10"/>
  <c r="H8" i="10"/>
  <c r="G8" i="10"/>
  <c r="F8" i="10"/>
  <c r="E8" i="10"/>
  <c r="C8" i="10"/>
  <c r="B8" i="10"/>
  <c r="A8" i="10"/>
  <c r="L7" i="10"/>
  <c r="K7" i="10"/>
  <c r="J7" i="10"/>
  <c r="I7" i="10"/>
  <c r="H7" i="10"/>
  <c r="G7" i="10"/>
  <c r="F7" i="10"/>
  <c r="E7" i="10"/>
  <c r="C7" i="10"/>
  <c r="B7" i="10"/>
  <c r="A7" i="10"/>
  <c r="L6" i="10"/>
  <c r="K6" i="10"/>
  <c r="J6" i="10"/>
  <c r="I6" i="10"/>
  <c r="H6" i="10"/>
  <c r="G6" i="10"/>
  <c r="F6" i="10"/>
  <c r="E6" i="10"/>
  <c r="C6" i="10"/>
  <c r="B6" i="10"/>
  <c r="A6" i="10"/>
  <c r="V3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3" i="10"/>
  <c r="B3" i="10"/>
  <c r="A3" i="10"/>
  <c r="A1" i="10"/>
  <c r="L45" i="3"/>
  <c r="K45" i="3"/>
  <c r="J45" i="3"/>
  <c r="I45" i="3"/>
  <c r="H45" i="3"/>
  <c r="G45" i="3"/>
  <c r="F45" i="3"/>
  <c r="E45" i="3"/>
  <c r="C45" i="3"/>
  <c r="B45" i="3"/>
  <c r="A45" i="3"/>
  <c r="L44" i="3"/>
  <c r="K44" i="3"/>
  <c r="J44" i="3"/>
  <c r="I44" i="3"/>
  <c r="H44" i="3"/>
  <c r="G44" i="3"/>
  <c r="F44" i="3"/>
  <c r="E44" i="3"/>
  <c r="C44" i="3"/>
  <c r="B44" i="3"/>
  <c r="A44" i="3"/>
  <c r="L43" i="3"/>
  <c r="K43" i="3"/>
  <c r="J43" i="3"/>
  <c r="I43" i="3"/>
  <c r="H43" i="3"/>
  <c r="G43" i="3"/>
  <c r="F43" i="3"/>
  <c r="E43" i="3"/>
  <c r="C43" i="3"/>
  <c r="B43" i="3"/>
  <c r="A43" i="3"/>
  <c r="L42" i="3"/>
  <c r="K42" i="3"/>
  <c r="J42" i="3"/>
  <c r="I42" i="3"/>
  <c r="H42" i="3"/>
  <c r="G42" i="3"/>
  <c r="F42" i="3"/>
  <c r="E42" i="3"/>
  <c r="C42" i="3"/>
  <c r="B42" i="3"/>
  <c r="A42" i="3"/>
  <c r="L41" i="3"/>
  <c r="K41" i="3"/>
  <c r="J41" i="3"/>
  <c r="I41" i="3"/>
  <c r="H41" i="3"/>
  <c r="G41" i="3"/>
  <c r="F41" i="3"/>
  <c r="E41" i="3"/>
  <c r="C41" i="3"/>
  <c r="B41" i="3"/>
  <c r="A41" i="3"/>
  <c r="L40" i="3"/>
  <c r="K40" i="3"/>
  <c r="J40" i="3"/>
  <c r="I40" i="3"/>
  <c r="H40" i="3"/>
  <c r="G40" i="3"/>
  <c r="F40" i="3"/>
  <c r="E40" i="3"/>
  <c r="C40" i="3"/>
  <c r="B40" i="3"/>
  <c r="A40" i="3"/>
  <c r="L39" i="3"/>
  <c r="K39" i="3"/>
  <c r="J39" i="3"/>
  <c r="I39" i="3"/>
  <c r="H39" i="3"/>
  <c r="G39" i="3"/>
  <c r="F39" i="3"/>
  <c r="E39" i="3"/>
  <c r="C39" i="3"/>
  <c r="B39" i="3"/>
  <c r="A39" i="3"/>
  <c r="L38" i="3"/>
  <c r="K38" i="3"/>
  <c r="J38" i="3"/>
  <c r="I38" i="3"/>
  <c r="H38" i="3"/>
  <c r="G38" i="3"/>
  <c r="F38" i="3"/>
  <c r="E38" i="3"/>
  <c r="C38" i="3"/>
  <c r="B38" i="3"/>
  <c r="A38" i="3"/>
  <c r="L37" i="3"/>
  <c r="K37" i="3"/>
  <c r="J37" i="3"/>
  <c r="I37" i="3"/>
  <c r="H37" i="3"/>
  <c r="G37" i="3"/>
  <c r="F37" i="3"/>
  <c r="E37" i="3"/>
  <c r="C37" i="3"/>
  <c r="B37" i="3"/>
  <c r="A37" i="3"/>
  <c r="L36" i="3"/>
  <c r="K36" i="3"/>
  <c r="J36" i="3"/>
  <c r="I36" i="3"/>
  <c r="H36" i="3"/>
  <c r="G36" i="3"/>
  <c r="F36" i="3"/>
  <c r="E36" i="3"/>
  <c r="C36" i="3"/>
  <c r="B36" i="3"/>
  <c r="A36" i="3"/>
  <c r="L35" i="3"/>
  <c r="K35" i="3"/>
  <c r="J35" i="3"/>
  <c r="I35" i="3"/>
  <c r="H35" i="3"/>
  <c r="G35" i="3"/>
  <c r="F35" i="3"/>
  <c r="E35" i="3"/>
  <c r="C35" i="3"/>
  <c r="B35" i="3"/>
  <c r="A35" i="3"/>
  <c r="L34" i="3"/>
  <c r="K34" i="3"/>
  <c r="J34" i="3"/>
  <c r="I34" i="3"/>
  <c r="H34" i="3"/>
  <c r="G34" i="3"/>
  <c r="F34" i="3"/>
  <c r="E34" i="3"/>
  <c r="C34" i="3"/>
  <c r="B34" i="3"/>
  <c r="A34" i="3"/>
  <c r="L33" i="3"/>
  <c r="K33" i="3"/>
  <c r="J33" i="3"/>
  <c r="I33" i="3"/>
  <c r="H33" i="3"/>
  <c r="G33" i="3"/>
  <c r="F33" i="3"/>
  <c r="E33" i="3"/>
  <c r="C33" i="3"/>
  <c r="B33" i="3"/>
  <c r="A33" i="3"/>
  <c r="L32" i="3"/>
  <c r="K32" i="3"/>
  <c r="J32" i="3"/>
  <c r="I32" i="3"/>
  <c r="H32" i="3"/>
  <c r="G32" i="3"/>
  <c r="F32" i="3"/>
  <c r="E32" i="3"/>
  <c r="C32" i="3"/>
  <c r="B32" i="3"/>
  <c r="A32" i="3"/>
  <c r="L31" i="3"/>
  <c r="K31" i="3"/>
  <c r="J31" i="3"/>
  <c r="I31" i="3"/>
  <c r="H31" i="3"/>
  <c r="G31" i="3"/>
  <c r="F31" i="3"/>
  <c r="E31" i="3"/>
  <c r="C31" i="3"/>
  <c r="B31" i="3"/>
  <c r="A31" i="3"/>
  <c r="L30" i="3"/>
  <c r="K30" i="3"/>
  <c r="J30" i="3"/>
  <c r="I30" i="3"/>
  <c r="H30" i="3"/>
  <c r="G30" i="3"/>
  <c r="F30" i="3"/>
  <c r="E30" i="3"/>
  <c r="C30" i="3"/>
  <c r="B30" i="3"/>
  <c r="A30" i="3"/>
  <c r="L29" i="3"/>
  <c r="K29" i="3"/>
  <c r="J29" i="3"/>
  <c r="I29" i="3"/>
  <c r="H29" i="3"/>
  <c r="G29" i="3"/>
  <c r="F29" i="3"/>
  <c r="E29" i="3"/>
  <c r="C29" i="3"/>
  <c r="B29" i="3"/>
  <c r="A29" i="3"/>
  <c r="L28" i="3"/>
  <c r="K28" i="3"/>
  <c r="J28" i="3"/>
  <c r="I28" i="3"/>
  <c r="H28" i="3"/>
  <c r="G28" i="3"/>
  <c r="F28" i="3"/>
  <c r="E28" i="3"/>
  <c r="C28" i="3"/>
  <c r="B28" i="3"/>
  <c r="A28" i="3"/>
  <c r="L27" i="3"/>
  <c r="K27" i="3"/>
  <c r="J27" i="3"/>
  <c r="I27" i="3"/>
  <c r="H27" i="3"/>
  <c r="G27" i="3"/>
  <c r="F27" i="3"/>
  <c r="E27" i="3"/>
  <c r="C27" i="3"/>
  <c r="B27" i="3"/>
  <c r="A27" i="3"/>
  <c r="L26" i="3"/>
  <c r="K26" i="3"/>
  <c r="J26" i="3"/>
  <c r="I26" i="3"/>
  <c r="H26" i="3"/>
  <c r="G26" i="3"/>
  <c r="F26" i="3"/>
  <c r="E26" i="3"/>
  <c r="C26" i="3"/>
  <c r="B26" i="3"/>
  <c r="A26" i="3"/>
  <c r="L25" i="3"/>
  <c r="K25" i="3"/>
  <c r="J25" i="3"/>
  <c r="I25" i="3"/>
  <c r="H25" i="3"/>
  <c r="G25" i="3"/>
  <c r="F25" i="3"/>
  <c r="E25" i="3"/>
  <c r="C25" i="3"/>
  <c r="B25" i="3"/>
  <c r="A25" i="3"/>
  <c r="L24" i="3"/>
  <c r="K24" i="3"/>
  <c r="J24" i="3"/>
  <c r="I24" i="3"/>
  <c r="H24" i="3"/>
  <c r="G24" i="3"/>
  <c r="F24" i="3"/>
  <c r="E24" i="3"/>
  <c r="C24" i="3"/>
  <c r="B24" i="3"/>
  <c r="A24" i="3"/>
  <c r="L23" i="3"/>
  <c r="K23" i="3"/>
  <c r="J23" i="3"/>
  <c r="I23" i="3"/>
  <c r="H23" i="3"/>
  <c r="G23" i="3"/>
  <c r="F23" i="3"/>
  <c r="E23" i="3"/>
  <c r="C23" i="3"/>
  <c r="B23" i="3"/>
  <c r="A23" i="3"/>
  <c r="L22" i="3"/>
  <c r="K22" i="3"/>
  <c r="J22" i="3"/>
  <c r="I22" i="3"/>
  <c r="H22" i="3"/>
  <c r="G22" i="3"/>
  <c r="F22" i="3"/>
  <c r="E22" i="3"/>
  <c r="C22" i="3"/>
  <c r="B22" i="3"/>
  <c r="A22" i="3"/>
  <c r="L21" i="3"/>
  <c r="K21" i="3"/>
  <c r="J21" i="3"/>
  <c r="I21" i="3"/>
  <c r="H21" i="3"/>
  <c r="G21" i="3"/>
  <c r="F21" i="3"/>
  <c r="E21" i="3"/>
  <c r="C21" i="3"/>
  <c r="B21" i="3"/>
  <c r="A21" i="3"/>
  <c r="L20" i="3"/>
  <c r="K20" i="3"/>
  <c r="J20" i="3"/>
  <c r="I20" i="3"/>
  <c r="H20" i="3"/>
  <c r="G20" i="3"/>
  <c r="F20" i="3"/>
  <c r="E20" i="3"/>
  <c r="C20" i="3"/>
  <c r="B20" i="3"/>
  <c r="A20" i="3"/>
  <c r="L19" i="3"/>
  <c r="K19" i="3"/>
  <c r="J19" i="3"/>
  <c r="I19" i="3"/>
  <c r="H19" i="3"/>
  <c r="G19" i="3"/>
  <c r="F19" i="3"/>
  <c r="E19" i="3"/>
  <c r="C19" i="3"/>
  <c r="B19" i="3"/>
  <c r="A19" i="3"/>
  <c r="L18" i="3"/>
  <c r="K18" i="3"/>
  <c r="J18" i="3"/>
  <c r="I18" i="3"/>
  <c r="H18" i="3"/>
  <c r="G18" i="3"/>
  <c r="F18" i="3"/>
  <c r="E18" i="3"/>
  <c r="C18" i="3"/>
  <c r="B18" i="3"/>
  <c r="A18" i="3"/>
  <c r="L17" i="3"/>
  <c r="K17" i="3"/>
  <c r="J17" i="3"/>
  <c r="I17" i="3"/>
  <c r="H17" i="3"/>
  <c r="G17" i="3"/>
  <c r="F17" i="3"/>
  <c r="E17" i="3"/>
  <c r="C17" i="3"/>
  <c r="B17" i="3"/>
  <c r="A17" i="3"/>
  <c r="L16" i="3"/>
  <c r="K16" i="3"/>
  <c r="J16" i="3"/>
  <c r="I16" i="3"/>
  <c r="H16" i="3"/>
  <c r="G16" i="3"/>
  <c r="F16" i="3"/>
  <c r="E16" i="3"/>
  <c r="C16" i="3"/>
  <c r="B16" i="3"/>
  <c r="A16" i="3"/>
  <c r="L15" i="3"/>
  <c r="K15" i="3"/>
  <c r="J15" i="3"/>
  <c r="I15" i="3"/>
  <c r="H15" i="3"/>
  <c r="G15" i="3"/>
  <c r="F15" i="3"/>
  <c r="E15" i="3"/>
  <c r="C15" i="3"/>
  <c r="B15" i="3"/>
  <c r="A15" i="3"/>
  <c r="L14" i="3"/>
  <c r="K14" i="3"/>
  <c r="J14" i="3"/>
  <c r="I14" i="3"/>
  <c r="H14" i="3"/>
  <c r="G14" i="3"/>
  <c r="F14" i="3"/>
  <c r="E14" i="3"/>
  <c r="C14" i="3"/>
  <c r="B14" i="3"/>
  <c r="A14" i="3"/>
  <c r="L13" i="3"/>
  <c r="K13" i="3"/>
  <c r="J13" i="3"/>
  <c r="I13" i="3"/>
  <c r="H13" i="3"/>
  <c r="G13" i="3"/>
  <c r="F13" i="3"/>
  <c r="E13" i="3"/>
  <c r="C13" i="3"/>
  <c r="B13" i="3"/>
  <c r="A13" i="3"/>
  <c r="L12" i="3"/>
  <c r="K12" i="3"/>
  <c r="J12" i="3"/>
  <c r="I12" i="3"/>
  <c r="H12" i="3"/>
  <c r="G12" i="3"/>
  <c r="F12" i="3"/>
  <c r="E12" i="3"/>
  <c r="C12" i="3"/>
  <c r="B12" i="3"/>
  <c r="A12" i="3"/>
  <c r="L11" i="3"/>
  <c r="K11" i="3"/>
  <c r="J11" i="3"/>
  <c r="I11" i="3"/>
  <c r="H11" i="3"/>
  <c r="G11" i="3"/>
  <c r="F11" i="3"/>
  <c r="E11" i="3"/>
  <c r="C11" i="3"/>
  <c r="B11" i="3"/>
  <c r="A11" i="3"/>
  <c r="L10" i="3"/>
  <c r="K10" i="3"/>
  <c r="J10" i="3"/>
  <c r="I10" i="3"/>
  <c r="H10" i="3"/>
  <c r="G10" i="3"/>
  <c r="F10" i="3"/>
  <c r="E10" i="3"/>
  <c r="C10" i="3"/>
  <c r="B10" i="3"/>
  <c r="A10" i="3"/>
  <c r="L9" i="3"/>
  <c r="K9" i="3"/>
  <c r="J9" i="3"/>
  <c r="I9" i="3"/>
  <c r="H9" i="3"/>
  <c r="G9" i="3"/>
  <c r="F9" i="3"/>
  <c r="E9" i="3"/>
  <c r="C9" i="3"/>
  <c r="B9" i="3"/>
  <c r="A9" i="3"/>
  <c r="L8" i="3"/>
  <c r="K8" i="3"/>
  <c r="J8" i="3"/>
  <c r="I8" i="3"/>
  <c r="H8" i="3"/>
  <c r="G8" i="3"/>
  <c r="F8" i="3"/>
  <c r="E8" i="3"/>
  <c r="C8" i="3"/>
  <c r="B8" i="3"/>
  <c r="A8" i="3"/>
  <c r="L7" i="3"/>
  <c r="K7" i="3"/>
  <c r="J7" i="3"/>
  <c r="I7" i="3"/>
  <c r="H7" i="3"/>
  <c r="G7" i="3"/>
  <c r="F7" i="3"/>
  <c r="E7" i="3"/>
  <c r="C7" i="3"/>
  <c r="B7" i="3"/>
  <c r="A7" i="3"/>
  <c r="L6" i="3"/>
  <c r="K6" i="3"/>
  <c r="J6" i="3"/>
  <c r="I6" i="3"/>
  <c r="H6" i="3"/>
  <c r="G6" i="3"/>
  <c r="F6" i="3"/>
  <c r="E6" i="3"/>
  <c r="C6" i="3"/>
  <c r="B6" i="3"/>
  <c r="A6" i="3"/>
  <c r="V3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D3" i="3"/>
  <c r="C3" i="3"/>
  <c r="B3" i="3"/>
  <c r="A3" i="3"/>
  <c r="A1" i="3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L45" i="6"/>
  <c r="K45" i="6"/>
  <c r="J45" i="6"/>
  <c r="I45" i="6"/>
  <c r="H45" i="6"/>
  <c r="G45" i="6"/>
  <c r="F45" i="6"/>
  <c r="E45" i="6"/>
  <c r="C45" i="6"/>
  <c r="B45" i="6"/>
  <c r="L44" i="6"/>
  <c r="K44" i="6"/>
  <c r="J44" i="6"/>
  <c r="I44" i="6"/>
  <c r="H44" i="6"/>
  <c r="G44" i="6"/>
  <c r="F44" i="6"/>
  <c r="E44" i="6"/>
  <c r="C44" i="6"/>
  <c r="B44" i="6"/>
  <c r="L43" i="6"/>
  <c r="K43" i="6"/>
  <c r="J43" i="6"/>
  <c r="I43" i="6"/>
  <c r="H43" i="6"/>
  <c r="G43" i="6"/>
  <c r="F43" i="6"/>
  <c r="E43" i="6"/>
  <c r="C43" i="6"/>
  <c r="B43" i="6"/>
  <c r="L42" i="6"/>
  <c r="K42" i="6"/>
  <c r="J42" i="6"/>
  <c r="I42" i="6"/>
  <c r="H42" i="6"/>
  <c r="G42" i="6"/>
  <c r="F42" i="6"/>
  <c r="E42" i="6"/>
  <c r="C42" i="6"/>
  <c r="B42" i="6"/>
  <c r="L41" i="6"/>
  <c r="K41" i="6"/>
  <c r="J41" i="6"/>
  <c r="I41" i="6"/>
  <c r="H41" i="6"/>
  <c r="G41" i="6"/>
  <c r="F41" i="6"/>
  <c r="E41" i="6"/>
  <c r="C41" i="6"/>
  <c r="B41" i="6"/>
  <c r="L40" i="6"/>
  <c r="K40" i="6"/>
  <c r="J40" i="6"/>
  <c r="I40" i="6"/>
  <c r="H40" i="6"/>
  <c r="G40" i="6"/>
  <c r="F40" i="6"/>
  <c r="E40" i="6"/>
  <c r="C40" i="6"/>
  <c r="B40" i="6"/>
  <c r="L39" i="6"/>
  <c r="K39" i="6"/>
  <c r="J39" i="6"/>
  <c r="I39" i="6"/>
  <c r="H39" i="6"/>
  <c r="G39" i="6"/>
  <c r="F39" i="6"/>
  <c r="E39" i="6"/>
  <c r="C39" i="6"/>
  <c r="B39" i="6"/>
  <c r="L38" i="6"/>
  <c r="K38" i="6"/>
  <c r="J38" i="6"/>
  <c r="I38" i="6"/>
  <c r="H38" i="6"/>
  <c r="G38" i="6"/>
  <c r="F38" i="6"/>
  <c r="E38" i="6"/>
  <c r="C38" i="6"/>
  <c r="B38" i="6"/>
  <c r="L37" i="6"/>
  <c r="K37" i="6"/>
  <c r="J37" i="6"/>
  <c r="I37" i="6"/>
  <c r="H37" i="6"/>
  <c r="G37" i="6"/>
  <c r="F37" i="6"/>
  <c r="E37" i="6"/>
  <c r="C37" i="6"/>
  <c r="B37" i="6"/>
  <c r="L36" i="6"/>
  <c r="K36" i="6"/>
  <c r="J36" i="6"/>
  <c r="I36" i="6"/>
  <c r="H36" i="6"/>
  <c r="G36" i="6"/>
  <c r="F36" i="6"/>
  <c r="E36" i="6"/>
  <c r="C36" i="6"/>
  <c r="B36" i="6"/>
  <c r="L35" i="6"/>
  <c r="K35" i="6"/>
  <c r="J35" i="6"/>
  <c r="I35" i="6"/>
  <c r="H35" i="6"/>
  <c r="G35" i="6"/>
  <c r="F35" i="6"/>
  <c r="E35" i="6"/>
  <c r="C35" i="6"/>
  <c r="B35" i="6"/>
  <c r="L34" i="6"/>
  <c r="K34" i="6"/>
  <c r="J34" i="6"/>
  <c r="I34" i="6"/>
  <c r="H34" i="6"/>
  <c r="G34" i="6"/>
  <c r="F34" i="6"/>
  <c r="E34" i="6"/>
  <c r="C34" i="6"/>
  <c r="B34" i="6"/>
  <c r="L33" i="6"/>
  <c r="K33" i="6"/>
  <c r="J33" i="6"/>
  <c r="I33" i="6"/>
  <c r="H33" i="6"/>
  <c r="G33" i="6"/>
  <c r="F33" i="6"/>
  <c r="E33" i="6"/>
  <c r="C33" i="6"/>
  <c r="B33" i="6"/>
  <c r="L32" i="6"/>
  <c r="K32" i="6"/>
  <c r="J32" i="6"/>
  <c r="I32" i="6"/>
  <c r="H32" i="6"/>
  <c r="G32" i="6"/>
  <c r="F32" i="6"/>
  <c r="E32" i="6"/>
  <c r="C32" i="6"/>
  <c r="B32" i="6"/>
  <c r="L31" i="6"/>
  <c r="K31" i="6"/>
  <c r="J31" i="6"/>
  <c r="I31" i="6"/>
  <c r="H31" i="6"/>
  <c r="G31" i="6"/>
  <c r="F31" i="6"/>
  <c r="E31" i="6"/>
  <c r="C31" i="6"/>
  <c r="B31" i="6"/>
  <c r="L30" i="6"/>
  <c r="K30" i="6"/>
  <c r="J30" i="6"/>
  <c r="I30" i="6"/>
  <c r="H30" i="6"/>
  <c r="G30" i="6"/>
  <c r="F30" i="6"/>
  <c r="E30" i="6"/>
  <c r="C30" i="6"/>
  <c r="B30" i="6"/>
  <c r="L29" i="6"/>
  <c r="K29" i="6"/>
  <c r="J29" i="6"/>
  <c r="I29" i="6"/>
  <c r="H29" i="6"/>
  <c r="G29" i="6"/>
  <c r="F29" i="6"/>
  <c r="E29" i="6"/>
  <c r="C29" i="6"/>
  <c r="B29" i="6"/>
  <c r="L28" i="6"/>
  <c r="K28" i="6"/>
  <c r="J28" i="6"/>
  <c r="I28" i="6"/>
  <c r="H28" i="6"/>
  <c r="G28" i="6"/>
  <c r="F28" i="6"/>
  <c r="E28" i="6"/>
  <c r="C28" i="6"/>
  <c r="B28" i="6"/>
  <c r="L27" i="6"/>
  <c r="K27" i="6"/>
  <c r="J27" i="6"/>
  <c r="I27" i="6"/>
  <c r="H27" i="6"/>
  <c r="G27" i="6"/>
  <c r="F27" i="6"/>
  <c r="E27" i="6"/>
  <c r="C27" i="6"/>
  <c r="B27" i="6"/>
  <c r="L26" i="6"/>
  <c r="K26" i="6"/>
  <c r="J26" i="6"/>
  <c r="I26" i="6"/>
  <c r="H26" i="6"/>
  <c r="G26" i="6"/>
  <c r="F26" i="6"/>
  <c r="E26" i="6"/>
  <c r="C26" i="6"/>
  <c r="B26" i="6"/>
  <c r="L25" i="6"/>
  <c r="K25" i="6"/>
  <c r="J25" i="6"/>
  <c r="I25" i="6"/>
  <c r="H25" i="6"/>
  <c r="G25" i="6"/>
  <c r="F25" i="6"/>
  <c r="E25" i="6"/>
  <c r="C25" i="6"/>
  <c r="B25" i="6"/>
  <c r="L24" i="6"/>
  <c r="K24" i="6"/>
  <c r="J24" i="6"/>
  <c r="I24" i="6"/>
  <c r="H24" i="6"/>
  <c r="G24" i="6"/>
  <c r="F24" i="6"/>
  <c r="E24" i="6"/>
  <c r="C24" i="6"/>
  <c r="B24" i="6"/>
  <c r="L23" i="6"/>
  <c r="K23" i="6"/>
  <c r="J23" i="6"/>
  <c r="I23" i="6"/>
  <c r="H23" i="6"/>
  <c r="G23" i="6"/>
  <c r="F23" i="6"/>
  <c r="E23" i="6"/>
  <c r="C23" i="6"/>
  <c r="B23" i="6"/>
  <c r="L22" i="6"/>
  <c r="K22" i="6"/>
  <c r="J22" i="6"/>
  <c r="I22" i="6"/>
  <c r="H22" i="6"/>
  <c r="G22" i="6"/>
  <c r="F22" i="6"/>
  <c r="E22" i="6"/>
  <c r="C22" i="6"/>
  <c r="B22" i="6"/>
  <c r="L21" i="6"/>
  <c r="K21" i="6"/>
  <c r="J21" i="6"/>
  <c r="I21" i="6"/>
  <c r="H21" i="6"/>
  <c r="G21" i="6"/>
  <c r="F21" i="6"/>
  <c r="E21" i="6"/>
  <c r="C21" i="6"/>
  <c r="B21" i="6"/>
  <c r="L20" i="6"/>
  <c r="K20" i="6"/>
  <c r="J20" i="6"/>
  <c r="I20" i="6"/>
  <c r="H20" i="6"/>
  <c r="G20" i="6"/>
  <c r="F20" i="6"/>
  <c r="E20" i="6"/>
  <c r="C20" i="6"/>
  <c r="B20" i="6"/>
  <c r="L19" i="6"/>
  <c r="K19" i="6"/>
  <c r="J19" i="6"/>
  <c r="I19" i="6"/>
  <c r="H19" i="6"/>
  <c r="G19" i="6"/>
  <c r="F19" i="6"/>
  <c r="E19" i="6"/>
  <c r="C19" i="6"/>
  <c r="B19" i="6"/>
  <c r="L18" i="6"/>
  <c r="K18" i="6"/>
  <c r="J18" i="6"/>
  <c r="I18" i="6"/>
  <c r="H18" i="6"/>
  <c r="G18" i="6"/>
  <c r="F18" i="6"/>
  <c r="E18" i="6"/>
  <c r="C18" i="6"/>
  <c r="B18" i="6"/>
  <c r="L17" i="6"/>
  <c r="K17" i="6"/>
  <c r="J17" i="6"/>
  <c r="I17" i="6"/>
  <c r="H17" i="6"/>
  <c r="G17" i="6"/>
  <c r="F17" i="6"/>
  <c r="E17" i="6"/>
  <c r="C17" i="6"/>
  <c r="B17" i="6"/>
  <c r="L16" i="6"/>
  <c r="K16" i="6"/>
  <c r="J16" i="6"/>
  <c r="I16" i="6"/>
  <c r="H16" i="6"/>
  <c r="G16" i="6"/>
  <c r="F16" i="6"/>
  <c r="E16" i="6"/>
  <c r="C16" i="6"/>
  <c r="B16" i="6"/>
  <c r="L15" i="6"/>
  <c r="K15" i="6"/>
  <c r="J15" i="6"/>
  <c r="I15" i="6"/>
  <c r="H15" i="6"/>
  <c r="G15" i="6"/>
  <c r="F15" i="6"/>
  <c r="E15" i="6"/>
  <c r="C15" i="6"/>
  <c r="B15" i="6"/>
  <c r="L14" i="6"/>
  <c r="K14" i="6"/>
  <c r="J14" i="6"/>
  <c r="I14" i="6"/>
  <c r="H14" i="6"/>
  <c r="G14" i="6"/>
  <c r="F14" i="6"/>
  <c r="E14" i="6"/>
  <c r="C14" i="6"/>
  <c r="B14" i="6"/>
  <c r="L13" i="6"/>
  <c r="K13" i="6"/>
  <c r="J13" i="6"/>
  <c r="I13" i="6"/>
  <c r="H13" i="6"/>
  <c r="G13" i="6"/>
  <c r="F13" i="6"/>
  <c r="E13" i="6"/>
  <c r="C13" i="6"/>
  <c r="B13" i="6"/>
  <c r="L12" i="6"/>
  <c r="K12" i="6"/>
  <c r="J12" i="6"/>
  <c r="I12" i="6"/>
  <c r="H12" i="6"/>
  <c r="G12" i="6"/>
  <c r="F12" i="6"/>
  <c r="E12" i="6"/>
  <c r="C12" i="6"/>
  <c r="B12" i="6"/>
  <c r="L11" i="6"/>
  <c r="K11" i="6"/>
  <c r="J11" i="6"/>
  <c r="I11" i="6"/>
  <c r="H11" i="6"/>
  <c r="G11" i="6"/>
  <c r="F11" i="6"/>
  <c r="E11" i="6"/>
  <c r="C11" i="6"/>
  <c r="B11" i="6"/>
  <c r="L10" i="6"/>
  <c r="K10" i="6"/>
  <c r="J10" i="6"/>
  <c r="I10" i="6"/>
  <c r="H10" i="6"/>
  <c r="G10" i="6"/>
  <c r="F10" i="6"/>
  <c r="E10" i="6"/>
  <c r="C10" i="6"/>
  <c r="B10" i="6"/>
  <c r="L9" i="6"/>
  <c r="K9" i="6"/>
  <c r="J9" i="6"/>
  <c r="I9" i="6"/>
  <c r="H9" i="6"/>
  <c r="G9" i="6"/>
  <c r="F9" i="6"/>
  <c r="E9" i="6"/>
  <c r="C9" i="6"/>
  <c r="B9" i="6"/>
  <c r="L8" i="6"/>
  <c r="K8" i="6"/>
  <c r="J8" i="6"/>
  <c r="I8" i="6"/>
  <c r="H8" i="6"/>
  <c r="G8" i="6"/>
  <c r="F8" i="6"/>
  <c r="E8" i="6"/>
  <c r="C8" i="6"/>
  <c r="B8" i="6"/>
  <c r="L7" i="6"/>
  <c r="K7" i="6"/>
  <c r="J7" i="6"/>
  <c r="I7" i="6"/>
  <c r="H7" i="6"/>
  <c r="G7" i="6"/>
  <c r="F7" i="6"/>
  <c r="E7" i="6"/>
  <c r="C7" i="6"/>
  <c r="B7" i="6"/>
  <c r="A7" i="6"/>
  <c r="L6" i="6"/>
  <c r="K6" i="6"/>
  <c r="J6" i="6"/>
  <c r="I6" i="6"/>
  <c r="H6" i="6"/>
  <c r="G6" i="6"/>
  <c r="F6" i="6"/>
  <c r="E6" i="6"/>
  <c r="C6" i="6"/>
  <c r="B6" i="6"/>
  <c r="A6" i="6"/>
  <c r="M3" i="6"/>
  <c r="L3" i="6"/>
  <c r="K3" i="6"/>
  <c r="J3" i="6"/>
  <c r="I3" i="6"/>
  <c r="H3" i="6"/>
  <c r="G3" i="6"/>
  <c r="F3" i="6"/>
  <c r="E3" i="6"/>
  <c r="D3" i="6"/>
  <c r="C3" i="6"/>
  <c r="B3" i="6"/>
  <c r="Y4" i="15" s="1"/>
  <c r="Y5" i="15" s="1"/>
  <c r="A1" i="6"/>
  <c r="A3" i="6"/>
  <c r="O22" i="20" l="1"/>
  <c r="P22" i="20" s="1"/>
  <c r="Q22" i="20" s="1"/>
  <c r="S22" i="20" s="1"/>
  <c r="R21" i="20"/>
  <c r="F41" i="8"/>
  <c r="F39" i="8"/>
  <c r="F66" i="17"/>
  <c r="G66" i="17"/>
  <c r="F67" i="17" s="1"/>
  <c r="F68" i="17" s="1"/>
  <c r="E64" i="17"/>
  <c r="D61" i="17"/>
  <c r="G67" i="17"/>
  <c r="G79" i="17"/>
  <c r="G82" i="17"/>
  <c r="G76" i="17"/>
  <c r="G70" i="17"/>
  <c r="G68" i="17"/>
  <c r="G73" i="17"/>
  <c r="G80" i="17"/>
  <c r="G77" i="17"/>
  <c r="G74" i="17"/>
  <c r="G71" i="17"/>
  <c r="G75" i="17"/>
  <c r="G72" i="17"/>
  <c r="G69" i="17"/>
  <c r="G78" i="17"/>
  <c r="B65" i="17"/>
  <c r="F40" i="8"/>
  <c r="F48" i="13"/>
  <c r="H47" i="13"/>
  <c r="I47" i="13"/>
  <c r="E47" i="13"/>
  <c r="M12" i="6"/>
  <c r="M14" i="6"/>
  <c r="M16" i="6"/>
  <c r="M18" i="6"/>
  <c r="M20" i="6"/>
  <c r="M22" i="6"/>
  <c r="M24" i="6"/>
  <c r="M26" i="6"/>
  <c r="M28" i="6"/>
  <c r="M30" i="6"/>
  <c r="M32" i="6"/>
  <c r="M34" i="6"/>
  <c r="M36" i="6"/>
  <c r="M38" i="6"/>
  <c r="M40" i="6"/>
  <c r="M42" i="6"/>
  <c r="M44" i="6"/>
  <c r="G46" i="6"/>
  <c r="M11" i="6"/>
  <c r="M13" i="6"/>
  <c r="M15" i="6"/>
  <c r="M17" i="6"/>
  <c r="M19" i="6"/>
  <c r="M21" i="6"/>
  <c r="M23" i="6"/>
  <c r="M25" i="6"/>
  <c r="M27" i="6"/>
  <c r="M29" i="6"/>
  <c r="M31" i="6"/>
  <c r="M33" i="6"/>
  <c r="M35" i="6"/>
  <c r="M37" i="6"/>
  <c r="M39" i="6"/>
  <c r="M41" i="6"/>
  <c r="M43" i="6"/>
  <c r="E46" i="10"/>
  <c r="I46" i="10"/>
  <c r="E46" i="2"/>
  <c r="I46" i="2"/>
  <c r="G46" i="4"/>
  <c r="K46" i="4"/>
  <c r="D48" i="13"/>
  <c r="G48" i="13"/>
  <c r="H46" i="6"/>
  <c r="E46" i="3"/>
  <c r="L46" i="6"/>
  <c r="I46" i="3"/>
  <c r="F46" i="10"/>
  <c r="J46" i="10"/>
  <c r="F46" i="2"/>
  <c r="D46" i="4"/>
  <c r="H46" i="4"/>
  <c r="E46" i="6"/>
  <c r="I46" i="6"/>
  <c r="I47" i="6" s="1"/>
  <c r="G46" i="10"/>
  <c r="G46" i="2"/>
  <c r="K46" i="2"/>
  <c r="E46" i="4"/>
  <c r="I46" i="4"/>
  <c r="F46" i="6"/>
  <c r="J46" i="6"/>
  <c r="H46" i="10"/>
  <c r="L46" i="10"/>
  <c r="D46" i="2"/>
  <c r="H46" i="2"/>
  <c r="H47" i="2" s="1"/>
  <c r="F46" i="4"/>
  <c r="J46" i="3"/>
  <c r="G46" i="3"/>
  <c r="F46" i="3"/>
  <c r="H46" i="3"/>
  <c r="L46" i="3"/>
  <c r="I4" i="8"/>
  <c r="J4" i="8"/>
  <c r="I5" i="8"/>
  <c r="J5" i="8"/>
  <c r="I6" i="8"/>
  <c r="J6" i="8"/>
  <c r="I7" i="8"/>
  <c r="J7" i="8"/>
  <c r="I8" i="8"/>
  <c r="J8" i="8"/>
  <c r="I9" i="8"/>
  <c r="J9" i="8"/>
  <c r="I10" i="8"/>
  <c r="J10" i="8"/>
  <c r="I11" i="8"/>
  <c r="J11" i="8"/>
  <c r="I12" i="8"/>
  <c r="J12" i="8"/>
  <c r="I13" i="8"/>
  <c r="J13" i="8"/>
  <c r="I14" i="8"/>
  <c r="J14" i="8"/>
  <c r="I15" i="8"/>
  <c r="J15" i="8"/>
  <c r="I16" i="8"/>
  <c r="J16" i="8"/>
  <c r="I17" i="8"/>
  <c r="J17" i="8"/>
  <c r="I18" i="8"/>
  <c r="J18" i="8"/>
  <c r="I19" i="8"/>
  <c r="J19" i="8"/>
  <c r="I20" i="8"/>
  <c r="J20" i="8"/>
  <c r="I21" i="8"/>
  <c r="J21" i="8"/>
  <c r="I22" i="8"/>
  <c r="J22" i="8"/>
  <c r="I23" i="8"/>
  <c r="J23" i="8"/>
  <c r="I24" i="8"/>
  <c r="J24" i="8"/>
  <c r="I25" i="8"/>
  <c r="J25" i="8"/>
  <c r="I26" i="8"/>
  <c r="J26" i="8"/>
  <c r="I27" i="8"/>
  <c r="J27" i="8"/>
  <c r="I28" i="8"/>
  <c r="J28" i="8"/>
  <c r="I29" i="8"/>
  <c r="J29" i="8"/>
  <c r="I30" i="8"/>
  <c r="J30" i="8"/>
  <c r="I31" i="8"/>
  <c r="J31" i="8"/>
  <c r="I32" i="8"/>
  <c r="J32" i="8"/>
  <c r="I33" i="8"/>
  <c r="J33" i="8"/>
  <c r="I34" i="8"/>
  <c r="J34" i="8"/>
  <c r="I35" i="8"/>
  <c r="J35" i="8"/>
  <c r="I36" i="8"/>
  <c r="J36" i="8"/>
  <c r="I37" i="8"/>
  <c r="J37" i="8"/>
  <c r="I38" i="8"/>
  <c r="J38" i="8"/>
  <c r="I39" i="8"/>
  <c r="J39" i="8"/>
  <c r="I40" i="8"/>
  <c r="J40" i="8"/>
  <c r="I41" i="8"/>
  <c r="J41" i="8"/>
  <c r="I42" i="8"/>
  <c r="J42" i="8"/>
  <c r="J3" i="8"/>
  <c r="I3" i="8"/>
  <c r="I1" i="8"/>
  <c r="G1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42" i="8"/>
  <c r="F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42" i="8"/>
  <c r="E3" i="8"/>
  <c r="E1" i="8"/>
  <c r="C1" i="8"/>
  <c r="A1" i="8"/>
  <c r="O23" i="20" l="1"/>
  <c r="P23" i="20" s="1"/>
  <c r="Q23" i="20" s="1"/>
  <c r="S23" i="20" s="1"/>
  <c r="R22" i="20"/>
  <c r="F69" i="17"/>
  <c r="F70" i="17" s="1"/>
  <c r="F71" i="17" s="1"/>
  <c r="F72" i="17" s="1"/>
  <c r="F73" i="17" s="1"/>
  <c r="F74" i="17" s="1"/>
  <c r="E65" i="17"/>
  <c r="D62" i="17"/>
  <c r="D63" i="17" s="1"/>
  <c r="D64" i="17" s="1"/>
  <c r="D65" i="17" s="1"/>
  <c r="D66" i="17" s="1"/>
  <c r="F75" i="17"/>
  <c r="F76" i="17" s="1"/>
  <c r="F77" i="17" s="1"/>
  <c r="F78" i="17" s="1"/>
  <c r="F79" i="17" s="1"/>
  <c r="F80" i="17" s="1"/>
  <c r="F81" i="17" s="1"/>
  <c r="F82" i="17" s="1"/>
  <c r="B66" i="17"/>
  <c r="F47" i="3"/>
  <c r="J47" i="6"/>
  <c r="D48" i="2"/>
  <c r="F47" i="6"/>
  <c r="I47" i="4"/>
  <c r="E47" i="4"/>
  <c r="G48" i="3"/>
  <c r="H47" i="4"/>
  <c r="F47" i="10"/>
  <c r="H48" i="6"/>
  <c r="G48" i="4"/>
  <c r="E48" i="10"/>
  <c r="J47" i="3"/>
  <c r="G48" i="10"/>
  <c r="D48" i="4"/>
  <c r="I47" i="3"/>
  <c r="I47" i="2"/>
  <c r="G48" i="2"/>
  <c r="H48" i="3"/>
  <c r="F48" i="4"/>
  <c r="H48" i="10"/>
  <c r="F48" i="2"/>
  <c r="E47" i="2"/>
  <c r="G48" i="6"/>
  <c r="E48" i="6"/>
  <c r="J47" i="10"/>
  <c r="E48" i="3"/>
  <c r="I47" i="10"/>
  <c r="M6" i="4"/>
  <c r="S24" i="20" l="1"/>
  <c r="O24" i="20"/>
  <c r="P24" i="20" s="1"/>
  <c r="Q24" i="20" s="1"/>
  <c r="R23" i="20"/>
  <c r="E81" i="17"/>
  <c r="E75" i="17"/>
  <c r="E74" i="17"/>
  <c r="E68" i="17"/>
  <c r="E67" i="17"/>
  <c r="E72" i="17"/>
  <c r="E77" i="17"/>
  <c r="E82" i="17"/>
  <c r="E79" i="17"/>
  <c r="E78" i="17"/>
  <c r="E76" i="17"/>
  <c r="E70" i="17"/>
  <c r="E73" i="17"/>
  <c r="E69" i="17"/>
  <c r="E71" i="17"/>
  <c r="E80" i="17"/>
  <c r="E66" i="17"/>
  <c r="D67" i="17"/>
  <c r="B67" i="17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3" i="8"/>
  <c r="R24" i="20" l="1"/>
  <c r="O25" i="20"/>
  <c r="P25" i="20" s="1"/>
  <c r="Q25" i="20" s="1"/>
  <c r="S25" i="20" s="1"/>
  <c r="D68" i="17"/>
  <c r="B68" i="17"/>
  <c r="M4" i="4"/>
  <c r="M5" i="4" s="1"/>
  <c r="R25" i="20" l="1"/>
  <c r="D69" i="17"/>
  <c r="B69" i="17"/>
  <c r="D70" i="17" l="1"/>
  <c r="B70" i="17"/>
  <c r="D71" i="17" l="1"/>
  <c r="B71" i="17"/>
  <c r="D72" i="17" l="1"/>
  <c r="B72" i="17"/>
  <c r="D73" i="17" l="1"/>
  <c r="B73" i="17"/>
  <c r="D74" i="17" l="1"/>
  <c r="B74" i="17"/>
  <c r="D75" i="17" l="1"/>
  <c r="B75" i="17"/>
  <c r="D76" i="17" l="1"/>
  <c r="B76" i="17"/>
  <c r="D77" i="17" l="1"/>
  <c r="B77" i="17"/>
  <c r="D78" i="17" l="1"/>
  <c r="B78" i="17"/>
  <c r="D79" i="17" l="1"/>
  <c r="D80" i="17" s="1"/>
  <c r="D81" i="17" s="1"/>
  <c r="D82" i="17" s="1"/>
  <c r="B79" i="17"/>
  <c r="B80" i="17" s="1"/>
  <c r="B81" i="17" s="1"/>
  <c r="B82" i="17" s="1"/>
</calcChain>
</file>

<file path=xl/sharedStrings.xml><?xml version="1.0" encoding="utf-8"?>
<sst xmlns="http://schemas.openxmlformats.org/spreadsheetml/2006/main" count="565" uniqueCount="70">
  <si>
    <t>Date</t>
  </si>
  <si>
    <t>Qual Total</t>
  </si>
  <si>
    <t>Non-Q Total</t>
  </si>
  <si>
    <t>SS Income</t>
  </si>
  <si>
    <t>Expenses</t>
  </si>
  <si>
    <t>NQ Taxable Income</t>
  </si>
  <si>
    <t>Q Taxable Income</t>
  </si>
  <si>
    <t>Taxes</t>
  </si>
  <si>
    <t>Healthcare</t>
  </si>
  <si>
    <t>Start</t>
  </si>
  <si>
    <t>Average Return</t>
  </si>
  <si>
    <t>Return SD</t>
  </si>
  <si>
    <t>CPI</t>
  </si>
  <si>
    <t>Martha Take Home</t>
  </si>
  <si>
    <t>403B Contrib</t>
  </si>
  <si>
    <t>John Take Home</t>
  </si>
  <si>
    <t>401K</t>
  </si>
  <si>
    <t>ESPP</t>
  </si>
  <si>
    <t>RSUs</t>
  </si>
  <si>
    <t>Martha's BD</t>
  </si>
  <si>
    <t>John's BD</t>
  </si>
  <si>
    <t>Proj Expenses</t>
  </si>
  <si>
    <t>FRA</t>
  </si>
  <si>
    <t>Collect SS</t>
  </si>
  <si>
    <t>Healthcare Increase</t>
  </si>
  <si>
    <t>Martha Retire</t>
  </si>
  <si>
    <t>John Retire</t>
  </si>
  <si>
    <t>Qualifying Total</t>
  </si>
  <si>
    <t>NonQualifying Total</t>
  </si>
  <si>
    <t>Liabilities @ retirement</t>
  </si>
  <si>
    <t>SS @ 64.5</t>
  </si>
  <si>
    <t>Age</t>
  </si>
  <si>
    <t>Total Expenses</t>
  </si>
  <si>
    <t>Assets</t>
  </si>
  <si>
    <t>SS @ 70</t>
  </si>
  <si>
    <t>SS @ 66.8</t>
  </si>
  <si>
    <t xml:space="preserve"> spend 5% less</t>
  </si>
  <si>
    <t>Trial</t>
  </si>
  <si>
    <t>SS @ 66.8, Mar Retire @ 62</t>
  </si>
  <si>
    <t>SS @ 66.8, spend 5% less</t>
  </si>
  <si>
    <t>SS @ 66.8 Pay SL Now</t>
  </si>
  <si>
    <t xml:space="preserve"> Mar Retire @ 62</t>
  </si>
  <si>
    <t>Year</t>
  </si>
  <si>
    <t>S&amp;P 500</t>
  </si>
  <si>
    <t>3-month T.Bill</t>
  </si>
  <si>
    <t>10-year T. Bond</t>
  </si>
  <si>
    <t>60/40</t>
  </si>
  <si>
    <t>60/40 mult</t>
  </si>
  <si>
    <t>10 yr</t>
  </si>
  <si>
    <t>30 yr</t>
  </si>
  <si>
    <t>CPI mult</t>
  </si>
  <si>
    <t>SS @ 66.8, Mar Retire @ 63</t>
  </si>
  <si>
    <t>SS @ 70 No RSUs 5% less</t>
  </si>
  <si>
    <t xml:space="preserve"> Mar Retire @ 63</t>
  </si>
  <si>
    <t>Total</t>
  </si>
  <si>
    <t>RMD</t>
  </si>
  <si>
    <t>Annuity Payment</t>
  </si>
  <si>
    <t>Annuity Date</t>
  </si>
  <si>
    <t>Principal</t>
  </si>
  <si>
    <t>SS @ 66.8 Anuity</t>
  </si>
  <si>
    <t>Anuity AV</t>
  </si>
  <si>
    <t>Anuity wd Date</t>
  </si>
  <si>
    <t>Annuity Fixed After</t>
  </si>
  <si>
    <t>Annuity Guarentee</t>
  </si>
  <si>
    <t>Annuity AV</t>
  </si>
  <si>
    <t>Annuity Pmt</t>
  </si>
  <si>
    <t>SS @ 66.8, T Towe Price</t>
  </si>
  <si>
    <t xml:space="preserve"> T Towe Price</t>
  </si>
  <si>
    <t>Q Total</t>
  </si>
  <si>
    <t>NQ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</si>
</sst>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5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double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double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double">
        <color auto="1"/>
      </top>
      <bottom style="medium">
        <color auto="1"/>
      </bottom>
      <diagonal/>
    </border>
    <border>
      <left style="medium">
        <color auto="1"/>
      </left>
      <right/>
      <top style="double">
        <color auto="1"/>
      </top>
      <bottom style="medium">
        <color auto="1"/>
      </bottom>
      <diagonal/>
    </border>
    <border>
      <left/>
      <right/>
      <top style="double">
        <color auto="1"/>
      </top>
      <bottom style="medium">
        <color auto="1"/>
      </bottom>
      <diagonal/>
    </border>
    <border>
      <left/>
      <right style="thin">
        <color auto="1"/>
      </right>
      <top style="double">
        <color auto="1"/>
      </top>
      <bottom style="medium">
        <color auto="1"/>
      </bottom>
      <diagonal/>
    </border>
  </borders>
  <cellStyleXfs count="49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</cellStyleXfs>
  <cellXfs count="98">
    <xf numFmtId="0" fontId="0" fillId="0" borderId="0" xfId="0"/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center" wrapText="1"/>
    </xf>
    <xf numFmtId="42" fontId="0" fillId="0" borderId="14" xfId="1" applyNumberFormat="1" applyFont="1" applyBorder="1"/>
    <xf numFmtId="42" fontId="0" fillId="0" borderId="15" xfId="1" applyNumberFormat="1" applyFont="1" applyBorder="1"/>
    <xf numFmtId="42" fontId="0" fillId="0" borderId="20" xfId="1" applyNumberFormat="1" applyFont="1" applyBorder="1"/>
    <xf numFmtId="0" fontId="16" fillId="0" borderId="21" xfId="0" applyFont="1" applyBorder="1" applyAlignment="1">
      <alignment horizontal="center"/>
    </xf>
    <xf numFmtId="0" fontId="16" fillId="0" borderId="10" xfId="0" applyFont="1" applyBorder="1" applyAlignment="1">
      <alignment horizontal="center" wrapText="1"/>
    </xf>
    <xf numFmtId="0" fontId="16" fillId="0" borderId="11" xfId="0" applyFont="1" applyBorder="1" applyAlignment="1">
      <alignment horizontal="center" wrapText="1"/>
    </xf>
    <xf numFmtId="0" fontId="16" fillId="0" borderId="12" xfId="0" applyFont="1" applyBorder="1" applyAlignment="1">
      <alignment horizontal="center" wrapText="1"/>
    </xf>
    <xf numFmtId="0" fontId="18" fillId="0" borderId="0" xfId="0" applyFont="1" applyAlignment="1">
      <alignment horizontal="center"/>
    </xf>
    <xf numFmtId="0" fontId="0" fillId="0" borderId="0" xfId="0" applyBorder="1"/>
    <xf numFmtId="6" fontId="0" fillId="0" borderId="0" xfId="0" applyNumberFormat="1" applyBorder="1"/>
    <xf numFmtId="14" fontId="0" fillId="0" borderId="0" xfId="0" applyNumberFormat="1" applyBorder="1"/>
    <xf numFmtId="6" fontId="0" fillId="0" borderId="0" xfId="0" applyNumberFormat="1" applyFill="1" applyBorder="1"/>
    <xf numFmtId="14" fontId="0" fillId="0" borderId="0" xfId="0" applyNumberFormat="1" applyFill="1" applyBorder="1"/>
    <xf numFmtId="10" fontId="0" fillId="0" borderId="0" xfId="0" applyNumberFormat="1" applyBorder="1"/>
    <xf numFmtId="14" fontId="0" fillId="0" borderId="22" xfId="0" applyNumberFormat="1" applyBorder="1"/>
    <xf numFmtId="10" fontId="0" fillId="0" borderId="22" xfId="0" applyNumberFormat="1" applyBorder="1"/>
    <xf numFmtId="6" fontId="0" fillId="0" borderId="22" xfId="0" applyNumberFormat="1" applyBorder="1"/>
    <xf numFmtId="42" fontId="0" fillId="0" borderId="23" xfId="1" applyNumberFormat="1" applyFont="1" applyBorder="1"/>
    <xf numFmtId="42" fontId="0" fillId="0" borderId="24" xfId="1" applyNumberFormat="1" applyFont="1" applyBorder="1"/>
    <xf numFmtId="2" fontId="0" fillId="0" borderId="25" xfId="0" applyNumberFormat="1" applyBorder="1"/>
    <xf numFmtId="42" fontId="0" fillId="0" borderId="26" xfId="1" applyNumberFormat="1" applyFont="1" applyBorder="1"/>
    <xf numFmtId="2" fontId="0" fillId="0" borderId="14" xfId="0" applyNumberFormat="1" applyBorder="1"/>
    <xf numFmtId="0" fontId="16" fillId="0" borderId="27" xfId="0" applyFont="1" applyBorder="1" applyAlignment="1">
      <alignment horizontal="center"/>
    </xf>
    <xf numFmtId="0" fontId="18" fillId="0" borderId="0" xfId="0" applyFont="1" applyAlignment="1">
      <alignment horizontal="left"/>
    </xf>
    <xf numFmtId="8" fontId="16" fillId="0" borderId="0" xfId="0" applyNumberFormat="1" applyFont="1" applyAlignment="1">
      <alignment horizontal="center"/>
    </xf>
    <xf numFmtId="42" fontId="0" fillId="0" borderId="0" xfId="1" applyNumberFormat="1" applyFont="1"/>
    <xf numFmtId="0" fontId="0" fillId="0" borderId="0" xfId="0" applyAlignment="1">
      <alignment horizontal="center" wrapText="1"/>
    </xf>
    <xf numFmtId="2" fontId="0" fillId="0" borderId="31" xfId="0" applyNumberFormat="1" applyBorder="1"/>
    <xf numFmtId="42" fontId="0" fillId="0" borderId="14" xfId="0" applyNumberFormat="1" applyBorder="1"/>
    <xf numFmtId="2" fontId="0" fillId="0" borderId="32" xfId="0" applyNumberFormat="1" applyBorder="1"/>
    <xf numFmtId="42" fontId="0" fillId="0" borderId="33" xfId="1" applyNumberFormat="1" applyFont="1" applyBorder="1"/>
    <xf numFmtId="2" fontId="0" fillId="0" borderId="33" xfId="0" applyNumberFormat="1" applyBorder="1"/>
    <xf numFmtId="42" fontId="0" fillId="0" borderId="33" xfId="0" applyNumberFormat="1" applyBorder="1"/>
    <xf numFmtId="42" fontId="0" fillId="0" borderId="34" xfId="0" applyNumberFormat="1" applyBorder="1"/>
    <xf numFmtId="2" fontId="0" fillId="0" borderId="35" xfId="0" applyNumberFormat="1" applyBorder="1"/>
    <xf numFmtId="2" fontId="0" fillId="0" borderId="20" xfId="0" applyNumberFormat="1" applyBorder="1"/>
    <xf numFmtId="42" fontId="0" fillId="0" borderId="20" xfId="0" applyNumberFormat="1" applyBorder="1"/>
    <xf numFmtId="42" fontId="0" fillId="0" borderId="36" xfId="0" applyNumberFormat="1" applyBorder="1"/>
    <xf numFmtId="0" fontId="16" fillId="0" borderId="37" xfId="0" applyFont="1" applyBorder="1" applyAlignment="1">
      <alignment horizontal="center"/>
    </xf>
    <xf numFmtId="42" fontId="16" fillId="0" borderId="38" xfId="1" applyNumberFormat="1" applyFont="1" applyBorder="1" applyAlignment="1">
      <alignment horizontal="center"/>
    </xf>
    <xf numFmtId="0" fontId="16" fillId="0" borderId="38" xfId="0" applyFont="1" applyBorder="1" applyAlignment="1">
      <alignment horizontal="center"/>
    </xf>
    <xf numFmtId="42" fontId="16" fillId="0" borderId="39" xfId="1" applyNumberFormat="1" applyFont="1" applyBorder="1" applyAlignment="1">
      <alignment horizontal="center"/>
    </xf>
    <xf numFmtId="10" fontId="16" fillId="0" borderId="0" xfId="43" applyNumberFormat="1" applyFont="1"/>
    <xf numFmtId="6" fontId="16" fillId="0" borderId="0" xfId="0" applyNumberFormat="1" applyFont="1" applyFill="1" applyBorder="1"/>
    <xf numFmtId="14" fontId="0" fillId="0" borderId="0" xfId="0" applyNumberFormat="1"/>
    <xf numFmtId="10" fontId="0" fillId="0" borderId="0" xfId="0" applyNumberFormat="1"/>
    <xf numFmtId="6" fontId="0" fillId="0" borderId="0" xfId="0" applyNumberFormat="1"/>
    <xf numFmtId="0" fontId="0" fillId="0" borderId="17" xfId="0" applyBorder="1"/>
    <xf numFmtId="14" fontId="0" fillId="0" borderId="19" xfId="0" applyNumberFormat="1" applyBorder="1"/>
    <xf numFmtId="14" fontId="0" fillId="0" borderId="13" xfId="0" applyNumberFormat="1" applyBorder="1"/>
    <xf numFmtId="14" fontId="0" fillId="0" borderId="16" xfId="0" applyNumberFormat="1" applyBorder="1"/>
    <xf numFmtId="14" fontId="0" fillId="0" borderId="40" xfId="0" applyNumberFormat="1" applyBorder="1"/>
    <xf numFmtId="10" fontId="0" fillId="0" borderId="40" xfId="0" applyNumberFormat="1" applyBorder="1"/>
    <xf numFmtId="6" fontId="0" fillId="0" borderId="40" xfId="0" applyNumberFormat="1" applyBorder="1"/>
    <xf numFmtId="10" fontId="0" fillId="0" borderId="17" xfId="0" applyNumberFormat="1" applyBorder="1"/>
    <xf numFmtId="6" fontId="0" fillId="0" borderId="17" xfId="0" applyNumberFormat="1" applyBorder="1"/>
    <xf numFmtId="14" fontId="0" fillId="0" borderId="17" xfId="0" applyNumberFormat="1" applyBorder="1"/>
    <xf numFmtId="6" fontId="0" fillId="0" borderId="18" xfId="0" applyNumberFormat="1" applyBorder="1"/>
    <xf numFmtId="10" fontId="0" fillId="0" borderId="0" xfId="43" applyNumberFormat="1" applyFont="1"/>
    <xf numFmtId="14" fontId="0" fillId="0" borderId="0" xfId="0" applyNumberFormat="1"/>
    <xf numFmtId="10" fontId="0" fillId="0" borderId="0" xfId="0" applyNumberFormat="1"/>
    <xf numFmtId="6" fontId="0" fillId="0" borderId="0" xfId="0" applyNumberFormat="1"/>
    <xf numFmtId="0" fontId="0" fillId="0" borderId="0" xfId="0"/>
    <xf numFmtId="22" fontId="0" fillId="0" borderId="0" xfId="0" applyNumberFormat="1"/>
    <xf numFmtId="14" fontId="0" fillId="0" borderId="41" xfId="0" applyNumberFormat="1" applyBorder="1"/>
    <xf numFmtId="42" fontId="0" fillId="0" borderId="42" xfId="1" applyNumberFormat="1" applyFont="1" applyBorder="1"/>
    <xf numFmtId="42" fontId="0" fillId="0" borderId="43" xfId="1" applyNumberFormat="1" applyFont="1" applyBorder="1"/>
    <xf numFmtId="2" fontId="0" fillId="0" borderId="42" xfId="0" applyNumberFormat="1" applyBorder="1"/>
    <xf numFmtId="42" fontId="0" fillId="0" borderId="44" xfId="1" applyNumberFormat="1" applyFont="1" applyBorder="1"/>
    <xf numFmtId="0" fontId="16" fillId="0" borderId="45" xfId="0" applyFont="1" applyBorder="1"/>
    <xf numFmtId="42" fontId="16" fillId="0" borderId="45" xfId="0" applyNumberFormat="1" applyFont="1" applyBorder="1"/>
    <xf numFmtId="42" fontId="16" fillId="0" borderId="46" xfId="0" applyNumberFormat="1" applyFont="1" applyBorder="1"/>
    <xf numFmtId="0" fontId="16" fillId="0" borderId="0" xfId="0" applyFont="1"/>
    <xf numFmtId="0" fontId="0" fillId="0" borderId="49" xfId="0" applyBorder="1" applyAlignment="1">
      <alignment horizontal="center"/>
    </xf>
    <xf numFmtId="0" fontId="0" fillId="0" borderId="49" xfId="0" applyBorder="1" applyAlignment="1">
      <alignment horizontal="center"/>
    </xf>
    <xf numFmtId="44" fontId="0" fillId="0" borderId="0" xfId="1" applyFont="1"/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  <xf numFmtId="0" fontId="20" fillId="0" borderId="0" xfId="48" applyAlignment="1">
      <alignment horizontal="left"/>
    </xf>
    <xf numFmtId="9" fontId="0" fillId="0" borderId="0" xfId="0" applyNumberFormat="1"/>
    <xf numFmtId="42" fontId="16" fillId="0" borderId="0" xfId="1" applyNumberFormat="1" applyFont="1" applyAlignment="1">
      <alignment horizontal="center" wrapText="1"/>
    </xf>
    <xf numFmtId="2" fontId="16" fillId="0" borderId="0" xfId="0" applyNumberFormat="1" applyFont="1" applyAlignment="1">
      <alignment horizontal="center" wrapText="1"/>
    </xf>
    <xf numFmtId="2" fontId="0" fillId="0" borderId="0" xfId="0" applyNumberFormat="1"/>
    <xf numFmtId="42" fontId="0" fillId="0" borderId="0" xfId="0" applyNumberFormat="1"/>
    <xf numFmtId="42" fontId="16" fillId="0" borderId="0" xfId="0" applyNumberFormat="1" applyFont="1" applyAlignment="1">
      <alignment horizontal="center" wrapText="1"/>
    </xf>
    <xf numFmtId="0" fontId="0" fillId="0" borderId="49" xfId="0" applyBorder="1" applyAlignment="1">
      <alignment horizontal="center"/>
    </xf>
    <xf numFmtId="0" fontId="16" fillId="0" borderId="28" xfId="0" applyFont="1" applyBorder="1" applyAlignment="1">
      <alignment horizontal="center" wrapText="1"/>
    </xf>
    <xf numFmtId="0" fontId="0" fillId="0" borderId="29" xfId="0" applyBorder="1" applyAlignment="1">
      <alignment horizontal="center" wrapText="1"/>
    </xf>
    <xf numFmtId="0" fontId="16" fillId="0" borderId="29" xfId="0" applyFont="1" applyBorder="1" applyAlignment="1">
      <alignment horizontal="center" wrapText="1"/>
    </xf>
    <xf numFmtId="0" fontId="0" fillId="0" borderId="30" xfId="0" applyBorder="1" applyAlignment="1">
      <alignment horizontal="center" wrapText="1"/>
    </xf>
    <xf numFmtId="0" fontId="16" fillId="0" borderId="47" xfId="0" applyFont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49" xfId="0" applyBorder="1" applyAlignment="1">
      <alignment horizontal="center"/>
    </xf>
    <xf numFmtId="0" fontId="16" fillId="0" borderId="21" xfId="0" applyFont="1" applyBorder="1" applyAlignment="1">
      <alignment horizontal="center" wrapText="1"/>
    </xf>
    <xf numFmtId="44" fontId="0" fillId="0" borderId="0" xfId="0" applyNumberFormat="1"/>
  </cellXfs>
  <cellStyles count="49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Hyperlink" xfId="48" builtinId="8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43" builtinId="5"/>
    <cellStyle name="Title" xfId="2" builtinId="15" customBuiltin="1"/>
    <cellStyle name="Title 2" xfId="44"/>
    <cellStyle name="Title 3" xfId="45"/>
    <cellStyle name="Title 4" xfId="46"/>
    <cellStyle name="Title 5" xfId="47"/>
    <cellStyle name="Total" xfId="18" builtinId="25" customBuiltin="1"/>
    <cellStyle name="Warning Text" xfId="15" builtinId="11" customBuiltin="1"/>
  </cellStyles>
  <dxfs count="0"/>
  <tableStyles count="0" defaultTableStyle="TableStyleMedium9" defaultPivotStyle="PivotStyleLight16"/>
  <colors>
    <mruColors>
      <color rgb="FF00FF00"/>
      <color rgb="FFFF0000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004611291600625"/>
          <c:y val="5.1801513398556986E-2"/>
          <c:w val="0.78461728673044651"/>
          <c:h val="0.8119677176586889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Compare!$A$1</c:f>
              <c:strCache>
                <c:ptCount val="1"/>
                <c:pt idx="0">
                  <c:v>SS @ 66.8, Mar Retire @ 63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Compare!$A$3:$A$41</c:f>
              <c:numCache>
                <c:formatCode>0.00</c:formatCode>
                <c:ptCount val="39"/>
                <c:pt idx="0">
                  <c:v>60.476386036960903</c:v>
                </c:pt>
                <c:pt idx="1">
                  <c:v>61.4757015742642</c:v>
                </c:pt>
                <c:pt idx="2">
                  <c:v>62.475017111567396</c:v>
                </c:pt>
                <c:pt idx="3">
                  <c:v>62.8281998631074</c:v>
                </c:pt>
                <c:pt idx="4">
                  <c:v>63.830253251197803</c:v>
                </c:pt>
                <c:pt idx="5">
                  <c:v>64.498288843257995</c:v>
                </c:pt>
                <c:pt idx="6">
                  <c:v>65.497604380561199</c:v>
                </c:pt>
                <c:pt idx="7">
                  <c:v>66.499657768651602</c:v>
                </c:pt>
                <c:pt idx="8">
                  <c:v>66.833675564681698</c:v>
                </c:pt>
                <c:pt idx="9">
                  <c:v>67.832991101984902</c:v>
                </c:pt>
                <c:pt idx="10">
                  <c:v>68.832306639288106</c:v>
                </c:pt>
                <c:pt idx="11">
                  <c:v>69.831622176591296</c:v>
                </c:pt>
                <c:pt idx="12">
                  <c:v>69.998631074606394</c:v>
                </c:pt>
                <c:pt idx="13">
                  <c:v>70.997946611909597</c:v>
                </c:pt>
                <c:pt idx="14">
                  <c:v>72</c:v>
                </c:pt>
                <c:pt idx="15">
                  <c:v>72.999315537303204</c:v>
                </c:pt>
                <c:pt idx="16">
                  <c:v>73.998631074606394</c:v>
                </c:pt>
                <c:pt idx="17">
                  <c:v>74.997946611909597</c:v>
                </c:pt>
                <c:pt idx="18">
                  <c:v>76</c:v>
                </c:pt>
                <c:pt idx="19">
                  <c:v>76.999315537303204</c:v>
                </c:pt>
                <c:pt idx="20">
                  <c:v>77.998631074606394</c:v>
                </c:pt>
                <c:pt idx="21">
                  <c:v>78.997946611909597</c:v>
                </c:pt>
                <c:pt idx="22">
                  <c:v>80</c:v>
                </c:pt>
                <c:pt idx="23">
                  <c:v>80.999315537303204</c:v>
                </c:pt>
                <c:pt idx="24">
                  <c:v>81.998631074606394</c:v>
                </c:pt>
                <c:pt idx="25">
                  <c:v>82.997946611909597</c:v>
                </c:pt>
                <c:pt idx="26">
                  <c:v>84</c:v>
                </c:pt>
                <c:pt idx="27">
                  <c:v>84.999315537303204</c:v>
                </c:pt>
                <c:pt idx="28">
                  <c:v>85.998631074606394</c:v>
                </c:pt>
                <c:pt idx="29">
                  <c:v>86.997946611909597</c:v>
                </c:pt>
                <c:pt idx="30">
                  <c:v>88</c:v>
                </c:pt>
                <c:pt idx="31">
                  <c:v>88.999315537303204</c:v>
                </c:pt>
                <c:pt idx="32">
                  <c:v>89.998631074606394</c:v>
                </c:pt>
                <c:pt idx="33">
                  <c:v>90.997946611909597</c:v>
                </c:pt>
                <c:pt idx="34">
                  <c:v>92</c:v>
                </c:pt>
                <c:pt idx="35">
                  <c:v>92.999315537303204</c:v>
                </c:pt>
                <c:pt idx="36">
                  <c:v>93.998631074606394</c:v>
                </c:pt>
                <c:pt idx="37">
                  <c:v>94.997946611909597</c:v>
                </c:pt>
                <c:pt idx="38">
                  <c:v>94.997946611909597</c:v>
                </c:pt>
              </c:numCache>
            </c:numRef>
          </c:xVal>
          <c:yVal>
            <c:numRef>
              <c:f>Compare!$B$3:$B$41</c:f>
              <c:numCache>
                <c:formatCode>_("$"* #,##0_);_("$"* \(#,##0\);_("$"* "-"_);_(@_)</c:formatCode>
                <c:ptCount val="39"/>
                <c:pt idx="0">
                  <c:v>1064981</c:v>
                </c:pt>
                <c:pt idx="1">
                  <c:v>1189499.8599999999</c:v>
                </c:pt>
                <c:pt idx="2">
                  <c:v>1321489.8515999999</c:v>
                </c:pt>
                <c:pt idx="3">
                  <c:v>1370377.254753375</c:v>
                </c:pt>
                <c:pt idx="4">
                  <c:v>1463718.645382328</c:v>
                </c:pt>
                <c:pt idx="5">
                  <c:v>1528571.697028389</c:v>
                </c:pt>
                <c:pt idx="6">
                  <c:v>1456060.8246543971</c:v>
                </c:pt>
                <c:pt idx="7">
                  <c:v>1424453.9406133932</c:v>
                </c:pt>
                <c:pt idx="8">
                  <c:v>1411764.5278547551</c:v>
                </c:pt>
                <c:pt idx="9">
                  <c:v>1434295.226282923</c:v>
                </c:pt>
                <c:pt idx="10">
                  <c:v>1456215.302167461</c:v>
                </c:pt>
                <c:pt idx="11">
                  <c:v>1477418.4560642196</c:v>
                </c:pt>
                <c:pt idx="12">
                  <c:v>1481287.1211317151</c:v>
                </c:pt>
                <c:pt idx="13">
                  <c:v>1491332.1348656381</c:v>
                </c:pt>
                <c:pt idx="14">
                  <c:v>1498190.1016671394</c:v>
                </c:pt>
                <c:pt idx="15">
                  <c:v>1494532.1654034299</c:v>
                </c:pt>
                <c:pt idx="16">
                  <c:v>1486414.7798029101</c:v>
                </c:pt>
                <c:pt idx="17">
                  <c:v>1472910.7495496201</c:v>
                </c:pt>
                <c:pt idx="18">
                  <c:v>1453628.0961475801</c:v>
                </c:pt>
                <c:pt idx="19">
                  <c:v>1428026.5984115</c:v>
                </c:pt>
                <c:pt idx="20">
                  <c:v>1395488.8613813799</c:v>
                </c:pt>
                <c:pt idx="21">
                  <c:v>1355337.47341709</c:v>
                </c:pt>
                <c:pt idx="22">
                  <c:v>1306836.86523503</c:v>
                </c:pt>
                <c:pt idx="23">
                  <c:v>1249190.66811444</c:v>
                </c:pt>
                <c:pt idx="24">
                  <c:v>1181537.5788344501</c:v>
                </c:pt>
                <c:pt idx="25">
                  <c:v>1102946.55668705</c:v>
                </c:pt>
                <c:pt idx="26">
                  <c:v>1012411.56570325</c:v>
                </c:pt>
                <c:pt idx="27">
                  <c:v>908624.69975726202</c:v>
                </c:pt>
                <c:pt idx="28">
                  <c:v>790044.98737066297</c:v>
                </c:pt>
                <c:pt idx="29">
                  <c:v>655230.31673774298</c:v>
                </c:pt>
                <c:pt idx="30">
                  <c:v>502697.15339311399</c:v>
                </c:pt>
                <c:pt idx="31">
                  <c:v>330868.68264414498</c:v>
                </c:pt>
                <c:pt idx="32">
                  <c:v>138051.72666655801</c:v>
                </c:pt>
                <c:pt idx="33">
                  <c:v>-77577.277226329898</c:v>
                </c:pt>
                <c:pt idx="34">
                  <c:v>-317983.77358553</c:v>
                </c:pt>
                <c:pt idx="35">
                  <c:v>-585286.25129837601</c:v>
                </c:pt>
                <c:pt idx="36">
                  <c:v>-881767.82979883801</c:v>
                </c:pt>
                <c:pt idx="37">
                  <c:v>-1209888.5572395399</c:v>
                </c:pt>
                <c:pt idx="38">
                  <c:v>-1209888.5572395399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Compare!$C$1</c:f>
              <c:strCache>
                <c:ptCount val="1"/>
                <c:pt idx="0">
                  <c:v>SS @ 64.5</c:v>
                </c:pt>
              </c:strCache>
            </c:strRef>
          </c:tx>
          <c:spPr>
            <a:ln w="25400" cap="rnd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Compare!$C$3:$C$41</c:f>
              <c:numCache>
                <c:formatCode>0.00</c:formatCode>
                <c:ptCount val="39"/>
                <c:pt idx="0">
                  <c:v>60.476386036960903</c:v>
                </c:pt>
                <c:pt idx="1">
                  <c:v>61.4757015742642</c:v>
                </c:pt>
                <c:pt idx="2">
                  <c:v>62.475017111567396</c:v>
                </c:pt>
                <c:pt idx="3">
                  <c:v>62.8281998631074</c:v>
                </c:pt>
                <c:pt idx="4">
                  <c:v>63.830253251197803</c:v>
                </c:pt>
                <c:pt idx="5">
                  <c:v>64.498288843257995</c:v>
                </c:pt>
                <c:pt idx="6">
                  <c:v>64.501026694045095</c:v>
                </c:pt>
                <c:pt idx="7">
                  <c:v>65.500342231348398</c:v>
                </c:pt>
                <c:pt idx="8">
                  <c:v>66.499657768651602</c:v>
                </c:pt>
                <c:pt idx="9">
                  <c:v>67.498973305954806</c:v>
                </c:pt>
                <c:pt idx="10">
                  <c:v>68.501026694045095</c:v>
                </c:pt>
                <c:pt idx="11">
                  <c:v>69.500342231348398</c:v>
                </c:pt>
                <c:pt idx="12">
                  <c:v>69.998631074606394</c:v>
                </c:pt>
                <c:pt idx="13">
                  <c:v>70.997946611909597</c:v>
                </c:pt>
                <c:pt idx="14">
                  <c:v>72</c:v>
                </c:pt>
                <c:pt idx="15">
                  <c:v>72.999315537303204</c:v>
                </c:pt>
                <c:pt idx="16">
                  <c:v>73.998631074606394</c:v>
                </c:pt>
                <c:pt idx="17">
                  <c:v>74.997946611909597</c:v>
                </c:pt>
                <c:pt idx="18">
                  <c:v>76</c:v>
                </c:pt>
                <c:pt idx="19">
                  <c:v>76.999315537303204</c:v>
                </c:pt>
                <c:pt idx="20">
                  <c:v>77.998631074606394</c:v>
                </c:pt>
                <c:pt idx="21">
                  <c:v>78.997946611909597</c:v>
                </c:pt>
                <c:pt idx="22">
                  <c:v>80</c:v>
                </c:pt>
                <c:pt idx="23">
                  <c:v>80.999315537303204</c:v>
                </c:pt>
                <c:pt idx="24">
                  <c:v>81.998631074606394</c:v>
                </c:pt>
                <c:pt idx="25">
                  <c:v>82.997946611909597</c:v>
                </c:pt>
                <c:pt idx="26">
                  <c:v>84</c:v>
                </c:pt>
                <c:pt idx="27">
                  <c:v>84.999315537303204</c:v>
                </c:pt>
                <c:pt idx="28">
                  <c:v>85.998631074606394</c:v>
                </c:pt>
                <c:pt idx="29">
                  <c:v>86.997946611909597</c:v>
                </c:pt>
                <c:pt idx="30">
                  <c:v>88</c:v>
                </c:pt>
                <c:pt idx="31">
                  <c:v>88.999315537303204</c:v>
                </c:pt>
                <c:pt idx="32">
                  <c:v>89.998631074606394</c:v>
                </c:pt>
                <c:pt idx="33">
                  <c:v>90.997946611909597</c:v>
                </c:pt>
                <c:pt idx="34">
                  <c:v>92</c:v>
                </c:pt>
                <c:pt idx="35">
                  <c:v>92.999315537303204</c:v>
                </c:pt>
                <c:pt idx="36">
                  <c:v>93.998631074606394</c:v>
                </c:pt>
                <c:pt idx="37">
                  <c:v>94.997946611909597</c:v>
                </c:pt>
                <c:pt idx="38">
                  <c:v>94.997946611909597</c:v>
                </c:pt>
              </c:numCache>
            </c:numRef>
          </c:xVal>
          <c:yVal>
            <c:numRef>
              <c:f>Compare!$D$3:$D$41</c:f>
              <c:numCache>
                <c:formatCode>_("$"* #,##0_);_("$"* \(#,##0\);_("$"* "-"_);_(@_)</c:formatCode>
                <c:ptCount val="39"/>
                <c:pt idx="0">
                  <c:v>1064981</c:v>
                </c:pt>
                <c:pt idx="1">
                  <c:v>1189499.8599999999</c:v>
                </c:pt>
                <c:pt idx="2">
                  <c:v>1321489.8515999999</c:v>
                </c:pt>
                <c:pt idx="3">
                  <c:v>1370377.254753375</c:v>
                </c:pt>
                <c:pt idx="4">
                  <c:v>1463718.645382328</c:v>
                </c:pt>
                <c:pt idx="5">
                  <c:v>1528571.697028389</c:v>
                </c:pt>
                <c:pt idx="6">
                  <c:v>1480535.697028389</c:v>
                </c:pt>
                <c:pt idx="7">
                  <c:v>1500930.896958183</c:v>
                </c:pt>
                <c:pt idx="8">
                  <c:v>1520515.657420753</c:v>
                </c:pt>
                <c:pt idx="9">
                  <c:v>1539174.7112148951</c:v>
                </c:pt>
                <c:pt idx="10">
                  <c:v>1556783.1687333849</c:v>
                </c:pt>
                <c:pt idx="11">
                  <c:v>1573205.8046123651</c:v>
                </c:pt>
                <c:pt idx="12">
                  <c:v>1582655.8350186499</c:v>
                </c:pt>
                <c:pt idx="13">
                  <c:v>1588306.084862577</c:v>
                </c:pt>
                <c:pt idx="14">
                  <c:v>1590347.464609442</c:v>
                </c:pt>
                <c:pt idx="15">
                  <c:v>1589365.4434533743</c:v>
                </c:pt>
                <c:pt idx="16">
                  <c:v>1584540.7535280222</c:v>
                </c:pt>
                <c:pt idx="17">
                  <c:v>1575471.6761195124</c:v>
                </c:pt>
                <c:pt idx="18">
                  <c:v>1551321.80620496</c:v>
                </c:pt>
                <c:pt idx="19">
                  <c:v>1518555.71403983</c:v>
                </c:pt>
                <c:pt idx="20">
                  <c:v>1477406.9658596499</c:v>
                </c:pt>
                <c:pt idx="21">
                  <c:v>1427583.38914786</c:v>
                </c:pt>
                <c:pt idx="22">
                  <c:v>1368411.4135847101</c:v>
                </c:pt>
                <c:pt idx="23">
                  <c:v>1299063.24766069</c:v>
                </c:pt>
                <c:pt idx="24">
                  <c:v>1218616.9138364799</c:v>
                </c:pt>
                <c:pt idx="25">
                  <c:v>1126069.22344969</c:v>
                </c:pt>
                <c:pt idx="26">
                  <c:v>1020335.29549256</c:v>
                </c:pt>
                <c:pt idx="27">
                  <c:v>899856.96484604001</c:v>
                </c:pt>
                <c:pt idx="28">
                  <c:v>763100.36941685504</c:v>
                </c:pt>
                <c:pt idx="29">
                  <c:v>608558.86206331395</c:v>
                </c:pt>
                <c:pt idx="30">
                  <c:v>434656.53463055397</c:v>
                </c:pt>
                <c:pt idx="31">
                  <c:v>239710.56018082</c:v>
                </c:pt>
                <c:pt idx="32">
                  <c:v>21912.524226488698</c:v>
                </c:pt>
                <c:pt idx="33">
                  <c:v>-220684.428556028</c:v>
                </c:pt>
                <c:pt idx="34">
                  <c:v>-490177.01137533801</c:v>
                </c:pt>
                <c:pt idx="35">
                  <c:v>-788823.25550752098</c:v>
                </c:pt>
                <c:pt idx="36">
                  <c:v>-1119054.53841752</c:v>
                </c:pt>
                <c:pt idx="37">
                  <c:v>-1483488.39217768</c:v>
                </c:pt>
                <c:pt idx="38">
                  <c:v>-1483488.39217768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Compare!$E$1</c:f>
              <c:strCache>
                <c:ptCount val="1"/>
                <c:pt idx="0">
                  <c:v>SS @ 70</c:v>
                </c:pt>
              </c:strCache>
            </c:strRef>
          </c:tx>
          <c:spPr>
            <a:ln w="25400" cap="rnd">
              <a:solidFill>
                <a:srgbClr val="C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Compare!$E$3:$E$41</c:f>
              <c:numCache>
                <c:formatCode>0.00</c:formatCode>
                <c:ptCount val="39"/>
                <c:pt idx="0">
                  <c:v>60.476386036960903</c:v>
                </c:pt>
                <c:pt idx="1">
                  <c:v>61.4757015742642</c:v>
                </c:pt>
                <c:pt idx="2">
                  <c:v>62.475017111567396</c:v>
                </c:pt>
                <c:pt idx="3">
                  <c:v>62.8281998631074</c:v>
                </c:pt>
                <c:pt idx="4">
                  <c:v>63.830253251197803</c:v>
                </c:pt>
                <c:pt idx="5">
                  <c:v>64.498288843257995</c:v>
                </c:pt>
                <c:pt idx="6">
                  <c:v>65.497604380561199</c:v>
                </c:pt>
                <c:pt idx="7">
                  <c:v>66.499657768651602</c:v>
                </c:pt>
                <c:pt idx="8">
                  <c:v>67.498973305954806</c:v>
                </c:pt>
                <c:pt idx="9">
                  <c:v>68.498288843257995</c:v>
                </c:pt>
                <c:pt idx="10">
                  <c:v>69.497604380561199</c:v>
                </c:pt>
                <c:pt idx="11">
                  <c:v>70.001368925393507</c:v>
                </c:pt>
                <c:pt idx="12">
                  <c:v>70.997946611909597</c:v>
                </c:pt>
                <c:pt idx="13">
                  <c:v>72</c:v>
                </c:pt>
                <c:pt idx="14">
                  <c:v>72.999315537303204</c:v>
                </c:pt>
                <c:pt idx="15">
                  <c:v>73.998631074606394</c:v>
                </c:pt>
                <c:pt idx="16">
                  <c:v>74.997946611909597</c:v>
                </c:pt>
                <c:pt idx="17">
                  <c:v>76</c:v>
                </c:pt>
                <c:pt idx="18">
                  <c:v>76.999315537303204</c:v>
                </c:pt>
                <c:pt idx="19">
                  <c:v>77.998631074606394</c:v>
                </c:pt>
                <c:pt idx="20">
                  <c:v>78.997946611909597</c:v>
                </c:pt>
                <c:pt idx="21">
                  <c:v>80</c:v>
                </c:pt>
                <c:pt idx="22">
                  <c:v>80.999315537303204</c:v>
                </c:pt>
                <c:pt idx="23">
                  <c:v>81.998631074606394</c:v>
                </c:pt>
                <c:pt idx="24">
                  <c:v>82.997946611909597</c:v>
                </c:pt>
                <c:pt idx="25">
                  <c:v>84</c:v>
                </c:pt>
                <c:pt idx="26">
                  <c:v>84.999315537303204</c:v>
                </c:pt>
                <c:pt idx="27">
                  <c:v>85.998631074606394</c:v>
                </c:pt>
                <c:pt idx="28">
                  <c:v>86.997946611909597</c:v>
                </c:pt>
                <c:pt idx="29">
                  <c:v>88</c:v>
                </c:pt>
                <c:pt idx="30">
                  <c:v>88.999315537303204</c:v>
                </c:pt>
                <c:pt idx="31">
                  <c:v>89.998631074606394</c:v>
                </c:pt>
                <c:pt idx="32">
                  <c:v>90.997946611909597</c:v>
                </c:pt>
                <c:pt idx="33">
                  <c:v>92</c:v>
                </c:pt>
                <c:pt idx="34">
                  <c:v>92.999315537303204</c:v>
                </c:pt>
                <c:pt idx="35">
                  <c:v>93.998631074606394</c:v>
                </c:pt>
                <c:pt idx="36">
                  <c:v>94.997946611909597</c:v>
                </c:pt>
                <c:pt idx="37">
                  <c:v>94.997946611909597</c:v>
                </c:pt>
                <c:pt idx="38">
                  <c:v>94.997946611909597</c:v>
                </c:pt>
              </c:numCache>
            </c:numRef>
          </c:xVal>
          <c:yVal>
            <c:numRef>
              <c:f>Compare!$F$3:$F$41</c:f>
              <c:numCache>
                <c:formatCode>_("$"* #,##0_);_("$"* \(#,##0\);_("$"* "-"_);_(@_)</c:formatCode>
                <c:ptCount val="39"/>
                <c:pt idx="0">
                  <c:v>1064981</c:v>
                </c:pt>
                <c:pt idx="1">
                  <c:v>1189499.8599999999</c:v>
                </c:pt>
                <c:pt idx="2">
                  <c:v>1321489.8515999999</c:v>
                </c:pt>
                <c:pt idx="3">
                  <c:v>1370377.254753375</c:v>
                </c:pt>
                <c:pt idx="4">
                  <c:v>1463718.645382328</c:v>
                </c:pt>
                <c:pt idx="5">
                  <c:v>1528571.697028389</c:v>
                </c:pt>
                <c:pt idx="6">
                  <c:v>1456060.8246543971</c:v>
                </c:pt>
                <c:pt idx="7">
                  <c:v>1424453.9406133932</c:v>
                </c:pt>
                <c:pt idx="8">
                  <c:v>1387809.322130986</c:v>
                </c:pt>
                <c:pt idx="9">
                  <c:v>1345437.2314109986</c:v>
                </c:pt>
                <c:pt idx="10">
                  <c:v>1272718.49391457</c:v>
                </c:pt>
                <c:pt idx="11">
                  <c:v>1242300.1418917801</c:v>
                </c:pt>
                <c:pt idx="12">
                  <c:v>1256178.7858561301</c:v>
                </c:pt>
                <c:pt idx="13">
                  <c:v>1262988.5372609999</c:v>
                </c:pt>
                <c:pt idx="14">
                  <c:v>1265596.1137999899</c:v>
                </c:pt>
                <c:pt idx="15">
                  <c:v>1264372.1458354199</c:v>
                </c:pt>
                <c:pt idx="16">
                  <c:v>1259088.91546689</c:v>
                </c:pt>
                <c:pt idx="17">
                  <c:v>1249170.3444390099</c:v>
                </c:pt>
                <c:pt idx="18">
                  <c:v>1234080.81498354</c:v>
                </c:pt>
                <c:pt idx="19">
                  <c:v>1213263.98788841</c:v>
                </c:pt>
                <c:pt idx="20">
                  <c:v>1186123.1524411701</c:v>
                </c:pt>
                <c:pt idx="21">
                  <c:v>1152013.0160878301</c:v>
                </c:pt>
                <c:pt idx="22">
                  <c:v>1110234.49419336</c:v>
                </c:pt>
                <c:pt idx="23">
                  <c:v>1060030.1220143801</c:v>
                </c:pt>
                <c:pt idx="24">
                  <c:v>1000579.40722038</c:v>
                </c:pt>
                <c:pt idx="25">
                  <c:v>930993.91511089401</c:v>
                </c:pt>
                <c:pt idx="26">
                  <c:v>850312.01013131603</c:v>
                </c:pt>
                <c:pt idx="27">
                  <c:v>757047.23078804603</c:v>
                </c:pt>
                <c:pt idx="28">
                  <c:v>649827.62643480604</c:v>
                </c:pt>
                <c:pt idx="29">
                  <c:v>527298.10195327003</c:v>
                </c:pt>
                <c:pt idx="30">
                  <c:v>388036.13686008297</c:v>
                </c:pt>
                <c:pt idx="31">
                  <c:v>230518.407735958</c:v>
                </c:pt>
                <c:pt idx="32">
                  <c:v>53103.798778878197</c:v>
                </c:pt>
                <c:pt idx="33">
                  <c:v>-145978.61905280201</c:v>
                </c:pt>
                <c:pt idx="34">
                  <c:v>-368640.44036285102</c:v>
                </c:pt>
                <c:pt idx="35">
                  <c:v>-616944.89696931199</c:v>
                </c:pt>
                <c:pt idx="36">
                  <c:v>-893118.41011993797</c:v>
                </c:pt>
                <c:pt idx="37">
                  <c:v>-893118.41011993797</c:v>
                </c:pt>
                <c:pt idx="38">
                  <c:v>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Compare!$G$1</c:f>
              <c:strCache>
                <c:ptCount val="1"/>
                <c:pt idx="0">
                  <c:v>SS @ 66.8, Mar Retire @ 62</c:v>
                </c:pt>
              </c:strCache>
            </c:strRef>
          </c:tx>
          <c:spPr>
            <a:ln w="2540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Compare!$G$3:$G$41</c:f>
              <c:numCache>
                <c:formatCode>0.00</c:formatCode>
                <c:ptCount val="39"/>
                <c:pt idx="0">
                  <c:v>60.476386036960903</c:v>
                </c:pt>
                <c:pt idx="1">
                  <c:v>61.4757015742642</c:v>
                </c:pt>
                <c:pt idx="2">
                  <c:v>61.828884325804196</c:v>
                </c:pt>
                <c:pt idx="3">
                  <c:v>62.8281998631074</c:v>
                </c:pt>
                <c:pt idx="4">
                  <c:v>63.830253251197803</c:v>
                </c:pt>
                <c:pt idx="5">
                  <c:v>64.498288843257995</c:v>
                </c:pt>
                <c:pt idx="6">
                  <c:v>65.497604380561199</c:v>
                </c:pt>
                <c:pt idx="7">
                  <c:v>66.499657768651602</c:v>
                </c:pt>
                <c:pt idx="8">
                  <c:v>66.833675564681698</c:v>
                </c:pt>
                <c:pt idx="9">
                  <c:v>67.832991101984902</c:v>
                </c:pt>
                <c:pt idx="10">
                  <c:v>68.832306639288106</c:v>
                </c:pt>
                <c:pt idx="11">
                  <c:v>69.831622176591296</c:v>
                </c:pt>
                <c:pt idx="12">
                  <c:v>69.998631074606394</c:v>
                </c:pt>
                <c:pt idx="13">
                  <c:v>70.997946611909597</c:v>
                </c:pt>
                <c:pt idx="14">
                  <c:v>72</c:v>
                </c:pt>
                <c:pt idx="15">
                  <c:v>72.999315537303204</c:v>
                </c:pt>
                <c:pt idx="16">
                  <c:v>73.998631074606394</c:v>
                </c:pt>
                <c:pt idx="17">
                  <c:v>74.997946611909597</c:v>
                </c:pt>
                <c:pt idx="18">
                  <c:v>76</c:v>
                </c:pt>
                <c:pt idx="19">
                  <c:v>76.999315537303204</c:v>
                </c:pt>
                <c:pt idx="20">
                  <c:v>77.998631074606394</c:v>
                </c:pt>
                <c:pt idx="21">
                  <c:v>78.997946611909597</c:v>
                </c:pt>
                <c:pt idx="22">
                  <c:v>80</c:v>
                </c:pt>
                <c:pt idx="23">
                  <c:v>80.999315537303204</c:v>
                </c:pt>
                <c:pt idx="24">
                  <c:v>81.998631074606394</c:v>
                </c:pt>
                <c:pt idx="25">
                  <c:v>82.997946611909597</c:v>
                </c:pt>
                <c:pt idx="26">
                  <c:v>84</c:v>
                </c:pt>
                <c:pt idx="27">
                  <c:v>84.999315537303204</c:v>
                </c:pt>
                <c:pt idx="28">
                  <c:v>85.998631074606394</c:v>
                </c:pt>
                <c:pt idx="29">
                  <c:v>86.997946611909597</c:v>
                </c:pt>
                <c:pt idx="30">
                  <c:v>88</c:v>
                </c:pt>
                <c:pt idx="31">
                  <c:v>88.999315537303204</c:v>
                </c:pt>
                <c:pt idx="32">
                  <c:v>89.998631074606394</c:v>
                </c:pt>
                <c:pt idx="33">
                  <c:v>90.997946611909597</c:v>
                </c:pt>
                <c:pt idx="34">
                  <c:v>92</c:v>
                </c:pt>
                <c:pt idx="35">
                  <c:v>92.999315537303204</c:v>
                </c:pt>
                <c:pt idx="36">
                  <c:v>93.998631074606394</c:v>
                </c:pt>
                <c:pt idx="37">
                  <c:v>94.997946611909597</c:v>
                </c:pt>
                <c:pt idx="38">
                  <c:v>94.997946611909597</c:v>
                </c:pt>
              </c:numCache>
            </c:numRef>
          </c:xVal>
          <c:yVal>
            <c:numRef>
              <c:f>Compare!$H$3:$H$41</c:f>
              <c:numCache>
                <c:formatCode>_("$"* #,##0_);_("$"* \(#,##0\);_("$"* "-"_);_(@_)</c:formatCode>
                <c:ptCount val="39"/>
                <c:pt idx="0">
                  <c:v>1064981</c:v>
                </c:pt>
                <c:pt idx="1">
                  <c:v>1189499.8599999999</c:v>
                </c:pt>
                <c:pt idx="2">
                  <c:v>1235642.8225980331</c:v>
                </c:pt>
                <c:pt idx="3">
                  <c:v>1321885.055703915</c:v>
                </c:pt>
                <c:pt idx="4">
                  <c:v>1412316.9143898999</c:v>
                </c:pt>
                <c:pt idx="5">
                  <c:v>1475129.664981938</c:v>
                </c:pt>
                <c:pt idx="6">
                  <c:v>1399672.7098099331</c:v>
                </c:pt>
                <c:pt idx="7">
                  <c:v>1364957.0417157831</c:v>
                </c:pt>
                <c:pt idx="8">
                  <c:v>1351203.8326523779</c:v>
                </c:pt>
                <c:pt idx="9">
                  <c:v>1370542.474530889</c:v>
                </c:pt>
                <c:pt idx="10">
                  <c:v>1389101.4913160729</c:v>
                </c:pt>
                <c:pt idx="11">
                  <c:v>1406765.5919738098</c:v>
                </c:pt>
                <c:pt idx="12">
                  <c:v>1409954.7282753966</c:v>
                </c:pt>
                <c:pt idx="13">
                  <c:v>1413635.0729668301</c:v>
                </c:pt>
                <c:pt idx="14">
                  <c:v>1409955.9615621399</c:v>
                </c:pt>
                <c:pt idx="15">
                  <c:v>1400906.7242280501</c:v>
                </c:pt>
                <c:pt idx="16">
                  <c:v>1386804.60875124</c:v>
                </c:pt>
                <c:pt idx="17">
                  <c:v>1367221.1512812299</c:v>
                </c:pt>
                <c:pt idx="18">
                  <c:v>1341568.3332360799</c:v>
                </c:pt>
                <c:pt idx="19">
                  <c:v>1309235.1888761499</c:v>
                </c:pt>
                <c:pt idx="20">
                  <c:v>1269567.7102361401</c:v>
                </c:pt>
                <c:pt idx="21">
                  <c:v>1221860.42123256</c:v>
                </c:pt>
                <c:pt idx="22">
                  <c:v>1165351.0129676701</c:v>
                </c:pt>
                <c:pt idx="23">
                  <c:v>1099215.61516455</c:v>
                </c:pt>
                <c:pt idx="24">
                  <c:v>1022564.00883455</c:v>
                </c:pt>
                <c:pt idx="25">
                  <c:v>934434.56860271096</c:v>
                </c:pt>
                <c:pt idx="26">
                  <c:v>833788.857246208</c:v>
                </c:pt>
                <c:pt idx="27">
                  <c:v>719284.62843386503</c:v>
                </c:pt>
                <c:pt idx="28">
                  <c:v>589344.51164941804</c:v>
                </c:pt>
                <c:pt idx="29">
                  <c:v>442487.81243413698</c:v>
                </c:pt>
                <c:pt idx="30">
                  <c:v>277190.09881839302</c:v>
                </c:pt>
                <c:pt idx="31">
                  <c:v>91831.204790684205</c:v>
                </c:pt>
                <c:pt idx="32">
                  <c:v>-115327.99985951401</c:v>
                </c:pt>
                <c:pt idx="33">
                  <c:v>-346159.78734443098</c:v>
                </c:pt>
                <c:pt idx="34">
                  <c:v>-602681.23431086994</c:v>
                </c:pt>
                <c:pt idx="35">
                  <c:v>-887065.55966728705</c:v>
                </c:pt>
                <c:pt idx="36">
                  <c:v>-1201653.8966699</c:v>
                </c:pt>
                <c:pt idx="37">
                  <c:v>-1548967.78812287</c:v>
                </c:pt>
                <c:pt idx="38">
                  <c:v>-1548967.78812287</c:v>
                </c:pt>
              </c:numCache>
            </c:numRef>
          </c:yVal>
          <c:smooth val="1"/>
        </c:ser>
        <c:ser>
          <c:idx val="6"/>
          <c:order val="4"/>
          <c:tx>
            <c:strRef>
              <c:f>Compare!$I$1</c:f>
              <c:strCache>
                <c:ptCount val="1"/>
                <c:pt idx="0">
                  <c:v>SS @ 66.8, spend 5% less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Compare!$I$3:$I$41</c:f>
              <c:numCache>
                <c:formatCode>0.00</c:formatCode>
                <c:ptCount val="39"/>
                <c:pt idx="0">
                  <c:v>60.476386036960903</c:v>
                </c:pt>
                <c:pt idx="1">
                  <c:v>61.4757015742642</c:v>
                </c:pt>
                <c:pt idx="2">
                  <c:v>62.475017111567396</c:v>
                </c:pt>
                <c:pt idx="3">
                  <c:v>62.8281998631074</c:v>
                </c:pt>
                <c:pt idx="4">
                  <c:v>63.830253251197803</c:v>
                </c:pt>
                <c:pt idx="5">
                  <c:v>64.498288843257995</c:v>
                </c:pt>
                <c:pt idx="6">
                  <c:v>65.497604380561199</c:v>
                </c:pt>
                <c:pt idx="7">
                  <c:v>66.499657768651602</c:v>
                </c:pt>
                <c:pt idx="8">
                  <c:v>66.833675564681698</c:v>
                </c:pt>
                <c:pt idx="9">
                  <c:v>67.832991101984902</c:v>
                </c:pt>
                <c:pt idx="10">
                  <c:v>68.832306639288106</c:v>
                </c:pt>
                <c:pt idx="11">
                  <c:v>69.831622176591296</c:v>
                </c:pt>
                <c:pt idx="12">
                  <c:v>69.998631074606394</c:v>
                </c:pt>
                <c:pt idx="13">
                  <c:v>70.997946611909597</c:v>
                </c:pt>
                <c:pt idx="14">
                  <c:v>72</c:v>
                </c:pt>
                <c:pt idx="15">
                  <c:v>72.999315537303204</c:v>
                </c:pt>
                <c:pt idx="16">
                  <c:v>73.998631074606394</c:v>
                </c:pt>
                <c:pt idx="17">
                  <c:v>74.997946611909597</c:v>
                </c:pt>
                <c:pt idx="18">
                  <c:v>76</c:v>
                </c:pt>
                <c:pt idx="19">
                  <c:v>76.999315537303204</c:v>
                </c:pt>
                <c:pt idx="20">
                  <c:v>77.998631074606394</c:v>
                </c:pt>
                <c:pt idx="21">
                  <c:v>78.997946611909597</c:v>
                </c:pt>
                <c:pt idx="22">
                  <c:v>80</c:v>
                </c:pt>
                <c:pt idx="23">
                  <c:v>80.999315537303204</c:v>
                </c:pt>
                <c:pt idx="24">
                  <c:v>81.998631074606394</c:v>
                </c:pt>
                <c:pt idx="25">
                  <c:v>82.997946611909597</c:v>
                </c:pt>
                <c:pt idx="26">
                  <c:v>84</c:v>
                </c:pt>
                <c:pt idx="27">
                  <c:v>84.999315537303204</c:v>
                </c:pt>
                <c:pt idx="28">
                  <c:v>85.998631074606394</c:v>
                </c:pt>
                <c:pt idx="29">
                  <c:v>86.997946611909597</c:v>
                </c:pt>
                <c:pt idx="30">
                  <c:v>88</c:v>
                </c:pt>
                <c:pt idx="31">
                  <c:v>88.999315537303204</c:v>
                </c:pt>
                <c:pt idx="32">
                  <c:v>89.998631074606394</c:v>
                </c:pt>
                <c:pt idx="33">
                  <c:v>90.997946611909597</c:v>
                </c:pt>
                <c:pt idx="34">
                  <c:v>92</c:v>
                </c:pt>
                <c:pt idx="35">
                  <c:v>92.999315537303204</c:v>
                </c:pt>
                <c:pt idx="36">
                  <c:v>93.998631074606394</c:v>
                </c:pt>
                <c:pt idx="37">
                  <c:v>94.997946611909597</c:v>
                </c:pt>
                <c:pt idx="38">
                  <c:v>94.997946611909597</c:v>
                </c:pt>
              </c:numCache>
            </c:numRef>
          </c:xVal>
          <c:yVal>
            <c:numRef>
              <c:f>Compare!$J$3:$J$41</c:f>
              <c:numCache>
                <c:formatCode>_("$"* #,##0_);_("$"* \(#,##0\);_("$"* "-"_);_(@_)</c:formatCode>
                <c:ptCount val="39"/>
                <c:pt idx="0">
                  <c:v>1064981</c:v>
                </c:pt>
                <c:pt idx="1">
                  <c:v>1189499.8599999999</c:v>
                </c:pt>
                <c:pt idx="2">
                  <c:v>1321489.8515999999</c:v>
                </c:pt>
                <c:pt idx="3">
                  <c:v>1370377.254753375</c:v>
                </c:pt>
                <c:pt idx="4">
                  <c:v>1463718.645382328</c:v>
                </c:pt>
                <c:pt idx="5">
                  <c:v>1528571.697028389</c:v>
                </c:pt>
                <c:pt idx="6">
                  <c:v>1460879.492233099</c:v>
                </c:pt>
                <c:pt idx="7">
                  <c:v>1434471.950509513</c:v>
                </c:pt>
                <c:pt idx="8">
                  <c:v>1423635.0265612109</c:v>
                </c:pt>
                <c:pt idx="9">
                  <c:v>1451833.7330482821</c:v>
                </c:pt>
                <c:pt idx="10">
                  <c:v>1479837.4507183481</c:v>
                </c:pt>
                <c:pt idx="11">
                  <c:v>1507564.2415802081</c:v>
                </c:pt>
                <c:pt idx="12">
                  <c:v>1512618.4303899291</c:v>
                </c:pt>
                <c:pt idx="13">
                  <c:v>1529525.2331142046</c:v>
                </c:pt>
                <c:pt idx="14">
                  <c:v>1543690.066412467</c:v>
                </c:pt>
                <c:pt idx="15">
                  <c:v>1555746.2739172357</c:v>
                </c:pt>
                <c:pt idx="16">
                  <c:v>1564925.0687469647</c:v>
                </c:pt>
                <c:pt idx="17">
                  <c:v>1570877.6417951428</c:v>
                </c:pt>
                <c:pt idx="18">
                  <c:v>1567228.45082204</c:v>
                </c:pt>
                <c:pt idx="19">
                  <c:v>1557668.6955341401</c:v>
                </c:pt>
                <c:pt idx="20">
                  <c:v>1542017.51599875</c:v>
                </c:pt>
                <c:pt idx="21">
                  <c:v>1519896.0466622999</c:v>
                </c:pt>
                <c:pt idx="22">
                  <c:v>1490710.79793922</c:v>
                </c:pt>
                <c:pt idx="23">
                  <c:v>1453767.2813760501</c:v>
                </c:pt>
                <c:pt idx="24">
                  <c:v>1408298.6485550201</c:v>
                </c:pt>
                <c:pt idx="25">
                  <c:v>1353470.2972525901</c:v>
                </c:pt>
                <c:pt idx="26">
                  <c:v>1288377.4946729401</c:v>
                </c:pt>
                <c:pt idx="27">
                  <c:v>1212040.7733189601</c:v>
                </c:pt>
                <c:pt idx="28">
                  <c:v>1123219.9483340899</c:v>
                </c:pt>
                <c:pt idx="29">
                  <c:v>1020367.0581279499</c:v>
                </c:pt>
                <c:pt idx="30">
                  <c:v>902055.07296798797</c:v>
                </c:pt>
                <c:pt idx="31">
                  <c:v>766822.87036210403</c:v>
                </c:pt>
                <c:pt idx="32">
                  <c:v>613118.44676559104</c:v>
                </c:pt>
                <c:pt idx="33">
                  <c:v>439274.13327190001</c:v>
                </c:pt>
                <c:pt idx="34">
                  <c:v>243491.928851295</c:v>
                </c:pt>
                <c:pt idx="35">
                  <c:v>23831.696744829998</c:v>
                </c:pt>
                <c:pt idx="36">
                  <c:v>-221800.20405667601</c:v>
                </c:pt>
                <c:pt idx="37">
                  <c:v>-495662.69004208402</c:v>
                </c:pt>
                <c:pt idx="38">
                  <c:v>-495662.69004208402</c:v>
                </c:pt>
              </c:numCache>
            </c:numRef>
          </c:yVal>
          <c:smooth val="1"/>
        </c:ser>
        <c:ser>
          <c:idx val="4"/>
          <c:order val="5"/>
          <c:tx>
            <c:strRef>
              <c:f>Compare!$K$1</c:f>
              <c:strCache>
                <c:ptCount val="1"/>
                <c:pt idx="0">
                  <c:v>SS @ 66.8 Pay SL Now</c:v>
                </c:pt>
              </c:strCache>
            </c:strRef>
          </c:tx>
          <c:spPr>
            <a:ln>
              <a:solidFill>
                <a:schemeClr val="tx1"/>
              </a:solidFill>
              <a:prstDash val="lgDash"/>
            </a:ln>
          </c:spPr>
          <c:marker>
            <c:symbol val="none"/>
          </c:marker>
          <c:xVal>
            <c:numRef>
              <c:f>Compare!$K$3:$K$40</c:f>
              <c:numCache>
                <c:formatCode>0.00</c:formatCode>
                <c:ptCount val="38"/>
                <c:pt idx="0">
                  <c:v>60.476386036960903</c:v>
                </c:pt>
                <c:pt idx="1">
                  <c:v>61.4757015742642</c:v>
                </c:pt>
                <c:pt idx="2">
                  <c:v>62.475017111567396</c:v>
                </c:pt>
                <c:pt idx="3">
                  <c:v>62.8281998631074</c:v>
                </c:pt>
                <c:pt idx="4">
                  <c:v>63.830253251197803</c:v>
                </c:pt>
                <c:pt idx="5">
                  <c:v>64.498288843257995</c:v>
                </c:pt>
                <c:pt idx="6">
                  <c:v>65.497604380561199</c:v>
                </c:pt>
                <c:pt idx="7">
                  <c:v>66.499657768651602</c:v>
                </c:pt>
                <c:pt idx="8">
                  <c:v>66.833675564681698</c:v>
                </c:pt>
                <c:pt idx="9">
                  <c:v>67.832991101984902</c:v>
                </c:pt>
                <c:pt idx="10">
                  <c:v>68.832306639288106</c:v>
                </c:pt>
                <c:pt idx="11">
                  <c:v>69.831622176591296</c:v>
                </c:pt>
                <c:pt idx="12">
                  <c:v>69.998631074606394</c:v>
                </c:pt>
                <c:pt idx="13">
                  <c:v>70.997946611909597</c:v>
                </c:pt>
                <c:pt idx="14">
                  <c:v>72</c:v>
                </c:pt>
                <c:pt idx="15">
                  <c:v>72.999315537303204</c:v>
                </c:pt>
                <c:pt idx="16">
                  <c:v>73.998631074606394</c:v>
                </c:pt>
                <c:pt idx="17">
                  <c:v>74.997946611909597</c:v>
                </c:pt>
                <c:pt idx="18">
                  <c:v>76</c:v>
                </c:pt>
                <c:pt idx="19">
                  <c:v>76.999315537303204</c:v>
                </c:pt>
                <c:pt idx="20">
                  <c:v>77.998631074606394</c:v>
                </c:pt>
                <c:pt idx="21">
                  <c:v>78.997946611909597</c:v>
                </c:pt>
                <c:pt idx="22">
                  <c:v>80</c:v>
                </c:pt>
                <c:pt idx="23">
                  <c:v>80.999315537303204</c:v>
                </c:pt>
                <c:pt idx="24">
                  <c:v>81.998631074606394</c:v>
                </c:pt>
                <c:pt idx="25">
                  <c:v>82.997946611909597</c:v>
                </c:pt>
                <c:pt idx="26">
                  <c:v>84</c:v>
                </c:pt>
                <c:pt idx="27">
                  <c:v>84.999315537303204</c:v>
                </c:pt>
                <c:pt idx="28">
                  <c:v>85.998631074606394</c:v>
                </c:pt>
                <c:pt idx="29">
                  <c:v>86.997946611909597</c:v>
                </c:pt>
                <c:pt idx="30">
                  <c:v>88</c:v>
                </c:pt>
                <c:pt idx="31">
                  <c:v>88.999315537303204</c:v>
                </c:pt>
                <c:pt idx="32">
                  <c:v>89.998631074606394</c:v>
                </c:pt>
                <c:pt idx="33">
                  <c:v>90.997946611909597</c:v>
                </c:pt>
                <c:pt idx="34">
                  <c:v>92</c:v>
                </c:pt>
                <c:pt idx="35">
                  <c:v>92.999315537303204</c:v>
                </c:pt>
                <c:pt idx="36">
                  <c:v>93.998631074606394</c:v>
                </c:pt>
                <c:pt idx="37">
                  <c:v>94.997946611909597</c:v>
                </c:pt>
              </c:numCache>
            </c:numRef>
          </c:xVal>
          <c:yVal>
            <c:numRef>
              <c:f>Compare!$L$3:$L$40</c:f>
              <c:numCache>
                <c:formatCode>_("$"* #,##0_);_("$"* \(#,##0\);_("$"* "-"_);_(@_)</c:formatCode>
                <c:ptCount val="38"/>
                <c:pt idx="0">
                  <c:v>970284</c:v>
                </c:pt>
                <c:pt idx="1">
                  <c:v>1105430.04</c:v>
                </c:pt>
                <c:pt idx="2">
                  <c:v>1248684.8424</c:v>
                </c:pt>
                <c:pt idx="3">
                  <c:v>1301818.4835725501</c:v>
                </c:pt>
                <c:pt idx="4">
                  <c:v>1407355.3479306521</c:v>
                </c:pt>
                <c:pt idx="5">
                  <c:v>1480866.1503637589</c:v>
                </c:pt>
                <c:pt idx="6">
                  <c:v>1453815.178469877</c:v>
                </c:pt>
                <c:pt idx="7">
                  <c:v>1422087.0295349089</c:v>
                </c:pt>
                <c:pt idx="8">
                  <c:v>1409356.188365459</c:v>
                </c:pt>
                <c:pt idx="9">
                  <c:v>1431764.061479673</c:v>
                </c:pt>
                <c:pt idx="10">
                  <c:v>1453555.047959245</c:v>
                </c:pt>
                <c:pt idx="11">
                  <c:v>1474622.5288913848</c:v>
                </c:pt>
                <c:pt idx="12">
                  <c:v>1478464.3031460904</c:v>
                </c:pt>
                <c:pt idx="13">
                  <c:v>1488382.2900706602</c:v>
                </c:pt>
                <c:pt idx="14">
                  <c:v>1495107.5138563877</c:v>
                </c:pt>
                <c:pt idx="15">
                  <c:v>1491460.63951066</c:v>
                </c:pt>
                <c:pt idx="16">
                  <c:v>1483161.7278360699</c:v>
                </c:pt>
                <c:pt idx="17">
                  <c:v>1469463.28879902</c:v>
                </c:pt>
                <c:pt idx="18">
                  <c:v>1449974.00456554</c:v>
                </c:pt>
                <c:pt idx="19">
                  <c:v>1424153.32204235</c:v>
                </c:pt>
                <c:pt idx="20">
                  <c:v>1391383.2054282599</c:v>
                </c:pt>
                <c:pt idx="21">
                  <c:v>1350985.48286627</c:v>
                </c:pt>
                <c:pt idx="22">
                  <c:v>1302223.7565838301</c:v>
                </c:pt>
                <c:pt idx="23">
                  <c:v>1244300.77331731</c:v>
                </c:pt>
                <c:pt idx="24">
                  <c:v>1176354.29045397</c:v>
                </c:pt>
                <c:pt idx="25">
                  <c:v>1097452.271033</c:v>
                </c:pt>
                <c:pt idx="26">
                  <c:v>1006587.62291815</c:v>
                </c:pt>
                <c:pt idx="27">
                  <c:v>902451.32040775404</c:v>
                </c:pt>
                <c:pt idx="28">
                  <c:v>783501.20526107703</c:v>
                </c:pt>
                <c:pt idx="29">
                  <c:v>648293.90770187695</c:v>
                </c:pt>
                <c:pt idx="30">
                  <c:v>495344.559815193</c:v>
                </c:pt>
                <c:pt idx="31">
                  <c:v>323074.93345158</c:v>
                </c:pt>
                <c:pt idx="32">
                  <c:v>129790.35252245</c:v>
                </c:pt>
                <c:pt idx="33">
                  <c:v>-86334.333819081003</c:v>
                </c:pt>
                <c:pt idx="34">
                  <c:v>-327266.25357384502</c:v>
                </c:pt>
                <c:pt idx="35">
                  <c:v>-595125.68008598895</c:v>
                </c:pt>
                <c:pt idx="36">
                  <c:v>-892197.62431370805</c:v>
                </c:pt>
                <c:pt idx="37">
                  <c:v>-1220944.1394253001</c:v>
                </c:pt>
              </c:numCache>
            </c:numRef>
          </c:yVal>
          <c:smooth val="1"/>
        </c:ser>
        <c:ser>
          <c:idx val="5"/>
          <c:order val="6"/>
          <c:tx>
            <c:strRef>
              <c:f>Compare!$M$1</c:f>
              <c:strCache>
                <c:ptCount val="1"/>
                <c:pt idx="0">
                  <c:v>SS @ 70 No RSUs 5% less</c:v>
                </c:pt>
              </c:strCache>
            </c:strRef>
          </c:tx>
          <c:marker>
            <c:symbol val="none"/>
          </c:marker>
          <c:xVal>
            <c:numRef>
              <c:f>Compare!$M$3:$M$41</c:f>
              <c:numCache>
                <c:formatCode>0.00</c:formatCode>
                <c:ptCount val="39"/>
                <c:pt idx="0">
                  <c:v>60.476386036960903</c:v>
                </c:pt>
                <c:pt idx="1">
                  <c:v>61.4757015742642</c:v>
                </c:pt>
                <c:pt idx="2">
                  <c:v>62.475017111567396</c:v>
                </c:pt>
                <c:pt idx="3">
                  <c:v>62.8281998631074</c:v>
                </c:pt>
                <c:pt idx="4">
                  <c:v>63.830253251197803</c:v>
                </c:pt>
                <c:pt idx="5">
                  <c:v>64.498288843257995</c:v>
                </c:pt>
                <c:pt idx="6">
                  <c:v>65.497604380561199</c:v>
                </c:pt>
                <c:pt idx="7">
                  <c:v>66.499657768651602</c:v>
                </c:pt>
                <c:pt idx="8">
                  <c:v>67.498973305954806</c:v>
                </c:pt>
                <c:pt idx="9">
                  <c:v>68.498288843257995</c:v>
                </c:pt>
                <c:pt idx="10">
                  <c:v>69.497604380561199</c:v>
                </c:pt>
                <c:pt idx="11">
                  <c:v>70.001368925393507</c:v>
                </c:pt>
                <c:pt idx="12">
                  <c:v>69.998631074606394</c:v>
                </c:pt>
                <c:pt idx="13">
                  <c:v>70.997946611909597</c:v>
                </c:pt>
                <c:pt idx="14">
                  <c:v>72</c:v>
                </c:pt>
                <c:pt idx="15">
                  <c:v>72.999315537303204</c:v>
                </c:pt>
                <c:pt idx="16">
                  <c:v>73.998631074606394</c:v>
                </c:pt>
                <c:pt idx="17">
                  <c:v>74.997946611909597</c:v>
                </c:pt>
                <c:pt idx="18">
                  <c:v>76</c:v>
                </c:pt>
                <c:pt idx="19">
                  <c:v>76.999315537303204</c:v>
                </c:pt>
                <c:pt idx="20">
                  <c:v>77.998631074606394</c:v>
                </c:pt>
                <c:pt idx="21">
                  <c:v>78.997946611909597</c:v>
                </c:pt>
                <c:pt idx="22">
                  <c:v>80</c:v>
                </c:pt>
                <c:pt idx="23">
                  <c:v>80.999315537303204</c:v>
                </c:pt>
                <c:pt idx="24">
                  <c:v>81.998631074606394</c:v>
                </c:pt>
                <c:pt idx="25">
                  <c:v>82.997946611909597</c:v>
                </c:pt>
                <c:pt idx="26">
                  <c:v>84</c:v>
                </c:pt>
                <c:pt idx="27">
                  <c:v>84.999315537303204</c:v>
                </c:pt>
                <c:pt idx="28">
                  <c:v>85.998631074606394</c:v>
                </c:pt>
                <c:pt idx="29">
                  <c:v>86.997946611909597</c:v>
                </c:pt>
                <c:pt idx="30">
                  <c:v>88</c:v>
                </c:pt>
                <c:pt idx="31">
                  <c:v>88.999315537303204</c:v>
                </c:pt>
                <c:pt idx="32">
                  <c:v>89.998631074606394</c:v>
                </c:pt>
                <c:pt idx="33">
                  <c:v>90.997946611909597</c:v>
                </c:pt>
                <c:pt idx="34">
                  <c:v>92</c:v>
                </c:pt>
                <c:pt idx="35">
                  <c:v>92.999315537303204</c:v>
                </c:pt>
                <c:pt idx="36">
                  <c:v>93.998631074606394</c:v>
                </c:pt>
                <c:pt idx="37">
                  <c:v>94.997946611909597</c:v>
                </c:pt>
                <c:pt idx="38">
                  <c:v>94.997946611909597</c:v>
                </c:pt>
              </c:numCache>
            </c:numRef>
          </c:xVal>
          <c:yVal>
            <c:numRef>
              <c:f>Compare!$N$3:$N$41</c:f>
              <c:numCache>
                <c:formatCode>_("$"* #,##0_);_("$"* \(#,##0\);_("$"* "-"_);_(@_)</c:formatCode>
                <c:ptCount val="39"/>
                <c:pt idx="0">
                  <c:v>1064981</c:v>
                </c:pt>
                <c:pt idx="1">
                  <c:v>1172499.8599999999</c:v>
                </c:pt>
                <c:pt idx="2">
                  <c:v>1286469.8515999999</c:v>
                </c:pt>
                <c:pt idx="3">
                  <c:v>1328624.984371129</c:v>
                </c:pt>
                <c:pt idx="4">
                  <c:v>1402461.238777146</c:v>
                </c:pt>
                <c:pt idx="5">
                  <c:v>1453526.180643257</c:v>
                </c:pt>
                <c:pt idx="6">
                  <c:v>1381781.5179631691</c:v>
                </c:pt>
                <c:pt idx="7">
                  <c:v>1351102.6856290072</c:v>
                </c:pt>
                <c:pt idx="8">
                  <c:v>1315456.0718844114</c:v>
                </c:pt>
                <c:pt idx="9">
                  <c:v>1249847.94780601</c:v>
                </c:pt>
                <c:pt idx="10">
                  <c:v>1176523.7403883501</c:v>
                </c:pt>
                <c:pt idx="11">
                  <c:v>1146260.28659722</c:v>
                </c:pt>
                <c:pt idx="12">
                  <c:v>1146493.7746321301</c:v>
                </c:pt>
                <c:pt idx="13">
                  <c:v>1161186.6734185901</c:v>
                </c:pt>
                <c:pt idx="14">
                  <c:v>1169622.6170181399</c:v>
                </c:pt>
                <c:pt idx="15">
                  <c:v>1174222.4756869799</c:v>
                </c:pt>
                <c:pt idx="16">
                  <c:v>1175321.5265711599</c:v>
                </c:pt>
                <c:pt idx="17">
                  <c:v>1172709.58156069</c:v>
                </c:pt>
                <c:pt idx="18">
                  <c:v>1166014.08403274</c:v>
                </c:pt>
                <c:pt idx="19">
                  <c:v>1154654.49989412</c:v>
                </c:pt>
                <c:pt idx="20">
                  <c:v>1138038.3334975899</c:v>
                </c:pt>
                <c:pt idx="21">
                  <c:v>1115582.4563599401</c:v>
                </c:pt>
                <c:pt idx="22">
                  <c:v>1086670.60680822</c:v>
                </c:pt>
                <c:pt idx="23">
                  <c:v>1050638.67233277</c:v>
                </c:pt>
                <c:pt idx="24">
                  <c:v>1006767.53897198</c:v>
                </c:pt>
                <c:pt idx="25">
                  <c:v>954277.83182782703</c:v>
                </c:pt>
                <c:pt idx="26">
                  <c:v>892324.94083677197</c:v>
                </c:pt>
                <c:pt idx="27">
                  <c:v>819993.86433805397</c:v>
                </c:pt>
                <c:pt idx="28">
                  <c:v>736293.72046463098</c:v>
                </c:pt>
                <c:pt idx="29">
                  <c:v>639744.022666662</c:v>
                </c:pt>
                <c:pt idx="30">
                  <c:v>528903.92101417296</c:v>
                </c:pt>
                <c:pt idx="31">
                  <c:v>402366.98160001403</c:v>
                </c:pt>
                <c:pt idx="32">
                  <c:v>258662.365855318</c:v>
                </c:pt>
                <c:pt idx="33">
                  <c:v>96216.415499079405</c:v>
                </c:pt>
                <c:pt idx="34">
                  <c:v>-86666.257826948204</c:v>
                </c:pt>
                <c:pt idx="35">
                  <c:v>-291815.70653934102</c:v>
                </c:pt>
                <c:pt idx="36">
                  <c:v>-521208.10223692999</c:v>
                </c:pt>
                <c:pt idx="37">
                  <c:v>-776977.23169202101</c:v>
                </c:pt>
                <c:pt idx="38">
                  <c:v>-776977.23169202101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Compare!$O$1</c:f>
              <c:strCache>
                <c:ptCount val="1"/>
                <c:pt idx="0">
                  <c:v>SS @ 66.8 Anuity</c:v>
                </c:pt>
              </c:strCache>
            </c:strRef>
          </c:tx>
          <c:spPr>
            <a:ln w="3175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Compare!$O$3:$O$42</c:f>
              <c:numCache>
                <c:formatCode>0.00</c:formatCode>
                <c:ptCount val="40"/>
                <c:pt idx="0">
                  <c:v>60.476386036960903</c:v>
                </c:pt>
                <c:pt idx="1">
                  <c:v>61.4757015742642</c:v>
                </c:pt>
                <c:pt idx="2">
                  <c:v>62.475017111567396</c:v>
                </c:pt>
                <c:pt idx="3">
                  <c:v>62.8281998631074</c:v>
                </c:pt>
                <c:pt idx="4">
                  <c:v>63.830253251197803</c:v>
                </c:pt>
                <c:pt idx="5">
                  <c:v>64.498288843257995</c:v>
                </c:pt>
                <c:pt idx="6">
                  <c:v>65.497604380561199</c:v>
                </c:pt>
                <c:pt idx="7">
                  <c:v>66.499657768651602</c:v>
                </c:pt>
                <c:pt idx="8">
                  <c:v>66.833675564681698</c:v>
                </c:pt>
                <c:pt idx="9">
                  <c:v>67.832991101984902</c:v>
                </c:pt>
                <c:pt idx="10">
                  <c:v>68.832306639288106</c:v>
                </c:pt>
                <c:pt idx="11">
                  <c:v>69.831622176591296</c:v>
                </c:pt>
                <c:pt idx="12">
                  <c:v>69.998631074606394</c:v>
                </c:pt>
                <c:pt idx="13">
                  <c:v>70.997946611909597</c:v>
                </c:pt>
                <c:pt idx="14">
                  <c:v>72</c:v>
                </c:pt>
                <c:pt idx="15">
                  <c:v>72.999315537303204</c:v>
                </c:pt>
                <c:pt idx="16">
                  <c:v>73.998631074606394</c:v>
                </c:pt>
                <c:pt idx="17">
                  <c:v>74.997946611909597</c:v>
                </c:pt>
                <c:pt idx="18">
                  <c:v>76</c:v>
                </c:pt>
                <c:pt idx="19">
                  <c:v>76.999315537303204</c:v>
                </c:pt>
                <c:pt idx="20">
                  <c:v>77.998631074606394</c:v>
                </c:pt>
                <c:pt idx="21">
                  <c:v>78.997946611909597</c:v>
                </c:pt>
                <c:pt idx="22">
                  <c:v>80</c:v>
                </c:pt>
                <c:pt idx="23">
                  <c:v>80.999315537303204</c:v>
                </c:pt>
                <c:pt idx="24">
                  <c:v>81.998631074606394</c:v>
                </c:pt>
                <c:pt idx="25">
                  <c:v>82.997946611909597</c:v>
                </c:pt>
                <c:pt idx="26">
                  <c:v>84</c:v>
                </c:pt>
                <c:pt idx="27">
                  <c:v>84.999315537303204</c:v>
                </c:pt>
                <c:pt idx="28">
                  <c:v>85.998631074606394</c:v>
                </c:pt>
                <c:pt idx="29">
                  <c:v>86.997946611909597</c:v>
                </c:pt>
                <c:pt idx="30">
                  <c:v>88</c:v>
                </c:pt>
                <c:pt idx="31">
                  <c:v>88.999315537303204</c:v>
                </c:pt>
                <c:pt idx="32">
                  <c:v>89.998631074606394</c:v>
                </c:pt>
                <c:pt idx="33">
                  <c:v>90.997946611909597</c:v>
                </c:pt>
                <c:pt idx="34">
                  <c:v>92</c:v>
                </c:pt>
                <c:pt idx="35">
                  <c:v>92.999315537303204</c:v>
                </c:pt>
                <c:pt idx="36">
                  <c:v>93.998631074606394</c:v>
                </c:pt>
                <c:pt idx="37">
                  <c:v>94.997946611909597</c:v>
                </c:pt>
                <c:pt idx="38">
                  <c:v>94.997946611909597</c:v>
                </c:pt>
                <c:pt idx="39">
                  <c:v>94.997946611909597</c:v>
                </c:pt>
              </c:numCache>
            </c:numRef>
          </c:xVal>
          <c:yVal>
            <c:numRef>
              <c:f>Compare!$P$3:$P$42</c:f>
              <c:numCache>
                <c:formatCode>_("$"* #,##0_);_("$"* \(#,##0\);_("$"* "-"_);_(@_)</c:formatCode>
                <c:ptCount val="40"/>
                <c:pt idx="0">
                  <c:v>564981</c:v>
                </c:pt>
                <c:pt idx="1">
                  <c:v>659499.86</c:v>
                </c:pt>
                <c:pt idx="2">
                  <c:v>759689.85159999994</c:v>
                </c:pt>
                <c:pt idx="3">
                  <c:v>796895.86372288095</c:v>
                </c:pt>
                <c:pt idx="4">
                  <c:v>855828.37089000398</c:v>
                </c:pt>
                <c:pt idx="5">
                  <c:v>896552.29023190308</c:v>
                </c:pt>
                <c:pt idx="6">
                  <c:v>786120.25345012406</c:v>
                </c:pt>
                <c:pt idx="7">
                  <c:v>714316.93513686396</c:v>
                </c:pt>
                <c:pt idx="8">
                  <c:v>696998.63103983901</c:v>
                </c:pt>
                <c:pt idx="9">
                  <c:v>685607.67810716003</c:v>
                </c:pt>
                <c:pt idx="10">
                  <c:v>689280.57119223895</c:v>
                </c:pt>
                <c:pt idx="11">
                  <c:v>691136.94865210098</c:v>
                </c:pt>
                <c:pt idx="12">
                  <c:v>693056.61056510604</c:v>
                </c:pt>
                <c:pt idx="13">
                  <c:v>668129.23652587994</c:v>
                </c:pt>
                <c:pt idx="14">
                  <c:v>638892.4540315941</c:v>
                </c:pt>
                <c:pt idx="15">
                  <c:v>636267.84238249774</c:v>
                </c:pt>
                <c:pt idx="16">
                  <c:v>630192.75906006759</c:v>
                </c:pt>
                <c:pt idx="17">
                  <c:v>620332.23829903</c:v>
                </c:pt>
                <c:pt idx="18">
                  <c:v>590105.63893046405</c:v>
                </c:pt>
                <c:pt idx="19">
                  <c:v>550601.97252974205</c:v>
                </c:pt>
                <c:pt idx="20">
                  <c:v>502331.011972106</c:v>
                </c:pt>
                <c:pt idx="21">
                  <c:v>445223.268140617</c:v>
                </c:pt>
                <c:pt idx="22">
                  <c:v>378670.763839486</c:v>
                </c:pt>
                <c:pt idx="23">
                  <c:v>301867.67234071298</c:v>
                </c:pt>
                <c:pt idx="24">
                  <c:v>213902.147362105</c:v>
                </c:pt>
                <c:pt idx="25">
                  <c:v>113778.227629998</c:v>
                </c:pt>
                <c:pt idx="26">
                  <c:v>417.88479804345099</c:v>
                </c:pt>
                <c:pt idx="27">
                  <c:v>-127563.979280068</c:v>
                </c:pt>
                <c:pt idx="28">
                  <c:v>-271790.430993822</c:v>
                </c:pt>
                <c:pt idx="29">
                  <c:v>-433790.65894487302</c:v>
                </c:pt>
                <c:pt idx="30">
                  <c:v>-615140.51754506503</c:v>
                </c:pt>
                <c:pt idx="31">
                  <c:v>-817514.68674938695</c:v>
                </c:pt>
                <c:pt idx="32">
                  <c:v>-1042710.08357951</c:v>
                </c:pt>
                <c:pt idx="33">
                  <c:v>-1292660.23493775</c:v>
                </c:pt>
                <c:pt idx="34">
                  <c:v>-1569447.14766357</c:v>
                </c:pt>
                <c:pt idx="35">
                  <c:v>-1875312.86674264</c:v>
                </c:pt>
                <c:pt idx="36">
                  <c:v>-2212671.4810971101</c:v>
                </c:pt>
                <c:pt idx="37">
                  <c:v>-2584121.8665449698</c:v>
                </c:pt>
                <c:pt idx="38">
                  <c:v>-2584121.8665449698</c:v>
                </c:pt>
                <c:pt idx="39">
                  <c:v>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Compare!$Q$1</c:f>
              <c:strCache>
                <c:ptCount val="1"/>
                <c:pt idx="0">
                  <c:v> T Towe Price</c:v>
                </c:pt>
              </c:strCache>
            </c:strRef>
          </c:tx>
          <c:spPr>
            <a:ln w="25400">
              <a:solidFill>
                <a:srgbClr val="00FF00"/>
              </a:solidFill>
            </a:ln>
          </c:spPr>
          <c:marker>
            <c:symbol val="none"/>
          </c:marker>
          <c:xVal>
            <c:numRef>
              <c:f>Compare!$Q$3:$Q$42</c:f>
              <c:numCache>
                <c:formatCode>0.00</c:formatCode>
                <c:ptCount val="40"/>
                <c:pt idx="0">
                  <c:v>60.476386036960903</c:v>
                </c:pt>
                <c:pt idx="1">
                  <c:v>61.4757015742642</c:v>
                </c:pt>
                <c:pt idx="2">
                  <c:v>62.475017111567396</c:v>
                </c:pt>
                <c:pt idx="3">
                  <c:v>62.8281998631074</c:v>
                </c:pt>
                <c:pt idx="4">
                  <c:v>63.830253251197803</c:v>
                </c:pt>
                <c:pt idx="5">
                  <c:v>64.498288843257995</c:v>
                </c:pt>
                <c:pt idx="6">
                  <c:v>65.497604380561199</c:v>
                </c:pt>
                <c:pt idx="7">
                  <c:v>66.499657768651602</c:v>
                </c:pt>
                <c:pt idx="8">
                  <c:v>66.833675564681698</c:v>
                </c:pt>
                <c:pt idx="9">
                  <c:v>67.832991101984902</c:v>
                </c:pt>
                <c:pt idx="10">
                  <c:v>68.832306639288106</c:v>
                </c:pt>
                <c:pt idx="11">
                  <c:v>69.831622176591296</c:v>
                </c:pt>
                <c:pt idx="12">
                  <c:v>69.998631074606394</c:v>
                </c:pt>
                <c:pt idx="13">
                  <c:v>70.997946611909597</c:v>
                </c:pt>
                <c:pt idx="14">
                  <c:v>72</c:v>
                </c:pt>
                <c:pt idx="15">
                  <c:v>72.999315537303204</c:v>
                </c:pt>
                <c:pt idx="16">
                  <c:v>73.998631074606394</c:v>
                </c:pt>
                <c:pt idx="17">
                  <c:v>74.997946611909597</c:v>
                </c:pt>
                <c:pt idx="18">
                  <c:v>76</c:v>
                </c:pt>
                <c:pt idx="19">
                  <c:v>76.999315537303204</c:v>
                </c:pt>
                <c:pt idx="20">
                  <c:v>77.998631074606394</c:v>
                </c:pt>
                <c:pt idx="21">
                  <c:v>78.997946611909597</c:v>
                </c:pt>
                <c:pt idx="22">
                  <c:v>80</c:v>
                </c:pt>
                <c:pt idx="23">
                  <c:v>80.999315537303204</c:v>
                </c:pt>
                <c:pt idx="24">
                  <c:v>81.998631074606394</c:v>
                </c:pt>
                <c:pt idx="25">
                  <c:v>82.997946611909597</c:v>
                </c:pt>
                <c:pt idx="26">
                  <c:v>84</c:v>
                </c:pt>
                <c:pt idx="27">
                  <c:v>84.999315537303204</c:v>
                </c:pt>
                <c:pt idx="28">
                  <c:v>85.998631074606394</c:v>
                </c:pt>
                <c:pt idx="29">
                  <c:v>86.997946611909597</c:v>
                </c:pt>
                <c:pt idx="30">
                  <c:v>88</c:v>
                </c:pt>
                <c:pt idx="31">
                  <c:v>88.999315537303204</c:v>
                </c:pt>
                <c:pt idx="32">
                  <c:v>89.998631074606394</c:v>
                </c:pt>
                <c:pt idx="33">
                  <c:v>90.997946611909597</c:v>
                </c:pt>
                <c:pt idx="34">
                  <c:v>92</c:v>
                </c:pt>
                <c:pt idx="35">
                  <c:v>92.999315537303204</c:v>
                </c:pt>
                <c:pt idx="36">
                  <c:v>93.998631074606394</c:v>
                </c:pt>
                <c:pt idx="37">
                  <c:v>94.997946611909597</c:v>
                </c:pt>
                <c:pt idx="38">
                  <c:v>94.997946611909597</c:v>
                </c:pt>
                <c:pt idx="39">
                  <c:v>94.997946611909597</c:v>
                </c:pt>
              </c:numCache>
            </c:numRef>
          </c:xVal>
          <c:yVal>
            <c:numRef>
              <c:f>Compare!$R$3:$R$42</c:f>
              <c:numCache>
                <c:formatCode>_("$"* #,##0_);_("$"* \(#,##0\);_("$"* "-"_);_(@_)</c:formatCode>
                <c:ptCount val="40"/>
                <c:pt idx="0">
                  <c:v>1064981</c:v>
                </c:pt>
                <c:pt idx="1">
                  <c:v>1191310.3277</c:v>
                </c:pt>
                <c:pt idx="2">
                  <c:v>1325434.17491909</c:v>
                </c:pt>
                <c:pt idx="3">
                  <c:v>1375169.564080335</c:v>
                </c:pt>
                <c:pt idx="4">
                  <c:v>1470542.4491380919</c:v>
                </c:pt>
                <c:pt idx="5">
                  <c:v>1536760.4846975049</c:v>
                </c:pt>
                <c:pt idx="6">
                  <c:v>1464452.699765543</c:v>
                </c:pt>
                <c:pt idx="7">
                  <c:v>1432299.2162419441</c:v>
                </c:pt>
                <c:pt idx="8">
                  <c:v>1419139.500316178</c:v>
                </c:pt>
                <c:pt idx="9">
                  <c:v>1442349.3054458341</c:v>
                </c:pt>
                <c:pt idx="10">
                  <c:v>1464653.1095679931</c:v>
                </c:pt>
                <c:pt idx="11">
                  <c:v>1485901.7849027459</c:v>
                </c:pt>
                <c:pt idx="12">
                  <c:v>1489679.8038853151</c:v>
                </c:pt>
                <c:pt idx="13">
                  <c:v>1498961.0791181852</c:v>
                </c:pt>
                <c:pt idx="14">
                  <c:v>1504506.16050815</c:v>
                </c:pt>
                <c:pt idx="15">
                  <c:v>1498918.4350202901</c:v>
                </c:pt>
                <c:pt idx="16">
                  <c:v>1486208.7207168201</c:v>
                </c:pt>
                <c:pt idx="17">
                  <c:v>1466652.0957341399</c:v>
                </c:pt>
                <c:pt idx="18">
                  <c:v>1439850.5447599101</c:v>
                </c:pt>
                <c:pt idx="19">
                  <c:v>1405136.58472864</c:v>
                </c:pt>
                <c:pt idx="20">
                  <c:v>1361719.3581165399</c:v>
                </c:pt>
                <c:pt idx="21">
                  <c:v>1308721.69795502</c:v>
                </c:pt>
                <c:pt idx="22">
                  <c:v>1245186.36809935</c:v>
                </c:pt>
                <c:pt idx="23">
                  <c:v>1170073.3533024199</c:v>
                </c:pt>
                <c:pt idx="24">
                  <c:v>1082136.7607786499</c:v>
                </c:pt>
                <c:pt idx="25">
                  <c:v>979671.64853374998</c:v>
                </c:pt>
                <c:pt idx="26">
                  <c:v>861131.65399439796</c:v>
                </c:pt>
                <c:pt idx="27">
                  <c:v>724940.64815549098</c:v>
                </c:pt>
                <c:pt idx="28">
                  <c:v>569424.10757300304</c:v>
                </c:pt>
                <c:pt idx="29">
                  <c:v>392779.49790560501</c:v>
                </c:pt>
                <c:pt idx="30">
                  <c:v>193058.99873207099</c:v>
                </c:pt>
                <c:pt idx="31">
                  <c:v>-31844.2714973693</c:v>
                </c:pt>
                <c:pt idx="32">
                  <c:v>-284209.49086341303</c:v>
                </c:pt>
                <c:pt idx="33">
                  <c:v>-566501.85278184596</c:v>
                </c:pt>
                <c:pt idx="34">
                  <c:v>-881387.15531157702</c:v>
                </c:pt>
                <c:pt idx="35">
                  <c:v>-1231747.44186544</c:v>
                </c:pt>
                <c:pt idx="36">
                  <c:v>-1620854.45740321</c:v>
                </c:pt>
                <c:pt idx="37">
                  <c:v>-2052411.0996274899</c:v>
                </c:pt>
                <c:pt idx="38">
                  <c:v>-2052411.0996274899</c:v>
                </c:pt>
                <c:pt idx="39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895136"/>
        <c:axId val="446892784"/>
      </c:scatterChart>
      <c:valAx>
        <c:axId val="446895136"/>
        <c:scaling>
          <c:orientation val="minMax"/>
          <c:max val="95"/>
          <c:min val="5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>
                    <a:solidFill>
                      <a:schemeClr val="tx1"/>
                    </a:solidFill>
                  </a:rPr>
                  <a:t>Age</a:t>
                </a:r>
              </a:p>
            </c:rich>
          </c:tx>
          <c:layout>
            <c:manualLayout>
              <c:xMode val="edge"/>
              <c:yMode val="edge"/>
              <c:x val="0.54094710729737361"/>
              <c:y val="0.9251243781094526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892784"/>
        <c:crosses val="autoZero"/>
        <c:crossBetween val="midCat"/>
      </c:valAx>
      <c:valAx>
        <c:axId val="446892784"/>
        <c:scaling>
          <c:orientation val="minMax"/>
          <c:max val="2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>
                    <a:solidFill>
                      <a:schemeClr val="tx1"/>
                    </a:solidFill>
                  </a:rPr>
                  <a:t>Assets</a:t>
                </a:r>
              </a:p>
            </c:rich>
          </c:tx>
          <c:layout>
            <c:manualLayout>
              <c:xMode val="edge"/>
              <c:yMode val="edge"/>
              <c:x val="6.7435120209401378E-3"/>
              <c:y val="0.3949236002647117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_(&quot;$&quot;* #,##0_);_(&quot;$&quot;* \(#,##0\);_(&quot;$&quot;* &quot;-&quot;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895136"/>
        <c:crosses val="autoZero"/>
        <c:crossBetween val="midCat"/>
        <c:majorUnit val="200000"/>
      </c:valAx>
      <c:spPr>
        <a:solidFill>
          <a:schemeClr val="bg1"/>
        </a:solidFill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0.76587384440562989"/>
          <c:y val="5.5709875251454252E-2"/>
          <c:w val="0.17986664519273959"/>
          <c:h val="0.27365060277372527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1" l="0.70000000000000062" r="0.70000000000000062" t="0.750000000000001" header="0.30000000000000032" footer="0.30000000000000032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540507436570428"/>
          <c:y val="0.19480351414406533"/>
          <c:w val="0.7492268153980759"/>
          <c:h val="0.6548221055701374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Annuity!$L$5</c:f>
              <c:strCache>
                <c:ptCount val="1"/>
                <c:pt idx="0">
                  <c:v>Annuity AV</c:v>
                </c:pt>
              </c:strCache>
            </c:strRef>
          </c:tx>
          <c:spPr>
            <a:ln w="317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Annuity!$J$6:$J$43</c:f>
              <c:numCache>
                <c:formatCode>0.00</c:formatCode>
                <c:ptCount val="38"/>
                <c:pt idx="0">
                  <c:v>60.476386036960903</c:v>
                </c:pt>
                <c:pt idx="1">
                  <c:v>61.4757015742642</c:v>
                </c:pt>
                <c:pt idx="2">
                  <c:v>62.475017111567396</c:v>
                </c:pt>
                <c:pt idx="3">
                  <c:v>62.8281998631074</c:v>
                </c:pt>
                <c:pt idx="4">
                  <c:v>63.830253251197803</c:v>
                </c:pt>
                <c:pt idx="5">
                  <c:v>64.498288843257995</c:v>
                </c:pt>
                <c:pt idx="6">
                  <c:v>65.497604380561199</c:v>
                </c:pt>
                <c:pt idx="7">
                  <c:v>66.499657768651602</c:v>
                </c:pt>
                <c:pt idx="8">
                  <c:v>66.833675564681698</c:v>
                </c:pt>
                <c:pt idx="9">
                  <c:v>67.832991101984902</c:v>
                </c:pt>
                <c:pt idx="10">
                  <c:v>68.832306639288106</c:v>
                </c:pt>
                <c:pt idx="11">
                  <c:v>69.831622176591296</c:v>
                </c:pt>
                <c:pt idx="12">
                  <c:v>69.998631074606394</c:v>
                </c:pt>
                <c:pt idx="13">
                  <c:v>70.997946611909597</c:v>
                </c:pt>
                <c:pt idx="14">
                  <c:v>72</c:v>
                </c:pt>
                <c:pt idx="15">
                  <c:v>72.999315537303204</c:v>
                </c:pt>
                <c:pt idx="16">
                  <c:v>73.998631074606394</c:v>
                </c:pt>
                <c:pt idx="17">
                  <c:v>74.997946611909597</c:v>
                </c:pt>
                <c:pt idx="18">
                  <c:v>76</c:v>
                </c:pt>
                <c:pt idx="19">
                  <c:v>76.999315537303204</c:v>
                </c:pt>
                <c:pt idx="20">
                  <c:v>77.998631074606394</c:v>
                </c:pt>
                <c:pt idx="21">
                  <c:v>78.997946611909597</c:v>
                </c:pt>
                <c:pt idx="22">
                  <c:v>80</c:v>
                </c:pt>
                <c:pt idx="23">
                  <c:v>80.999315537303204</c:v>
                </c:pt>
                <c:pt idx="24">
                  <c:v>81.998631074606394</c:v>
                </c:pt>
                <c:pt idx="25">
                  <c:v>82.997946611909597</c:v>
                </c:pt>
                <c:pt idx="26">
                  <c:v>84</c:v>
                </c:pt>
                <c:pt idx="27">
                  <c:v>84.999315537303204</c:v>
                </c:pt>
                <c:pt idx="28">
                  <c:v>85.998631074606394</c:v>
                </c:pt>
                <c:pt idx="29">
                  <c:v>86.997946611909597</c:v>
                </c:pt>
                <c:pt idx="30">
                  <c:v>88</c:v>
                </c:pt>
                <c:pt idx="31">
                  <c:v>88.999315537303204</c:v>
                </c:pt>
                <c:pt idx="32">
                  <c:v>89.998631074606394</c:v>
                </c:pt>
                <c:pt idx="33">
                  <c:v>90.997946611909597</c:v>
                </c:pt>
                <c:pt idx="34">
                  <c:v>92</c:v>
                </c:pt>
                <c:pt idx="35">
                  <c:v>92.999315537303204</c:v>
                </c:pt>
                <c:pt idx="36">
                  <c:v>93.998631074606394</c:v>
                </c:pt>
                <c:pt idx="37">
                  <c:v>94.997946611909597</c:v>
                </c:pt>
              </c:numCache>
            </c:numRef>
          </c:xVal>
          <c:yVal>
            <c:numRef>
              <c:f>Annuity!$L$6:$L$43</c:f>
              <c:numCache>
                <c:formatCode>_("$"* #,##0_);_("$"* \(#,##0\);_("$"* "-"_);_(@_)</c:formatCode>
                <c:ptCount val="38"/>
                <c:pt idx="0">
                  <c:v>500000</c:v>
                </c:pt>
                <c:pt idx="1">
                  <c:v>530000</c:v>
                </c:pt>
                <c:pt idx="2">
                  <c:v>561800</c:v>
                </c:pt>
                <c:pt idx="3">
                  <c:v>573481.39103049401</c:v>
                </c:pt>
                <c:pt idx="4">
                  <c:v>607890.27449232398</c:v>
                </c:pt>
                <c:pt idx="5">
                  <c:v>632019.40679649101</c:v>
                </c:pt>
                <c:pt idx="6">
                  <c:v>669940.57120428095</c:v>
                </c:pt>
                <c:pt idx="7">
                  <c:v>676405.49771640205</c:v>
                </c:pt>
                <c:pt idx="8">
                  <c:v>705707.42091542296</c:v>
                </c:pt>
                <c:pt idx="9">
                  <c:v>712517.49752725696</c:v>
                </c:pt>
                <c:pt idx="10">
                  <c:v>719393.29137839505</c:v>
                </c:pt>
                <c:pt idx="11">
                  <c:v>726335.43664019695</c:v>
                </c:pt>
                <c:pt idx="12">
                  <c:v>768938.12778506498</c:v>
                </c:pt>
                <c:pt idx="13">
                  <c:v>776358.38071819104</c:v>
                </c:pt>
                <c:pt idx="14">
                  <c:v>784223.84882730502</c:v>
                </c:pt>
                <c:pt idx="15">
                  <c:v>792561.24502296501</c:v>
                </c:pt>
                <c:pt idx="16">
                  <c:v>801398.88499036501</c:v>
                </c:pt>
                <c:pt idx="17">
                  <c:v>810766.78335580905</c:v>
                </c:pt>
                <c:pt idx="18">
                  <c:v>820696.75562317902</c:v>
                </c:pt>
                <c:pt idx="19">
                  <c:v>831222.52622659202</c:v>
                </c:pt>
                <c:pt idx="20">
                  <c:v>842379.84306621004</c:v>
                </c:pt>
                <c:pt idx="21">
                  <c:v>854206.59891620395</c:v>
                </c:pt>
                <c:pt idx="22">
                  <c:v>866742.96011719899</c:v>
                </c:pt>
                <c:pt idx="23">
                  <c:v>880031.50299025199</c:v>
                </c:pt>
                <c:pt idx="24">
                  <c:v>894117.35843569005</c:v>
                </c:pt>
                <c:pt idx="25">
                  <c:v>909048.36520785303</c:v>
                </c:pt>
                <c:pt idx="26">
                  <c:v>924875.23238634598</c:v>
                </c:pt>
                <c:pt idx="27">
                  <c:v>941651.71159554902</c:v>
                </c:pt>
                <c:pt idx="28">
                  <c:v>959434.77955730399</c:v>
                </c:pt>
                <c:pt idx="29">
                  <c:v>978284.83159676404</c:v>
                </c:pt>
                <c:pt idx="30">
                  <c:v>998265.88675859198</c:v>
                </c:pt>
                <c:pt idx="31">
                  <c:v>1019445.80523013</c:v>
                </c:pt>
                <c:pt idx="32">
                  <c:v>1041896.51880995</c:v>
                </c:pt>
                <c:pt idx="33">
                  <c:v>1065694.27520457</c:v>
                </c:pt>
                <c:pt idx="34">
                  <c:v>1090919.8969828701</c:v>
                </c:pt>
                <c:pt idx="35">
                  <c:v>1117659.05606787</c:v>
                </c:pt>
                <c:pt idx="36">
                  <c:v>1146002.5646979599</c:v>
                </c:pt>
                <c:pt idx="37">
                  <c:v>1176046.68384586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894352"/>
        <c:axId val="446893568"/>
      </c:scatterChart>
      <c:scatterChart>
        <c:scatterStyle val="smoothMarker"/>
        <c:varyColors val="0"/>
        <c:ser>
          <c:idx val="1"/>
          <c:order val="1"/>
          <c:tx>
            <c:strRef>
              <c:f>Annuity!$M$5</c:f>
              <c:strCache>
                <c:ptCount val="1"/>
                <c:pt idx="0">
                  <c:v>Annuity Pmt</c:v>
                </c:pt>
              </c:strCache>
            </c:strRef>
          </c:tx>
          <c:spPr>
            <a:ln w="3175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Annuity!$J$6:$J$43</c:f>
              <c:numCache>
                <c:formatCode>0.00</c:formatCode>
                <c:ptCount val="38"/>
                <c:pt idx="0">
                  <c:v>60.476386036960903</c:v>
                </c:pt>
                <c:pt idx="1">
                  <c:v>61.4757015742642</c:v>
                </c:pt>
                <c:pt idx="2">
                  <c:v>62.475017111567396</c:v>
                </c:pt>
                <c:pt idx="3">
                  <c:v>62.8281998631074</c:v>
                </c:pt>
                <c:pt idx="4">
                  <c:v>63.830253251197803</c:v>
                </c:pt>
                <c:pt idx="5">
                  <c:v>64.498288843257995</c:v>
                </c:pt>
                <c:pt idx="6">
                  <c:v>65.497604380561199</c:v>
                </c:pt>
                <c:pt idx="7">
                  <c:v>66.499657768651602</c:v>
                </c:pt>
                <c:pt idx="8">
                  <c:v>66.833675564681698</c:v>
                </c:pt>
                <c:pt idx="9">
                  <c:v>67.832991101984902</c:v>
                </c:pt>
                <c:pt idx="10">
                  <c:v>68.832306639288106</c:v>
                </c:pt>
                <c:pt idx="11">
                  <c:v>69.831622176591296</c:v>
                </c:pt>
                <c:pt idx="12">
                  <c:v>69.998631074606394</c:v>
                </c:pt>
                <c:pt idx="13">
                  <c:v>70.997946611909597</c:v>
                </c:pt>
                <c:pt idx="14">
                  <c:v>72</c:v>
                </c:pt>
                <c:pt idx="15">
                  <c:v>72.999315537303204</c:v>
                </c:pt>
                <c:pt idx="16">
                  <c:v>73.998631074606394</c:v>
                </c:pt>
                <c:pt idx="17">
                  <c:v>74.997946611909597</c:v>
                </c:pt>
                <c:pt idx="18">
                  <c:v>76</c:v>
                </c:pt>
                <c:pt idx="19">
                  <c:v>76.999315537303204</c:v>
                </c:pt>
                <c:pt idx="20">
                  <c:v>77.998631074606394</c:v>
                </c:pt>
                <c:pt idx="21">
                  <c:v>78.997946611909597</c:v>
                </c:pt>
                <c:pt idx="22">
                  <c:v>80</c:v>
                </c:pt>
                <c:pt idx="23">
                  <c:v>80.999315537303204</c:v>
                </c:pt>
                <c:pt idx="24">
                  <c:v>81.998631074606394</c:v>
                </c:pt>
                <c:pt idx="25">
                  <c:v>82.997946611909597</c:v>
                </c:pt>
                <c:pt idx="26">
                  <c:v>84</c:v>
                </c:pt>
                <c:pt idx="27">
                  <c:v>84.999315537303204</c:v>
                </c:pt>
                <c:pt idx="28">
                  <c:v>85.998631074606394</c:v>
                </c:pt>
                <c:pt idx="29">
                  <c:v>86.997946611909597</c:v>
                </c:pt>
                <c:pt idx="30">
                  <c:v>88</c:v>
                </c:pt>
                <c:pt idx="31">
                  <c:v>88.999315537303204</c:v>
                </c:pt>
                <c:pt idx="32">
                  <c:v>89.998631074606394</c:v>
                </c:pt>
                <c:pt idx="33">
                  <c:v>90.997946611909597</c:v>
                </c:pt>
                <c:pt idx="34">
                  <c:v>92</c:v>
                </c:pt>
                <c:pt idx="35">
                  <c:v>92.999315537303204</c:v>
                </c:pt>
                <c:pt idx="36">
                  <c:v>93.998631074606394</c:v>
                </c:pt>
                <c:pt idx="37">
                  <c:v>94.997946611909597</c:v>
                </c:pt>
              </c:numCache>
            </c:numRef>
          </c:xVal>
          <c:yVal>
            <c:numRef>
              <c:f>Annuity!$M$6:$M$43</c:f>
              <c:numCache>
                <c:formatCode>_("$"* #,##0_);_("$"* \(#,##0\);_("$"* "-"_);_(@_)</c:formatCode>
                <c:ptCount val="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31822.177132203298</c:v>
                </c:pt>
                <c:pt idx="8">
                  <c:v>31822.177132203298</c:v>
                </c:pt>
                <c:pt idx="9">
                  <c:v>33521.102493482598</c:v>
                </c:pt>
                <c:pt idx="10">
                  <c:v>33844.581132544699</c:v>
                </c:pt>
                <c:pt idx="11">
                  <c:v>34171.181340473697</c:v>
                </c:pt>
                <c:pt idx="12">
                  <c:v>34171.181340473697</c:v>
                </c:pt>
                <c:pt idx="13">
                  <c:v>36524.561069790601</c:v>
                </c:pt>
                <c:pt idx="14">
                  <c:v>36524.561069790601</c:v>
                </c:pt>
                <c:pt idx="15">
                  <c:v>36524.561069790601</c:v>
                </c:pt>
                <c:pt idx="16">
                  <c:v>36524.561069790601</c:v>
                </c:pt>
                <c:pt idx="17">
                  <c:v>36524.561069790601</c:v>
                </c:pt>
                <c:pt idx="18">
                  <c:v>36524.561069790601</c:v>
                </c:pt>
                <c:pt idx="19">
                  <c:v>36524.561069790601</c:v>
                </c:pt>
                <c:pt idx="20">
                  <c:v>36524.561069790601</c:v>
                </c:pt>
                <c:pt idx="21">
                  <c:v>36524.561069790601</c:v>
                </c:pt>
                <c:pt idx="22">
                  <c:v>36524.561069790601</c:v>
                </c:pt>
                <c:pt idx="23">
                  <c:v>36524.561069790601</c:v>
                </c:pt>
                <c:pt idx="24">
                  <c:v>36524.561069790601</c:v>
                </c:pt>
                <c:pt idx="25">
                  <c:v>36524.561069790601</c:v>
                </c:pt>
                <c:pt idx="26">
                  <c:v>36524.561069790601</c:v>
                </c:pt>
                <c:pt idx="27">
                  <c:v>36524.561069790601</c:v>
                </c:pt>
                <c:pt idx="28">
                  <c:v>36524.561069790601</c:v>
                </c:pt>
                <c:pt idx="29">
                  <c:v>36524.561069790601</c:v>
                </c:pt>
                <c:pt idx="30">
                  <c:v>36524.561069790601</c:v>
                </c:pt>
                <c:pt idx="31">
                  <c:v>36524.561069790601</c:v>
                </c:pt>
                <c:pt idx="32">
                  <c:v>36524.561069790601</c:v>
                </c:pt>
                <c:pt idx="33">
                  <c:v>36524.561069790601</c:v>
                </c:pt>
                <c:pt idx="34">
                  <c:v>36524.561069790601</c:v>
                </c:pt>
                <c:pt idx="35">
                  <c:v>36524.561069790601</c:v>
                </c:pt>
                <c:pt idx="36">
                  <c:v>36524.561069790601</c:v>
                </c:pt>
                <c:pt idx="37">
                  <c:v>36524.561069790601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896312"/>
        <c:axId val="446897880"/>
      </c:scatterChart>
      <c:valAx>
        <c:axId val="446894352"/>
        <c:scaling>
          <c:orientation val="minMax"/>
          <c:max val="100"/>
          <c:min val="55"/>
        </c:scaling>
        <c:delete val="0"/>
        <c:axPos val="b"/>
        <c:majorGridlines/>
        <c:numFmt formatCode="0.00" sourceLinked="1"/>
        <c:majorTickMark val="out"/>
        <c:minorTickMark val="none"/>
        <c:tickLblPos val="nextTo"/>
        <c:crossAx val="446893568"/>
        <c:crosses val="autoZero"/>
        <c:crossBetween val="midCat"/>
      </c:valAx>
      <c:valAx>
        <c:axId val="44689356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_);_(@_)" sourceLinked="1"/>
        <c:majorTickMark val="out"/>
        <c:minorTickMark val="none"/>
        <c:tickLblPos val="nextTo"/>
        <c:txPr>
          <a:bodyPr/>
          <a:lstStyle/>
          <a:p>
            <a:pPr>
              <a:defRPr b="1"/>
            </a:pPr>
            <a:endParaRPr lang="en-US"/>
          </a:p>
        </c:txPr>
        <c:crossAx val="446894352"/>
        <c:crosses val="autoZero"/>
        <c:crossBetween val="midCat"/>
      </c:valAx>
      <c:valAx>
        <c:axId val="446897880"/>
        <c:scaling>
          <c:orientation val="minMax"/>
          <c:min val="0"/>
        </c:scaling>
        <c:delete val="0"/>
        <c:axPos val="r"/>
        <c:numFmt formatCode="_(&quot;$&quot;* #,##0_);_(&quot;$&quot;* \(#,##0\);_(&quot;$&quot;* &quot;-&quot;_);_(@_)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solidFill>
                  <a:srgbClr val="FF0000"/>
                </a:solidFill>
              </a:defRPr>
            </a:pPr>
            <a:endParaRPr lang="en-US"/>
          </a:p>
        </c:txPr>
        <c:crossAx val="446896312"/>
        <c:crosses val="max"/>
        <c:crossBetween val="midCat"/>
      </c:valAx>
      <c:valAx>
        <c:axId val="446896312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44689788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53139415409799251"/>
          <c:y val="0.61771128134573861"/>
          <c:w val="0.22356955380577428"/>
          <c:h val="0.16743438320209991"/>
        </c:manualLayout>
      </c:layout>
      <c:overlay val="0"/>
      <c:spPr>
        <a:solidFill>
          <a:schemeClr val="bg1"/>
        </a:solidFill>
        <a:ln w="15875">
          <a:solidFill>
            <a:schemeClr val="tx1"/>
          </a:solidFill>
        </a:ln>
      </c:spPr>
    </c:legend>
    <c:plotVisOnly val="1"/>
    <c:dispBlanksAs val="gap"/>
    <c:showDLblsOverMax val="0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60 / 40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9.3512201088214106E-2"/>
          <c:y val="0.10752688172043028"/>
          <c:w val="0.8747497636473035"/>
          <c:h val="0.81452194987723159"/>
        </c:manualLayout>
      </c:layout>
      <c:scatterChart>
        <c:scatterStyle val="smoothMarker"/>
        <c:varyColors val="0"/>
        <c:ser>
          <c:idx val="0"/>
          <c:order val="0"/>
          <c:tx>
            <c:v>60-40</c:v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[1]hist!$A$2:$A$91</c:f>
              <c:numCache>
                <c:formatCode>General</c:formatCode>
                <c:ptCount val="90"/>
                <c:pt idx="0">
                  <c:v>1928</c:v>
                </c:pt>
                <c:pt idx="1">
                  <c:v>1929</c:v>
                </c:pt>
                <c:pt idx="2">
                  <c:v>1930</c:v>
                </c:pt>
                <c:pt idx="3">
                  <c:v>1931</c:v>
                </c:pt>
                <c:pt idx="4">
                  <c:v>1932</c:v>
                </c:pt>
                <c:pt idx="5">
                  <c:v>1933</c:v>
                </c:pt>
                <c:pt idx="6">
                  <c:v>1934</c:v>
                </c:pt>
                <c:pt idx="7">
                  <c:v>1935</c:v>
                </c:pt>
                <c:pt idx="8">
                  <c:v>1936</c:v>
                </c:pt>
                <c:pt idx="9">
                  <c:v>1937</c:v>
                </c:pt>
                <c:pt idx="10">
                  <c:v>1938</c:v>
                </c:pt>
                <c:pt idx="11">
                  <c:v>1939</c:v>
                </c:pt>
                <c:pt idx="12">
                  <c:v>1940</c:v>
                </c:pt>
                <c:pt idx="13">
                  <c:v>1941</c:v>
                </c:pt>
                <c:pt idx="14">
                  <c:v>1942</c:v>
                </c:pt>
                <c:pt idx="15">
                  <c:v>1943</c:v>
                </c:pt>
                <c:pt idx="16">
                  <c:v>1944</c:v>
                </c:pt>
                <c:pt idx="17">
                  <c:v>1945</c:v>
                </c:pt>
                <c:pt idx="18">
                  <c:v>1946</c:v>
                </c:pt>
                <c:pt idx="19">
                  <c:v>1947</c:v>
                </c:pt>
                <c:pt idx="20">
                  <c:v>1948</c:v>
                </c:pt>
                <c:pt idx="21">
                  <c:v>1949</c:v>
                </c:pt>
                <c:pt idx="22">
                  <c:v>1950</c:v>
                </c:pt>
                <c:pt idx="23">
                  <c:v>1951</c:v>
                </c:pt>
                <c:pt idx="24">
                  <c:v>1952</c:v>
                </c:pt>
                <c:pt idx="25">
                  <c:v>1953</c:v>
                </c:pt>
                <c:pt idx="26">
                  <c:v>1954</c:v>
                </c:pt>
                <c:pt idx="27">
                  <c:v>1955</c:v>
                </c:pt>
                <c:pt idx="28">
                  <c:v>1956</c:v>
                </c:pt>
                <c:pt idx="29">
                  <c:v>1957</c:v>
                </c:pt>
                <c:pt idx="30">
                  <c:v>1958</c:v>
                </c:pt>
                <c:pt idx="31">
                  <c:v>1959</c:v>
                </c:pt>
                <c:pt idx="32">
                  <c:v>1960</c:v>
                </c:pt>
                <c:pt idx="33">
                  <c:v>1961</c:v>
                </c:pt>
                <c:pt idx="34">
                  <c:v>1962</c:v>
                </c:pt>
                <c:pt idx="35">
                  <c:v>1963</c:v>
                </c:pt>
                <c:pt idx="36">
                  <c:v>1964</c:v>
                </c:pt>
                <c:pt idx="37">
                  <c:v>1965</c:v>
                </c:pt>
                <c:pt idx="38">
                  <c:v>1966</c:v>
                </c:pt>
                <c:pt idx="39">
                  <c:v>1967</c:v>
                </c:pt>
                <c:pt idx="40">
                  <c:v>1968</c:v>
                </c:pt>
                <c:pt idx="41">
                  <c:v>1969</c:v>
                </c:pt>
                <c:pt idx="42">
                  <c:v>1970</c:v>
                </c:pt>
                <c:pt idx="43">
                  <c:v>1971</c:v>
                </c:pt>
                <c:pt idx="44">
                  <c:v>1972</c:v>
                </c:pt>
                <c:pt idx="45">
                  <c:v>1973</c:v>
                </c:pt>
                <c:pt idx="46">
                  <c:v>1974</c:v>
                </c:pt>
                <c:pt idx="47">
                  <c:v>1975</c:v>
                </c:pt>
                <c:pt idx="48">
                  <c:v>1976</c:v>
                </c:pt>
                <c:pt idx="49">
                  <c:v>1977</c:v>
                </c:pt>
                <c:pt idx="50">
                  <c:v>1978</c:v>
                </c:pt>
                <c:pt idx="51">
                  <c:v>1979</c:v>
                </c:pt>
                <c:pt idx="52">
                  <c:v>1980</c:v>
                </c:pt>
                <c:pt idx="53">
                  <c:v>1981</c:v>
                </c:pt>
                <c:pt idx="54">
                  <c:v>1982</c:v>
                </c:pt>
                <c:pt idx="55">
                  <c:v>1983</c:v>
                </c:pt>
                <c:pt idx="56">
                  <c:v>1984</c:v>
                </c:pt>
                <c:pt idx="57">
                  <c:v>1985</c:v>
                </c:pt>
                <c:pt idx="58">
                  <c:v>1986</c:v>
                </c:pt>
                <c:pt idx="59">
                  <c:v>1987</c:v>
                </c:pt>
                <c:pt idx="60">
                  <c:v>1988</c:v>
                </c:pt>
                <c:pt idx="61">
                  <c:v>1989</c:v>
                </c:pt>
                <c:pt idx="62">
                  <c:v>1990</c:v>
                </c:pt>
                <c:pt idx="63">
                  <c:v>1991</c:v>
                </c:pt>
                <c:pt idx="64">
                  <c:v>1992</c:v>
                </c:pt>
                <c:pt idx="65">
                  <c:v>1993</c:v>
                </c:pt>
                <c:pt idx="66">
                  <c:v>1994</c:v>
                </c:pt>
                <c:pt idx="67">
                  <c:v>1995</c:v>
                </c:pt>
                <c:pt idx="68">
                  <c:v>1996</c:v>
                </c:pt>
                <c:pt idx="69">
                  <c:v>1997</c:v>
                </c:pt>
                <c:pt idx="70">
                  <c:v>1998</c:v>
                </c:pt>
                <c:pt idx="71">
                  <c:v>1999</c:v>
                </c:pt>
                <c:pt idx="72">
                  <c:v>2000</c:v>
                </c:pt>
                <c:pt idx="73">
                  <c:v>2001</c:v>
                </c:pt>
                <c:pt idx="74">
                  <c:v>2002</c:v>
                </c:pt>
                <c:pt idx="75">
                  <c:v>2003</c:v>
                </c:pt>
                <c:pt idx="76">
                  <c:v>2004</c:v>
                </c:pt>
                <c:pt idx="77">
                  <c:v>2005</c:v>
                </c:pt>
                <c:pt idx="78">
                  <c:v>2006</c:v>
                </c:pt>
                <c:pt idx="79">
                  <c:v>2007</c:v>
                </c:pt>
                <c:pt idx="80">
                  <c:v>2008</c:v>
                </c:pt>
                <c:pt idx="81">
                  <c:v>2009</c:v>
                </c:pt>
                <c:pt idx="82">
                  <c:v>2010</c:v>
                </c:pt>
                <c:pt idx="83">
                  <c:v>2011</c:v>
                </c:pt>
                <c:pt idx="84">
                  <c:v>2012</c:v>
                </c:pt>
                <c:pt idx="85">
                  <c:v>2013</c:v>
                </c:pt>
                <c:pt idx="86">
                  <c:v>2014</c:v>
                </c:pt>
                <c:pt idx="87">
                  <c:v>2015</c:v>
                </c:pt>
                <c:pt idx="88">
                  <c:v>2016</c:v>
                </c:pt>
                <c:pt idx="89">
                  <c:v>2017</c:v>
                </c:pt>
              </c:numCache>
            </c:numRef>
          </c:xVal>
          <c:yVal>
            <c:numRef>
              <c:f>[1]hist!$E$2:$E$91</c:f>
              <c:numCache>
                <c:formatCode>General</c:formatCode>
                <c:ptCount val="90"/>
                <c:pt idx="0">
                  <c:v>0.26620881400000002</c:v>
                </c:pt>
                <c:pt idx="1">
                  <c:v>-3.2972463E-2</c:v>
                </c:pt>
                <c:pt idx="2">
                  <c:v>-0.13257809200000001</c:v>
                </c:pt>
                <c:pt idx="3">
                  <c:v>-0.27326071699999999</c:v>
                </c:pt>
                <c:pt idx="4">
                  <c:v>-1.6692959E-2</c:v>
                </c:pt>
                <c:pt idx="5">
                  <c:v>0.30731444099999999</c:v>
                </c:pt>
                <c:pt idx="6">
                  <c:v>2.4722376000000001E-2</c:v>
                </c:pt>
                <c:pt idx="7">
                  <c:v>0.29833071700000002</c:v>
                </c:pt>
                <c:pt idx="8">
                  <c:v>0.211731963</c:v>
                </c:pt>
                <c:pt idx="9">
                  <c:v>-0.20650378799999999</c:v>
                </c:pt>
                <c:pt idx="10">
                  <c:v>0.19254891800000001</c:v>
                </c:pt>
                <c:pt idx="11">
                  <c:v>1.1063656999999999E-2</c:v>
                </c:pt>
                <c:pt idx="12">
                  <c:v>-4.2427313000000001E-2</c:v>
                </c:pt>
                <c:pt idx="13">
                  <c:v>-8.4717524000000002E-2</c:v>
                </c:pt>
                <c:pt idx="14">
                  <c:v>0.124222051</c:v>
                </c:pt>
                <c:pt idx="15">
                  <c:v>0.16032786099999999</c:v>
                </c:pt>
                <c:pt idx="16">
                  <c:v>0.124494506</c:v>
                </c:pt>
                <c:pt idx="17">
                  <c:v>0.23014417500000001</c:v>
                </c:pt>
                <c:pt idx="18">
                  <c:v>-3.8061387000000002E-2</c:v>
                </c:pt>
                <c:pt idx="19">
                  <c:v>3.4878787000000001E-2</c:v>
                </c:pt>
                <c:pt idx="20">
                  <c:v>4.2031599000000003E-2</c:v>
                </c:pt>
                <c:pt idx="21">
                  <c:v>0.12847328299999999</c:v>
                </c:pt>
                <c:pt idx="22">
                  <c:v>0.186551617</c:v>
                </c:pt>
                <c:pt idx="23">
                  <c:v>0.14088952299999999</c:v>
                </c:pt>
                <c:pt idx="24">
                  <c:v>0.117977917</c:v>
                </c:pt>
                <c:pt idx="25">
                  <c:v>9.3261330000000003E-3</c:v>
                </c:pt>
                <c:pt idx="26">
                  <c:v>0.32853914099999998</c:v>
                </c:pt>
                <c:pt idx="27">
                  <c:v>0.19023823500000001</c:v>
                </c:pt>
                <c:pt idx="28">
                  <c:v>3.5613975999999999E-2</c:v>
                </c:pt>
                <c:pt idx="29">
                  <c:v>-3.5556110000000002E-2</c:v>
                </c:pt>
                <c:pt idx="30">
                  <c:v>0.25392365700000002</c:v>
                </c:pt>
                <c:pt idx="31">
                  <c:v>6.1752217999999998E-2</c:v>
                </c:pt>
                <c:pt idx="32">
                  <c:v>4.8577227000000001E-2</c:v>
                </c:pt>
                <c:pt idx="33">
                  <c:v>0.16806996099999999</c:v>
                </c:pt>
                <c:pt idx="34">
                  <c:v>-3.0094586999999999E-2</c:v>
                </c:pt>
                <c:pt idx="35">
                  <c:v>0.14240821100000001</c:v>
                </c:pt>
                <c:pt idx="36">
                  <c:v>0.11340499499999999</c:v>
                </c:pt>
                <c:pt idx="37">
                  <c:v>7.7270875000000003E-2</c:v>
                </c:pt>
                <c:pt idx="38">
                  <c:v>-4.8193962E-2</c:v>
                </c:pt>
                <c:pt idx="39">
                  <c:v>0.13649531500000001</c:v>
                </c:pt>
                <c:pt idx="40">
                  <c:v>7.7987655000000003E-2</c:v>
                </c:pt>
                <c:pt idx="41">
                  <c:v>-6.9504423999999995E-2</c:v>
                </c:pt>
                <c:pt idx="42">
                  <c:v>8.8385818000000005E-2</c:v>
                </c:pt>
                <c:pt idx="43">
                  <c:v>0.12447448799999999</c:v>
                </c:pt>
                <c:pt idx="44">
                  <c:v>0.123805974</c:v>
                </c:pt>
                <c:pt idx="45">
                  <c:v>-7.1213626000000002E-2</c:v>
                </c:pt>
                <c:pt idx="46">
                  <c:v>-0.14745628</c:v>
                </c:pt>
                <c:pt idx="47">
                  <c:v>0.23639183699999999</c:v>
                </c:pt>
                <c:pt idx="48">
                  <c:v>0.20692423700000001</c:v>
                </c:pt>
                <c:pt idx="49">
                  <c:v>-3.6718382000000001E-2</c:v>
                </c:pt>
                <c:pt idx="50">
                  <c:v>3.5945380999999998E-2</c:v>
                </c:pt>
                <c:pt idx="51">
                  <c:v>0.11379982199999999</c:v>
                </c:pt>
                <c:pt idx="52">
                  <c:v>0.17845249599999999</c:v>
                </c:pt>
                <c:pt idx="53">
                  <c:v>4.5825199999999996E-3</c:v>
                </c:pt>
                <c:pt idx="54">
                  <c:v>0.253772528</c:v>
                </c:pt>
                <c:pt idx="55">
                  <c:v>0.14682377299999999</c:v>
                </c:pt>
                <c:pt idx="56">
                  <c:v>9.1810309000000007E-2</c:v>
                </c:pt>
                <c:pt idx="57">
                  <c:v>0.29026085000000001</c:v>
                </c:pt>
                <c:pt idx="58">
                  <c:v>0.208104333</c:v>
                </c:pt>
                <c:pt idx="59">
                  <c:v>1.5034294E-2</c:v>
                </c:pt>
                <c:pt idx="60">
                  <c:v>0.13211754000000001</c:v>
                </c:pt>
                <c:pt idx="61">
                  <c:v>0.25962569000000002</c:v>
                </c:pt>
                <c:pt idx="62">
                  <c:v>6.5547920000000003E-3</c:v>
                </c:pt>
                <c:pt idx="63">
                  <c:v>0.24142709900000001</c:v>
                </c:pt>
                <c:pt idx="64">
                  <c:v>8.2408916999999998E-2</c:v>
                </c:pt>
                <c:pt idx="65">
                  <c:v>0.116646139</c:v>
                </c:pt>
                <c:pt idx="66">
                  <c:v>-2.4191098000000001E-2</c:v>
                </c:pt>
                <c:pt idx="67">
                  <c:v>0.31709431399999999</c:v>
                </c:pt>
                <c:pt idx="68">
                  <c:v>0.141800227</c:v>
                </c:pt>
                <c:pt idx="69">
                  <c:v>0.23837844</c:v>
                </c:pt>
                <c:pt idx="70">
                  <c:v>0.22971344699999999</c:v>
                </c:pt>
                <c:pt idx="71">
                  <c:v>9.2295246999999997E-2</c:v>
                </c:pt>
                <c:pt idx="72">
                  <c:v>1.2430155E-2</c:v>
                </c:pt>
                <c:pt idx="73">
                  <c:v>-4.8809829999999998E-2</c:v>
                </c:pt>
                <c:pt idx="74">
                  <c:v>-7.1330686000000004E-2</c:v>
                </c:pt>
                <c:pt idx="75">
                  <c:v>0.171636075</c:v>
                </c:pt>
                <c:pt idx="76">
                  <c:v>8.2419389999999995E-2</c:v>
                </c:pt>
                <c:pt idx="77">
                  <c:v>4.0476997000000001E-2</c:v>
                </c:pt>
                <c:pt idx="78">
                  <c:v>0.10151935300000001</c:v>
                </c:pt>
                <c:pt idx="79">
                  <c:v>7.3748098999999998E-2</c:v>
                </c:pt>
                <c:pt idx="80">
                  <c:v>-0.13890894500000001</c:v>
                </c:pt>
                <c:pt idx="81">
                  <c:v>0.111144622</c:v>
                </c:pt>
                <c:pt idx="82">
                  <c:v>0.122778289</c:v>
                </c:pt>
                <c:pt idx="83">
                  <c:v>7.6731588000000003E-2</c:v>
                </c:pt>
                <c:pt idx="84">
                  <c:v>0.107229799</c:v>
                </c:pt>
                <c:pt idx="85">
                  <c:v>0.15645223999999999</c:v>
                </c:pt>
                <c:pt idx="86">
                  <c:v>0.124131252</c:v>
                </c:pt>
                <c:pt idx="87">
                  <c:v>1.3296896000000001E-2</c:v>
                </c:pt>
                <c:pt idx="88">
                  <c:v>8.4335664000000005E-2</c:v>
                </c:pt>
                <c:pt idx="89">
                  <c:v>0.14104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[1]hist!$H$1</c:f>
              <c:strCache>
                <c:ptCount val="1"/>
                <c:pt idx="0">
                  <c:v>10 yr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[1]hist!$A$11:$A$91</c:f>
              <c:numCache>
                <c:formatCode>General</c:formatCode>
                <c:ptCount val="81"/>
                <c:pt idx="0">
                  <c:v>1937</c:v>
                </c:pt>
                <c:pt idx="1">
                  <c:v>1938</c:v>
                </c:pt>
                <c:pt idx="2">
                  <c:v>1939</c:v>
                </c:pt>
                <c:pt idx="3">
                  <c:v>1940</c:v>
                </c:pt>
                <c:pt idx="4">
                  <c:v>1941</c:v>
                </c:pt>
                <c:pt idx="5">
                  <c:v>1942</c:v>
                </c:pt>
                <c:pt idx="6">
                  <c:v>1943</c:v>
                </c:pt>
                <c:pt idx="7">
                  <c:v>1944</c:v>
                </c:pt>
                <c:pt idx="8">
                  <c:v>1945</c:v>
                </c:pt>
                <c:pt idx="9">
                  <c:v>1946</c:v>
                </c:pt>
                <c:pt idx="10">
                  <c:v>1947</c:v>
                </c:pt>
                <c:pt idx="11">
                  <c:v>1948</c:v>
                </c:pt>
                <c:pt idx="12">
                  <c:v>1949</c:v>
                </c:pt>
                <c:pt idx="13">
                  <c:v>1950</c:v>
                </c:pt>
                <c:pt idx="14">
                  <c:v>1951</c:v>
                </c:pt>
                <c:pt idx="15">
                  <c:v>1952</c:v>
                </c:pt>
                <c:pt idx="16">
                  <c:v>1953</c:v>
                </c:pt>
                <c:pt idx="17">
                  <c:v>1954</c:v>
                </c:pt>
                <c:pt idx="18">
                  <c:v>1955</c:v>
                </c:pt>
                <c:pt idx="19">
                  <c:v>1956</c:v>
                </c:pt>
                <c:pt idx="20">
                  <c:v>1957</c:v>
                </c:pt>
                <c:pt idx="21">
                  <c:v>1958</c:v>
                </c:pt>
                <c:pt idx="22">
                  <c:v>1959</c:v>
                </c:pt>
                <c:pt idx="23">
                  <c:v>1960</c:v>
                </c:pt>
                <c:pt idx="24">
                  <c:v>1961</c:v>
                </c:pt>
                <c:pt idx="25">
                  <c:v>1962</c:v>
                </c:pt>
                <c:pt idx="26">
                  <c:v>1963</c:v>
                </c:pt>
                <c:pt idx="27">
                  <c:v>1964</c:v>
                </c:pt>
                <c:pt idx="28">
                  <c:v>1965</c:v>
                </c:pt>
                <c:pt idx="29">
                  <c:v>1966</c:v>
                </c:pt>
                <c:pt idx="30">
                  <c:v>1967</c:v>
                </c:pt>
                <c:pt idx="31">
                  <c:v>1968</c:v>
                </c:pt>
                <c:pt idx="32">
                  <c:v>1969</c:v>
                </c:pt>
                <c:pt idx="33">
                  <c:v>1970</c:v>
                </c:pt>
                <c:pt idx="34">
                  <c:v>1971</c:v>
                </c:pt>
                <c:pt idx="35">
                  <c:v>1972</c:v>
                </c:pt>
                <c:pt idx="36">
                  <c:v>1973</c:v>
                </c:pt>
                <c:pt idx="37">
                  <c:v>1974</c:v>
                </c:pt>
                <c:pt idx="38">
                  <c:v>1975</c:v>
                </c:pt>
                <c:pt idx="39">
                  <c:v>1976</c:v>
                </c:pt>
                <c:pt idx="40">
                  <c:v>1977</c:v>
                </c:pt>
                <c:pt idx="41">
                  <c:v>1978</c:v>
                </c:pt>
                <c:pt idx="42">
                  <c:v>1979</c:v>
                </c:pt>
                <c:pt idx="43">
                  <c:v>1980</c:v>
                </c:pt>
                <c:pt idx="44">
                  <c:v>1981</c:v>
                </c:pt>
                <c:pt idx="45">
                  <c:v>1982</c:v>
                </c:pt>
                <c:pt idx="46">
                  <c:v>1983</c:v>
                </c:pt>
                <c:pt idx="47">
                  <c:v>1984</c:v>
                </c:pt>
                <c:pt idx="48">
                  <c:v>1985</c:v>
                </c:pt>
                <c:pt idx="49">
                  <c:v>1986</c:v>
                </c:pt>
                <c:pt idx="50">
                  <c:v>1987</c:v>
                </c:pt>
                <c:pt idx="51">
                  <c:v>1988</c:v>
                </c:pt>
                <c:pt idx="52">
                  <c:v>1989</c:v>
                </c:pt>
                <c:pt idx="53">
                  <c:v>1990</c:v>
                </c:pt>
                <c:pt idx="54">
                  <c:v>1991</c:v>
                </c:pt>
                <c:pt idx="55">
                  <c:v>1992</c:v>
                </c:pt>
                <c:pt idx="56">
                  <c:v>1993</c:v>
                </c:pt>
                <c:pt idx="57">
                  <c:v>1994</c:v>
                </c:pt>
                <c:pt idx="58">
                  <c:v>1995</c:v>
                </c:pt>
                <c:pt idx="59">
                  <c:v>1996</c:v>
                </c:pt>
                <c:pt idx="60">
                  <c:v>1997</c:v>
                </c:pt>
                <c:pt idx="61">
                  <c:v>1998</c:v>
                </c:pt>
                <c:pt idx="62">
                  <c:v>1999</c:v>
                </c:pt>
                <c:pt idx="63">
                  <c:v>2000</c:v>
                </c:pt>
                <c:pt idx="64">
                  <c:v>2001</c:v>
                </c:pt>
                <c:pt idx="65">
                  <c:v>2002</c:v>
                </c:pt>
                <c:pt idx="66">
                  <c:v>2003</c:v>
                </c:pt>
                <c:pt idx="67">
                  <c:v>2004</c:v>
                </c:pt>
                <c:pt idx="68">
                  <c:v>2005</c:v>
                </c:pt>
                <c:pt idx="69">
                  <c:v>2006</c:v>
                </c:pt>
                <c:pt idx="70">
                  <c:v>2007</c:v>
                </c:pt>
                <c:pt idx="71">
                  <c:v>2008</c:v>
                </c:pt>
                <c:pt idx="72">
                  <c:v>2009</c:v>
                </c:pt>
                <c:pt idx="73">
                  <c:v>2010</c:v>
                </c:pt>
                <c:pt idx="74">
                  <c:v>2011</c:v>
                </c:pt>
                <c:pt idx="75">
                  <c:v>2012</c:v>
                </c:pt>
                <c:pt idx="76">
                  <c:v>2013</c:v>
                </c:pt>
                <c:pt idx="77">
                  <c:v>2014</c:v>
                </c:pt>
                <c:pt idx="78">
                  <c:v>2015</c:v>
                </c:pt>
                <c:pt idx="79">
                  <c:v>2016</c:v>
                </c:pt>
                <c:pt idx="80">
                  <c:v>2017</c:v>
                </c:pt>
              </c:numCache>
            </c:numRef>
          </c:xVal>
          <c:yVal>
            <c:numRef>
              <c:f>[1]hist!$H$11:$H$91</c:f>
              <c:numCache>
                <c:formatCode>General</c:formatCode>
                <c:ptCount val="81"/>
                <c:pt idx="0">
                  <c:v>2.4133418232470394E-2</c:v>
                </c:pt>
                <c:pt idx="1">
                  <c:v>1.8013705088075538E-2</c:v>
                </c:pt>
                <c:pt idx="2">
                  <c:v>2.2557152012082637E-2</c:v>
                </c:pt>
                <c:pt idx="3">
                  <c:v>3.2717953023462254E-2</c:v>
                </c:pt>
                <c:pt idx="4">
                  <c:v>5.6815995886484227E-2</c:v>
                </c:pt>
                <c:pt idx="5">
                  <c:v>7.106461868427405E-2</c:v>
                </c:pt>
                <c:pt idx="6">
                  <c:v>5.8365657948429961E-2</c:v>
                </c:pt>
                <c:pt idx="7">
                  <c:v>6.8244956758070074E-2</c:v>
                </c:pt>
                <c:pt idx="8">
                  <c:v>6.2497506239589828E-2</c:v>
                </c:pt>
                <c:pt idx="9">
                  <c:v>3.8250141140910632E-2</c:v>
                </c:pt>
                <c:pt idx="10">
                  <c:v>6.6194558054125663E-2</c:v>
                </c:pt>
                <c:pt idx="11">
                  <c:v>5.1905994754773532E-2</c:v>
                </c:pt>
                <c:pt idx="12">
                  <c:v>6.3526236913620249E-2</c:v>
                </c:pt>
                <c:pt idx="13">
                  <c:v>8.6574970747805846E-2</c:v>
                </c:pt>
                <c:pt idx="14">
                  <c:v>0.11078125267658279</c:v>
                </c:pt>
                <c:pt idx="15">
                  <c:v>0.11016275710559165</c:v>
                </c:pt>
                <c:pt idx="16">
                  <c:v>9.4792298469734915E-2</c:v>
                </c:pt>
                <c:pt idx="17">
                  <c:v>0.11320060893161132</c:v>
                </c:pt>
                <c:pt idx="18">
                  <c:v>0.10953555444095864</c:v>
                </c:pt>
                <c:pt idx="19">
                  <c:v>0.1177541165292737</c:v>
                </c:pt>
                <c:pt idx="20">
                  <c:v>0.10990300215119886</c:v>
                </c:pt>
                <c:pt idx="21">
                  <c:v>0.13063922125531757</c:v>
                </c:pt>
                <c:pt idx="22">
                  <c:v>0.12376948847756264</c:v>
                </c:pt>
                <c:pt idx="23">
                  <c:v>0.10996328855126336</c:v>
                </c:pt>
                <c:pt idx="24">
                  <c:v>0.1125797249035323</c:v>
                </c:pt>
                <c:pt idx="25">
                  <c:v>9.6884140255693474E-2</c:v>
                </c:pt>
                <c:pt idx="26">
                  <c:v>0.110554143721179</c:v>
                </c:pt>
                <c:pt idx="27">
                  <c:v>9.110769350180159E-2</c:v>
                </c:pt>
                <c:pt idx="28">
                  <c:v>8.028095613884445E-2</c:v>
                </c:pt>
                <c:pt idx="29">
                  <c:v>7.1202988000651279E-2</c:v>
                </c:pt>
                <c:pt idx="30">
                  <c:v>8.8932209018192321E-2</c:v>
                </c:pt>
                <c:pt idx="31">
                  <c:v>7.2593381824358483E-2</c:v>
                </c:pt>
                <c:pt idx="32">
                  <c:v>5.8532572749231848E-2</c:v>
                </c:pt>
                <c:pt idx="33">
                  <c:v>6.2484178737394647E-2</c:v>
                </c:pt>
                <c:pt idx="34">
                  <c:v>5.8450486554204151E-2</c:v>
                </c:pt>
                <c:pt idx="35">
                  <c:v>7.4154475333370273E-2</c:v>
                </c:pt>
                <c:pt idx="36">
                  <c:v>5.2146449936478101E-2</c:v>
                </c:pt>
                <c:pt idx="37">
                  <c:v>2.443060264494723E-2</c:v>
                </c:pt>
                <c:pt idx="38">
                  <c:v>3.8641484132625026E-2</c:v>
                </c:pt>
                <c:pt idx="39">
                  <c:v>6.3601203254227912E-2</c:v>
                </c:pt>
                <c:pt idx="40">
                  <c:v>4.6158245278839383E-2</c:v>
                </c:pt>
                <c:pt idx="41">
                  <c:v>4.2004727628321525E-2</c:v>
                </c:pt>
                <c:pt idx="42">
                  <c:v>6.0911049203262957E-2</c:v>
                </c:pt>
                <c:pt idx="43">
                  <c:v>6.9379595434164942E-2</c:v>
                </c:pt>
                <c:pt idx="44">
                  <c:v>5.7390719126910295E-2</c:v>
                </c:pt>
                <c:pt idx="45">
                  <c:v>6.9025920329182311E-2</c:v>
                </c:pt>
                <c:pt idx="46">
                  <c:v>9.1808121977280388E-2</c:v>
                </c:pt>
                <c:pt idx="47">
                  <c:v>0.1191527695928063</c:v>
                </c:pt>
                <c:pt idx="48">
                  <c:v>0.12393582107159817</c:v>
                </c:pt>
                <c:pt idx="49">
                  <c:v>0.124045667977978</c:v>
                </c:pt>
                <c:pt idx="50">
                  <c:v>0.1299434278296725</c:v>
                </c:pt>
                <c:pt idx="51">
                  <c:v>0.14001920219386621</c:v>
                </c:pt>
                <c:pt idx="52">
                  <c:v>0.15413232004673372</c:v>
                </c:pt>
                <c:pt idx="53">
                  <c:v>0.13607796658790772</c:v>
                </c:pt>
                <c:pt idx="54">
                  <c:v>0.16038390818431059</c:v>
                </c:pt>
                <c:pt idx="55">
                  <c:v>0.1434546862272823</c:v>
                </c:pt>
                <c:pt idx="56">
                  <c:v>0.14040955352765394</c:v>
                </c:pt>
                <c:pt idx="57">
                  <c:v>0.12767150222343138</c:v>
                </c:pt>
                <c:pt idx="58">
                  <c:v>0.12999504956806973</c:v>
                </c:pt>
                <c:pt idx="59">
                  <c:v>0.12363461356274019</c:v>
                </c:pt>
                <c:pt idx="60">
                  <c:v>0.14620520386087232</c:v>
                </c:pt>
                <c:pt idx="61">
                  <c:v>0.15572262723901087</c:v>
                </c:pt>
                <c:pt idx="62">
                  <c:v>0.13936656180047757</c:v>
                </c:pt>
                <c:pt idx="63">
                  <c:v>0.14002988120607895</c:v>
                </c:pt>
                <c:pt idx="64">
                  <c:v>0.11007123221875359</c:v>
                </c:pt>
                <c:pt idx="65">
                  <c:v>9.3195464867845024E-2</c:v>
                </c:pt>
                <c:pt idx="66">
                  <c:v>9.8463265674431977E-2</c:v>
                </c:pt>
                <c:pt idx="67">
                  <c:v>0.1099121786815942</c:v>
                </c:pt>
                <c:pt idx="68">
                  <c:v>8.4052156259678545E-2</c:v>
                </c:pt>
                <c:pt idx="69">
                  <c:v>8.0165689781475535E-2</c:v>
                </c:pt>
                <c:pt idx="70">
                  <c:v>6.4866784975535552E-2</c:v>
                </c:pt>
                <c:pt idx="71">
                  <c:v>2.7589827633122566E-2</c:v>
                </c:pt>
                <c:pt idx="72">
                  <c:v>2.9349483402784093E-2</c:v>
                </c:pt>
                <c:pt idx="73">
                  <c:v>4.0053654407722128E-2</c:v>
                </c:pt>
                <c:pt idx="74">
                  <c:v>5.3027600296993382E-2</c:v>
                </c:pt>
                <c:pt idx="75">
                  <c:v>7.1710341288952817E-2</c:v>
                </c:pt>
                <c:pt idx="76">
                  <c:v>7.0313289908669585E-2</c:v>
                </c:pt>
                <c:pt idx="77">
                  <c:v>7.4367998641992061E-2</c:v>
                </c:pt>
                <c:pt idx="78">
                  <c:v>7.1527908059391354E-2</c:v>
                </c:pt>
                <c:pt idx="79">
                  <c:v>6.9844474015391844E-2</c:v>
                </c:pt>
                <c:pt idx="80">
                  <c:v>7.6367296220639203E-2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[1]hist!$I$1</c:f>
              <c:strCache>
                <c:ptCount val="1"/>
                <c:pt idx="0">
                  <c:v>30 yr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[1]hist!$A$31:$A$91</c:f>
              <c:numCache>
                <c:formatCode>General</c:formatCode>
                <c:ptCount val="61"/>
                <c:pt idx="0">
                  <c:v>1957</c:v>
                </c:pt>
                <c:pt idx="1">
                  <c:v>1958</c:v>
                </c:pt>
                <c:pt idx="2">
                  <c:v>1959</c:v>
                </c:pt>
                <c:pt idx="3">
                  <c:v>1960</c:v>
                </c:pt>
                <c:pt idx="4">
                  <c:v>1961</c:v>
                </c:pt>
                <c:pt idx="5">
                  <c:v>1962</c:v>
                </c:pt>
                <c:pt idx="6">
                  <c:v>1963</c:v>
                </c:pt>
                <c:pt idx="7">
                  <c:v>1964</c:v>
                </c:pt>
                <c:pt idx="8">
                  <c:v>1965</c:v>
                </c:pt>
                <c:pt idx="9">
                  <c:v>1966</c:v>
                </c:pt>
                <c:pt idx="10">
                  <c:v>1967</c:v>
                </c:pt>
                <c:pt idx="11">
                  <c:v>1968</c:v>
                </c:pt>
                <c:pt idx="12">
                  <c:v>1969</c:v>
                </c:pt>
                <c:pt idx="13">
                  <c:v>1970</c:v>
                </c:pt>
                <c:pt idx="14">
                  <c:v>1971</c:v>
                </c:pt>
                <c:pt idx="15">
                  <c:v>1972</c:v>
                </c:pt>
                <c:pt idx="16">
                  <c:v>1973</c:v>
                </c:pt>
                <c:pt idx="17">
                  <c:v>1974</c:v>
                </c:pt>
                <c:pt idx="18">
                  <c:v>1975</c:v>
                </c:pt>
                <c:pt idx="19">
                  <c:v>1976</c:v>
                </c:pt>
                <c:pt idx="20">
                  <c:v>1977</c:v>
                </c:pt>
                <c:pt idx="21">
                  <c:v>1978</c:v>
                </c:pt>
                <c:pt idx="22">
                  <c:v>1979</c:v>
                </c:pt>
                <c:pt idx="23">
                  <c:v>1980</c:v>
                </c:pt>
                <c:pt idx="24">
                  <c:v>1981</c:v>
                </c:pt>
                <c:pt idx="25">
                  <c:v>1982</c:v>
                </c:pt>
                <c:pt idx="26">
                  <c:v>1983</c:v>
                </c:pt>
                <c:pt idx="27">
                  <c:v>1984</c:v>
                </c:pt>
                <c:pt idx="28">
                  <c:v>1985</c:v>
                </c:pt>
                <c:pt idx="29">
                  <c:v>1986</c:v>
                </c:pt>
                <c:pt idx="30">
                  <c:v>1987</c:v>
                </c:pt>
                <c:pt idx="31">
                  <c:v>1988</c:v>
                </c:pt>
                <c:pt idx="32">
                  <c:v>1989</c:v>
                </c:pt>
                <c:pt idx="33">
                  <c:v>1990</c:v>
                </c:pt>
                <c:pt idx="34">
                  <c:v>1991</c:v>
                </c:pt>
                <c:pt idx="35">
                  <c:v>1992</c:v>
                </c:pt>
                <c:pt idx="36">
                  <c:v>1993</c:v>
                </c:pt>
                <c:pt idx="37">
                  <c:v>1994</c:v>
                </c:pt>
                <c:pt idx="38">
                  <c:v>1995</c:v>
                </c:pt>
                <c:pt idx="39">
                  <c:v>1996</c:v>
                </c:pt>
                <c:pt idx="40">
                  <c:v>1997</c:v>
                </c:pt>
                <c:pt idx="41">
                  <c:v>1998</c:v>
                </c:pt>
                <c:pt idx="42">
                  <c:v>1999</c:v>
                </c:pt>
                <c:pt idx="43">
                  <c:v>2000</c:v>
                </c:pt>
                <c:pt idx="44">
                  <c:v>2001</c:v>
                </c:pt>
                <c:pt idx="45">
                  <c:v>2002</c:v>
                </c:pt>
                <c:pt idx="46">
                  <c:v>2003</c:v>
                </c:pt>
                <c:pt idx="47">
                  <c:v>2004</c:v>
                </c:pt>
                <c:pt idx="48">
                  <c:v>2005</c:v>
                </c:pt>
                <c:pt idx="49">
                  <c:v>2006</c:v>
                </c:pt>
                <c:pt idx="50">
                  <c:v>2007</c:v>
                </c:pt>
                <c:pt idx="51">
                  <c:v>2008</c:v>
                </c:pt>
                <c:pt idx="52">
                  <c:v>2009</c:v>
                </c:pt>
                <c:pt idx="53">
                  <c:v>2010</c:v>
                </c:pt>
                <c:pt idx="54">
                  <c:v>2011</c:v>
                </c:pt>
                <c:pt idx="55">
                  <c:v>2012</c:v>
                </c:pt>
                <c:pt idx="56">
                  <c:v>2013</c:v>
                </c:pt>
                <c:pt idx="57">
                  <c:v>2014</c:v>
                </c:pt>
                <c:pt idx="58">
                  <c:v>2015</c:v>
                </c:pt>
                <c:pt idx="59">
                  <c:v>2016</c:v>
                </c:pt>
                <c:pt idx="60">
                  <c:v>2017</c:v>
                </c:pt>
              </c:numCache>
            </c:numRef>
          </c:xVal>
          <c:yVal>
            <c:numRef>
              <c:f>[1]hist!$I$31:$I$91</c:f>
              <c:numCache>
                <c:formatCode>General</c:formatCode>
                <c:ptCount val="61"/>
                <c:pt idx="0">
                  <c:v>6.6168896039744629E-2</c:v>
                </c:pt>
                <c:pt idx="1">
                  <c:v>6.5822458487236668E-2</c:v>
                </c:pt>
                <c:pt idx="2">
                  <c:v>6.9147632090128974E-2</c:v>
                </c:pt>
                <c:pt idx="3">
                  <c:v>7.5928338159859665E-2</c:v>
                </c:pt>
                <c:pt idx="4">
                  <c:v>9.3082698414603593E-2</c:v>
                </c:pt>
                <c:pt idx="5">
                  <c:v>9.2582805104444388E-2</c:v>
                </c:pt>
                <c:pt idx="6">
                  <c:v>8.7683156603937551E-2</c:v>
                </c:pt>
                <c:pt idx="7">
                  <c:v>9.0696622150203465E-2</c:v>
                </c:pt>
                <c:pt idx="8">
                  <c:v>8.3931791774807474E-2</c:v>
                </c:pt>
                <c:pt idx="9">
                  <c:v>7.5243148961696038E-2</c:v>
                </c:pt>
                <c:pt idx="10">
                  <c:v>8.8196798347961902E-2</c:v>
                </c:pt>
                <c:pt idx="11">
                  <c:v>8.453947308884957E-2</c:v>
                </c:pt>
                <c:pt idx="12">
                  <c:v>8.1541587775103119E-2</c:v>
                </c:pt>
                <c:pt idx="13">
                  <c:v>8.6167810234815123E-2</c:v>
                </c:pt>
                <c:pt idx="14">
                  <c:v>9.3645935278074965E-2</c:v>
                </c:pt>
                <c:pt idx="15">
                  <c:v>9.3632440840206721E-2</c:v>
                </c:pt>
                <c:pt idx="16">
                  <c:v>8.5548474962909626E-2</c:v>
                </c:pt>
                <c:pt idx="17">
                  <c:v>7.5576237699134907E-2</c:v>
                </c:pt>
                <c:pt idx="18">
                  <c:v>7.5757880254604837E-2</c:v>
                </c:pt>
                <c:pt idx="19">
                  <c:v>8.3924312855546912E-2</c:v>
                </c:pt>
                <c:pt idx="20">
                  <c:v>8.1337051309794628E-2</c:v>
                </c:pt>
                <c:pt idx="21">
                  <c:v>8.1125928362957955E-2</c:v>
                </c:pt>
                <c:pt idx="22">
                  <c:v>8.0654364468563777E-2</c:v>
                </c:pt>
                <c:pt idx="23">
                  <c:v>8.0407673265753932E-2</c:v>
                </c:pt>
                <c:pt idx="24">
                  <c:v>7.583514479860165E-2</c:v>
                </c:pt>
                <c:pt idx="25">
                  <c:v>7.9953969137345204E-2</c:v>
                </c:pt>
                <c:pt idx="26">
                  <c:v>8.4561250846551417E-2</c:v>
                </c:pt>
                <c:pt idx="27">
                  <c:v>7.7489826925808192E-2</c:v>
                </c:pt>
                <c:pt idx="28">
                  <c:v>8.0391849567696516E-2</c:v>
                </c:pt>
                <c:pt idx="29">
                  <c:v>8.5954219715690394E-2</c:v>
                </c:pt>
                <c:pt idx="30">
                  <c:v>8.7806481582074936E-2</c:v>
                </c:pt>
                <c:pt idx="31">
                  <c:v>8.4107435130554631E-2</c:v>
                </c:pt>
                <c:pt idx="32">
                  <c:v>9.0300640894671158E-2</c:v>
                </c:pt>
                <c:pt idx="33">
                  <c:v>8.8815180702450647E-2</c:v>
                </c:pt>
                <c:pt idx="34">
                  <c:v>9.1028041373807156E-2</c:v>
                </c:pt>
                <c:pt idx="35">
                  <c:v>9.5026540629202128E-2</c:v>
                </c:pt>
                <c:pt idx="36">
                  <c:v>9.4194314707593652E-2</c:v>
                </c:pt>
                <c:pt idx="37">
                  <c:v>8.9393653638744519E-2</c:v>
                </c:pt>
                <c:pt idx="38">
                  <c:v>9.6716993347521818E-2</c:v>
                </c:pt>
                <c:pt idx="39">
                  <c:v>0.10339063892713907</c:v>
                </c:pt>
                <c:pt idx="40">
                  <c:v>0.10655282911847475</c:v>
                </c:pt>
                <c:pt idx="41">
                  <c:v>0.11142072436535866</c:v>
                </c:pt>
                <c:pt idx="42">
                  <c:v>0.1173760243044415</c:v>
                </c:pt>
                <c:pt idx="43">
                  <c:v>0.11468482378754352</c:v>
                </c:pt>
                <c:pt idx="44">
                  <c:v>0.10848379001308261</c:v>
                </c:pt>
                <c:pt idx="45">
                  <c:v>0.10145900669302188</c:v>
                </c:pt>
                <c:pt idx="46">
                  <c:v>0.11002025052387432</c:v>
                </c:pt>
                <c:pt idx="47">
                  <c:v>0.11888864208643346</c:v>
                </c:pt>
                <c:pt idx="48">
                  <c:v>0.1124728235396244</c:v>
                </c:pt>
                <c:pt idx="49">
                  <c:v>0.10908921264585847</c:v>
                </c:pt>
                <c:pt idx="50">
                  <c:v>0.11311008884412765</c:v>
                </c:pt>
                <c:pt idx="51">
                  <c:v>0.10627184531721245</c:v>
                </c:pt>
                <c:pt idx="52">
                  <c:v>0.10618383540270382</c:v>
                </c:pt>
                <c:pt idx="53">
                  <c:v>0.10440078174186107</c:v>
                </c:pt>
                <c:pt idx="54">
                  <c:v>0.10695703996001704</c:v>
                </c:pt>
                <c:pt idx="55">
                  <c:v>0.10238019052361591</c:v>
                </c:pt>
                <c:pt idx="56">
                  <c:v>0.10268745641344479</c:v>
                </c:pt>
                <c:pt idx="57">
                  <c:v>0.10376028139252913</c:v>
                </c:pt>
                <c:pt idx="58">
                  <c:v>9.4905746407369485E-2</c:v>
                </c:pt>
                <c:pt idx="59">
                  <c:v>9.0968082724897537E-2</c:v>
                </c:pt>
                <c:pt idx="60">
                  <c:v>9.5231813069274418E-2</c:v>
                </c:pt>
              </c:numCache>
            </c:numRef>
          </c:yVal>
          <c:smooth val="1"/>
        </c:ser>
        <c:ser>
          <c:idx val="3"/>
          <c:order val="3"/>
          <c:tx>
            <c:v>Assumption</c:v>
          </c:tx>
          <c:spPr>
            <a:ln w="1905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Hist!$X$4:$X$5</c:f>
              <c:numCache>
                <c:formatCode>General</c:formatCode>
                <c:ptCount val="2"/>
                <c:pt idx="0">
                  <c:v>1920</c:v>
                </c:pt>
                <c:pt idx="1">
                  <c:v>2030</c:v>
                </c:pt>
              </c:numCache>
            </c:numRef>
          </c:xVal>
          <c:yVal>
            <c:numRef>
              <c:f>Hist!$Y$4:$Y$5</c:f>
              <c:numCache>
                <c:formatCode>0.00%</c:formatCode>
                <c:ptCount val="2"/>
                <c:pt idx="0">
                  <c:v>0.06</c:v>
                </c:pt>
                <c:pt idx="1">
                  <c:v>0.06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890432"/>
        <c:axId val="446892392"/>
      </c:scatterChart>
      <c:valAx>
        <c:axId val="446890432"/>
        <c:scaling>
          <c:orientation val="minMax"/>
          <c:max val="2030"/>
          <c:min val="19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892392"/>
        <c:crossesAt val="-0.30000000000000032"/>
        <c:crossBetween val="midCat"/>
      </c:valAx>
      <c:valAx>
        <c:axId val="446892392"/>
        <c:scaling>
          <c:orientation val="minMax"/>
          <c:max val="0.30000000000000032"/>
          <c:min val="-0.3000000000000003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8904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8842351097800473"/>
          <c:y val="0.64679879984760003"/>
          <c:w val="0.25914172567220028"/>
          <c:h val="0.22681610363220744"/>
        </c:manualLayout>
      </c:layout>
      <c:overlay val="0"/>
      <c:spPr>
        <a:solidFill>
          <a:schemeClr val="bg1"/>
        </a:solidFill>
        <a:ln w="15875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CPI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4649735218865897E-2"/>
          <c:y val="0.12463037634408602"/>
          <c:w val="0.90361222951664966"/>
          <c:h val="0.79741845525357802"/>
        </c:manualLayout>
      </c:layout>
      <c:scatterChart>
        <c:scatterStyle val="smoothMarker"/>
        <c:varyColors val="0"/>
        <c:ser>
          <c:idx val="0"/>
          <c:order val="0"/>
          <c:tx>
            <c:v>CPI</c:v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[1]hist!$A$2:$A$91</c:f>
              <c:numCache>
                <c:formatCode>General</c:formatCode>
                <c:ptCount val="90"/>
                <c:pt idx="0">
                  <c:v>1928</c:v>
                </c:pt>
                <c:pt idx="1">
                  <c:v>1929</c:v>
                </c:pt>
                <c:pt idx="2">
                  <c:v>1930</c:v>
                </c:pt>
                <c:pt idx="3">
                  <c:v>1931</c:v>
                </c:pt>
                <c:pt idx="4">
                  <c:v>1932</c:v>
                </c:pt>
                <c:pt idx="5">
                  <c:v>1933</c:v>
                </c:pt>
                <c:pt idx="6">
                  <c:v>1934</c:v>
                </c:pt>
                <c:pt idx="7">
                  <c:v>1935</c:v>
                </c:pt>
                <c:pt idx="8">
                  <c:v>1936</c:v>
                </c:pt>
                <c:pt idx="9">
                  <c:v>1937</c:v>
                </c:pt>
                <c:pt idx="10">
                  <c:v>1938</c:v>
                </c:pt>
                <c:pt idx="11">
                  <c:v>1939</c:v>
                </c:pt>
                <c:pt idx="12">
                  <c:v>1940</c:v>
                </c:pt>
                <c:pt idx="13">
                  <c:v>1941</c:v>
                </c:pt>
                <c:pt idx="14">
                  <c:v>1942</c:v>
                </c:pt>
                <c:pt idx="15">
                  <c:v>1943</c:v>
                </c:pt>
                <c:pt idx="16">
                  <c:v>1944</c:v>
                </c:pt>
                <c:pt idx="17">
                  <c:v>1945</c:v>
                </c:pt>
                <c:pt idx="18">
                  <c:v>1946</c:v>
                </c:pt>
                <c:pt idx="19">
                  <c:v>1947</c:v>
                </c:pt>
                <c:pt idx="20">
                  <c:v>1948</c:v>
                </c:pt>
                <c:pt idx="21">
                  <c:v>1949</c:v>
                </c:pt>
                <c:pt idx="22">
                  <c:v>1950</c:v>
                </c:pt>
                <c:pt idx="23">
                  <c:v>1951</c:v>
                </c:pt>
                <c:pt idx="24">
                  <c:v>1952</c:v>
                </c:pt>
                <c:pt idx="25">
                  <c:v>1953</c:v>
                </c:pt>
                <c:pt idx="26">
                  <c:v>1954</c:v>
                </c:pt>
                <c:pt idx="27">
                  <c:v>1955</c:v>
                </c:pt>
                <c:pt idx="28">
                  <c:v>1956</c:v>
                </c:pt>
                <c:pt idx="29">
                  <c:v>1957</c:v>
                </c:pt>
                <c:pt idx="30">
                  <c:v>1958</c:v>
                </c:pt>
                <c:pt idx="31">
                  <c:v>1959</c:v>
                </c:pt>
                <c:pt idx="32">
                  <c:v>1960</c:v>
                </c:pt>
                <c:pt idx="33">
                  <c:v>1961</c:v>
                </c:pt>
                <c:pt idx="34">
                  <c:v>1962</c:v>
                </c:pt>
                <c:pt idx="35">
                  <c:v>1963</c:v>
                </c:pt>
                <c:pt idx="36">
                  <c:v>1964</c:v>
                </c:pt>
                <c:pt idx="37">
                  <c:v>1965</c:v>
                </c:pt>
                <c:pt idx="38">
                  <c:v>1966</c:v>
                </c:pt>
                <c:pt idx="39">
                  <c:v>1967</c:v>
                </c:pt>
                <c:pt idx="40">
                  <c:v>1968</c:v>
                </c:pt>
                <c:pt idx="41">
                  <c:v>1969</c:v>
                </c:pt>
                <c:pt idx="42">
                  <c:v>1970</c:v>
                </c:pt>
                <c:pt idx="43">
                  <c:v>1971</c:v>
                </c:pt>
                <c:pt idx="44">
                  <c:v>1972</c:v>
                </c:pt>
                <c:pt idx="45">
                  <c:v>1973</c:v>
                </c:pt>
                <c:pt idx="46">
                  <c:v>1974</c:v>
                </c:pt>
                <c:pt idx="47">
                  <c:v>1975</c:v>
                </c:pt>
                <c:pt idx="48">
                  <c:v>1976</c:v>
                </c:pt>
                <c:pt idx="49">
                  <c:v>1977</c:v>
                </c:pt>
                <c:pt idx="50">
                  <c:v>1978</c:v>
                </c:pt>
                <c:pt idx="51">
                  <c:v>1979</c:v>
                </c:pt>
                <c:pt idx="52">
                  <c:v>1980</c:v>
                </c:pt>
                <c:pt idx="53">
                  <c:v>1981</c:v>
                </c:pt>
                <c:pt idx="54">
                  <c:v>1982</c:v>
                </c:pt>
                <c:pt idx="55">
                  <c:v>1983</c:v>
                </c:pt>
                <c:pt idx="56">
                  <c:v>1984</c:v>
                </c:pt>
                <c:pt idx="57">
                  <c:v>1985</c:v>
                </c:pt>
                <c:pt idx="58">
                  <c:v>1986</c:v>
                </c:pt>
                <c:pt idx="59">
                  <c:v>1987</c:v>
                </c:pt>
                <c:pt idx="60">
                  <c:v>1988</c:v>
                </c:pt>
                <c:pt idx="61">
                  <c:v>1989</c:v>
                </c:pt>
                <c:pt idx="62">
                  <c:v>1990</c:v>
                </c:pt>
                <c:pt idx="63">
                  <c:v>1991</c:v>
                </c:pt>
                <c:pt idx="64">
                  <c:v>1992</c:v>
                </c:pt>
                <c:pt idx="65">
                  <c:v>1993</c:v>
                </c:pt>
                <c:pt idx="66">
                  <c:v>1994</c:v>
                </c:pt>
                <c:pt idx="67">
                  <c:v>1995</c:v>
                </c:pt>
                <c:pt idx="68">
                  <c:v>1996</c:v>
                </c:pt>
                <c:pt idx="69">
                  <c:v>1997</c:v>
                </c:pt>
                <c:pt idx="70">
                  <c:v>1998</c:v>
                </c:pt>
                <c:pt idx="71">
                  <c:v>1999</c:v>
                </c:pt>
                <c:pt idx="72">
                  <c:v>2000</c:v>
                </c:pt>
                <c:pt idx="73">
                  <c:v>2001</c:v>
                </c:pt>
                <c:pt idx="74">
                  <c:v>2002</c:v>
                </c:pt>
                <c:pt idx="75">
                  <c:v>2003</c:v>
                </c:pt>
                <c:pt idx="76">
                  <c:v>2004</c:v>
                </c:pt>
                <c:pt idx="77">
                  <c:v>2005</c:v>
                </c:pt>
                <c:pt idx="78">
                  <c:v>2006</c:v>
                </c:pt>
                <c:pt idx="79">
                  <c:v>2007</c:v>
                </c:pt>
                <c:pt idx="80">
                  <c:v>2008</c:v>
                </c:pt>
                <c:pt idx="81">
                  <c:v>2009</c:v>
                </c:pt>
                <c:pt idx="82">
                  <c:v>2010</c:v>
                </c:pt>
                <c:pt idx="83">
                  <c:v>2011</c:v>
                </c:pt>
                <c:pt idx="84">
                  <c:v>2012</c:v>
                </c:pt>
                <c:pt idx="85">
                  <c:v>2013</c:v>
                </c:pt>
                <c:pt idx="86">
                  <c:v>2014</c:v>
                </c:pt>
                <c:pt idx="87">
                  <c:v>2015</c:v>
                </c:pt>
                <c:pt idx="88">
                  <c:v>2016</c:v>
                </c:pt>
                <c:pt idx="89">
                  <c:v>2017</c:v>
                </c:pt>
              </c:numCache>
            </c:numRef>
          </c:xVal>
          <c:yVal>
            <c:numRef>
              <c:f>[1]hist!$F$2:$F$91</c:f>
              <c:numCache>
                <c:formatCode>General</c:formatCode>
                <c:ptCount val="90"/>
                <c:pt idx="0">
                  <c:v>3.0800000000000001E-2</c:v>
                </c:pt>
                <c:pt idx="1">
                  <c:v>3.1600000000000003E-2</c:v>
                </c:pt>
                <c:pt idx="2">
                  <c:v>4.5499999999999999E-2</c:v>
                </c:pt>
                <c:pt idx="3">
                  <c:v>2.3099999999999999E-2</c:v>
                </c:pt>
                <c:pt idx="4">
                  <c:v>1.0699999999999999E-2</c:v>
                </c:pt>
                <c:pt idx="5">
                  <c:v>9.5999999999999992E-3</c:v>
                </c:pt>
                <c:pt idx="6">
                  <c:v>2.7833329999999998E-3</c:v>
                </c:pt>
                <c:pt idx="7">
                  <c:v>1.6750000000000001E-3</c:v>
                </c:pt>
                <c:pt idx="8">
                  <c:v>1.725E-3</c:v>
                </c:pt>
                <c:pt idx="9">
                  <c:v>2.758333E-3</c:v>
                </c:pt>
                <c:pt idx="10">
                  <c:v>6.4999999999999997E-4</c:v>
                </c:pt>
                <c:pt idx="11">
                  <c:v>4.58333E-4</c:v>
                </c:pt>
                <c:pt idx="12">
                  <c:v>3.5833300000000001E-4</c:v>
                </c:pt>
                <c:pt idx="13">
                  <c:v>1.291667E-3</c:v>
                </c:pt>
                <c:pt idx="14">
                  <c:v>3.4250000000000001E-3</c:v>
                </c:pt>
                <c:pt idx="15">
                  <c:v>3.8E-3</c:v>
                </c:pt>
                <c:pt idx="16">
                  <c:v>3.8E-3</c:v>
                </c:pt>
                <c:pt idx="17">
                  <c:v>3.8E-3</c:v>
                </c:pt>
                <c:pt idx="18">
                  <c:v>3.8E-3</c:v>
                </c:pt>
                <c:pt idx="19">
                  <c:v>6.0083330000000002E-3</c:v>
                </c:pt>
                <c:pt idx="20">
                  <c:v>1.0449999999999999E-2</c:v>
                </c:pt>
                <c:pt idx="21">
                  <c:v>1.115E-2</c:v>
                </c:pt>
                <c:pt idx="22">
                  <c:v>1.2033333E-2</c:v>
                </c:pt>
                <c:pt idx="23">
                  <c:v>1.5174999999999999E-2</c:v>
                </c:pt>
                <c:pt idx="24">
                  <c:v>1.7225000000000001E-2</c:v>
                </c:pt>
                <c:pt idx="25">
                  <c:v>1.8908332999999999E-2</c:v>
                </c:pt>
                <c:pt idx="26">
                  <c:v>9.3833330000000006E-3</c:v>
                </c:pt>
                <c:pt idx="27">
                  <c:v>1.7250000000000001E-2</c:v>
                </c:pt>
                <c:pt idx="28">
                  <c:v>2.6275E-2</c:v>
                </c:pt>
                <c:pt idx="29">
                  <c:v>3.2250000000000001E-2</c:v>
                </c:pt>
                <c:pt idx="30">
                  <c:v>1.7708333E-2</c:v>
                </c:pt>
                <c:pt idx="31">
                  <c:v>3.3858332999999997E-2</c:v>
                </c:pt>
                <c:pt idx="32">
                  <c:v>2.8833332999999999E-2</c:v>
                </c:pt>
                <c:pt idx="33">
                  <c:v>2.3541666999999999E-2</c:v>
                </c:pt>
                <c:pt idx="34">
                  <c:v>2.7733332999999999E-2</c:v>
                </c:pt>
                <c:pt idx="35">
                  <c:v>3.1591666999999997E-2</c:v>
                </c:pt>
                <c:pt idx="36">
                  <c:v>3.5466667E-2</c:v>
                </c:pt>
                <c:pt idx="37">
                  <c:v>3.9491667000000001E-2</c:v>
                </c:pt>
                <c:pt idx="38">
                  <c:v>4.8625000000000002E-2</c:v>
                </c:pt>
                <c:pt idx="39">
                  <c:v>4.3066667000000003E-2</c:v>
                </c:pt>
                <c:pt idx="40">
                  <c:v>5.3383332999999998E-2</c:v>
                </c:pt>
                <c:pt idx="41">
                  <c:v>6.6666666999999999E-2</c:v>
                </c:pt>
                <c:pt idx="42">
                  <c:v>6.3916666999999996E-2</c:v>
                </c:pt>
                <c:pt idx="43">
                  <c:v>4.3325000000000002E-2</c:v>
                </c:pt>
                <c:pt idx="44">
                  <c:v>4.0724999999999997E-2</c:v>
                </c:pt>
                <c:pt idx="45">
                  <c:v>7.0316666999999999E-2</c:v>
                </c:pt>
                <c:pt idx="46">
                  <c:v>7.8299999999999995E-2</c:v>
                </c:pt>
                <c:pt idx="47">
                  <c:v>5.7750000000000003E-2</c:v>
                </c:pt>
                <c:pt idx="48">
                  <c:v>4.9741667000000003E-2</c:v>
                </c:pt>
                <c:pt idx="49">
                  <c:v>5.2691666999999998E-2</c:v>
                </c:pt>
                <c:pt idx="50">
                  <c:v>7.1883332999999994E-2</c:v>
                </c:pt>
                <c:pt idx="51">
                  <c:v>0.100691667</c:v>
                </c:pt>
                <c:pt idx="52">
                  <c:v>0.11434166699999999</c:v>
                </c:pt>
                <c:pt idx="53">
                  <c:v>0.14025000000000001</c:v>
                </c:pt>
                <c:pt idx="54">
                  <c:v>0.106141667</c:v>
                </c:pt>
                <c:pt idx="55">
                  <c:v>8.6108332999999995E-2</c:v>
                </c:pt>
                <c:pt idx="56">
                  <c:v>9.5225000000000004E-2</c:v>
                </c:pt>
                <c:pt idx="57">
                  <c:v>7.4791667000000006E-2</c:v>
                </c:pt>
                <c:pt idx="58">
                  <c:v>5.9783333000000001E-2</c:v>
                </c:pt>
                <c:pt idx="59">
                  <c:v>5.7750000000000003E-2</c:v>
                </c:pt>
                <c:pt idx="60">
                  <c:v>6.6674999999999998E-2</c:v>
                </c:pt>
                <c:pt idx="61">
                  <c:v>8.1116667000000003E-2</c:v>
                </c:pt>
                <c:pt idx="62">
                  <c:v>7.4933333000000005E-2</c:v>
                </c:pt>
                <c:pt idx="63">
                  <c:v>5.3749999999999999E-2</c:v>
                </c:pt>
                <c:pt idx="64">
                  <c:v>3.4316667000000002E-2</c:v>
                </c:pt>
                <c:pt idx="65">
                  <c:v>2.9975000000000002E-2</c:v>
                </c:pt>
                <c:pt idx="66">
                  <c:v>4.2466667E-2</c:v>
                </c:pt>
                <c:pt idx="67">
                  <c:v>5.4899999999999997E-2</c:v>
                </c:pt>
                <c:pt idx="68">
                  <c:v>5.0058333000000003E-2</c:v>
                </c:pt>
                <c:pt idx="69">
                  <c:v>5.0608332999999998E-2</c:v>
                </c:pt>
                <c:pt idx="70">
                  <c:v>4.7766666999999999E-2</c:v>
                </c:pt>
                <c:pt idx="71">
                  <c:v>4.6383332999999999E-2</c:v>
                </c:pt>
                <c:pt idx="72">
                  <c:v>5.8166666999999998E-2</c:v>
                </c:pt>
                <c:pt idx="73">
                  <c:v>3.3883333000000002E-2</c:v>
                </c:pt>
                <c:pt idx="74">
                  <c:v>1.6041666999999999E-2</c:v>
                </c:pt>
                <c:pt idx="75">
                  <c:v>1.0108333000000001E-2</c:v>
                </c:pt>
                <c:pt idx="76">
                  <c:v>1.3716667E-2</c:v>
                </c:pt>
                <c:pt idx="77">
                  <c:v>3.1466666999999997E-2</c:v>
                </c:pt>
                <c:pt idx="78">
                  <c:v>4.7266666999999998E-2</c:v>
                </c:pt>
                <c:pt idx="79">
                  <c:v>4.3533333E-2</c:v>
                </c:pt>
                <c:pt idx="80">
                  <c:v>1.3650000000000001E-2</c:v>
                </c:pt>
                <c:pt idx="81">
                  <c:v>1.5E-3</c:v>
                </c:pt>
                <c:pt idx="82">
                  <c:v>1.366667E-3</c:v>
                </c:pt>
                <c:pt idx="83">
                  <c:v>5.2499999999999997E-4</c:v>
                </c:pt>
                <c:pt idx="84">
                  <c:v>8.5833299999999997E-4</c:v>
                </c:pt>
                <c:pt idx="85">
                  <c:v>5.8333300000000001E-4</c:v>
                </c:pt>
                <c:pt idx="86">
                  <c:v>3.2499999999999999E-4</c:v>
                </c:pt>
                <c:pt idx="87">
                  <c:v>5.2499999999999997E-4</c:v>
                </c:pt>
                <c:pt idx="88">
                  <c:v>3.1749999999999999E-3</c:v>
                </c:pt>
                <c:pt idx="89">
                  <c:v>1.3899999999999999E-2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[1]hist!$K$1</c:f>
              <c:strCache>
                <c:ptCount val="1"/>
                <c:pt idx="0">
                  <c:v>10 yr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[1]hist!$A$11:$A$91</c:f>
              <c:numCache>
                <c:formatCode>General</c:formatCode>
                <c:ptCount val="81"/>
                <c:pt idx="0">
                  <c:v>1937</c:v>
                </c:pt>
                <c:pt idx="1">
                  <c:v>1938</c:v>
                </c:pt>
                <c:pt idx="2">
                  <c:v>1939</c:v>
                </c:pt>
                <c:pt idx="3">
                  <c:v>1940</c:v>
                </c:pt>
                <c:pt idx="4">
                  <c:v>1941</c:v>
                </c:pt>
                <c:pt idx="5">
                  <c:v>1942</c:v>
                </c:pt>
                <c:pt idx="6">
                  <c:v>1943</c:v>
                </c:pt>
                <c:pt idx="7">
                  <c:v>1944</c:v>
                </c:pt>
                <c:pt idx="8">
                  <c:v>1945</c:v>
                </c:pt>
                <c:pt idx="9">
                  <c:v>1946</c:v>
                </c:pt>
                <c:pt idx="10">
                  <c:v>1947</c:v>
                </c:pt>
                <c:pt idx="11">
                  <c:v>1948</c:v>
                </c:pt>
                <c:pt idx="12">
                  <c:v>1949</c:v>
                </c:pt>
                <c:pt idx="13">
                  <c:v>1950</c:v>
                </c:pt>
                <c:pt idx="14">
                  <c:v>1951</c:v>
                </c:pt>
                <c:pt idx="15">
                  <c:v>1952</c:v>
                </c:pt>
                <c:pt idx="16">
                  <c:v>1953</c:v>
                </c:pt>
                <c:pt idx="17">
                  <c:v>1954</c:v>
                </c:pt>
                <c:pt idx="18">
                  <c:v>1955</c:v>
                </c:pt>
                <c:pt idx="19">
                  <c:v>1956</c:v>
                </c:pt>
                <c:pt idx="20">
                  <c:v>1957</c:v>
                </c:pt>
                <c:pt idx="21">
                  <c:v>1958</c:v>
                </c:pt>
                <c:pt idx="22">
                  <c:v>1959</c:v>
                </c:pt>
                <c:pt idx="23">
                  <c:v>1960</c:v>
                </c:pt>
                <c:pt idx="24">
                  <c:v>1961</c:v>
                </c:pt>
                <c:pt idx="25">
                  <c:v>1962</c:v>
                </c:pt>
                <c:pt idx="26">
                  <c:v>1963</c:v>
                </c:pt>
                <c:pt idx="27">
                  <c:v>1964</c:v>
                </c:pt>
                <c:pt idx="28">
                  <c:v>1965</c:v>
                </c:pt>
                <c:pt idx="29">
                  <c:v>1966</c:v>
                </c:pt>
                <c:pt idx="30">
                  <c:v>1967</c:v>
                </c:pt>
                <c:pt idx="31">
                  <c:v>1968</c:v>
                </c:pt>
                <c:pt idx="32">
                  <c:v>1969</c:v>
                </c:pt>
                <c:pt idx="33">
                  <c:v>1970</c:v>
                </c:pt>
                <c:pt idx="34">
                  <c:v>1971</c:v>
                </c:pt>
                <c:pt idx="35">
                  <c:v>1972</c:v>
                </c:pt>
                <c:pt idx="36">
                  <c:v>1973</c:v>
                </c:pt>
                <c:pt idx="37">
                  <c:v>1974</c:v>
                </c:pt>
                <c:pt idx="38">
                  <c:v>1975</c:v>
                </c:pt>
                <c:pt idx="39">
                  <c:v>1976</c:v>
                </c:pt>
                <c:pt idx="40">
                  <c:v>1977</c:v>
                </c:pt>
                <c:pt idx="41">
                  <c:v>1978</c:v>
                </c:pt>
                <c:pt idx="42">
                  <c:v>1979</c:v>
                </c:pt>
                <c:pt idx="43">
                  <c:v>1980</c:v>
                </c:pt>
                <c:pt idx="44">
                  <c:v>1981</c:v>
                </c:pt>
                <c:pt idx="45">
                  <c:v>1982</c:v>
                </c:pt>
                <c:pt idx="46">
                  <c:v>1983</c:v>
                </c:pt>
                <c:pt idx="47">
                  <c:v>1984</c:v>
                </c:pt>
                <c:pt idx="48">
                  <c:v>1985</c:v>
                </c:pt>
                <c:pt idx="49">
                  <c:v>1986</c:v>
                </c:pt>
                <c:pt idx="50">
                  <c:v>1987</c:v>
                </c:pt>
                <c:pt idx="51">
                  <c:v>1988</c:v>
                </c:pt>
                <c:pt idx="52">
                  <c:v>1989</c:v>
                </c:pt>
                <c:pt idx="53">
                  <c:v>1990</c:v>
                </c:pt>
                <c:pt idx="54">
                  <c:v>1991</c:v>
                </c:pt>
                <c:pt idx="55">
                  <c:v>1992</c:v>
                </c:pt>
                <c:pt idx="56">
                  <c:v>1993</c:v>
                </c:pt>
                <c:pt idx="57">
                  <c:v>1994</c:v>
                </c:pt>
                <c:pt idx="58">
                  <c:v>1995</c:v>
                </c:pt>
                <c:pt idx="59">
                  <c:v>1996</c:v>
                </c:pt>
                <c:pt idx="60">
                  <c:v>1997</c:v>
                </c:pt>
                <c:pt idx="61">
                  <c:v>1998</c:v>
                </c:pt>
                <c:pt idx="62">
                  <c:v>1999</c:v>
                </c:pt>
                <c:pt idx="63">
                  <c:v>2000</c:v>
                </c:pt>
                <c:pt idx="64">
                  <c:v>2001</c:v>
                </c:pt>
                <c:pt idx="65">
                  <c:v>2002</c:v>
                </c:pt>
                <c:pt idx="66">
                  <c:v>2003</c:v>
                </c:pt>
                <c:pt idx="67">
                  <c:v>2004</c:v>
                </c:pt>
                <c:pt idx="68">
                  <c:v>2005</c:v>
                </c:pt>
                <c:pt idx="69">
                  <c:v>2006</c:v>
                </c:pt>
                <c:pt idx="70">
                  <c:v>2007</c:v>
                </c:pt>
                <c:pt idx="71">
                  <c:v>2008</c:v>
                </c:pt>
                <c:pt idx="72">
                  <c:v>2009</c:v>
                </c:pt>
                <c:pt idx="73">
                  <c:v>2010</c:v>
                </c:pt>
                <c:pt idx="74">
                  <c:v>2011</c:v>
                </c:pt>
                <c:pt idx="75">
                  <c:v>2012</c:v>
                </c:pt>
                <c:pt idx="76">
                  <c:v>2013</c:v>
                </c:pt>
                <c:pt idx="77">
                  <c:v>2014</c:v>
                </c:pt>
                <c:pt idx="78">
                  <c:v>2015</c:v>
                </c:pt>
                <c:pt idx="79">
                  <c:v>2016</c:v>
                </c:pt>
                <c:pt idx="80">
                  <c:v>2017</c:v>
                </c:pt>
              </c:numCache>
            </c:numRef>
          </c:xVal>
          <c:yVal>
            <c:numRef>
              <c:f>[1]hist!$K$11:$K$91</c:f>
              <c:numCache>
                <c:formatCode>General</c:formatCode>
                <c:ptCount val="81"/>
                <c:pt idx="0">
                  <c:v>1.591604784089462E-2</c:v>
                </c:pt>
                <c:pt idx="1">
                  <c:v>1.2904731123426938E-2</c:v>
                </c:pt>
                <c:pt idx="2">
                  <c:v>9.8046515771514908E-3</c:v>
                </c:pt>
                <c:pt idx="3">
                  <c:v>5.3575011146378415E-3</c:v>
                </c:pt>
                <c:pt idx="4">
                  <c:v>3.1936495872404436E-3</c:v>
                </c:pt>
                <c:pt idx="5">
                  <c:v>2.4692029877004806E-3</c:v>
                </c:pt>
                <c:pt idx="6">
                  <c:v>1.8918052682361797E-3</c:v>
                </c:pt>
                <c:pt idx="7">
                  <c:v>1.9933352686731798E-3</c:v>
                </c:pt>
                <c:pt idx="8">
                  <c:v>2.2057001462318926E-3</c:v>
                </c:pt>
                <c:pt idx="9">
                  <c:v>2.4131064609436148E-3</c:v>
                </c:pt>
                <c:pt idx="10">
                  <c:v>2.7375216994629525E-3</c:v>
                </c:pt>
                <c:pt idx="11">
                  <c:v>3.7152647949076911E-3</c:v>
                </c:pt>
                <c:pt idx="12">
                  <c:v>4.782788337727828E-3</c:v>
                </c:pt>
                <c:pt idx="13">
                  <c:v>5.9493385042002078E-3</c:v>
                </c:pt>
                <c:pt idx="14">
                  <c:v>7.3355028075314799E-3</c:v>
                </c:pt>
                <c:pt idx="15">
                  <c:v>8.7123809918385753E-3</c:v>
                </c:pt>
                <c:pt idx="16">
                  <c:v>1.022042197838835E-2</c:v>
                </c:pt>
                <c:pt idx="17">
                  <c:v>1.0780924937550784E-2</c:v>
                </c:pt>
                <c:pt idx="18">
                  <c:v>1.2127181175120461E-2</c:v>
                </c:pt>
                <c:pt idx="19">
                  <c:v>1.4370811815354267E-2</c:v>
                </c:pt>
                <c:pt idx="20">
                  <c:v>1.6986236486166817E-2</c:v>
                </c:pt>
                <c:pt idx="21">
                  <c:v>1.7714414215585172E-2</c:v>
                </c:pt>
                <c:pt idx="22">
                  <c:v>1.9977214924871367E-2</c:v>
                </c:pt>
                <c:pt idx="23">
                  <c:v>2.1657885067313254E-2</c:v>
                </c:pt>
                <c:pt idx="24">
                  <c:v>2.249678812721978E-2</c:v>
                </c:pt>
                <c:pt idx="25">
                  <c:v>2.3548188977878803E-2</c:v>
                </c:pt>
                <c:pt idx="26">
                  <c:v>2.4815216788521388E-2</c:v>
                </c:pt>
                <c:pt idx="27">
                  <c:v>2.743312780679652E-2</c:v>
                </c:pt>
                <c:pt idx="28">
                  <c:v>2.9657758007069157E-2</c:v>
                </c:pt>
                <c:pt idx="29">
                  <c:v>3.1878448088966227E-2</c:v>
                </c:pt>
                <c:pt idx="30">
                  <c:v>3.2954660347285003E-2</c:v>
                </c:pt>
                <c:pt idx="31">
                  <c:v>3.6519723640117352E-2</c:v>
                </c:pt>
                <c:pt idx="32">
                  <c:v>3.9762953801856682E-2</c:v>
                </c:pt>
                <c:pt idx="33">
                  <c:v>4.3255296591285797E-2</c:v>
                </c:pt>
                <c:pt idx="34">
                  <c:v>4.5254406298297134E-2</c:v>
                </c:pt>
                <c:pt idx="35">
                  <c:v>4.6568264882110855E-2</c:v>
                </c:pt>
                <c:pt idx="36">
                  <c:v>5.043215551853808E-2</c:v>
                </c:pt>
                <c:pt idx="37">
                  <c:v>5.4698567149413124E-2</c:v>
                </c:pt>
                <c:pt idx="38">
                  <c:v>5.6536629020687457E-2</c:v>
                </c:pt>
                <c:pt idx="39">
                  <c:v>5.6649084341705347E-2</c:v>
                </c:pt>
                <c:pt idx="40">
                  <c:v>5.7620092407878687E-2</c:v>
                </c:pt>
                <c:pt idx="41">
                  <c:v>5.9463014875474229E-2</c:v>
                </c:pt>
                <c:pt idx="42">
                  <c:v>6.2794983610252597E-2</c:v>
                </c:pt>
                <c:pt idx="43">
                  <c:v>6.772785208011034E-2</c:v>
                </c:pt>
                <c:pt idx="44">
                  <c:v>7.7255247513108971E-2</c:v>
                </c:pt>
                <c:pt idx="45">
                  <c:v>8.3842295511593168E-2</c:v>
                </c:pt>
                <c:pt idx="46">
                  <c:v>8.5430899057229892E-2</c:v>
                </c:pt>
                <c:pt idx="47">
                  <c:v>8.7122676472300986E-2</c:v>
                </c:pt>
                <c:pt idx="48">
                  <c:v>8.8861595877141042E-2</c:v>
                </c:pt>
                <c:pt idx="49">
                  <c:v>8.9898727319399407E-2</c:v>
                </c:pt>
                <c:pt idx="50">
                  <c:v>9.0421310145376577E-2</c:v>
                </c:pt>
                <c:pt idx="51">
                  <c:v>8.9890307039302453E-2</c:v>
                </c:pt>
                <c:pt idx="52">
                  <c:v>8.7936327480901744E-2</c:v>
                </c:pt>
                <c:pt idx="53">
                  <c:v>8.4026239422896776E-2</c:v>
                </c:pt>
                <c:pt idx="54">
                  <c:v>7.550775274920718E-2</c:v>
                </c:pt>
                <c:pt idx="55">
                  <c:v>6.8311300698675304E-2</c:v>
                </c:pt>
                <c:pt idx="56">
                  <c:v>6.2657168385347406E-2</c:v>
                </c:pt>
                <c:pt idx="57">
                  <c:v>5.7423746394148711E-2</c:v>
                </c:pt>
                <c:pt idx="58">
                  <c:v>5.5450230873875128E-2</c:v>
                </c:pt>
                <c:pt idx="59">
                  <c:v>5.4477684299832907E-2</c:v>
                </c:pt>
                <c:pt idx="60">
                  <c:v>5.3763554559293825E-2</c:v>
                </c:pt>
                <c:pt idx="61">
                  <c:v>5.1880538771258866E-2</c:v>
                </c:pt>
                <c:pt idx="62">
                  <c:v>4.8451258235710171E-2</c:v>
                </c:pt>
                <c:pt idx="63">
                  <c:v>4.6804304670903241E-2</c:v>
                </c:pt>
                <c:pt idx="64">
                  <c:v>4.481378644388867E-2</c:v>
                </c:pt>
                <c:pt idx="65">
                  <c:v>4.295289531214519E-2</c:v>
                </c:pt>
                <c:pt idx="66">
                  <c:v>4.0923518679724991E-2</c:v>
                </c:pt>
                <c:pt idx="67">
                  <c:v>3.8016512216488829E-2</c:v>
                </c:pt>
                <c:pt idx="68">
                  <c:v>3.5687304415546128E-2</c:v>
                </c:pt>
                <c:pt idx="69">
                  <c:v>3.5411628501984316E-2</c:v>
                </c:pt>
                <c:pt idx="70">
                  <c:v>3.4712240214358037E-2</c:v>
                </c:pt>
                <c:pt idx="71">
                  <c:v>3.1292670807304912E-2</c:v>
                </c:pt>
                <c:pt idx="72">
                  <c:v>2.6781287557565259E-2</c:v>
                </c:pt>
                <c:pt idx="73">
                  <c:v>2.1131916510703341E-2</c:v>
                </c:pt>
                <c:pt idx="74">
                  <c:v>1.7788388223686002E-2</c:v>
                </c:pt>
                <c:pt idx="75">
                  <c:v>1.6257118954026817E-2</c:v>
                </c:pt>
                <c:pt idx="76">
                  <c:v>1.5294729991550682E-2</c:v>
                </c:pt>
                <c:pt idx="77">
                  <c:v>1.3945437892942669E-2</c:v>
                </c:pt>
                <c:pt idx="78">
                  <c:v>1.08619748925185E-2</c:v>
                </c:pt>
                <c:pt idx="79">
                  <c:v>6.523229009322673E-3</c:v>
                </c:pt>
                <c:pt idx="80">
                  <c:v>3.6277984654105033E-3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[1]hist!$L$1</c:f>
              <c:strCache>
                <c:ptCount val="1"/>
                <c:pt idx="0">
                  <c:v>30 yr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[1]hist!$A$31:$A$91</c:f>
              <c:numCache>
                <c:formatCode>General</c:formatCode>
                <c:ptCount val="61"/>
                <c:pt idx="0">
                  <c:v>1957</c:v>
                </c:pt>
                <c:pt idx="1">
                  <c:v>1958</c:v>
                </c:pt>
                <c:pt idx="2">
                  <c:v>1959</c:v>
                </c:pt>
                <c:pt idx="3">
                  <c:v>1960</c:v>
                </c:pt>
                <c:pt idx="4">
                  <c:v>1961</c:v>
                </c:pt>
                <c:pt idx="5">
                  <c:v>1962</c:v>
                </c:pt>
                <c:pt idx="6">
                  <c:v>1963</c:v>
                </c:pt>
                <c:pt idx="7">
                  <c:v>1964</c:v>
                </c:pt>
                <c:pt idx="8">
                  <c:v>1965</c:v>
                </c:pt>
                <c:pt idx="9">
                  <c:v>1966</c:v>
                </c:pt>
                <c:pt idx="10">
                  <c:v>1967</c:v>
                </c:pt>
                <c:pt idx="11">
                  <c:v>1968</c:v>
                </c:pt>
                <c:pt idx="12">
                  <c:v>1969</c:v>
                </c:pt>
                <c:pt idx="13">
                  <c:v>1970</c:v>
                </c:pt>
                <c:pt idx="14">
                  <c:v>1971</c:v>
                </c:pt>
                <c:pt idx="15">
                  <c:v>1972</c:v>
                </c:pt>
                <c:pt idx="16">
                  <c:v>1973</c:v>
                </c:pt>
                <c:pt idx="17">
                  <c:v>1974</c:v>
                </c:pt>
                <c:pt idx="18">
                  <c:v>1975</c:v>
                </c:pt>
                <c:pt idx="19">
                  <c:v>1976</c:v>
                </c:pt>
                <c:pt idx="20">
                  <c:v>1977</c:v>
                </c:pt>
                <c:pt idx="21">
                  <c:v>1978</c:v>
                </c:pt>
                <c:pt idx="22">
                  <c:v>1979</c:v>
                </c:pt>
                <c:pt idx="23">
                  <c:v>1980</c:v>
                </c:pt>
                <c:pt idx="24">
                  <c:v>1981</c:v>
                </c:pt>
                <c:pt idx="25">
                  <c:v>1982</c:v>
                </c:pt>
                <c:pt idx="26">
                  <c:v>1983</c:v>
                </c:pt>
                <c:pt idx="27">
                  <c:v>1984</c:v>
                </c:pt>
                <c:pt idx="28">
                  <c:v>1985</c:v>
                </c:pt>
                <c:pt idx="29">
                  <c:v>1986</c:v>
                </c:pt>
                <c:pt idx="30">
                  <c:v>1987</c:v>
                </c:pt>
                <c:pt idx="31">
                  <c:v>1988</c:v>
                </c:pt>
                <c:pt idx="32">
                  <c:v>1989</c:v>
                </c:pt>
                <c:pt idx="33">
                  <c:v>1990</c:v>
                </c:pt>
                <c:pt idx="34">
                  <c:v>1991</c:v>
                </c:pt>
                <c:pt idx="35">
                  <c:v>1992</c:v>
                </c:pt>
                <c:pt idx="36">
                  <c:v>1993</c:v>
                </c:pt>
                <c:pt idx="37">
                  <c:v>1994</c:v>
                </c:pt>
                <c:pt idx="38">
                  <c:v>1995</c:v>
                </c:pt>
                <c:pt idx="39">
                  <c:v>1996</c:v>
                </c:pt>
                <c:pt idx="40">
                  <c:v>1997</c:v>
                </c:pt>
                <c:pt idx="41">
                  <c:v>1998</c:v>
                </c:pt>
                <c:pt idx="42">
                  <c:v>1999</c:v>
                </c:pt>
                <c:pt idx="43">
                  <c:v>2000</c:v>
                </c:pt>
                <c:pt idx="44">
                  <c:v>2001</c:v>
                </c:pt>
                <c:pt idx="45">
                  <c:v>2002</c:v>
                </c:pt>
                <c:pt idx="46">
                  <c:v>2003</c:v>
                </c:pt>
                <c:pt idx="47">
                  <c:v>2004</c:v>
                </c:pt>
                <c:pt idx="48">
                  <c:v>2005</c:v>
                </c:pt>
                <c:pt idx="49">
                  <c:v>2006</c:v>
                </c:pt>
                <c:pt idx="50">
                  <c:v>2007</c:v>
                </c:pt>
                <c:pt idx="51">
                  <c:v>2008</c:v>
                </c:pt>
                <c:pt idx="52">
                  <c:v>2009</c:v>
                </c:pt>
                <c:pt idx="53">
                  <c:v>2010</c:v>
                </c:pt>
                <c:pt idx="54">
                  <c:v>2011</c:v>
                </c:pt>
                <c:pt idx="55">
                  <c:v>2012</c:v>
                </c:pt>
                <c:pt idx="56">
                  <c:v>2013</c:v>
                </c:pt>
                <c:pt idx="57">
                  <c:v>2014</c:v>
                </c:pt>
                <c:pt idx="58">
                  <c:v>2015</c:v>
                </c:pt>
                <c:pt idx="59">
                  <c:v>2016</c:v>
                </c:pt>
                <c:pt idx="60">
                  <c:v>2017</c:v>
                </c:pt>
              </c:numCache>
            </c:numRef>
          </c:xVal>
          <c:yVal>
            <c:numRef>
              <c:f>[1]hist!$L$31:$L$91</c:f>
              <c:numCache>
                <c:formatCode>General</c:formatCode>
                <c:ptCount val="61"/>
                <c:pt idx="0">
                  <c:v>1.1859128647865091E-2</c:v>
                </c:pt>
                <c:pt idx="1">
                  <c:v>1.14281066772568E-2</c:v>
                </c:pt>
                <c:pt idx="2">
                  <c:v>1.1501834482013917E-2</c:v>
                </c:pt>
                <c:pt idx="3">
                  <c:v>1.0960159644236134E-2</c:v>
                </c:pt>
                <c:pt idx="4">
                  <c:v>1.0974704152828529E-2</c:v>
                </c:pt>
                <c:pt idx="5">
                  <c:v>1.1538060560274621E-2</c:v>
                </c:pt>
                <c:pt idx="6">
                  <c:v>1.2264899392983031E-2</c:v>
                </c:pt>
                <c:pt idx="7">
                  <c:v>1.3347681865647498E-2</c:v>
                </c:pt>
                <c:pt idx="8">
                  <c:v>1.4600217132285209E-2</c:v>
                </c:pt>
                <c:pt idx="9">
                  <c:v>1.6148875170288068E-2</c:v>
                </c:pt>
                <c:pt idx="10">
                  <c:v>1.7484652135421497E-2</c:v>
                </c:pt>
                <c:pt idx="11">
                  <c:v>1.9227990050915356E-2</c:v>
                </c:pt>
                <c:pt idx="12">
                  <c:v>2.1407397796995742E-2</c:v>
                </c:pt>
                <c:pt idx="13">
                  <c:v>2.350680135614569E-2</c:v>
                </c:pt>
                <c:pt idx="14">
                  <c:v>2.4910714640430154E-2</c:v>
                </c:pt>
                <c:pt idx="15">
                  <c:v>2.6158394785618322E-2</c:v>
                </c:pt>
                <c:pt idx="16">
                  <c:v>2.8355414208106611E-2</c:v>
                </c:pt>
                <c:pt idx="17">
                  <c:v>3.081244400180716E-2</c:v>
                </c:pt>
                <c:pt idx="18">
                  <c:v>3.2612823785316269E-2</c:v>
                </c:pt>
                <c:pt idx="19">
                  <c:v>3.4154332262400944E-2</c:v>
                </c:pt>
                <c:pt idx="20">
                  <c:v>3.5719157062706453E-2</c:v>
                </c:pt>
                <c:pt idx="21">
                  <c:v>3.7758817660493271E-2</c:v>
                </c:pt>
                <c:pt idx="22">
                  <c:v>4.0698116614518831E-2</c:v>
                </c:pt>
                <c:pt idx="23">
                  <c:v>4.4044204709694501E-2</c:v>
                </c:pt>
                <c:pt idx="24">
                  <c:v>4.8095507034289886E-2</c:v>
                </c:pt>
                <c:pt idx="25">
                  <c:v>5.1027267792519204E-2</c:v>
                </c:pt>
                <c:pt idx="26">
                  <c:v>5.3267259652177934E-2</c:v>
                </c:pt>
                <c:pt idx="27">
                  <c:v>5.6136758870911185E-2</c:v>
                </c:pt>
                <c:pt idx="28">
                  <c:v>5.8075629806875195E-2</c:v>
                </c:pt>
                <c:pt idx="29">
                  <c:v>5.9209391448286075E-2</c:v>
                </c:pt>
                <c:pt idx="30">
                  <c:v>6.0071342605947597E-2</c:v>
                </c:pt>
                <c:pt idx="31">
                  <c:v>6.1733173736903346E-2</c:v>
                </c:pt>
                <c:pt idx="32">
                  <c:v>6.3316218360183862E-2</c:v>
                </c:pt>
                <c:pt idx="33">
                  <c:v>6.4870971264226807E-2</c:v>
                </c:pt>
                <c:pt idx="34">
                  <c:v>6.5903913839991723E-2</c:v>
                </c:pt>
                <c:pt idx="35">
                  <c:v>6.6130806888201166E-2</c:v>
                </c:pt>
                <c:pt idx="36">
                  <c:v>6.6075071483314485E-2</c:v>
                </c:pt>
                <c:pt idx="37">
                  <c:v>6.631452067229282E-2</c:v>
                </c:pt>
                <c:pt idx="38">
                  <c:v>6.6837646500915504E-2</c:v>
                </c:pt>
                <c:pt idx="39">
                  <c:v>6.6886221993630368E-2</c:v>
                </c:pt>
                <c:pt idx="40">
                  <c:v>6.7142457258814847E-2</c:v>
                </c:pt>
                <c:pt idx="41">
                  <c:v>6.6952299075953015E-2</c:v>
                </c:pt>
                <c:pt idx="42">
                  <c:v>6.6269712575879547E-2</c:v>
                </c:pt>
                <c:pt idx="43">
                  <c:v>6.6077118438863769E-2</c:v>
                </c:pt>
                <c:pt idx="44">
                  <c:v>6.5754117951792646E-2</c:v>
                </c:pt>
                <c:pt idx="45">
                  <c:v>6.4901741076793362E-2</c:v>
                </c:pt>
                <c:pt idx="46">
                  <c:v>6.2848570127213232E-2</c:v>
                </c:pt>
                <c:pt idx="47">
                  <c:v>6.066268921611484E-2</c:v>
                </c:pt>
                <c:pt idx="48">
                  <c:v>5.9773439400216288E-2</c:v>
                </c:pt>
                <c:pt idx="49">
                  <c:v>5.9690055935958553E-2</c:v>
                </c:pt>
                <c:pt idx="50">
                  <c:v>5.938144898844433E-2</c:v>
                </c:pt>
                <c:pt idx="51">
                  <c:v>5.7410731996615727E-2</c:v>
                </c:pt>
                <c:pt idx="52">
                  <c:v>5.4087240653516666E-2</c:v>
                </c:pt>
                <c:pt idx="53">
                  <c:v>5.0337928368490159E-2</c:v>
                </c:pt>
                <c:pt idx="54">
                  <c:v>4.5771119252962622E-2</c:v>
                </c:pt>
                <c:pt idx="55">
                  <c:v>4.2290323371431127E-2</c:v>
                </c:pt>
                <c:pt idx="56">
                  <c:v>3.9444669469963278E-2</c:v>
                </c:pt>
                <c:pt idx="57">
                  <c:v>3.6309077185925132E-2</c:v>
                </c:pt>
                <c:pt idx="58">
                  <c:v>3.3838633691872566E-2</c:v>
                </c:pt>
                <c:pt idx="59">
                  <c:v>3.1948627754407211E-2</c:v>
                </c:pt>
                <c:pt idx="60">
                  <c:v>3.0493240810704147E-2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507256"/>
        <c:axId val="449701384"/>
      </c:scatterChart>
      <c:valAx>
        <c:axId val="445507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701384"/>
        <c:crosses val="autoZero"/>
        <c:crossBetween val="midCat"/>
      </c:valAx>
      <c:valAx>
        <c:axId val="449701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507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1839832206112778"/>
          <c:y val="0.22692299551265771"/>
          <c:w val="0.1070424839842125"/>
          <c:h val="0.17011207772415537"/>
        </c:manualLayout>
      </c:layout>
      <c:overlay val="0"/>
      <c:spPr>
        <a:solidFill>
          <a:schemeClr val="bg1"/>
        </a:solidFill>
        <a:ln w="1270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10 Year Trailing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4649735218865897E-2"/>
          <c:y val="0.12463037634408602"/>
          <c:w val="0.90361222951664966"/>
          <c:h val="0.79741845525357802"/>
        </c:manualLayout>
      </c:layout>
      <c:scatterChart>
        <c:scatterStyle val="smoothMarker"/>
        <c:varyColors val="0"/>
        <c:ser>
          <c:idx val="1"/>
          <c:order val="0"/>
          <c:tx>
            <c:v>CPI 10 year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[1]hist!$A$11:$A$91</c:f>
              <c:numCache>
                <c:formatCode>General</c:formatCode>
                <c:ptCount val="81"/>
                <c:pt idx="0">
                  <c:v>1937</c:v>
                </c:pt>
                <c:pt idx="1">
                  <c:v>1938</c:v>
                </c:pt>
                <c:pt idx="2">
                  <c:v>1939</c:v>
                </c:pt>
                <c:pt idx="3">
                  <c:v>1940</c:v>
                </c:pt>
                <c:pt idx="4">
                  <c:v>1941</c:v>
                </c:pt>
                <c:pt idx="5">
                  <c:v>1942</c:v>
                </c:pt>
                <c:pt idx="6">
                  <c:v>1943</c:v>
                </c:pt>
                <c:pt idx="7">
                  <c:v>1944</c:v>
                </c:pt>
                <c:pt idx="8">
                  <c:v>1945</c:v>
                </c:pt>
                <c:pt idx="9">
                  <c:v>1946</c:v>
                </c:pt>
                <c:pt idx="10">
                  <c:v>1947</c:v>
                </c:pt>
                <c:pt idx="11">
                  <c:v>1948</c:v>
                </c:pt>
                <c:pt idx="12">
                  <c:v>1949</c:v>
                </c:pt>
                <c:pt idx="13">
                  <c:v>1950</c:v>
                </c:pt>
                <c:pt idx="14">
                  <c:v>1951</c:v>
                </c:pt>
                <c:pt idx="15">
                  <c:v>1952</c:v>
                </c:pt>
                <c:pt idx="16">
                  <c:v>1953</c:v>
                </c:pt>
                <c:pt idx="17">
                  <c:v>1954</c:v>
                </c:pt>
                <c:pt idx="18">
                  <c:v>1955</c:v>
                </c:pt>
                <c:pt idx="19">
                  <c:v>1956</c:v>
                </c:pt>
                <c:pt idx="20">
                  <c:v>1957</c:v>
                </c:pt>
                <c:pt idx="21">
                  <c:v>1958</c:v>
                </c:pt>
                <c:pt idx="22">
                  <c:v>1959</c:v>
                </c:pt>
                <c:pt idx="23">
                  <c:v>1960</c:v>
                </c:pt>
                <c:pt idx="24">
                  <c:v>1961</c:v>
                </c:pt>
                <c:pt idx="25">
                  <c:v>1962</c:v>
                </c:pt>
                <c:pt idx="26">
                  <c:v>1963</c:v>
                </c:pt>
                <c:pt idx="27">
                  <c:v>1964</c:v>
                </c:pt>
                <c:pt idx="28">
                  <c:v>1965</c:v>
                </c:pt>
                <c:pt idx="29">
                  <c:v>1966</c:v>
                </c:pt>
                <c:pt idx="30">
                  <c:v>1967</c:v>
                </c:pt>
                <c:pt idx="31">
                  <c:v>1968</c:v>
                </c:pt>
                <c:pt idx="32">
                  <c:v>1969</c:v>
                </c:pt>
                <c:pt idx="33">
                  <c:v>1970</c:v>
                </c:pt>
                <c:pt idx="34">
                  <c:v>1971</c:v>
                </c:pt>
                <c:pt idx="35">
                  <c:v>1972</c:v>
                </c:pt>
                <c:pt idx="36">
                  <c:v>1973</c:v>
                </c:pt>
                <c:pt idx="37">
                  <c:v>1974</c:v>
                </c:pt>
                <c:pt idx="38">
                  <c:v>1975</c:v>
                </c:pt>
                <c:pt idx="39">
                  <c:v>1976</c:v>
                </c:pt>
                <c:pt idx="40">
                  <c:v>1977</c:v>
                </c:pt>
                <c:pt idx="41">
                  <c:v>1978</c:v>
                </c:pt>
                <c:pt idx="42">
                  <c:v>1979</c:v>
                </c:pt>
                <c:pt idx="43">
                  <c:v>1980</c:v>
                </c:pt>
                <c:pt idx="44">
                  <c:v>1981</c:v>
                </c:pt>
                <c:pt idx="45">
                  <c:v>1982</c:v>
                </c:pt>
                <c:pt idx="46">
                  <c:v>1983</c:v>
                </c:pt>
                <c:pt idx="47">
                  <c:v>1984</c:v>
                </c:pt>
                <c:pt idx="48">
                  <c:v>1985</c:v>
                </c:pt>
                <c:pt idx="49">
                  <c:v>1986</c:v>
                </c:pt>
                <c:pt idx="50">
                  <c:v>1987</c:v>
                </c:pt>
                <c:pt idx="51">
                  <c:v>1988</c:v>
                </c:pt>
                <c:pt idx="52">
                  <c:v>1989</c:v>
                </c:pt>
                <c:pt idx="53">
                  <c:v>1990</c:v>
                </c:pt>
                <c:pt idx="54">
                  <c:v>1991</c:v>
                </c:pt>
                <c:pt idx="55">
                  <c:v>1992</c:v>
                </c:pt>
                <c:pt idx="56">
                  <c:v>1993</c:v>
                </c:pt>
                <c:pt idx="57">
                  <c:v>1994</c:v>
                </c:pt>
                <c:pt idx="58">
                  <c:v>1995</c:v>
                </c:pt>
                <c:pt idx="59">
                  <c:v>1996</c:v>
                </c:pt>
                <c:pt idx="60">
                  <c:v>1997</c:v>
                </c:pt>
                <c:pt idx="61">
                  <c:v>1998</c:v>
                </c:pt>
                <c:pt idx="62">
                  <c:v>1999</c:v>
                </c:pt>
                <c:pt idx="63">
                  <c:v>2000</c:v>
                </c:pt>
                <c:pt idx="64">
                  <c:v>2001</c:v>
                </c:pt>
                <c:pt idx="65">
                  <c:v>2002</c:v>
                </c:pt>
                <c:pt idx="66">
                  <c:v>2003</c:v>
                </c:pt>
                <c:pt idx="67">
                  <c:v>2004</c:v>
                </c:pt>
                <c:pt idx="68">
                  <c:v>2005</c:v>
                </c:pt>
                <c:pt idx="69">
                  <c:v>2006</c:v>
                </c:pt>
                <c:pt idx="70">
                  <c:v>2007</c:v>
                </c:pt>
                <c:pt idx="71">
                  <c:v>2008</c:v>
                </c:pt>
                <c:pt idx="72">
                  <c:v>2009</c:v>
                </c:pt>
                <c:pt idx="73">
                  <c:v>2010</c:v>
                </c:pt>
                <c:pt idx="74">
                  <c:v>2011</c:v>
                </c:pt>
                <c:pt idx="75">
                  <c:v>2012</c:v>
                </c:pt>
                <c:pt idx="76">
                  <c:v>2013</c:v>
                </c:pt>
                <c:pt idx="77">
                  <c:v>2014</c:v>
                </c:pt>
                <c:pt idx="78">
                  <c:v>2015</c:v>
                </c:pt>
                <c:pt idx="79">
                  <c:v>2016</c:v>
                </c:pt>
                <c:pt idx="80">
                  <c:v>2017</c:v>
                </c:pt>
              </c:numCache>
            </c:numRef>
          </c:xVal>
          <c:yVal>
            <c:numRef>
              <c:f>[1]hist!$K$11:$K$91</c:f>
              <c:numCache>
                <c:formatCode>General</c:formatCode>
                <c:ptCount val="81"/>
                <c:pt idx="0">
                  <c:v>1.591604784089462E-2</c:v>
                </c:pt>
                <c:pt idx="1">
                  <c:v>1.2904731123426938E-2</c:v>
                </c:pt>
                <c:pt idx="2">
                  <c:v>9.8046515771514908E-3</c:v>
                </c:pt>
                <c:pt idx="3">
                  <c:v>5.3575011146378415E-3</c:v>
                </c:pt>
                <c:pt idx="4">
                  <c:v>3.1936495872404436E-3</c:v>
                </c:pt>
                <c:pt idx="5">
                  <c:v>2.4692029877004806E-3</c:v>
                </c:pt>
                <c:pt idx="6">
                  <c:v>1.8918052682361797E-3</c:v>
                </c:pt>
                <c:pt idx="7">
                  <c:v>1.9933352686731798E-3</c:v>
                </c:pt>
                <c:pt idx="8">
                  <c:v>2.2057001462318926E-3</c:v>
                </c:pt>
                <c:pt idx="9">
                  <c:v>2.4131064609436148E-3</c:v>
                </c:pt>
                <c:pt idx="10">
                  <c:v>2.7375216994629525E-3</c:v>
                </c:pt>
                <c:pt idx="11">
                  <c:v>3.7152647949076911E-3</c:v>
                </c:pt>
                <c:pt idx="12">
                  <c:v>4.782788337727828E-3</c:v>
                </c:pt>
                <c:pt idx="13">
                  <c:v>5.9493385042002078E-3</c:v>
                </c:pt>
                <c:pt idx="14">
                  <c:v>7.3355028075314799E-3</c:v>
                </c:pt>
                <c:pt idx="15">
                  <c:v>8.7123809918385753E-3</c:v>
                </c:pt>
                <c:pt idx="16">
                  <c:v>1.022042197838835E-2</c:v>
                </c:pt>
                <c:pt idx="17">
                  <c:v>1.0780924937550784E-2</c:v>
                </c:pt>
                <c:pt idx="18">
                  <c:v>1.2127181175120461E-2</c:v>
                </c:pt>
                <c:pt idx="19">
                  <c:v>1.4370811815354267E-2</c:v>
                </c:pt>
                <c:pt idx="20">
                  <c:v>1.6986236486166817E-2</c:v>
                </c:pt>
                <c:pt idx="21">
                  <c:v>1.7714414215585172E-2</c:v>
                </c:pt>
                <c:pt idx="22">
                  <c:v>1.9977214924871367E-2</c:v>
                </c:pt>
                <c:pt idx="23">
                  <c:v>2.1657885067313254E-2</c:v>
                </c:pt>
                <c:pt idx="24">
                  <c:v>2.249678812721978E-2</c:v>
                </c:pt>
                <c:pt idx="25">
                  <c:v>2.3548188977878803E-2</c:v>
                </c:pt>
                <c:pt idx="26">
                  <c:v>2.4815216788521388E-2</c:v>
                </c:pt>
                <c:pt idx="27">
                  <c:v>2.743312780679652E-2</c:v>
                </c:pt>
                <c:pt idx="28">
                  <c:v>2.9657758007069157E-2</c:v>
                </c:pt>
                <c:pt idx="29">
                  <c:v>3.1878448088966227E-2</c:v>
                </c:pt>
                <c:pt idx="30">
                  <c:v>3.2954660347285003E-2</c:v>
                </c:pt>
                <c:pt idx="31">
                  <c:v>3.6519723640117352E-2</c:v>
                </c:pt>
                <c:pt idx="32">
                  <c:v>3.9762953801856682E-2</c:v>
                </c:pt>
                <c:pt idx="33">
                  <c:v>4.3255296591285797E-2</c:v>
                </c:pt>
                <c:pt idx="34">
                  <c:v>4.5254406298297134E-2</c:v>
                </c:pt>
                <c:pt idx="35">
                  <c:v>4.6568264882110855E-2</c:v>
                </c:pt>
                <c:pt idx="36">
                  <c:v>5.043215551853808E-2</c:v>
                </c:pt>
                <c:pt idx="37">
                  <c:v>5.4698567149413124E-2</c:v>
                </c:pt>
                <c:pt idx="38">
                  <c:v>5.6536629020687457E-2</c:v>
                </c:pt>
                <c:pt idx="39">
                  <c:v>5.6649084341705347E-2</c:v>
                </c:pt>
                <c:pt idx="40">
                  <c:v>5.7620092407878687E-2</c:v>
                </c:pt>
                <c:pt idx="41">
                  <c:v>5.9463014875474229E-2</c:v>
                </c:pt>
                <c:pt idx="42">
                  <c:v>6.2794983610252597E-2</c:v>
                </c:pt>
                <c:pt idx="43">
                  <c:v>6.772785208011034E-2</c:v>
                </c:pt>
                <c:pt idx="44">
                  <c:v>7.7255247513108971E-2</c:v>
                </c:pt>
                <c:pt idx="45">
                  <c:v>8.3842295511593168E-2</c:v>
                </c:pt>
                <c:pt idx="46">
                  <c:v>8.5430899057229892E-2</c:v>
                </c:pt>
                <c:pt idx="47">
                  <c:v>8.7122676472300986E-2</c:v>
                </c:pt>
                <c:pt idx="48">
                  <c:v>8.8861595877141042E-2</c:v>
                </c:pt>
                <c:pt idx="49">
                  <c:v>8.9898727319399407E-2</c:v>
                </c:pt>
                <c:pt idx="50">
                  <c:v>9.0421310145376577E-2</c:v>
                </c:pt>
                <c:pt idx="51">
                  <c:v>8.9890307039302453E-2</c:v>
                </c:pt>
                <c:pt idx="52">
                  <c:v>8.7936327480901744E-2</c:v>
                </c:pt>
                <c:pt idx="53">
                  <c:v>8.4026239422896776E-2</c:v>
                </c:pt>
                <c:pt idx="54">
                  <c:v>7.550775274920718E-2</c:v>
                </c:pt>
                <c:pt idx="55">
                  <c:v>6.8311300698675304E-2</c:v>
                </c:pt>
                <c:pt idx="56">
                  <c:v>6.2657168385347406E-2</c:v>
                </c:pt>
                <c:pt idx="57">
                  <c:v>5.7423746394148711E-2</c:v>
                </c:pt>
                <c:pt idx="58">
                  <c:v>5.5450230873875128E-2</c:v>
                </c:pt>
                <c:pt idx="59">
                  <c:v>5.4477684299832907E-2</c:v>
                </c:pt>
                <c:pt idx="60">
                  <c:v>5.3763554559293825E-2</c:v>
                </c:pt>
                <c:pt idx="61">
                  <c:v>5.1880538771258866E-2</c:v>
                </c:pt>
                <c:pt idx="62">
                  <c:v>4.8451258235710171E-2</c:v>
                </c:pt>
                <c:pt idx="63">
                  <c:v>4.6804304670903241E-2</c:v>
                </c:pt>
                <c:pt idx="64">
                  <c:v>4.481378644388867E-2</c:v>
                </c:pt>
                <c:pt idx="65">
                  <c:v>4.295289531214519E-2</c:v>
                </c:pt>
                <c:pt idx="66">
                  <c:v>4.0923518679724991E-2</c:v>
                </c:pt>
                <c:pt idx="67">
                  <c:v>3.8016512216488829E-2</c:v>
                </c:pt>
                <c:pt idx="68">
                  <c:v>3.5687304415546128E-2</c:v>
                </c:pt>
                <c:pt idx="69">
                  <c:v>3.5411628501984316E-2</c:v>
                </c:pt>
                <c:pt idx="70">
                  <c:v>3.4712240214358037E-2</c:v>
                </c:pt>
                <c:pt idx="71">
                  <c:v>3.1292670807304912E-2</c:v>
                </c:pt>
                <c:pt idx="72">
                  <c:v>2.6781287557565259E-2</c:v>
                </c:pt>
                <c:pt idx="73">
                  <c:v>2.1131916510703341E-2</c:v>
                </c:pt>
                <c:pt idx="74">
                  <c:v>1.7788388223686002E-2</c:v>
                </c:pt>
                <c:pt idx="75">
                  <c:v>1.6257118954026817E-2</c:v>
                </c:pt>
                <c:pt idx="76">
                  <c:v>1.5294729991550682E-2</c:v>
                </c:pt>
                <c:pt idx="77">
                  <c:v>1.3945437892942669E-2</c:v>
                </c:pt>
                <c:pt idx="78">
                  <c:v>1.08619748925185E-2</c:v>
                </c:pt>
                <c:pt idx="79">
                  <c:v>6.523229009322673E-3</c:v>
                </c:pt>
                <c:pt idx="80">
                  <c:v>3.6277984654105033E-3</c:v>
                </c:pt>
              </c:numCache>
            </c:numRef>
          </c:yVal>
          <c:smooth val="1"/>
        </c:ser>
        <c:ser>
          <c:idx val="0"/>
          <c:order val="1"/>
          <c:tx>
            <c:v>60/40 10 Year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[1]hist!$A$11:$A$91</c:f>
              <c:numCache>
                <c:formatCode>General</c:formatCode>
                <c:ptCount val="81"/>
                <c:pt idx="0">
                  <c:v>1937</c:v>
                </c:pt>
                <c:pt idx="1">
                  <c:v>1938</c:v>
                </c:pt>
                <c:pt idx="2">
                  <c:v>1939</c:v>
                </c:pt>
                <c:pt idx="3">
                  <c:v>1940</c:v>
                </c:pt>
                <c:pt idx="4">
                  <c:v>1941</c:v>
                </c:pt>
                <c:pt idx="5">
                  <c:v>1942</c:v>
                </c:pt>
                <c:pt idx="6">
                  <c:v>1943</c:v>
                </c:pt>
                <c:pt idx="7">
                  <c:v>1944</c:v>
                </c:pt>
                <c:pt idx="8">
                  <c:v>1945</c:v>
                </c:pt>
                <c:pt idx="9">
                  <c:v>1946</c:v>
                </c:pt>
                <c:pt idx="10">
                  <c:v>1947</c:v>
                </c:pt>
                <c:pt idx="11">
                  <c:v>1948</c:v>
                </c:pt>
                <c:pt idx="12">
                  <c:v>1949</c:v>
                </c:pt>
                <c:pt idx="13">
                  <c:v>1950</c:v>
                </c:pt>
                <c:pt idx="14">
                  <c:v>1951</c:v>
                </c:pt>
                <c:pt idx="15">
                  <c:v>1952</c:v>
                </c:pt>
                <c:pt idx="16">
                  <c:v>1953</c:v>
                </c:pt>
                <c:pt idx="17">
                  <c:v>1954</c:v>
                </c:pt>
                <c:pt idx="18">
                  <c:v>1955</c:v>
                </c:pt>
                <c:pt idx="19">
                  <c:v>1956</c:v>
                </c:pt>
                <c:pt idx="20">
                  <c:v>1957</c:v>
                </c:pt>
                <c:pt idx="21">
                  <c:v>1958</c:v>
                </c:pt>
                <c:pt idx="22">
                  <c:v>1959</c:v>
                </c:pt>
                <c:pt idx="23">
                  <c:v>1960</c:v>
                </c:pt>
                <c:pt idx="24">
                  <c:v>1961</c:v>
                </c:pt>
                <c:pt idx="25">
                  <c:v>1962</c:v>
                </c:pt>
                <c:pt idx="26">
                  <c:v>1963</c:v>
                </c:pt>
                <c:pt idx="27">
                  <c:v>1964</c:v>
                </c:pt>
                <c:pt idx="28">
                  <c:v>1965</c:v>
                </c:pt>
                <c:pt idx="29">
                  <c:v>1966</c:v>
                </c:pt>
                <c:pt idx="30">
                  <c:v>1967</c:v>
                </c:pt>
                <c:pt idx="31">
                  <c:v>1968</c:v>
                </c:pt>
                <c:pt idx="32">
                  <c:v>1969</c:v>
                </c:pt>
                <c:pt idx="33">
                  <c:v>1970</c:v>
                </c:pt>
                <c:pt idx="34">
                  <c:v>1971</c:v>
                </c:pt>
                <c:pt idx="35">
                  <c:v>1972</c:v>
                </c:pt>
                <c:pt idx="36">
                  <c:v>1973</c:v>
                </c:pt>
                <c:pt idx="37">
                  <c:v>1974</c:v>
                </c:pt>
                <c:pt idx="38">
                  <c:v>1975</c:v>
                </c:pt>
                <c:pt idx="39">
                  <c:v>1976</c:v>
                </c:pt>
                <c:pt idx="40">
                  <c:v>1977</c:v>
                </c:pt>
                <c:pt idx="41">
                  <c:v>1978</c:v>
                </c:pt>
                <c:pt idx="42">
                  <c:v>1979</c:v>
                </c:pt>
                <c:pt idx="43">
                  <c:v>1980</c:v>
                </c:pt>
                <c:pt idx="44">
                  <c:v>1981</c:v>
                </c:pt>
                <c:pt idx="45">
                  <c:v>1982</c:v>
                </c:pt>
                <c:pt idx="46">
                  <c:v>1983</c:v>
                </c:pt>
                <c:pt idx="47">
                  <c:v>1984</c:v>
                </c:pt>
                <c:pt idx="48">
                  <c:v>1985</c:v>
                </c:pt>
                <c:pt idx="49">
                  <c:v>1986</c:v>
                </c:pt>
                <c:pt idx="50">
                  <c:v>1987</c:v>
                </c:pt>
                <c:pt idx="51">
                  <c:v>1988</c:v>
                </c:pt>
                <c:pt idx="52">
                  <c:v>1989</c:v>
                </c:pt>
                <c:pt idx="53">
                  <c:v>1990</c:v>
                </c:pt>
                <c:pt idx="54">
                  <c:v>1991</c:v>
                </c:pt>
                <c:pt idx="55">
                  <c:v>1992</c:v>
                </c:pt>
                <c:pt idx="56">
                  <c:v>1993</c:v>
                </c:pt>
                <c:pt idx="57">
                  <c:v>1994</c:v>
                </c:pt>
                <c:pt idx="58">
                  <c:v>1995</c:v>
                </c:pt>
                <c:pt idx="59">
                  <c:v>1996</c:v>
                </c:pt>
                <c:pt idx="60">
                  <c:v>1997</c:v>
                </c:pt>
                <c:pt idx="61">
                  <c:v>1998</c:v>
                </c:pt>
                <c:pt idx="62">
                  <c:v>1999</c:v>
                </c:pt>
                <c:pt idx="63">
                  <c:v>2000</c:v>
                </c:pt>
                <c:pt idx="64">
                  <c:v>2001</c:v>
                </c:pt>
                <c:pt idx="65">
                  <c:v>2002</c:v>
                </c:pt>
                <c:pt idx="66">
                  <c:v>2003</c:v>
                </c:pt>
                <c:pt idx="67">
                  <c:v>2004</c:v>
                </c:pt>
                <c:pt idx="68">
                  <c:v>2005</c:v>
                </c:pt>
                <c:pt idx="69">
                  <c:v>2006</c:v>
                </c:pt>
                <c:pt idx="70">
                  <c:v>2007</c:v>
                </c:pt>
                <c:pt idx="71">
                  <c:v>2008</c:v>
                </c:pt>
                <c:pt idx="72">
                  <c:v>2009</c:v>
                </c:pt>
                <c:pt idx="73">
                  <c:v>2010</c:v>
                </c:pt>
                <c:pt idx="74">
                  <c:v>2011</c:v>
                </c:pt>
                <c:pt idx="75">
                  <c:v>2012</c:v>
                </c:pt>
                <c:pt idx="76">
                  <c:v>2013</c:v>
                </c:pt>
                <c:pt idx="77">
                  <c:v>2014</c:v>
                </c:pt>
                <c:pt idx="78">
                  <c:v>2015</c:v>
                </c:pt>
                <c:pt idx="79">
                  <c:v>2016</c:v>
                </c:pt>
                <c:pt idx="80">
                  <c:v>2017</c:v>
                </c:pt>
              </c:numCache>
            </c:numRef>
          </c:xVal>
          <c:yVal>
            <c:numRef>
              <c:f>[1]hist!$H$11:$H$91</c:f>
              <c:numCache>
                <c:formatCode>General</c:formatCode>
                <c:ptCount val="81"/>
                <c:pt idx="0">
                  <c:v>2.4133418232470394E-2</c:v>
                </c:pt>
                <c:pt idx="1">
                  <c:v>1.8013705088075538E-2</c:v>
                </c:pt>
                <c:pt idx="2">
                  <c:v>2.2557152012082637E-2</c:v>
                </c:pt>
                <c:pt idx="3">
                  <c:v>3.2717953023462254E-2</c:v>
                </c:pt>
                <c:pt idx="4">
                  <c:v>5.6815995886484227E-2</c:v>
                </c:pt>
                <c:pt idx="5">
                  <c:v>7.106461868427405E-2</c:v>
                </c:pt>
                <c:pt idx="6">
                  <c:v>5.8365657948429961E-2</c:v>
                </c:pt>
                <c:pt idx="7">
                  <c:v>6.8244956758070074E-2</c:v>
                </c:pt>
                <c:pt idx="8">
                  <c:v>6.2497506239589828E-2</c:v>
                </c:pt>
                <c:pt idx="9">
                  <c:v>3.8250141140910632E-2</c:v>
                </c:pt>
                <c:pt idx="10">
                  <c:v>6.6194558054125663E-2</c:v>
                </c:pt>
                <c:pt idx="11">
                  <c:v>5.1905994754773532E-2</c:v>
                </c:pt>
                <c:pt idx="12">
                  <c:v>6.3526236913620249E-2</c:v>
                </c:pt>
                <c:pt idx="13">
                  <c:v>8.6574970747805846E-2</c:v>
                </c:pt>
                <c:pt idx="14">
                  <c:v>0.11078125267658279</c:v>
                </c:pt>
                <c:pt idx="15">
                  <c:v>0.11016275710559165</c:v>
                </c:pt>
                <c:pt idx="16">
                  <c:v>9.4792298469734915E-2</c:v>
                </c:pt>
                <c:pt idx="17">
                  <c:v>0.11320060893161132</c:v>
                </c:pt>
                <c:pt idx="18">
                  <c:v>0.10953555444095864</c:v>
                </c:pt>
                <c:pt idx="19">
                  <c:v>0.1177541165292737</c:v>
                </c:pt>
                <c:pt idx="20">
                  <c:v>0.10990300215119886</c:v>
                </c:pt>
                <c:pt idx="21">
                  <c:v>0.13063922125531757</c:v>
                </c:pt>
                <c:pt idx="22">
                  <c:v>0.12376948847756264</c:v>
                </c:pt>
                <c:pt idx="23">
                  <c:v>0.10996328855126336</c:v>
                </c:pt>
                <c:pt idx="24">
                  <c:v>0.1125797249035323</c:v>
                </c:pt>
                <c:pt idx="25">
                  <c:v>9.6884140255693474E-2</c:v>
                </c:pt>
                <c:pt idx="26">
                  <c:v>0.110554143721179</c:v>
                </c:pt>
                <c:pt idx="27">
                  <c:v>9.110769350180159E-2</c:v>
                </c:pt>
                <c:pt idx="28">
                  <c:v>8.028095613884445E-2</c:v>
                </c:pt>
                <c:pt idx="29">
                  <c:v>7.1202988000651279E-2</c:v>
                </c:pt>
                <c:pt idx="30">
                  <c:v>8.8932209018192321E-2</c:v>
                </c:pt>
                <c:pt idx="31">
                  <c:v>7.2593381824358483E-2</c:v>
                </c:pt>
                <c:pt idx="32">
                  <c:v>5.8532572749231848E-2</c:v>
                </c:pt>
                <c:pt idx="33">
                  <c:v>6.2484178737394647E-2</c:v>
                </c:pt>
                <c:pt idx="34">
                  <c:v>5.8450486554204151E-2</c:v>
                </c:pt>
                <c:pt idx="35">
                  <c:v>7.4154475333370273E-2</c:v>
                </c:pt>
                <c:pt idx="36">
                  <c:v>5.2146449936478101E-2</c:v>
                </c:pt>
                <c:pt idx="37">
                  <c:v>2.443060264494723E-2</c:v>
                </c:pt>
                <c:pt idx="38">
                  <c:v>3.8641484132625026E-2</c:v>
                </c:pt>
                <c:pt idx="39">
                  <c:v>6.3601203254227912E-2</c:v>
                </c:pt>
                <c:pt idx="40">
                  <c:v>4.6158245278839383E-2</c:v>
                </c:pt>
                <c:pt idx="41">
                  <c:v>4.2004727628321525E-2</c:v>
                </c:pt>
                <c:pt idx="42">
                  <c:v>6.0911049203262957E-2</c:v>
                </c:pt>
                <c:pt idx="43">
                  <c:v>6.9379595434164942E-2</c:v>
                </c:pt>
                <c:pt idx="44">
                  <c:v>5.7390719126910295E-2</c:v>
                </c:pt>
                <c:pt idx="45">
                  <c:v>6.9025920329182311E-2</c:v>
                </c:pt>
                <c:pt idx="46">
                  <c:v>9.1808121977280388E-2</c:v>
                </c:pt>
                <c:pt idx="47">
                  <c:v>0.1191527695928063</c:v>
                </c:pt>
                <c:pt idx="48">
                  <c:v>0.12393582107159817</c:v>
                </c:pt>
                <c:pt idx="49">
                  <c:v>0.124045667977978</c:v>
                </c:pt>
                <c:pt idx="50">
                  <c:v>0.1299434278296725</c:v>
                </c:pt>
                <c:pt idx="51">
                  <c:v>0.14001920219386621</c:v>
                </c:pt>
                <c:pt idx="52">
                  <c:v>0.15413232004673372</c:v>
                </c:pt>
                <c:pt idx="53">
                  <c:v>0.13607796658790772</c:v>
                </c:pt>
                <c:pt idx="54">
                  <c:v>0.16038390818431059</c:v>
                </c:pt>
                <c:pt idx="55">
                  <c:v>0.1434546862272823</c:v>
                </c:pt>
                <c:pt idx="56">
                  <c:v>0.14040955352765394</c:v>
                </c:pt>
                <c:pt idx="57">
                  <c:v>0.12767150222343138</c:v>
                </c:pt>
                <c:pt idx="58">
                  <c:v>0.12999504956806973</c:v>
                </c:pt>
                <c:pt idx="59">
                  <c:v>0.12363461356274019</c:v>
                </c:pt>
                <c:pt idx="60">
                  <c:v>0.14620520386087232</c:v>
                </c:pt>
                <c:pt idx="61">
                  <c:v>0.15572262723901087</c:v>
                </c:pt>
                <c:pt idx="62">
                  <c:v>0.13936656180047757</c:v>
                </c:pt>
                <c:pt idx="63">
                  <c:v>0.14002988120607895</c:v>
                </c:pt>
                <c:pt idx="64">
                  <c:v>0.11007123221875359</c:v>
                </c:pt>
                <c:pt idx="65">
                  <c:v>9.3195464867845024E-2</c:v>
                </c:pt>
                <c:pt idx="66">
                  <c:v>9.8463265674431977E-2</c:v>
                </c:pt>
                <c:pt idx="67">
                  <c:v>0.1099121786815942</c:v>
                </c:pt>
                <c:pt idx="68">
                  <c:v>8.4052156259678545E-2</c:v>
                </c:pt>
                <c:pt idx="69">
                  <c:v>8.0165689781475535E-2</c:v>
                </c:pt>
                <c:pt idx="70">
                  <c:v>6.4866784975535552E-2</c:v>
                </c:pt>
                <c:pt idx="71">
                  <c:v>2.7589827633122566E-2</c:v>
                </c:pt>
                <c:pt idx="72">
                  <c:v>2.9349483402784093E-2</c:v>
                </c:pt>
                <c:pt idx="73">
                  <c:v>4.0053654407722128E-2</c:v>
                </c:pt>
                <c:pt idx="74">
                  <c:v>5.3027600296993382E-2</c:v>
                </c:pt>
                <c:pt idx="75">
                  <c:v>7.1710341288952817E-2</c:v>
                </c:pt>
                <c:pt idx="76">
                  <c:v>7.0313289908669585E-2</c:v>
                </c:pt>
                <c:pt idx="77">
                  <c:v>7.4367998641992061E-2</c:v>
                </c:pt>
                <c:pt idx="78">
                  <c:v>7.1527908059391354E-2</c:v>
                </c:pt>
                <c:pt idx="79">
                  <c:v>6.9844474015391844E-2</c:v>
                </c:pt>
                <c:pt idx="80">
                  <c:v>7.6367296220639203E-2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697856"/>
        <c:axId val="449700208"/>
      </c:scatterChart>
      <c:valAx>
        <c:axId val="449697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700208"/>
        <c:crosses val="autoZero"/>
        <c:crossBetween val="midCat"/>
      </c:valAx>
      <c:valAx>
        <c:axId val="44970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697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1629924565474656"/>
          <c:y val="0.1731595546524427"/>
          <c:w val="0.17048731628949437"/>
          <c:h val="0.11340805181610365"/>
        </c:manualLayout>
      </c:layout>
      <c:overlay val="0"/>
      <c:spPr>
        <a:solidFill>
          <a:schemeClr val="bg1"/>
        </a:solidFill>
        <a:ln w="1270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30 Year Trailing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4649735218865897E-2"/>
          <c:y val="0.12463037634408602"/>
          <c:w val="0.90361222951664966"/>
          <c:h val="0.79741845525357802"/>
        </c:manualLayout>
      </c:layout>
      <c:scatterChart>
        <c:scatterStyle val="smoothMarker"/>
        <c:varyColors val="0"/>
        <c:ser>
          <c:idx val="1"/>
          <c:order val="0"/>
          <c:tx>
            <c:v>CPI 30 year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[1]hist!$A$31:$A$91</c:f>
              <c:numCache>
                <c:formatCode>General</c:formatCode>
                <c:ptCount val="61"/>
                <c:pt idx="0">
                  <c:v>1957</c:v>
                </c:pt>
                <c:pt idx="1">
                  <c:v>1958</c:v>
                </c:pt>
                <c:pt idx="2">
                  <c:v>1959</c:v>
                </c:pt>
                <c:pt idx="3">
                  <c:v>1960</c:v>
                </c:pt>
                <c:pt idx="4">
                  <c:v>1961</c:v>
                </c:pt>
                <c:pt idx="5">
                  <c:v>1962</c:v>
                </c:pt>
                <c:pt idx="6">
                  <c:v>1963</c:v>
                </c:pt>
                <c:pt idx="7">
                  <c:v>1964</c:v>
                </c:pt>
                <c:pt idx="8">
                  <c:v>1965</c:v>
                </c:pt>
                <c:pt idx="9">
                  <c:v>1966</c:v>
                </c:pt>
                <c:pt idx="10">
                  <c:v>1967</c:v>
                </c:pt>
                <c:pt idx="11">
                  <c:v>1968</c:v>
                </c:pt>
                <c:pt idx="12">
                  <c:v>1969</c:v>
                </c:pt>
                <c:pt idx="13">
                  <c:v>1970</c:v>
                </c:pt>
                <c:pt idx="14">
                  <c:v>1971</c:v>
                </c:pt>
                <c:pt idx="15">
                  <c:v>1972</c:v>
                </c:pt>
                <c:pt idx="16">
                  <c:v>1973</c:v>
                </c:pt>
                <c:pt idx="17">
                  <c:v>1974</c:v>
                </c:pt>
                <c:pt idx="18">
                  <c:v>1975</c:v>
                </c:pt>
                <c:pt idx="19">
                  <c:v>1976</c:v>
                </c:pt>
                <c:pt idx="20">
                  <c:v>1977</c:v>
                </c:pt>
                <c:pt idx="21">
                  <c:v>1978</c:v>
                </c:pt>
                <c:pt idx="22">
                  <c:v>1979</c:v>
                </c:pt>
                <c:pt idx="23">
                  <c:v>1980</c:v>
                </c:pt>
                <c:pt idx="24">
                  <c:v>1981</c:v>
                </c:pt>
                <c:pt idx="25">
                  <c:v>1982</c:v>
                </c:pt>
                <c:pt idx="26">
                  <c:v>1983</c:v>
                </c:pt>
                <c:pt idx="27">
                  <c:v>1984</c:v>
                </c:pt>
                <c:pt idx="28">
                  <c:v>1985</c:v>
                </c:pt>
                <c:pt idx="29">
                  <c:v>1986</c:v>
                </c:pt>
                <c:pt idx="30">
                  <c:v>1987</c:v>
                </c:pt>
                <c:pt idx="31">
                  <c:v>1988</c:v>
                </c:pt>
                <c:pt idx="32">
                  <c:v>1989</c:v>
                </c:pt>
                <c:pt idx="33">
                  <c:v>1990</c:v>
                </c:pt>
                <c:pt idx="34">
                  <c:v>1991</c:v>
                </c:pt>
                <c:pt idx="35">
                  <c:v>1992</c:v>
                </c:pt>
                <c:pt idx="36">
                  <c:v>1993</c:v>
                </c:pt>
                <c:pt idx="37">
                  <c:v>1994</c:v>
                </c:pt>
                <c:pt idx="38">
                  <c:v>1995</c:v>
                </c:pt>
                <c:pt idx="39">
                  <c:v>1996</c:v>
                </c:pt>
                <c:pt idx="40">
                  <c:v>1997</c:v>
                </c:pt>
                <c:pt idx="41">
                  <c:v>1998</c:v>
                </c:pt>
                <c:pt idx="42">
                  <c:v>1999</c:v>
                </c:pt>
                <c:pt idx="43">
                  <c:v>2000</c:v>
                </c:pt>
                <c:pt idx="44">
                  <c:v>2001</c:v>
                </c:pt>
                <c:pt idx="45">
                  <c:v>2002</c:v>
                </c:pt>
                <c:pt idx="46">
                  <c:v>2003</c:v>
                </c:pt>
                <c:pt idx="47">
                  <c:v>2004</c:v>
                </c:pt>
                <c:pt idx="48">
                  <c:v>2005</c:v>
                </c:pt>
                <c:pt idx="49">
                  <c:v>2006</c:v>
                </c:pt>
                <c:pt idx="50">
                  <c:v>2007</c:v>
                </c:pt>
                <c:pt idx="51">
                  <c:v>2008</c:v>
                </c:pt>
                <c:pt idx="52">
                  <c:v>2009</c:v>
                </c:pt>
                <c:pt idx="53">
                  <c:v>2010</c:v>
                </c:pt>
                <c:pt idx="54">
                  <c:v>2011</c:v>
                </c:pt>
                <c:pt idx="55">
                  <c:v>2012</c:v>
                </c:pt>
                <c:pt idx="56">
                  <c:v>2013</c:v>
                </c:pt>
                <c:pt idx="57">
                  <c:v>2014</c:v>
                </c:pt>
                <c:pt idx="58">
                  <c:v>2015</c:v>
                </c:pt>
                <c:pt idx="59">
                  <c:v>2016</c:v>
                </c:pt>
                <c:pt idx="60">
                  <c:v>2017</c:v>
                </c:pt>
              </c:numCache>
            </c:numRef>
          </c:xVal>
          <c:yVal>
            <c:numRef>
              <c:f>[1]hist!$L$31:$L$91</c:f>
              <c:numCache>
                <c:formatCode>General</c:formatCode>
                <c:ptCount val="61"/>
                <c:pt idx="0">
                  <c:v>1.1859128647865091E-2</c:v>
                </c:pt>
                <c:pt idx="1">
                  <c:v>1.14281066772568E-2</c:v>
                </c:pt>
                <c:pt idx="2">
                  <c:v>1.1501834482013917E-2</c:v>
                </c:pt>
                <c:pt idx="3">
                  <c:v>1.0960159644236134E-2</c:v>
                </c:pt>
                <c:pt idx="4">
                  <c:v>1.0974704152828529E-2</c:v>
                </c:pt>
                <c:pt idx="5">
                  <c:v>1.1538060560274621E-2</c:v>
                </c:pt>
                <c:pt idx="6">
                  <c:v>1.2264899392983031E-2</c:v>
                </c:pt>
                <c:pt idx="7">
                  <c:v>1.3347681865647498E-2</c:v>
                </c:pt>
                <c:pt idx="8">
                  <c:v>1.4600217132285209E-2</c:v>
                </c:pt>
                <c:pt idx="9">
                  <c:v>1.6148875170288068E-2</c:v>
                </c:pt>
                <c:pt idx="10">
                  <c:v>1.7484652135421497E-2</c:v>
                </c:pt>
                <c:pt idx="11">
                  <c:v>1.9227990050915356E-2</c:v>
                </c:pt>
                <c:pt idx="12">
                  <c:v>2.1407397796995742E-2</c:v>
                </c:pt>
                <c:pt idx="13">
                  <c:v>2.350680135614569E-2</c:v>
                </c:pt>
                <c:pt idx="14">
                  <c:v>2.4910714640430154E-2</c:v>
                </c:pt>
                <c:pt idx="15">
                  <c:v>2.6158394785618322E-2</c:v>
                </c:pt>
                <c:pt idx="16">
                  <c:v>2.8355414208106611E-2</c:v>
                </c:pt>
                <c:pt idx="17">
                  <c:v>3.081244400180716E-2</c:v>
                </c:pt>
                <c:pt idx="18">
                  <c:v>3.2612823785316269E-2</c:v>
                </c:pt>
                <c:pt idx="19">
                  <c:v>3.4154332262400944E-2</c:v>
                </c:pt>
                <c:pt idx="20">
                  <c:v>3.5719157062706453E-2</c:v>
                </c:pt>
                <c:pt idx="21">
                  <c:v>3.7758817660493271E-2</c:v>
                </c:pt>
                <c:pt idx="22">
                  <c:v>4.0698116614518831E-2</c:v>
                </c:pt>
                <c:pt idx="23">
                  <c:v>4.4044204709694501E-2</c:v>
                </c:pt>
                <c:pt idx="24">
                  <c:v>4.8095507034289886E-2</c:v>
                </c:pt>
                <c:pt idx="25">
                  <c:v>5.1027267792519204E-2</c:v>
                </c:pt>
                <c:pt idx="26">
                  <c:v>5.3267259652177934E-2</c:v>
                </c:pt>
                <c:pt idx="27">
                  <c:v>5.6136758870911185E-2</c:v>
                </c:pt>
                <c:pt idx="28">
                  <c:v>5.8075629806875195E-2</c:v>
                </c:pt>
                <c:pt idx="29">
                  <c:v>5.9209391448286075E-2</c:v>
                </c:pt>
                <c:pt idx="30">
                  <c:v>6.0071342605947597E-2</c:v>
                </c:pt>
                <c:pt idx="31">
                  <c:v>6.1733173736903346E-2</c:v>
                </c:pt>
                <c:pt idx="32">
                  <c:v>6.3316218360183862E-2</c:v>
                </c:pt>
                <c:pt idx="33">
                  <c:v>6.4870971264226807E-2</c:v>
                </c:pt>
                <c:pt idx="34">
                  <c:v>6.5903913839991723E-2</c:v>
                </c:pt>
                <c:pt idx="35">
                  <c:v>6.6130806888201166E-2</c:v>
                </c:pt>
                <c:pt idx="36">
                  <c:v>6.6075071483314485E-2</c:v>
                </c:pt>
                <c:pt idx="37">
                  <c:v>6.631452067229282E-2</c:v>
                </c:pt>
                <c:pt idx="38">
                  <c:v>6.6837646500915504E-2</c:v>
                </c:pt>
                <c:pt idx="39">
                  <c:v>6.6886221993630368E-2</c:v>
                </c:pt>
                <c:pt idx="40">
                  <c:v>6.7142457258814847E-2</c:v>
                </c:pt>
                <c:pt idx="41">
                  <c:v>6.6952299075953015E-2</c:v>
                </c:pt>
                <c:pt idx="42">
                  <c:v>6.6269712575879547E-2</c:v>
                </c:pt>
                <c:pt idx="43">
                  <c:v>6.6077118438863769E-2</c:v>
                </c:pt>
                <c:pt idx="44">
                  <c:v>6.5754117951792646E-2</c:v>
                </c:pt>
                <c:pt idx="45">
                  <c:v>6.4901741076793362E-2</c:v>
                </c:pt>
                <c:pt idx="46">
                  <c:v>6.2848570127213232E-2</c:v>
                </c:pt>
                <c:pt idx="47">
                  <c:v>6.066268921611484E-2</c:v>
                </c:pt>
                <c:pt idx="48">
                  <c:v>5.9773439400216288E-2</c:v>
                </c:pt>
                <c:pt idx="49">
                  <c:v>5.9690055935958553E-2</c:v>
                </c:pt>
                <c:pt idx="50">
                  <c:v>5.938144898844433E-2</c:v>
                </c:pt>
                <c:pt idx="51">
                  <c:v>5.7410731996615727E-2</c:v>
                </c:pt>
                <c:pt idx="52">
                  <c:v>5.4087240653516666E-2</c:v>
                </c:pt>
                <c:pt idx="53">
                  <c:v>5.0337928368490159E-2</c:v>
                </c:pt>
                <c:pt idx="54">
                  <c:v>4.5771119252962622E-2</c:v>
                </c:pt>
                <c:pt idx="55">
                  <c:v>4.2290323371431127E-2</c:v>
                </c:pt>
                <c:pt idx="56">
                  <c:v>3.9444669469963278E-2</c:v>
                </c:pt>
                <c:pt idx="57">
                  <c:v>3.6309077185925132E-2</c:v>
                </c:pt>
                <c:pt idx="58">
                  <c:v>3.3838633691872566E-2</c:v>
                </c:pt>
                <c:pt idx="59">
                  <c:v>3.1948627754407211E-2</c:v>
                </c:pt>
                <c:pt idx="60">
                  <c:v>3.0493240810704147E-2</c:v>
                </c:pt>
              </c:numCache>
            </c:numRef>
          </c:yVal>
          <c:smooth val="1"/>
        </c:ser>
        <c:ser>
          <c:idx val="0"/>
          <c:order val="1"/>
          <c:tx>
            <c:v>60/40 30 Year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[1]hist!$A$31:$A$91</c:f>
              <c:numCache>
                <c:formatCode>General</c:formatCode>
                <c:ptCount val="61"/>
                <c:pt idx="0">
                  <c:v>1957</c:v>
                </c:pt>
                <c:pt idx="1">
                  <c:v>1958</c:v>
                </c:pt>
                <c:pt idx="2">
                  <c:v>1959</c:v>
                </c:pt>
                <c:pt idx="3">
                  <c:v>1960</c:v>
                </c:pt>
                <c:pt idx="4">
                  <c:v>1961</c:v>
                </c:pt>
                <c:pt idx="5">
                  <c:v>1962</c:v>
                </c:pt>
                <c:pt idx="6">
                  <c:v>1963</c:v>
                </c:pt>
                <c:pt idx="7">
                  <c:v>1964</c:v>
                </c:pt>
                <c:pt idx="8">
                  <c:v>1965</c:v>
                </c:pt>
                <c:pt idx="9">
                  <c:v>1966</c:v>
                </c:pt>
                <c:pt idx="10">
                  <c:v>1967</c:v>
                </c:pt>
                <c:pt idx="11">
                  <c:v>1968</c:v>
                </c:pt>
                <c:pt idx="12">
                  <c:v>1969</c:v>
                </c:pt>
                <c:pt idx="13">
                  <c:v>1970</c:v>
                </c:pt>
                <c:pt idx="14">
                  <c:v>1971</c:v>
                </c:pt>
                <c:pt idx="15">
                  <c:v>1972</c:v>
                </c:pt>
                <c:pt idx="16">
                  <c:v>1973</c:v>
                </c:pt>
                <c:pt idx="17">
                  <c:v>1974</c:v>
                </c:pt>
                <c:pt idx="18">
                  <c:v>1975</c:v>
                </c:pt>
                <c:pt idx="19">
                  <c:v>1976</c:v>
                </c:pt>
                <c:pt idx="20">
                  <c:v>1977</c:v>
                </c:pt>
                <c:pt idx="21">
                  <c:v>1978</c:v>
                </c:pt>
                <c:pt idx="22">
                  <c:v>1979</c:v>
                </c:pt>
                <c:pt idx="23">
                  <c:v>1980</c:v>
                </c:pt>
                <c:pt idx="24">
                  <c:v>1981</c:v>
                </c:pt>
                <c:pt idx="25">
                  <c:v>1982</c:v>
                </c:pt>
                <c:pt idx="26">
                  <c:v>1983</c:v>
                </c:pt>
                <c:pt idx="27">
                  <c:v>1984</c:v>
                </c:pt>
                <c:pt idx="28">
                  <c:v>1985</c:v>
                </c:pt>
                <c:pt idx="29">
                  <c:v>1986</c:v>
                </c:pt>
                <c:pt idx="30">
                  <c:v>1987</c:v>
                </c:pt>
                <c:pt idx="31">
                  <c:v>1988</c:v>
                </c:pt>
                <c:pt idx="32">
                  <c:v>1989</c:v>
                </c:pt>
                <c:pt idx="33">
                  <c:v>1990</c:v>
                </c:pt>
                <c:pt idx="34">
                  <c:v>1991</c:v>
                </c:pt>
                <c:pt idx="35">
                  <c:v>1992</c:v>
                </c:pt>
                <c:pt idx="36">
                  <c:v>1993</c:v>
                </c:pt>
                <c:pt idx="37">
                  <c:v>1994</c:v>
                </c:pt>
                <c:pt idx="38">
                  <c:v>1995</c:v>
                </c:pt>
                <c:pt idx="39">
                  <c:v>1996</c:v>
                </c:pt>
                <c:pt idx="40">
                  <c:v>1997</c:v>
                </c:pt>
                <c:pt idx="41">
                  <c:v>1998</c:v>
                </c:pt>
                <c:pt idx="42">
                  <c:v>1999</c:v>
                </c:pt>
                <c:pt idx="43">
                  <c:v>2000</c:v>
                </c:pt>
                <c:pt idx="44">
                  <c:v>2001</c:v>
                </c:pt>
                <c:pt idx="45">
                  <c:v>2002</c:v>
                </c:pt>
                <c:pt idx="46">
                  <c:v>2003</c:v>
                </c:pt>
                <c:pt idx="47">
                  <c:v>2004</c:v>
                </c:pt>
                <c:pt idx="48">
                  <c:v>2005</c:v>
                </c:pt>
                <c:pt idx="49">
                  <c:v>2006</c:v>
                </c:pt>
                <c:pt idx="50">
                  <c:v>2007</c:v>
                </c:pt>
                <c:pt idx="51">
                  <c:v>2008</c:v>
                </c:pt>
                <c:pt idx="52">
                  <c:v>2009</c:v>
                </c:pt>
                <c:pt idx="53">
                  <c:v>2010</c:v>
                </c:pt>
                <c:pt idx="54">
                  <c:v>2011</c:v>
                </c:pt>
                <c:pt idx="55">
                  <c:v>2012</c:v>
                </c:pt>
                <c:pt idx="56">
                  <c:v>2013</c:v>
                </c:pt>
                <c:pt idx="57">
                  <c:v>2014</c:v>
                </c:pt>
                <c:pt idx="58">
                  <c:v>2015</c:v>
                </c:pt>
                <c:pt idx="59">
                  <c:v>2016</c:v>
                </c:pt>
                <c:pt idx="60">
                  <c:v>2017</c:v>
                </c:pt>
              </c:numCache>
            </c:numRef>
          </c:xVal>
          <c:yVal>
            <c:numRef>
              <c:f>[1]hist!$I$31:$I$91</c:f>
              <c:numCache>
                <c:formatCode>General</c:formatCode>
                <c:ptCount val="61"/>
                <c:pt idx="0">
                  <c:v>6.6168896039744629E-2</c:v>
                </c:pt>
                <c:pt idx="1">
                  <c:v>6.5822458487236668E-2</c:v>
                </c:pt>
                <c:pt idx="2">
                  <c:v>6.9147632090128974E-2</c:v>
                </c:pt>
                <c:pt idx="3">
                  <c:v>7.5928338159859665E-2</c:v>
                </c:pt>
                <c:pt idx="4">
                  <c:v>9.3082698414603593E-2</c:v>
                </c:pt>
                <c:pt idx="5">
                  <c:v>9.2582805104444388E-2</c:v>
                </c:pt>
                <c:pt idx="6">
                  <c:v>8.7683156603937551E-2</c:v>
                </c:pt>
                <c:pt idx="7">
                  <c:v>9.0696622150203465E-2</c:v>
                </c:pt>
                <c:pt idx="8">
                  <c:v>8.3931791774807474E-2</c:v>
                </c:pt>
                <c:pt idx="9">
                  <c:v>7.5243148961696038E-2</c:v>
                </c:pt>
                <c:pt idx="10">
                  <c:v>8.8196798347961902E-2</c:v>
                </c:pt>
                <c:pt idx="11">
                  <c:v>8.453947308884957E-2</c:v>
                </c:pt>
                <c:pt idx="12">
                  <c:v>8.1541587775103119E-2</c:v>
                </c:pt>
                <c:pt idx="13">
                  <c:v>8.6167810234815123E-2</c:v>
                </c:pt>
                <c:pt idx="14">
                  <c:v>9.3645935278074965E-2</c:v>
                </c:pt>
                <c:pt idx="15">
                  <c:v>9.3632440840206721E-2</c:v>
                </c:pt>
                <c:pt idx="16">
                  <c:v>8.5548474962909626E-2</c:v>
                </c:pt>
                <c:pt idx="17">
                  <c:v>7.5576237699134907E-2</c:v>
                </c:pt>
                <c:pt idx="18">
                  <c:v>7.5757880254604837E-2</c:v>
                </c:pt>
                <c:pt idx="19">
                  <c:v>8.3924312855546912E-2</c:v>
                </c:pt>
                <c:pt idx="20">
                  <c:v>8.1337051309794628E-2</c:v>
                </c:pt>
                <c:pt idx="21">
                  <c:v>8.1125928362957955E-2</c:v>
                </c:pt>
                <c:pt idx="22">
                  <c:v>8.0654364468563777E-2</c:v>
                </c:pt>
                <c:pt idx="23">
                  <c:v>8.0407673265753932E-2</c:v>
                </c:pt>
                <c:pt idx="24">
                  <c:v>7.583514479860165E-2</c:v>
                </c:pt>
                <c:pt idx="25">
                  <c:v>7.9953969137345204E-2</c:v>
                </c:pt>
                <c:pt idx="26">
                  <c:v>8.4561250846551417E-2</c:v>
                </c:pt>
                <c:pt idx="27">
                  <c:v>7.7489826925808192E-2</c:v>
                </c:pt>
                <c:pt idx="28">
                  <c:v>8.0391849567696516E-2</c:v>
                </c:pt>
                <c:pt idx="29">
                  <c:v>8.5954219715690394E-2</c:v>
                </c:pt>
                <c:pt idx="30">
                  <c:v>8.7806481582074936E-2</c:v>
                </c:pt>
                <c:pt idx="31">
                  <c:v>8.4107435130554631E-2</c:v>
                </c:pt>
                <c:pt idx="32">
                  <c:v>9.0300640894671158E-2</c:v>
                </c:pt>
                <c:pt idx="33">
                  <c:v>8.8815180702450647E-2</c:v>
                </c:pt>
                <c:pt idx="34">
                  <c:v>9.1028041373807156E-2</c:v>
                </c:pt>
                <c:pt idx="35">
                  <c:v>9.5026540629202128E-2</c:v>
                </c:pt>
                <c:pt idx="36">
                  <c:v>9.4194314707593652E-2</c:v>
                </c:pt>
                <c:pt idx="37">
                  <c:v>8.9393653638744519E-2</c:v>
                </c:pt>
                <c:pt idx="38">
                  <c:v>9.6716993347521818E-2</c:v>
                </c:pt>
                <c:pt idx="39">
                  <c:v>0.10339063892713907</c:v>
                </c:pt>
                <c:pt idx="40">
                  <c:v>0.10655282911847475</c:v>
                </c:pt>
                <c:pt idx="41">
                  <c:v>0.11142072436535866</c:v>
                </c:pt>
                <c:pt idx="42">
                  <c:v>0.1173760243044415</c:v>
                </c:pt>
                <c:pt idx="43">
                  <c:v>0.11468482378754352</c:v>
                </c:pt>
                <c:pt idx="44">
                  <c:v>0.10848379001308261</c:v>
                </c:pt>
                <c:pt idx="45">
                  <c:v>0.10145900669302188</c:v>
                </c:pt>
                <c:pt idx="46">
                  <c:v>0.11002025052387432</c:v>
                </c:pt>
                <c:pt idx="47">
                  <c:v>0.11888864208643346</c:v>
                </c:pt>
                <c:pt idx="48">
                  <c:v>0.1124728235396244</c:v>
                </c:pt>
                <c:pt idx="49">
                  <c:v>0.10908921264585847</c:v>
                </c:pt>
                <c:pt idx="50">
                  <c:v>0.11311008884412765</c:v>
                </c:pt>
                <c:pt idx="51">
                  <c:v>0.10627184531721245</c:v>
                </c:pt>
                <c:pt idx="52">
                  <c:v>0.10618383540270382</c:v>
                </c:pt>
                <c:pt idx="53">
                  <c:v>0.10440078174186107</c:v>
                </c:pt>
                <c:pt idx="54">
                  <c:v>0.10695703996001704</c:v>
                </c:pt>
                <c:pt idx="55">
                  <c:v>0.10238019052361591</c:v>
                </c:pt>
                <c:pt idx="56">
                  <c:v>0.10268745641344479</c:v>
                </c:pt>
                <c:pt idx="57">
                  <c:v>0.10376028139252913</c:v>
                </c:pt>
                <c:pt idx="58">
                  <c:v>9.4905746407369485E-2</c:v>
                </c:pt>
                <c:pt idx="59">
                  <c:v>9.0968082724897537E-2</c:v>
                </c:pt>
                <c:pt idx="60">
                  <c:v>9.5231813069274418E-2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699816"/>
        <c:axId val="449696680"/>
      </c:scatterChart>
      <c:valAx>
        <c:axId val="449699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696680"/>
        <c:crosses val="autoZero"/>
        <c:crossBetween val="midCat"/>
      </c:valAx>
      <c:valAx>
        <c:axId val="449696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699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1629924565474656"/>
          <c:y val="0.1731595546524427"/>
          <c:w val="0.17048731628949437"/>
          <c:h val="0.11340805181610365"/>
        </c:manualLayout>
      </c:layout>
      <c:overlay val="0"/>
      <c:spPr>
        <a:solidFill>
          <a:schemeClr val="bg1"/>
        </a:solidFill>
        <a:ln w="1270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chart" Target="../charts/chart2.xml"/><Relationship Id="rId4" Type="http://schemas.openxmlformats.org/officeDocument/2006/relationships/image" Target="../media/image2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49946</xdr:colOff>
      <xdr:row>43</xdr:row>
      <xdr:rowOff>0</xdr:rowOff>
    </xdr:from>
    <xdr:to>
      <xdr:col>17</xdr:col>
      <xdr:colOff>789214</xdr:colOff>
      <xdr:row>83</xdr:row>
      <xdr:rowOff>122463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5</xdr:row>
      <xdr:rowOff>0</xdr:rowOff>
    </xdr:from>
    <xdr:to>
      <xdr:col>27</xdr:col>
      <xdr:colOff>208430</xdr:colOff>
      <xdr:row>28</xdr:row>
      <xdr:rowOff>49754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41206" y="1423147"/>
          <a:ext cx="10058400" cy="444246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29</xdr:row>
      <xdr:rowOff>0</xdr:rowOff>
    </xdr:from>
    <xdr:to>
      <xdr:col>27</xdr:col>
      <xdr:colOff>208430</xdr:colOff>
      <xdr:row>52</xdr:row>
      <xdr:rowOff>27342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41206" y="6006353"/>
          <a:ext cx="10058400" cy="444246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53</xdr:row>
      <xdr:rowOff>0</xdr:rowOff>
    </xdr:from>
    <xdr:to>
      <xdr:col>27</xdr:col>
      <xdr:colOff>208430</xdr:colOff>
      <xdr:row>76</xdr:row>
      <xdr:rowOff>60960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41206" y="10611971"/>
          <a:ext cx="10058400" cy="44424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56030</xdr:colOff>
      <xdr:row>4</xdr:row>
      <xdr:rowOff>22412</xdr:rowOff>
    </xdr:from>
    <xdr:to>
      <xdr:col>26</xdr:col>
      <xdr:colOff>264459</xdr:colOff>
      <xdr:row>27</xdr:row>
      <xdr:rowOff>60960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4883" y="1243853"/>
          <a:ext cx="10058400" cy="4442460"/>
        </a:xfrm>
        <a:prstGeom prst="rect">
          <a:avLst/>
        </a:prstGeom>
      </xdr:spPr>
    </xdr:pic>
    <xdr:clientData/>
  </xdr:twoCellAnchor>
  <xdr:twoCellAnchor editAs="oneCell">
    <xdr:from>
      <xdr:col>12</xdr:col>
      <xdr:colOff>89647</xdr:colOff>
      <xdr:row>27</xdr:row>
      <xdr:rowOff>22412</xdr:rowOff>
    </xdr:from>
    <xdr:to>
      <xdr:col>26</xdr:col>
      <xdr:colOff>298076</xdr:colOff>
      <xdr:row>50</xdr:row>
      <xdr:rowOff>49754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8500" y="5647765"/>
          <a:ext cx="10058400" cy="444246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51</xdr:row>
      <xdr:rowOff>0</xdr:rowOff>
    </xdr:from>
    <xdr:to>
      <xdr:col>26</xdr:col>
      <xdr:colOff>208429</xdr:colOff>
      <xdr:row>74</xdr:row>
      <xdr:rowOff>60960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68853" y="10230971"/>
          <a:ext cx="10058400" cy="444246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44823</xdr:colOff>
      <xdr:row>3</xdr:row>
      <xdr:rowOff>22412</xdr:rowOff>
    </xdr:from>
    <xdr:to>
      <xdr:col>26</xdr:col>
      <xdr:colOff>253252</xdr:colOff>
      <xdr:row>26</xdr:row>
      <xdr:rowOff>49754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79205" y="1042147"/>
          <a:ext cx="10058400" cy="4442460"/>
        </a:xfrm>
        <a:prstGeom prst="rect">
          <a:avLst/>
        </a:prstGeom>
      </xdr:spPr>
    </xdr:pic>
    <xdr:clientData/>
  </xdr:twoCellAnchor>
  <xdr:twoCellAnchor editAs="oneCell">
    <xdr:from>
      <xdr:col>12</xdr:col>
      <xdr:colOff>89647</xdr:colOff>
      <xdr:row>26</xdr:row>
      <xdr:rowOff>44823</xdr:rowOff>
    </xdr:from>
    <xdr:to>
      <xdr:col>26</xdr:col>
      <xdr:colOff>298076</xdr:colOff>
      <xdr:row>49</xdr:row>
      <xdr:rowOff>72165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24029" y="5479676"/>
          <a:ext cx="10058400" cy="4442460"/>
        </a:xfrm>
        <a:prstGeom prst="rect">
          <a:avLst/>
        </a:prstGeom>
      </xdr:spPr>
    </xdr:pic>
    <xdr:clientData/>
  </xdr:twoCellAnchor>
  <xdr:twoCellAnchor editAs="oneCell">
    <xdr:from>
      <xdr:col>12</xdr:col>
      <xdr:colOff>44824</xdr:colOff>
      <xdr:row>49</xdr:row>
      <xdr:rowOff>22412</xdr:rowOff>
    </xdr:from>
    <xdr:to>
      <xdr:col>26</xdr:col>
      <xdr:colOff>253253</xdr:colOff>
      <xdr:row>72</xdr:row>
      <xdr:rowOff>83372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79206" y="9872383"/>
          <a:ext cx="10058400" cy="444246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134471</xdr:colOff>
      <xdr:row>3</xdr:row>
      <xdr:rowOff>100853</xdr:rowOff>
    </xdr:from>
    <xdr:to>
      <xdr:col>25</xdr:col>
      <xdr:colOff>230842</xdr:colOff>
      <xdr:row>26</xdr:row>
      <xdr:rowOff>128195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4942" y="1120588"/>
          <a:ext cx="10058400" cy="4442460"/>
        </a:xfrm>
        <a:prstGeom prst="rect">
          <a:avLst/>
        </a:prstGeom>
      </xdr:spPr>
    </xdr:pic>
    <xdr:clientData/>
  </xdr:twoCellAnchor>
  <xdr:twoCellAnchor editAs="oneCell">
    <xdr:from>
      <xdr:col>11</xdr:col>
      <xdr:colOff>56029</xdr:colOff>
      <xdr:row>27</xdr:row>
      <xdr:rowOff>0</xdr:rowOff>
    </xdr:from>
    <xdr:to>
      <xdr:col>25</xdr:col>
      <xdr:colOff>152400</xdr:colOff>
      <xdr:row>50</xdr:row>
      <xdr:rowOff>27342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6500" y="5625353"/>
          <a:ext cx="10058400" cy="4442460"/>
        </a:xfrm>
        <a:prstGeom prst="rect">
          <a:avLst/>
        </a:prstGeom>
      </xdr:spPr>
    </xdr:pic>
    <xdr:clientData/>
  </xdr:twoCellAnchor>
  <xdr:twoCellAnchor editAs="oneCell">
    <xdr:from>
      <xdr:col>11</xdr:col>
      <xdr:colOff>44824</xdr:colOff>
      <xdr:row>50</xdr:row>
      <xdr:rowOff>33618</xdr:rowOff>
    </xdr:from>
    <xdr:to>
      <xdr:col>25</xdr:col>
      <xdr:colOff>141195</xdr:colOff>
      <xdr:row>73</xdr:row>
      <xdr:rowOff>94578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5295" y="10074089"/>
          <a:ext cx="10058400" cy="444246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112059</xdr:colOff>
      <xdr:row>6</xdr:row>
      <xdr:rowOff>33617</xdr:rowOff>
    </xdr:from>
    <xdr:to>
      <xdr:col>25</xdr:col>
      <xdr:colOff>208430</xdr:colOff>
      <xdr:row>29</xdr:row>
      <xdr:rowOff>94577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52530" y="1658470"/>
          <a:ext cx="10058400" cy="4442460"/>
        </a:xfrm>
        <a:prstGeom prst="rect">
          <a:avLst/>
        </a:prstGeom>
      </xdr:spPr>
    </xdr:pic>
    <xdr:clientData/>
  </xdr:twoCellAnchor>
  <xdr:twoCellAnchor editAs="oneCell">
    <xdr:from>
      <xdr:col>11</xdr:col>
      <xdr:colOff>33617</xdr:colOff>
      <xdr:row>30</xdr:row>
      <xdr:rowOff>22412</xdr:rowOff>
    </xdr:from>
    <xdr:to>
      <xdr:col>25</xdr:col>
      <xdr:colOff>129988</xdr:colOff>
      <xdr:row>53</xdr:row>
      <xdr:rowOff>49754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74088" y="6219265"/>
          <a:ext cx="10058400" cy="444246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53</xdr:row>
      <xdr:rowOff>0</xdr:rowOff>
    </xdr:from>
    <xdr:to>
      <xdr:col>25</xdr:col>
      <xdr:colOff>96371</xdr:colOff>
      <xdr:row>76</xdr:row>
      <xdr:rowOff>60960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40471" y="10611971"/>
          <a:ext cx="10058400" cy="444246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78441</xdr:colOff>
      <xdr:row>4</xdr:row>
      <xdr:rowOff>0</xdr:rowOff>
    </xdr:from>
    <xdr:to>
      <xdr:col>25</xdr:col>
      <xdr:colOff>174812</xdr:colOff>
      <xdr:row>27</xdr:row>
      <xdr:rowOff>38548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18912" y="1221441"/>
          <a:ext cx="10058400" cy="4442460"/>
        </a:xfrm>
        <a:prstGeom prst="rect">
          <a:avLst/>
        </a:prstGeom>
      </xdr:spPr>
    </xdr:pic>
    <xdr:clientData/>
  </xdr:twoCellAnchor>
  <xdr:twoCellAnchor editAs="oneCell">
    <xdr:from>
      <xdr:col>11</xdr:col>
      <xdr:colOff>67236</xdr:colOff>
      <xdr:row>27</xdr:row>
      <xdr:rowOff>22411</xdr:rowOff>
    </xdr:from>
    <xdr:to>
      <xdr:col>25</xdr:col>
      <xdr:colOff>163607</xdr:colOff>
      <xdr:row>50</xdr:row>
      <xdr:rowOff>49753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07707" y="5647764"/>
          <a:ext cx="10058400" cy="444246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</xdr:row>
      <xdr:rowOff>0</xdr:rowOff>
    </xdr:from>
    <xdr:to>
      <xdr:col>25</xdr:col>
      <xdr:colOff>96371</xdr:colOff>
      <xdr:row>73</xdr:row>
      <xdr:rowOff>60960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40471" y="10040471"/>
          <a:ext cx="10058400" cy="44424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134471</xdr:colOff>
      <xdr:row>4</xdr:row>
      <xdr:rowOff>56029</xdr:rowOff>
    </xdr:from>
    <xdr:to>
      <xdr:col>25</xdr:col>
      <xdr:colOff>309283</xdr:colOff>
      <xdr:row>27</xdr:row>
      <xdr:rowOff>94577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3736" y="1277470"/>
          <a:ext cx="10058400" cy="4442460"/>
        </a:xfrm>
        <a:prstGeom prst="rect">
          <a:avLst/>
        </a:prstGeom>
      </xdr:spPr>
    </xdr:pic>
    <xdr:clientData/>
  </xdr:twoCellAnchor>
  <xdr:twoCellAnchor editAs="oneCell">
    <xdr:from>
      <xdr:col>11</xdr:col>
      <xdr:colOff>33617</xdr:colOff>
      <xdr:row>27</xdr:row>
      <xdr:rowOff>33617</xdr:rowOff>
    </xdr:from>
    <xdr:to>
      <xdr:col>25</xdr:col>
      <xdr:colOff>208429</xdr:colOff>
      <xdr:row>50</xdr:row>
      <xdr:rowOff>60959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62882" y="5658970"/>
          <a:ext cx="10058400" cy="444246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51</xdr:row>
      <xdr:rowOff>0</xdr:rowOff>
    </xdr:from>
    <xdr:to>
      <xdr:col>25</xdr:col>
      <xdr:colOff>174812</xdr:colOff>
      <xdr:row>74</xdr:row>
      <xdr:rowOff>60960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9265" y="10230971"/>
          <a:ext cx="10058400" cy="444246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390524</xdr:colOff>
      <xdr:row>7</xdr:row>
      <xdr:rowOff>114299</xdr:rowOff>
    </xdr:from>
    <xdr:to>
      <xdr:col>39</xdr:col>
      <xdr:colOff>57150</xdr:colOff>
      <xdr:row>27</xdr:row>
      <xdr:rowOff>38100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67235</xdr:colOff>
      <xdr:row>4</xdr:row>
      <xdr:rowOff>44823</xdr:rowOff>
    </xdr:from>
    <xdr:to>
      <xdr:col>27</xdr:col>
      <xdr:colOff>365312</xdr:colOff>
      <xdr:row>27</xdr:row>
      <xdr:rowOff>83371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32559" y="1075764"/>
          <a:ext cx="10058400" cy="444246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</xdr:row>
      <xdr:rowOff>0</xdr:rowOff>
    </xdr:from>
    <xdr:to>
      <xdr:col>27</xdr:col>
      <xdr:colOff>298077</xdr:colOff>
      <xdr:row>51</xdr:row>
      <xdr:rowOff>27342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65324" y="5625353"/>
          <a:ext cx="10058400" cy="444246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51</xdr:row>
      <xdr:rowOff>0</xdr:rowOff>
    </xdr:from>
    <xdr:to>
      <xdr:col>27</xdr:col>
      <xdr:colOff>298077</xdr:colOff>
      <xdr:row>74</xdr:row>
      <xdr:rowOff>60960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65324" y="10040471"/>
          <a:ext cx="10058400" cy="444246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85725</xdr:colOff>
      <xdr:row>4</xdr:row>
      <xdr:rowOff>9525</xdr:rowOff>
    </xdr:from>
    <xdr:to>
      <xdr:col>24</xdr:col>
      <xdr:colOff>552450</xdr:colOff>
      <xdr:row>27</xdr:row>
      <xdr:rowOff>51435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06025" y="1038225"/>
          <a:ext cx="10058400" cy="4442460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27</xdr:row>
      <xdr:rowOff>47625</xdr:rowOff>
    </xdr:from>
    <xdr:to>
      <xdr:col>24</xdr:col>
      <xdr:colOff>542925</xdr:colOff>
      <xdr:row>50</xdr:row>
      <xdr:rowOff>80010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6500" y="5476875"/>
          <a:ext cx="10058400" cy="444246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51</xdr:row>
      <xdr:rowOff>0</xdr:rowOff>
    </xdr:from>
    <xdr:to>
      <xdr:col>24</xdr:col>
      <xdr:colOff>466725</xdr:colOff>
      <xdr:row>74</xdr:row>
      <xdr:rowOff>60960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0300" y="10029825"/>
          <a:ext cx="10058400" cy="444246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259080</xdr:colOff>
      <xdr:row>1</xdr:row>
      <xdr:rowOff>68580</xdr:rowOff>
    </xdr:from>
    <xdr:to>
      <xdr:col>22</xdr:col>
      <xdr:colOff>213360</xdr:colOff>
      <xdr:row>22</xdr:row>
      <xdr:rowOff>7620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327660</xdr:colOff>
      <xdr:row>22</xdr:row>
      <xdr:rowOff>121920</xdr:rowOff>
    </xdr:from>
    <xdr:to>
      <xdr:col>22</xdr:col>
      <xdr:colOff>281940</xdr:colOff>
      <xdr:row>43</xdr:row>
      <xdr:rowOff>60960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594360</xdr:colOff>
      <xdr:row>44</xdr:row>
      <xdr:rowOff>121920</xdr:rowOff>
    </xdr:from>
    <xdr:to>
      <xdr:col>22</xdr:col>
      <xdr:colOff>548640</xdr:colOff>
      <xdr:row>65</xdr:row>
      <xdr:rowOff>60960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66</xdr:row>
      <xdr:rowOff>0</xdr:rowOff>
    </xdr:from>
    <xdr:to>
      <xdr:col>22</xdr:col>
      <xdr:colOff>563880</xdr:colOff>
      <xdr:row>86</xdr:row>
      <xdr:rowOff>121920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i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st"/>
    </sheetNames>
    <sheetDataSet>
      <sheetData sheetId="0">
        <row r="1">
          <cell r="H1" t="str">
            <v>10 yr</v>
          </cell>
          <cell r="I1" t="str">
            <v>30 yr</v>
          </cell>
          <cell r="K1" t="str">
            <v>10 yr</v>
          </cell>
          <cell r="L1" t="str">
            <v>30 yr</v>
          </cell>
        </row>
        <row r="2">
          <cell r="A2">
            <v>1928</v>
          </cell>
          <cell r="E2">
            <v>0.26620881400000002</v>
          </cell>
          <cell r="F2">
            <v>3.0800000000000001E-2</v>
          </cell>
        </row>
        <row r="3">
          <cell r="A3">
            <v>1929</v>
          </cell>
          <cell r="E3">
            <v>-3.2972463E-2</v>
          </cell>
          <cell r="F3">
            <v>3.1600000000000003E-2</v>
          </cell>
        </row>
        <row r="4">
          <cell r="A4">
            <v>1930</v>
          </cell>
          <cell r="E4">
            <v>-0.13257809200000001</v>
          </cell>
          <cell r="F4">
            <v>4.5499999999999999E-2</v>
          </cell>
        </row>
        <row r="5">
          <cell r="A5">
            <v>1931</v>
          </cell>
          <cell r="E5">
            <v>-0.27326071699999999</v>
          </cell>
          <cell r="F5">
            <v>2.3099999999999999E-2</v>
          </cell>
        </row>
        <row r="6">
          <cell r="A6">
            <v>1932</v>
          </cell>
          <cell r="E6">
            <v>-1.6692959E-2</v>
          </cell>
          <cell r="F6">
            <v>1.0699999999999999E-2</v>
          </cell>
        </row>
        <row r="7">
          <cell r="A7">
            <v>1933</v>
          </cell>
          <cell r="E7">
            <v>0.30731444099999999</v>
          </cell>
          <cell r="F7">
            <v>9.5999999999999992E-3</v>
          </cell>
        </row>
        <row r="8">
          <cell r="A8">
            <v>1934</v>
          </cell>
          <cell r="E8">
            <v>2.4722376000000001E-2</v>
          </cell>
          <cell r="F8">
            <v>2.7833329999999998E-3</v>
          </cell>
        </row>
        <row r="9">
          <cell r="A9">
            <v>1935</v>
          </cell>
          <cell r="E9">
            <v>0.29833071700000002</v>
          </cell>
          <cell r="F9">
            <v>1.6750000000000001E-3</v>
          </cell>
        </row>
        <row r="10">
          <cell r="A10">
            <v>1936</v>
          </cell>
          <cell r="E10">
            <v>0.211731963</v>
          </cell>
          <cell r="F10">
            <v>1.725E-3</v>
          </cell>
        </row>
        <row r="11">
          <cell r="A11">
            <v>1937</v>
          </cell>
          <cell r="E11">
            <v>-0.20650378799999999</v>
          </cell>
          <cell r="F11">
            <v>2.758333E-3</v>
          </cell>
          <cell r="H11">
            <v>2.4133418232470394E-2</v>
          </cell>
          <cell r="K11">
            <v>1.591604784089462E-2</v>
          </cell>
        </row>
        <row r="12">
          <cell r="A12">
            <v>1938</v>
          </cell>
          <cell r="E12">
            <v>0.19254891800000001</v>
          </cell>
          <cell r="F12">
            <v>6.4999999999999997E-4</v>
          </cell>
          <cell r="H12">
            <v>1.8013705088075538E-2</v>
          </cell>
          <cell r="K12">
            <v>1.2904731123426938E-2</v>
          </cell>
        </row>
        <row r="13">
          <cell r="A13">
            <v>1939</v>
          </cell>
          <cell r="E13">
            <v>1.1063656999999999E-2</v>
          </cell>
          <cell r="F13">
            <v>4.58333E-4</v>
          </cell>
          <cell r="H13">
            <v>2.2557152012082637E-2</v>
          </cell>
          <cell r="K13">
            <v>9.8046515771514908E-3</v>
          </cell>
        </row>
        <row r="14">
          <cell r="A14">
            <v>1940</v>
          </cell>
          <cell r="E14">
            <v>-4.2427313000000001E-2</v>
          </cell>
          <cell r="F14">
            <v>3.5833300000000001E-4</v>
          </cell>
          <cell r="H14">
            <v>3.2717953023462254E-2</v>
          </cell>
          <cell r="K14">
            <v>5.3575011146378415E-3</v>
          </cell>
        </row>
        <row r="15">
          <cell r="A15">
            <v>1941</v>
          </cell>
          <cell r="E15">
            <v>-8.4717524000000002E-2</v>
          </cell>
          <cell r="F15">
            <v>1.291667E-3</v>
          </cell>
          <cell r="H15">
            <v>5.6815995886484227E-2</v>
          </cell>
          <cell r="K15">
            <v>3.1936495872404436E-3</v>
          </cell>
        </row>
        <row r="16">
          <cell r="A16">
            <v>1942</v>
          </cell>
          <cell r="E16">
            <v>0.124222051</v>
          </cell>
          <cell r="F16">
            <v>3.4250000000000001E-3</v>
          </cell>
          <cell r="H16">
            <v>7.106461868427405E-2</v>
          </cell>
          <cell r="K16">
            <v>2.4692029877004806E-3</v>
          </cell>
        </row>
        <row r="17">
          <cell r="A17">
            <v>1943</v>
          </cell>
          <cell r="E17">
            <v>0.16032786099999999</v>
          </cell>
          <cell r="F17">
            <v>3.8E-3</v>
          </cell>
          <cell r="H17">
            <v>5.8365657948429961E-2</v>
          </cell>
          <cell r="K17">
            <v>1.8918052682361797E-3</v>
          </cell>
        </row>
        <row r="18">
          <cell r="A18">
            <v>1944</v>
          </cell>
          <cell r="E18">
            <v>0.124494506</v>
          </cell>
          <cell r="F18">
            <v>3.8E-3</v>
          </cell>
          <cell r="H18">
            <v>6.8244956758070074E-2</v>
          </cell>
          <cell r="K18">
            <v>1.9933352686731798E-3</v>
          </cell>
        </row>
        <row r="19">
          <cell r="A19">
            <v>1945</v>
          </cell>
          <cell r="E19">
            <v>0.23014417500000001</v>
          </cell>
          <cell r="F19">
            <v>3.8E-3</v>
          </cell>
          <cell r="H19">
            <v>6.2497506239589828E-2</v>
          </cell>
          <cell r="K19">
            <v>2.2057001462318926E-3</v>
          </cell>
        </row>
        <row r="20">
          <cell r="A20">
            <v>1946</v>
          </cell>
          <cell r="E20">
            <v>-3.8061387000000002E-2</v>
          </cell>
          <cell r="F20">
            <v>3.8E-3</v>
          </cell>
          <cell r="H20">
            <v>3.8250141140910632E-2</v>
          </cell>
          <cell r="K20">
            <v>2.4131064609436148E-3</v>
          </cell>
        </row>
        <row r="21">
          <cell r="A21">
            <v>1947</v>
          </cell>
          <cell r="E21">
            <v>3.4878787000000001E-2</v>
          </cell>
          <cell r="F21">
            <v>6.0083330000000002E-3</v>
          </cell>
          <cell r="H21">
            <v>6.6194558054125663E-2</v>
          </cell>
          <cell r="K21">
            <v>2.7375216994629525E-3</v>
          </cell>
        </row>
        <row r="22">
          <cell r="A22">
            <v>1948</v>
          </cell>
          <cell r="E22">
            <v>4.2031599000000003E-2</v>
          </cell>
          <cell r="F22">
            <v>1.0449999999999999E-2</v>
          </cell>
          <cell r="H22">
            <v>5.1905994754773532E-2</v>
          </cell>
          <cell r="K22">
            <v>3.7152647949076911E-3</v>
          </cell>
        </row>
        <row r="23">
          <cell r="A23">
            <v>1949</v>
          </cell>
          <cell r="E23">
            <v>0.12847328299999999</v>
          </cell>
          <cell r="F23">
            <v>1.115E-2</v>
          </cell>
          <cell r="H23">
            <v>6.3526236913620249E-2</v>
          </cell>
          <cell r="K23">
            <v>4.782788337727828E-3</v>
          </cell>
        </row>
        <row r="24">
          <cell r="A24">
            <v>1950</v>
          </cell>
          <cell r="E24">
            <v>0.186551617</v>
          </cell>
          <cell r="F24">
            <v>1.2033333E-2</v>
          </cell>
          <cell r="H24">
            <v>8.6574970747805846E-2</v>
          </cell>
          <cell r="K24">
            <v>5.9493385042002078E-3</v>
          </cell>
        </row>
        <row r="25">
          <cell r="A25">
            <v>1951</v>
          </cell>
          <cell r="E25">
            <v>0.14088952299999999</v>
          </cell>
          <cell r="F25">
            <v>1.5174999999999999E-2</v>
          </cell>
          <cell r="H25">
            <v>0.11078125267658279</v>
          </cell>
          <cell r="K25">
            <v>7.3355028075314799E-3</v>
          </cell>
        </row>
        <row r="26">
          <cell r="A26">
            <v>1952</v>
          </cell>
          <cell r="E26">
            <v>0.117977917</v>
          </cell>
          <cell r="F26">
            <v>1.7225000000000001E-2</v>
          </cell>
          <cell r="H26">
            <v>0.11016275710559165</v>
          </cell>
          <cell r="K26">
            <v>8.7123809918385753E-3</v>
          </cell>
        </row>
        <row r="27">
          <cell r="A27">
            <v>1953</v>
          </cell>
          <cell r="E27">
            <v>9.3261330000000003E-3</v>
          </cell>
          <cell r="F27">
            <v>1.8908332999999999E-2</v>
          </cell>
          <cell r="H27">
            <v>9.4792298469734915E-2</v>
          </cell>
          <cell r="K27">
            <v>1.022042197838835E-2</v>
          </cell>
        </row>
        <row r="28">
          <cell r="A28">
            <v>1954</v>
          </cell>
          <cell r="E28">
            <v>0.32853914099999998</v>
          </cell>
          <cell r="F28">
            <v>9.3833330000000006E-3</v>
          </cell>
          <cell r="H28">
            <v>0.11320060893161132</v>
          </cell>
          <cell r="K28">
            <v>1.0780924937550784E-2</v>
          </cell>
        </row>
        <row r="29">
          <cell r="A29">
            <v>1955</v>
          </cell>
          <cell r="E29">
            <v>0.19023823500000001</v>
          </cell>
          <cell r="F29">
            <v>1.7250000000000001E-2</v>
          </cell>
          <cell r="H29">
            <v>0.10953555444095864</v>
          </cell>
          <cell r="K29">
            <v>1.2127181175120461E-2</v>
          </cell>
        </row>
        <row r="30">
          <cell r="A30">
            <v>1956</v>
          </cell>
          <cell r="E30">
            <v>3.5613975999999999E-2</v>
          </cell>
          <cell r="F30">
            <v>2.6275E-2</v>
          </cell>
          <cell r="H30">
            <v>0.1177541165292737</v>
          </cell>
          <cell r="K30">
            <v>1.4370811815354267E-2</v>
          </cell>
        </row>
        <row r="31">
          <cell r="A31">
            <v>1957</v>
          </cell>
          <cell r="E31">
            <v>-3.5556110000000002E-2</v>
          </cell>
          <cell r="F31">
            <v>3.2250000000000001E-2</v>
          </cell>
          <cell r="H31">
            <v>0.10990300215119886</v>
          </cell>
          <cell r="I31">
            <v>6.6168896039744629E-2</v>
          </cell>
          <cell r="K31">
            <v>1.6986236486166817E-2</v>
          </cell>
          <cell r="L31">
            <v>1.1859128647865091E-2</v>
          </cell>
        </row>
        <row r="32">
          <cell r="A32">
            <v>1958</v>
          </cell>
          <cell r="E32">
            <v>0.25392365700000002</v>
          </cell>
          <cell r="F32">
            <v>1.7708333E-2</v>
          </cell>
          <cell r="H32">
            <v>0.13063922125531757</v>
          </cell>
          <cell r="I32">
            <v>6.5822458487236668E-2</v>
          </cell>
          <cell r="K32">
            <v>1.7714414215585172E-2</v>
          </cell>
          <cell r="L32">
            <v>1.14281066772568E-2</v>
          </cell>
        </row>
        <row r="33">
          <cell r="A33">
            <v>1959</v>
          </cell>
          <cell r="E33">
            <v>6.1752217999999998E-2</v>
          </cell>
          <cell r="F33">
            <v>3.3858332999999997E-2</v>
          </cell>
          <cell r="H33">
            <v>0.12376948847756264</v>
          </cell>
          <cell r="I33">
            <v>6.9147632090128974E-2</v>
          </cell>
          <cell r="K33">
            <v>1.9977214924871367E-2</v>
          </cell>
          <cell r="L33">
            <v>1.1501834482013917E-2</v>
          </cell>
        </row>
        <row r="34">
          <cell r="A34">
            <v>1960</v>
          </cell>
          <cell r="E34">
            <v>4.8577227000000001E-2</v>
          </cell>
          <cell r="F34">
            <v>2.8833332999999999E-2</v>
          </cell>
          <cell r="H34">
            <v>0.10996328855126336</v>
          </cell>
          <cell r="I34">
            <v>7.5928338159859665E-2</v>
          </cell>
          <cell r="K34">
            <v>2.1657885067313254E-2</v>
          </cell>
          <cell r="L34">
            <v>1.0960159644236134E-2</v>
          </cell>
        </row>
        <row r="35">
          <cell r="A35">
            <v>1961</v>
          </cell>
          <cell r="E35">
            <v>0.16806996099999999</v>
          </cell>
          <cell r="F35">
            <v>2.3541666999999999E-2</v>
          </cell>
          <cell r="H35">
            <v>0.1125797249035323</v>
          </cell>
          <cell r="I35">
            <v>9.3082698414603593E-2</v>
          </cell>
          <cell r="K35">
            <v>2.249678812721978E-2</v>
          </cell>
          <cell r="L35">
            <v>1.0974704152828529E-2</v>
          </cell>
        </row>
        <row r="36">
          <cell r="A36">
            <v>1962</v>
          </cell>
          <cell r="E36">
            <v>-3.0094586999999999E-2</v>
          </cell>
          <cell r="F36">
            <v>2.7733332999999999E-2</v>
          </cell>
          <cell r="H36">
            <v>9.6884140255693474E-2</v>
          </cell>
          <cell r="I36">
            <v>9.2582805104444388E-2</v>
          </cell>
          <cell r="K36">
            <v>2.3548188977878803E-2</v>
          </cell>
          <cell r="L36">
            <v>1.1538060560274621E-2</v>
          </cell>
        </row>
        <row r="37">
          <cell r="A37">
            <v>1963</v>
          </cell>
          <cell r="E37">
            <v>0.14240821100000001</v>
          </cell>
          <cell r="F37">
            <v>3.1591666999999997E-2</v>
          </cell>
          <cell r="H37">
            <v>0.110554143721179</v>
          </cell>
          <cell r="I37">
            <v>8.7683156603937551E-2</v>
          </cell>
          <cell r="K37">
            <v>2.4815216788521388E-2</v>
          </cell>
          <cell r="L37">
            <v>1.2264899392983031E-2</v>
          </cell>
        </row>
        <row r="38">
          <cell r="A38">
            <v>1964</v>
          </cell>
          <cell r="E38">
            <v>0.11340499499999999</v>
          </cell>
          <cell r="F38">
            <v>3.5466667E-2</v>
          </cell>
          <cell r="H38">
            <v>9.110769350180159E-2</v>
          </cell>
          <cell r="I38">
            <v>9.0696622150203465E-2</v>
          </cell>
          <cell r="K38">
            <v>2.743312780679652E-2</v>
          </cell>
          <cell r="L38">
            <v>1.3347681865647498E-2</v>
          </cell>
        </row>
        <row r="39">
          <cell r="A39">
            <v>1965</v>
          </cell>
          <cell r="E39">
            <v>7.7270875000000003E-2</v>
          </cell>
          <cell r="F39">
            <v>3.9491667000000001E-2</v>
          </cell>
          <cell r="H39">
            <v>8.028095613884445E-2</v>
          </cell>
          <cell r="I39">
            <v>8.3931791774807474E-2</v>
          </cell>
          <cell r="K39">
            <v>2.9657758007069157E-2</v>
          </cell>
          <cell r="L39">
            <v>1.4600217132285209E-2</v>
          </cell>
        </row>
        <row r="40">
          <cell r="A40">
            <v>1966</v>
          </cell>
          <cell r="E40">
            <v>-4.8193962E-2</v>
          </cell>
          <cell r="F40">
            <v>4.8625000000000002E-2</v>
          </cell>
          <cell r="H40">
            <v>7.1202988000651279E-2</v>
          </cell>
          <cell r="I40">
            <v>7.5243148961696038E-2</v>
          </cell>
          <cell r="K40">
            <v>3.1878448088966227E-2</v>
          </cell>
          <cell r="L40">
            <v>1.6148875170288068E-2</v>
          </cell>
        </row>
        <row r="41">
          <cell r="A41">
            <v>1967</v>
          </cell>
          <cell r="E41">
            <v>0.13649531500000001</v>
          </cell>
          <cell r="F41">
            <v>4.3066667000000003E-2</v>
          </cell>
          <cell r="H41">
            <v>8.8932209018192321E-2</v>
          </cell>
          <cell r="I41">
            <v>8.8196798347961902E-2</v>
          </cell>
          <cell r="K41">
            <v>3.2954660347285003E-2</v>
          </cell>
          <cell r="L41">
            <v>1.7484652135421497E-2</v>
          </cell>
        </row>
        <row r="42">
          <cell r="A42">
            <v>1968</v>
          </cell>
          <cell r="E42">
            <v>7.7987655000000003E-2</v>
          </cell>
          <cell r="F42">
            <v>5.3383332999999998E-2</v>
          </cell>
          <cell r="H42">
            <v>7.2593381824358483E-2</v>
          </cell>
          <cell r="I42">
            <v>8.453947308884957E-2</v>
          </cell>
          <cell r="K42">
            <v>3.6519723640117352E-2</v>
          </cell>
          <cell r="L42">
            <v>1.9227990050915356E-2</v>
          </cell>
        </row>
        <row r="43">
          <cell r="A43">
            <v>1969</v>
          </cell>
          <cell r="E43">
            <v>-6.9504423999999995E-2</v>
          </cell>
          <cell r="F43">
            <v>6.6666666999999999E-2</v>
          </cell>
          <cell r="H43">
            <v>5.8532572749231848E-2</v>
          </cell>
          <cell r="I43">
            <v>8.1541587775103119E-2</v>
          </cell>
          <cell r="K43">
            <v>3.9762953801856682E-2</v>
          </cell>
          <cell r="L43">
            <v>2.1407397796995742E-2</v>
          </cell>
        </row>
        <row r="44">
          <cell r="A44">
            <v>1970</v>
          </cell>
          <cell r="E44">
            <v>8.8385818000000005E-2</v>
          </cell>
          <cell r="F44">
            <v>6.3916666999999996E-2</v>
          </cell>
          <cell r="H44">
            <v>6.2484178737394647E-2</v>
          </cell>
          <cell r="I44">
            <v>8.6167810234815123E-2</v>
          </cell>
          <cell r="K44">
            <v>4.3255296591285797E-2</v>
          </cell>
          <cell r="L44">
            <v>2.350680135614569E-2</v>
          </cell>
        </row>
        <row r="45">
          <cell r="A45">
            <v>1971</v>
          </cell>
          <cell r="E45">
            <v>0.12447448799999999</v>
          </cell>
          <cell r="F45">
            <v>4.3325000000000002E-2</v>
          </cell>
          <cell r="H45">
            <v>5.8450486554204151E-2</v>
          </cell>
          <cell r="I45">
            <v>9.3645935278074965E-2</v>
          </cell>
          <cell r="K45">
            <v>4.5254406298297134E-2</v>
          </cell>
          <cell r="L45">
            <v>2.4910714640430154E-2</v>
          </cell>
        </row>
        <row r="46">
          <cell r="A46">
            <v>1972</v>
          </cell>
          <cell r="E46">
            <v>0.123805974</v>
          </cell>
          <cell r="F46">
            <v>4.0724999999999997E-2</v>
          </cell>
          <cell r="H46">
            <v>7.4154475333370273E-2</v>
          </cell>
          <cell r="I46">
            <v>9.3632440840206721E-2</v>
          </cell>
          <cell r="K46">
            <v>4.6568264882110855E-2</v>
          </cell>
          <cell r="L46">
            <v>2.6158394785618322E-2</v>
          </cell>
        </row>
        <row r="47">
          <cell r="A47">
            <v>1973</v>
          </cell>
          <cell r="E47">
            <v>-7.1213626000000002E-2</v>
          </cell>
          <cell r="F47">
            <v>7.0316666999999999E-2</v>
          </cell>
          <cell r="H47">
            <v>5.2146449936478101E-2</v>
          </cell>
          <cell r="I47">
            <v>8.5548474962909626E-2</v>
          </cell>
          <cell r="K47">
            <v>5.043215551853808E-2</v>
          </cell>
          <cell r="L47">
            <v>2.8355414208106611E-2</v>
          </cell>
        </row>
        <row r="48">
          <cell r="A48">
            <v>1974</v>
          </cell>
          <cell r="E48">
            <v>-0.14745628</v>
          </cell>
          <cell r="F48">
            <v>7.8299999999999995E-2</v>
          </cell>
          <cell r="H48">
            <v>2.443060264494723E-2</v>
          </cell>
          <cell r="I48">
            <v>7.5576237699134907E-2</v>
          </cell>
          <cell r="K48">
            <v>5.4698567149413124E-2</v>
          </cell>
          <cell r="L48">
            <v>3.081244400180716E-2</v>
          </cell>
        </row>
        <row r="49">
          <cell r="A49">
            <v>1975</v>
          </cell>
          <cell r="E49">
            <v>0.23639183699999999</v>
          </cell>
          <cell r="F49">
            <v>5.7750000000000003E-2</v>
          </cell>
          <cell r="H49">
            <v>3.8641484132625026E-2</v>
          </cell>
          <cell r="I49">
            <v>7.5757880254604837E-2</v>
          </cell>
          <cell r="K49">
            <v>5.6536629020687457E-2</v>
          </cell>
          <cell r="L49">
            <v>3.2612823785316269E-2</v>
          </cell>
        </row>
        <row r="50">
          <cell r="A50">
            <v>1976</v>
          </cell>
          <cell r="E50">
            <v>0.20692423700000001</v>
          </cell>
          <cell r="F50">
            <v>4.9741667000000003E-2</v>
          </cell>
          <cell r="H50">
            <v>6.3601203254227912E-2</v>
          </cell>
          <cell r="I50">
            <v>8.3924312855546912E-2</v>
          </cell>
          <cell r="K50">
            <v>5.6649084341705347E-2</v>
          </cell>
          <cell r="L50">
            <v>3.4154332262400944E-2</v>
          </cell>
        </row>
        <row r="51">
          <cell r="A51">
            <v>1977</v>
          </cell>
          <cell r="E51">
            <v>-3.6718382000000001E-2</v>
          </cell>
          <cell r="F51">
            <v>5.2691666999999998E-2</v>
          </cell>
          <cell r="H51">
            <v>4.6158245278839383E-2</v>
          </cell>
          <cell r="I51">
            <v>8.1337051309794628E-2</v>
          </cell>
          <cell r="K51">
            <v>5.7620092407878687E-2</v>
          </cell>
          <cell r="L51">
            <v>3.5719157062706453E-2</v>
          </cell>
        </row>
        <row r="52">
          <cell r="A52">
            <v>1978</v>
          </cell>
          <cell r="E52">
            <v>3.5945380999999998E-2</v>
          </cell>
          <cell r="F52">
            <v>7.1883332999999994E-2</v>
          </cell>
          <cell r="H52">
            <v>4.2004727628321525E-2</v>
          </cell>
          <cell r="I52">
            <v>8.1125928362957955E-2</v>
          </cell>
          <cell r="K52">
            <v>5.9463014875474229E-2</v>
          </cell>
          <cell r="L52">
            <v>3.7758817660493271E-2</v>
          </cell>
        </row>
        <row r="53">
          <cell r="A53">
            <v>1979</v>
          </cell>
          <cell r="E53">
            <v>0.11379982199999999</v>
          </cell>
          <cell r="F53">
            <v>0.100691667</v>
          </cell>
          <cell r="H53">
            <v>6.0911049203262957E-2</v>
          </cell>
          <cell r="I53">
            <v>8.0654364468563777E-2</v>
          </cell>
          <cell r="K53">
            <v>6.2794983610252597E-2</v>
          </cell>
          <cell r="L53">
            <v>4.0698116614518831E-2</v>
          </cell>
        </row>
        <row r="54">
          <cell r="A54">
            <v>1980</v>
          </cell>
          <cell r="E54">
            <v>0.17845249599999999</v>
          </cell>
          <cell r="F54">
            <v>0.11434166699999999</v>
          </cell>
          <cell r="H54">
            <v>6.9379595434164942E-2</v>
          </cell>
          <cell r="I54">
            <v>8.0407673265753932E-2</v>
          </cell>
          <cell r="K54">
            <v>6.772785208011034E-2</v>
          </cell>
          <cell r="L54">
            <v>4.4044204709694501E-2</v>
          </cell>
        </row>
        <row r="55">
          <cell r="A55">
            <v>1981</v>
          </cell>
          <cell r="E55">
            <v>4.5825199999999996E-3</v>
          </cell>
          <cell r="F55">
            <v>0.14025000000000001</v>
          </cell>
          <cell r="H55">
            <v>5.7390719126910295E-2</v>
          </cell>
          <cell r="I55">
            <v>7.583514479860165E-2</v>
          </cell>
          <cell r="K55">
            <v>7.7255247513108971E-2</v>
          </cell>
          <cell r="L55">
            <v>4.8095507034289886E-2</v>
          </cell>
        </row>
        <row r="56">
          <cell r="A56">
            <v>1982</v>
          </cell>
          <cell r="E56">
            <v>0.253772528</v>
          </cell>
          <cell r="F56">
            <v>0.106141667</v>
          </cell>
          <cell r="H56">
            <v>6.9025920329182311E-2</v>
          </cell>
          <cell r="I56">
            <v>7.9953969137345204E-2</v>
          </cell>
          <cell r="K56">
            <v>8.3842295511593168E-2</v>
          </cell>
          <cell r="L56">
            <v>5.1027267792519204E-2</v>
          </cell>
        </row>
        <row r="57">
          <cell r="A57">
            <v>1983</v>
          </cell>
          <cell r="E57">
            <v>0.14682377299999999</v>
          </cell>
          <cell r="F57">
            <v>8.6108332999999995E-2</v>
          </cell>
          <cell r="H57">
            <v>9.1808121977280388E-2</v>
          </cell>
          <cell r="I57">
            <v>8.4561250846551417E-2</v>
          </cell>
          <cell r="K57">
            <v>8.5430899057229892E-2</v>
          </cell>
          <cell r="L57">
            <v>5.3267259652177934E-2</v>
          </cell>
        </row>
        <row r="58">
          <cell r="A58">
            <v>1984</v>
          </cell>
          <cell r="E58">
            <v>9.1810309000000007E-2</v>
          </cell>
          <cell r="F58">
            <v>9.5225000000000004E-2</v>
          </cell>
          <cell r="H58">
            <v>0.1191527695928063</v>
          </cell>
          <cell r="I58">
            <v>7.7489826925808192E-2</v>
          </cell>
          <cell r="K58">
            <v>8.7122676472300986E-2</v>
          </cell>
          <cell r="L58">
            <v>5.6136758870911185E-2</v>
          </cell>
        </row>
        <row r="59">
          <cell r="A59">
            <v>1985</v>
          </cell>
          <cell r="E59">
            <v>0.29026085000000001</v>
          </cell>
          <cell r="F59">
            <v>7.4791667000000006E-2</v>
          </cell>
          <cell r="H59">
            <v>0.12393582107159817</v>
          </cell>
          <cell r="I59">
            <v>8.0391849567696516E-2</v>
          </cell>
          <cell r="K59">
            <v>8.8861595877141042E-2</v>
          </cell>
          <cell r="L59">
            <v>5.8075629806875195E-2</v>
          </cell>
        </row>
        <row r="60">
          <cell r="A60">
            <v>1986</v>
          </cell>
          <cell r="E60">
            <v>0.208104333</v>
          </cell>
          <cell r="F60">
            <v>5.9783333000000001E-2</v>
          </cell>
          <cell r="H60">
            <v>0.124045667977978</v>
          </cell>
          <cell r="I60">
            <v>8.5954219715690394E-2</v>
          </cell>
          <cell r="K60">
            <v>8.9898727319399407E-2</v>
          </cell>
          <cell r="L60">
            <v>5.9209391448286075E-2</v>
          </cell>
        </row>
        <row r="61">
          <cell r="A61">
            <v>1987</v>
          </cell>
          <cell r="E61">
            <v>1.5034294E-2</v>
          </cell>
          <cell r="F61">
            <v>5.7750000000000003E-2</v>
          </cell>
          <cell r="H61">
            <v>0.1299434278296725</v>
          </cell>
          <cell r="I61">
            <v>8.7806481582074936E-2</v>
          </cell>
          <cell r="K61">
            <v>9.0421310145376577E-2</v>
          </cell>
          <cell r="L61">
            <v>6.0071342605947597E-2</v>
          </cell>
        </row>
        <row r="62">
          <cell r="A62">
            <v>1988</v>
          </cell>
          <cell r="E62">
            <v>0.13211754000000001</v>
          </cell>
          <cell r="F62">
            <v>6.6674999999999998E-2</v>
          </cell>
          <cell r="H62">
            <v>0.14001920219386621</v>
          </cell>
          <cell r="I62">
            <v>8.4107435130554631E-2</v>
          </cell>
          <cell r="K62">
            <v>8.9890307039302453E-2</v>
          </cell>
          <cell r="L62">
            <v>6.1733173736903346E-2</v>
          </cell>
        </row>
        <row r="63">
          <cell r="A63">
            <v>1989</v>
          </cell>
          <cell r="E63">
            <v>0.25962569000000002</v>
          </cell>
          <cell r="F63">
            <v>8.1116667000000003E-2</v>
          </cell>
          <cell r="H63">
            <v>0.15413232004673372</v>
          </cell>
          <cell r="I63">
            <v>9.0300640894671158E-2</v>
          </cell>
          <cell r="K63">
            <v>8.7936327480901744E-2</v>
          </cell>
          <cell r="L63">
            <v>6.3316218360183862E-2</v>
          </cell>
        </row>
        <row r="64">
          <cell r="A64">
            <v>1990</v>
          </cell>
          <cell r="E64">
            <v>6.5547920000000003E-3</v>
          </cell>
          <cell r="F64">
            <v>7.4933333000000005E-2</v>
          </cell>
          <cell r="H64">
            <v>0.13607796658790772</v>
          </cell>
          <cell r="I64">
            <v>8.8815180702450647E-2</v>
          </cell>
          <cell r="K64">
            <v>8.4026239422896776E-2</v>
          </cell>
          <cell r="L64">
            <v>6.4870971264226807E-2</v>
          </cell>
        </row>
        <row r="65">
          <cell r="A65">
            <v>1991</v>
          </cell>
          <cell r="E65">
            <v>0.24142709900000001</v>
          </cell>
          <cell r="F65">
            <v>5.3749999999999999E-2</v>
          </cell>
          <cell r="H65">
            <v>0.16038390818431059</v>
          </cell>
          <cell r="I65">
            <v>9.1028041373807156E-2</v>
          </cell>
          <cell r="K65">
            <v>7.550775274920718E-2</v>
          </cell>
          <cell r="L65">
            <v>6.5903913839991723E-2</v>
          </cell>
        </row>
        <row r="66">
          <cell r="A66">
            <v>1992</v>
          </cell>
          <cell r="E66">
            <v>8.2408916999999998E-2</v>
          </cell>
          <cell r="F66">
            <v>3.4316667000000002E-2</v>
          </cell>
          <cell r="H66">
            <v>0.1434546862272823</v>
          </cell>
          <cell r="I66">
            <v>9.5026540629202128E-2</v>
          </cell>
          <cell r="K66">
            <v>6.8311300698675304E-2</v>
          </cell>
          <cell r="L66">
            <v>6.6130806888201166E-2</v>
          </cell>
        </row>
        <row r="67">
          <cell r="A67">
            <v>1993</v>
          </cell>
          <cell r="E67">
            <v>0.116646139</v>
          </cell>
          <cell r="F67">
            <v>2.9975000000000002E-2</v>
          </cell>
          <cell r="H67">
            <v>0.14040955352765394</v>
          </cell>
          <cell r="I67">
            <v>9.4194314707593652E-2</v>
          </cell>
          <cell r="K67">
            <v>6.2657168385347406E-2</v>
          </cell>
          <cell r="L67">
            <v>6.6075071483314485E-2</v>
          </cell>
        </row>
        <row r="68">
          <cell r="A68">
            <v>1994</v>
          </cell>
          <cell r="E68">
            <v>-2.4191098000000001E-2</v>
          </cell>
          <cell r="F68">
            <v>4.2466667E-2</v>
          </cell>
          <cell r="H68">
            <v>0.12767150222343138</v>
          </cell>
          <cell r="I68">
            <v>8.9393653638744519E-2</v>
          </cell>
          <cell r="K68">
            <v>5.7423746394148711E-2</v>
          </cell>
          <cell r="L68">
            <v>6.631452067229282E-2</v>
          </cell>
        </row>
        <row r="69">
          <cell r="A69">
            <v>1995</v>
          </cell>
          <cell r="E69">
            <v>0.31709431399999999</v>
          </cell>
          <cell r="F69">
            <v>5.4899999999999997E-2</v>
          </cell>
          <cell r="H69">
            <v>0.12999504956806973</v>
          </cell>
          <cell r="I69">
            <v>9.6716993347521818E-2</v>
          </cell>
          <cell r="K69">
            <v>5.5450230873875128E-2</v>
          </cell>
          <cell r="L69">
            <v>6.6837646500915504E-2</v>
          </cell>
        </row>
        <row r="70">
          <cell r="A70">
            <v>1996</v>
          </cell>
          <cell r="E70">
            <v>0.141800227</v>
          </cell>
          <cell r="F70">
            <v>5.0058333000000003E-2</v>
          </cell>
          <cell r="H70">
            <v>0.12363461356274019</v>
          </cell>
          <cell r="I70">
            <v>0.10339063892713907</v>
          </cell>
          <cell r="K70">
            <v>5.4477684299832907E-2</v>
          </cell>
          <cell r="L70">
            <v>6.6886221993630368E-2</v>
          </cell>
        </row>
        <row r="71">
          <cell r="A71">
            <v>1997</v>
          </cell>
          <cell r="E71">
            <v>0.23837844</v>
          </cell>
          <cell r="F71">
            <v>5.0608332999999998E-2</v>
          </cell>
          <cell r="H71">
            <v>0.14620520386087232</v>
          </cell>
          <cell r="I71">
            <v>0.10655282911847475</v>
          </cell>
          <cell r="K71">
            <v>5.3763554559293825E-2</v>
          </cell>
          <cell r="L71">
            <v>6.7142457258814847E-2</v>
          </cell>
        </row>
        <row r="72">
          <cell r="A72">
            <v>1998</v>
          </cell>
          <cell r="E72">
            <v>0.22971344699999999</v>
          </cell>
          <cell r="F72">
            <v>4.7766666999999999E-2</v>
          </cell>
          <cell r="H72">
            <v>0.15572262723901087</v>
          </cell>
          <cell r="I72">
            <v>0.11142072436535866</v>
          </cell>
          <cell r="K72">
            <v>5.1880538771258866E-2</v>
          </cell>
          <cell r="L72">
            <v>6.6952299075953015E-2</v>
          </cell>
        </row>
        <row r="73">
          <cell r="A73">
            <v>1999</v>
          </cell>
          <cell r="E73">
            <v>9.2295246999999997E-2</v>
          </cell>
          <cell r="F73">
            <v>4.6383332999999999E-2</v>
          </cell>
          <cell r="H73">
            <v>0.13936656180047757</v>
          </cell>
          <cell r="I73">
            <v>0.1173760243044415</v>
          </cell>
          <cell r="K73">
            <v>4.8451258235710171E-2</v>
          </cell>
          <cell r="L73">
            <v>6.6269712575879547E-2</v>
          </cell>
        </row>
        <row r="74">
          <cell r="A74">
            <v>2000</v>
          </cell>
          <cell r="E74">
            <v>1.2430155E-2</v>
          </cell>
          <cell r="F74">
            <v>5.8166666999999998E-2</v>
          </cell>
          <cell r="H74">
            <v>0.14002988120607895</v>
          </cell>
          <cell r="I74">
            <v>0.11468482378754352</v>
          </cell>
          <cell r="K74">
            <v>4.6804304670903241E-2</v>
          </cell>
          <cell r="L74">
            <v>6.6077118438863769E-2</v>
          </cell>
        </row>
        <row r="75">
          <cell r="A75">
            <v>2001</v>
          </cell>
          <cell r="E75">
            <v>-4.8809829999999998E-2</v>
          </cell>
          <cell r="F75">
            <v>3.3883333000000002E-2</v>
          </cell>
          <cell r="H75">
            <v>0.11007123221875359</v>
          </cell>
          <cell r="I75">
            <v>0.10848379001308261</v>
          </cell>
          <cell r="K75">
            <v>4.481378644388867E-2</v>
          </cell>
          <cell r="L75">
            <v>6.5754117951792646E-2</v>
          </cell>
        </row>
        <row r="76">
          <cell r="A76">
            <v>2002</v>
          </cell>
          <cell r="E76">
            <v>-7.1330686000000004E-2</v>
          </cell>
          <cell r="F76">
            <v>1.6041666999999999E-2</v>
          </cell>
          <cell r="H76">
            <v>9.3195464867845024E-2</v>
          </cell>
          <cell r="I76">
            <v>0.10145900669302188</v>
          </cell>
          <cell r="K76">
            <v>4.295289531214519E-2</v>
          </cell>
          <cell r="L76">
            <v>6.4901741076793362E-2</v>
          </cell>
        </row>
        <row r="77">
          <cell r="A77">
            <v>2003</v>
          </cell>
          <cell r="E77">
            <v>0.171636075</v>
          </cell>
          <cell r="F77">
            <v>1.0108333000000001E-2</v>
          </cell>
          <cell r="H77">
            <v>9.8463265674431977E-2</v>
          </cell>
          <cell r="I77">
            <v>0.11002025052387432</v>
          </cell>
          <cell r="K77">
            <v>4.0923518679724991E-2</v>
          </cell>
          <cell r="L77">
            <v>6.2848570127213232E-2</v>
          </cell>
        </row>
        <row r="78">
          <cell r="A78">
            <v>2004</v>
          </cell>
          <cell r="E78">
            <v>8.2419389999999995E-2</v>
          </cell>
          <cell r="F78">
            <v>1.3716667E-2</v>
          </cell>
          <cell r="H78">
            <v>0.1099121786815942</v>
          </cell>
          <cell r="I78">
            <v>0.11888864208643346</v>
          </cell>
          <cell r="K78">
            <v>3.8016512216488829E-2</v>
          </cell>
          <cell r="L78">
            <v>6.066268921611484E-2</v>
          </cell>
        </row>
        <row r="79">
          <cell r="A79">
            <v>2005</v>
          </cell>
          <cell r="E79">
            <v>4.0476997000000001E-2</v>
          </cell>
          <cell r="F79">
            <v>3.1466666999999997E-2</v>
          </cell>
          <cell r="H79">
            <v>8.4052156259678545E-2</v>
          </cell>
          <cell r="I79">
            <v>0.1124728235396244</v>
          </cell>
          <cell r="K79">
            <v>3.5687304415546128E-2</v>
          </cell>
          <cell r="L79">
            <v>5.9773439400216288E-2</v>
          </cell>
        </row>
        <row r="80">
          <cell r="A80">
            <v>2006</v>
          </cell>
          <cell r="E80">
            <v>0.10151935300000001</v>
          </cell>
          <cell r="F80">
            <v>4.7266666999999998E-2</v>
          </cell>
          <cell r="H80">
            <v>8.0165689781475535E-2</v>
          </cell>
          <cell r="I80">
            <v>0.10908921264585847</v>
          </cell>
          <cell r="K80">
            <v>3.5411628501984316E-2</v>
          </cell>
          <cell r="L80">
            <v>5.9690055935958553E-2</v>
          </cell>
        </row>
        <row r="81">
          <cell r="A81">
            <v>2007</v>
          </cell>
          <cell r="E81">
            <v>7.3748098999999998E-2</v>
          </cell>
          <cell r="F81">
            <v>4.3533333E-2</v>
          </cell>
          <cell r="H81">
            <v>6.4866784975535552E-2</v>
          </cell>
          <cell r="I81">
            <v>0.11311008884412765</v>
          </cell>
          <cell r="K81">
            <v>3.4712240214358037E-2</v>
          </cell>
          <cell r="L81">
            <v>5.938144898844433E-2</v>
          </cell>
        </row>
        <row r="82">
          <cell r="A82">
            <v>2008</v>
          </cell>
          <cell r="E82">
            <v>-0.13890894500000001</v>
          </cell>
          <cell r="F82">
            <v>1.3650000000000001E-2</v>
          </cell>
          <cell r="H82">
            <v>2.7589827633122566E-2</v>
          </cell>
          <cell r="I82">
            <v>0.10627184531721245</v>
          </cell>
          <cell r="K82">
            <v>3.1292670807304912E-2</v>
          </cell>
          <cell r="L82">
            <v>5.7410731996615727E-2</v>
          </cell>
        </row>
        <row r="83">
          <cell r="A83">
            <v>2009</v>
          </cell>
          <cell r="E83">
            <v>0.111144622</v>
          </cell>
          <cell r="F83">
            <v>1.5E-3</v>
          </cell>
          <cell r="H83">
            <v>2.9349483402784093E-2</v>
          </cell>
          <cell r="I83">
            <v>0.10618383540270382</v>
          </cell>
          <cell r="K83">
            <v>2.6781287557565259E-2</v>
          </cell>
          <cell r="L83">
            <v>5.4087240653516666E-2</v>
          </cell>
        </row>
        <row r="84">
          <cell r="A84">
            <v>2010</v>
          </cell>
          <cell r="E84">
            <v>0.122778289</v>
          </cell>
          <cell r="F84">
            <v>1.366667E-3</v>
          </cell>
          <cell r="H84">
            <v>4.0053654407722128E-2</v>
          </cell>
          <cell r="I84">
            <v>0.10440078174186107</v>
          </cell>
          <cell r="K84">
            <v>2.1131916510703341E-2</v>
          </cell>
          <cell r="L84">
            <v>5.0337928368490159E-2</v>
          </cell>
        </row>
        <row r="85">
          <cell r="A85">
            <v>2011</v>
          </cell>
          <cell r="E85">
            <v>7.6731588000000003E-2</v>
          </cell>
          <cell r="F85">
            <v>5.2499999999999997E-4</v>
          </cell>
          <cell r="H85">
            <v>5.3027600296993382E-2</v>
          </cell>
          <cell r="I85">
            <v>0.10695703996001704</v>
          </cell>
          <cell r="K85">
            <v>1.7788388223686002E-2</v>
          </cell>
          <cell r="L85">
            <v>4.5771119252962622E-2</v>
          </cell>
        </row>
        <row r="86">
          <cell r="A86">
            <v>2012</v>
          </cell>
          <cell r="E86">
            <v>0.107229799</v>
          </cell>
          <cell r="F86">
            <v>8.5833299999999997E-4</v>
          </cell>
          <cell r="H86">
            <v>7.1710341288952817E-2</v>
          </cell>
          <cell r="I86">
            <v>0.10238019052361591</v>
          </cell>
          <cell r="K86">
            <v>1.6257118954026817E-2</v>
          </cell>
          <cell r="L86">
            <v>4.2290323371431127E-2</v>
          </cell>
        </row>
        <row r="87">
          <cell r="A87">
            <v>2013</v>
          </cell>
          <cell r="E87">
            <v>0.15645223999999999</v>
          </cell>
          <cell r="F87">
            <v>5.8333300000000001E-4</v>
          </cell>
          <cell r="H87">
            <v>7.0313289908669585E-2</v>
          </cell>
          <cell r="I87">
            <v>0.10268745641344479</v>
          </cell>
          <cell r="K87">
            <v>1.5294729991550682E-2</v>
          </cell>
          <cell r="L87">
            <v>3.9444669469963278E-2</v>
          </cell>
        </row>
        <row r="88">
          <cell r="A88">
            <v>2014</v>
          </cell>
          <cell r="E88">
            <v>0.124131252</v>
          </cell>
          <cell r="F88">
            <v>3.2499999999999999E-4</v>
          </cell>
          <cell r="H88">
            <v>7.4367998641992061E-2</v>
          </cell>
          <cell r="I88">
            <v>0.10376028139252913</v>
          </cell>
          <cell r="K88">
            <v>1.3945437892942669E-2</v>
          </cell>
          <cell r="L88">
            <v>3.6309077185925132E-2</v>
          </cell>
        </row>
        <row r="89">
          <cell r="A89">
            <v>2015</v>
          </cell>
          <cell r="E89">
            <v>1.3296896000000001E-2</v>
          </cell>
          <cell r="F89">
            <v>5.2499999999999997E-4</v>
          </cell>
          <cell r="H89">
            <v>7.1527908059391354E-2</v>
          </cell>
          <cell r="I89">
            <v>9.4905746407369485E-2</v>
          </cell>
          <cell r="K89">
            <v>1.08619748925185E-2</v>
          </cell>
          <cell r="L89">
            <v>3.3838633691872566E-2</v>
          </cell>
        </row>
        <row r="90">
          <cell r="A90">
            <v>2016</v>
          </cell>
          <cell r="E90">
            <v>8.4335664000000005E-2</v>
          </cell>
          <cell r="F90">
            <v>3.1749999999999999E-3</v>
          </cell>
          <cell r="H90">
            <v>6.9844474015391844E-2</v>
          </cell>
          <cell r="I90">
            <v>9.0968082724897537E-2</v>
          </cell>
          <cell r="K90">
            <v>6.523229009322673E-3</v>
          </cell>
          <cell r="L90">
            <v>3.1948627754407211E-2</v>
          </cell>
        </row>
        <row r="91">
          <cell r="A91">
            <v>2017</v>
          </cell>
          <cell r="E91">
            <v>0.14104</v>
          </cell>
          <cell r="F91">
            <v>1.3899999999999999E-2</v>
          </cell>
          <cell r="H91">
            <v>7.6367296220639203E-2</v>
          </cell>
          <cell r="I91">
            <v>9.5231813069274418E-2</v>
          </cell>
          <cell r="K91">
            <v>3.6277984654105033E-3</v>
          </cell>
          <cell r="L91">
            <v>3.0493240810704147E-2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3"/>
  <sheetViews>
    <sheetView zoomScale="70" zoomScaleNormal="70" workbookViewId="0">
      <pane ySplit="2" topLeftCell="A43" activePane="bottomLeft" state="frozen"/>
      <selection pane="bottomLeft" activeCell="T78" sqref="T78"/>
    </sheetView>
  </sheetViews>
  <sheetFormatPr defaultRowHeight="15" x14ac:dyDescent="0.25"/>
  <cols>
    <col min="1" max="1" width="8.7109375" customWidth="1"/>
    <col min="2" max="2" width="19.7109375" style="28" customWidth="1"/>
    <col min="3" max="3" width="8.7109375" customWidth="1"/>
    <col min="4" max="4" width="19.7109375" customWidth="1"/>
    <col min="5" max="5" width="8.7109375" customWidth="1"/>
    <col min="6" max="6" width="19.7109375" customWidth="1"/>
    <col min="7" max="7" width="8.7109375" customWidth="1"/>
    <col min="8" max="8" width="19.7109375" customWidth="1"/>
    <col min="9" max="9" width="8.7109375" customWidth="1"/>
    <col min="10" max="10" width="19.7109375" customWidth="1"/>
    <col min="12" max="12" width="15" customWidth="1"/>
    <col min="14" max="14" width="13.140625" bestFit="1" customWidth="1"/>
    <col min="16" max="16" width="13.85546875" bestFit="1" customWidth="1"/>
    <col min="17" max="17" width="12.5703125" bestFit="1" customWidth="1"/>
    <col min="18" max="18" width="13.85546875" bestFit="1" customWidth="1"/>
  </cols>
  <sheetData>
    <row r="1" spans="1:18" s="29" customFormat="1" ht="38.25" customHeight="1" thickTop="1" x14ac:dyDescent="0.25">
      <c r="A1" s="89" t="str">
        <f>'Martha retire @ 63'!A1</f>
        <v>SS @ 66.8, Mar Retire @ 63</v>
      </c>
      <c r="B1" s="90"/>
      <c r="C1" s="91" t="str">
        <f>'SS @ 64.5'!A1</f>
        <v>SS @ 64.5</v>
      </c>
      <c r="D1" s="90"/>
      <c r="E1" s="91" t="str">
        <f>'SS @ 70'!A1</f>
        <v>SS @ 70</v>
      </c>
      <c r="F1" s="90"/>
      <c r="G1" s="91" t="str">
        <f>'Martha ret @ 62'!A1</f>
        <v>SS @ 66.8, Mar Retire @ 62</v>
      </c>
      <c r="H1" s="90"/>
      <c r="I1" s="91" t="str">
        <f>'Spend Less'!A1</f>
        <v>SS @ 66.8, spend 5% less</v>
      </c>
      <c r="J1" s="92"/>
      <c r="K1" s="91" t="str">
        <f>'Pay SL Now'!A1</f>
        <v>SS @ 66.8 Pay SL Now</v>
      </c>
      <c r="L1" s="92"/>
      <c r="M1" s="91" t="str">
        <f>'No RSUs'!A1</f>
        <v>SS @ 70 No RSUs 5% less</v>
      </c>
      <c r="N1" s="92"/>
      <c r="O1" s="91" t="str">
        <f>Annuity!A1</f>
        <v>SS @ 66.8 Anuity</v>
      </c>
      <c r="P1" s="92"/>
      <c r="Q1" s="91" t="str">
        <f>'T Rowe Price'!A1</f>
        <v xml:space="preserve"> T Towe Price</v>
      </c>
      <c r="R1" s="92"/>
    </row>
    <row r="2" spans="1:18" s="1" customFormat="1" ht="15.75" thickBot="1" x14ac:dyDescent="0.3">
      <c r="A2" s="41" t="s">
        <v>31</v>
      </c>
      <c r="B2" s="42" t="s">
        <v>33</v>
      </c>
      <c r="C2" s="43" t="s">
        <v>31</v>
      </c>
      <c r="D2" s="42" t="s">
        <v>33</v>
      </c>
      <c r="E2" s="43" t="s">
        <v>31</v>
      </c>
      <c r="F2" s="42" t="s">
        <v>33</v>
      </c>
      <c r="G2" s="43" t="s">
        <v>31</v>
      </c>
      <c r="H2" s="42" t="s">
        <v>33</v>
      </c>
      <c r="I2" s="43" t="s">
        <v>31</v>
      </c>
      <c r="J2" s="44" t="s">
        <v>33</v>
      </c>
      <c r="K2" s="43" t="s">
        <v>31</v>
      </c>
      <c r="L2" s="44" t="s">
        <v>33</v>
      </c>
      <c r="M2" s="43" t="s">
        <v>31</v>
      </c>
      <c r="N2" s="44" t="s">
        <v>33</v>
      </c>
      <c r="O2" s="43" t="s">
        <v>31</v>
      </c>
      <c r="P2" s="44" t="s">
        <v>33</v>
      </c>
      <c r="Q2" s="43" t="s">
        <v>31</v>
      </c>
      <c r="R2" s="44" t="s">
        <v>33</v>
      </c>
    </row>
    <row r="3" spans="1:18" ht="15.75" thickTop="1" x14ac:dyDescent="0.25">
      <c r="A3" s="37">
        <f>'Martha retire @ 63'!K6</f>
        <v>60.476386036960903</v>
      </c>
      <c r="B3" s="5">
        <f>'Martha retire @ 63'!B6+'Martha retire @ 63'!C6</f>
        <v>1064981</v>
      </c>
      <c r="C3" s="38">
        <f>'SS @ 64.5'!K6</f>
        <v>60.476386036960903</v>
      </c>
      <c r="D3" s="39">
        <f>'SS @ 64.5'!B6+'SS @ 64.5'!C6</f>
        <v>1064981</v>
      </c>
      <c r="E3" s="38">
        <f>'SS @ 70'!K6</f>
        <v>60.476386036960903</v>
      </c>
      <c r="F3" s="39">
        <f>'SS @ 70'!B6+'SS @ 70'!C6</f>
        <v>1064981</v>
      </c>
      <c r="G3" s="38">
        <f>'Martha ret @ 62'!J6</f>
        <v>60.476386036960903</v>
      </c>
      <c r="H3" s="39">
        <f>'Martha ret @ 62'!B6+'Martha ret @ 62'!C6</f>
        <v>1064981</v>
      </c>
      <c r="I3" s="38">
        <f>'Spend Less'!J6</f>
        <v>60.476386036960903</v>
      </c>
      <c r="J3" s="40">
        <f>'Spend Less'!B6+'Spend Less'!C6</f>
        <v>1064981</v>
      </c>
      <c r="K3" s="38">
        <f>'Pay SL Now'!J6</f>
        <v>60.476386036960903</v>
      </c>
      <c r="L3" s="40">
        <f>'Pay SL Now'!B6+'Pay SL Now'!C6</f>
        <v>970284</v>
      </c>
      <c r="M3" s="38">
        <f>'No RSUs'!J6</f>
        <v>60.476386036960903</v>
      </c>
      <c r="N3" s="40">
        <f>'No RSUs'!B6+'No RSUs'!C6</f>
        <v>1064981</v>
      </c>
      <c r="O3" s="38">
        <f>Annuity!J6</f>
        <v>60.476386036960903</v>
      </c>
      <c r="P3" s="40">
        <f>Annuity!B6+Annuity!C6</f>
        <v>564981</v>
      </c>
      <c r="Q3" s="38">
        <f>'T Rowe Price'!J6</f>
        <v>60.476386036960903</v>
      </c>
      <c r="R3" s="40">
        <f>'T Rowe Price'!B6+'T Rowe Price'!C6</f>
        <v>1064981</v>
      </c>
    </row>
    <row r="4" spans="1:18" x14ac:dyDescent="0.25">
      <c r="A4" s="30">
        <f>'Martha retire @ 63'!K7</f>
        <v>61.4757015742642</v>
      </c>
      <c r="B4" s="3">
        <f>'Martha retire @ 63'!B7+'Martha retire @ 63'!C7</f>
        <v>1189499.8599999999</v>
      </c>
      <c r="C4" s="24">
        <f>'SS @ 64.5'!K7</f>
        <v>61.4757015742642</v>
      </c>
      <c r="D4" s="31">
        <f>'SS @ 64.5'!B7+'SS @ 64.5'!C7</f>
        <v>1189499.8599999999</v>
      </c>
      <c r="E4" s="38">
        <f>'SS @ 70'!K7</f>
        <v>61.4757015742642</v>
      </c>
      <c r="F4" s="39">
        <f>'SS @ 70'!B7+'SS @ 70'!C7</f>
        <v>1189499.8599999999</v>
      </c>
      <c r="G4" s="24">
        <f>'Martha ret @ 62'!J7</f>
        <v>61.4757015742642</v>
      </c>
      <c r="H4" s="31">
        <f>'Martha ret @ 62'!B7+'Martha ret @ 62'!C7</f>
        <v>1189499.8599999999</v>
      </c>
      <c r="I4" s="38">
        <f>'Spend Less'!J7</f>
        <v>61.4757015742642</v>
      </c>
      <c r="J4" s="40">
        <f>'Spend Less'!B7+'Spend Less'!C7</f>
        <v>1189499.8599999999</v>
      </c>
      <c r="K4" s="38">
        <f>'Pay SL Now'!J7</f>
        <v>61.4757015742642</v>
      </c>
      <c r="L4" s="40">
        <f>'Pay SL Now'!B7+'Pay SL Now'!C7</f>
        <v>1105430.04</v>
      </c>
      <c r="M4" s="38">
        <f>'No RSUs'!J7</f>
        <v>61.4757015742642</v>
      </c>
      <c r="N4" s="40">
        <f>'No RSUs'!B7+'No RSUs'!C7</f>
        <v>1172499.8599999999</v>
      </c>
      <c r="O4" s="38">
        <f>Annuity!J7</f>
        <v>61.4757015742642</v>
      </c>
      <c r="P4" s="40">
        <f>Annuity!B7+Annuity!C7</f>
        <v>659499.86</v>
      </c>
      <c r="Q4" s="38">
        <f>'T Rowe Price'!J7</f>
        <v>61.4757015742642</v>
      </c>
      <c r="R4" s="40">
        <f>'T Rowe Price'!B7+'T Rowe Price'!C7</f>
        <v>1191310.3277</v>
      </c>
    </row>
    <row r="5" spans="1:18" x14ac:dyDescent="0.25">
      <c r="A5" s="30">
        <f>'Martha retire @ 63'!K8</f>
        <v>62.475017111567396</v>
      </c>
      <c r="B5" s="3">
        <f>'Martha retire @ 63'!B8+'Martha retire @ 63'!C8</f>
        <v>1321489.8515999999</v>
      </c>
      <c r="C5" s="24">
        <f>'SS @ 64.5'!K8</f>
        <v>62.475017111567396</v>
      </c>
      <c r="D5" s="31">
        <f>'SS @ 64.5'!B8+'SS @ 64.5'!C8</f>
        <v>1321489.8515999999</v>
      </c>
      <c r="E5" s="38">
        <f>'SS @ 70'!K8</f>
        <v>62.475017111567396</v>
      </c>
      <c r="F5" s="39">
        <f>'SS @ 70'!B8+'SS @ 70'!C8</f>
        <v>1321489.8515999999</v>
      </c>
      <c r="G5" s="24">
        <f>'Martha ret @ 62'!J8</f>
        <v>61.828884325804196</v>
      </c>
      <c r="H5" s="31">
        <f>'Martha ret @ 62'!B8+'Martha ret @ 62'!C8</f>
        <v>1235642.8225980331</v>
      </c>
      <c r="I5" s="38">
        <f>'Spend Less'!J8</f>
        <v>62.475017111567396</v>
      </c>
      <c r="J5" s="40">
        <f>'Spend Less'!B8+'Spend Less'!C8</f>
        <v>1321489.8515999999</v>
      </c>
      <c r="K5" s="38">
        <f>'Pay SL Now'!J8</f>
        <v>62.475017111567396</v>
      </c>
      <c r="L5" s="40">
        <f>'Pay SL Now'!B8+'Pay SL Now'!C8</f>
        <v>1248684.8424</v>
      </c>
      <c r="M5" s="38">
        <f>'No RSUs'!J8</f>
        <v>62.475017111567396</v>
      </c>
      <c r="N5" s="40">
        <f>'No RSUs'!B8+'No RSUs'!C8</f>
        <v>1286469.8515999999</v>
      </c>
      <c r="O5" s="38">
        <f>Annuity!J8</f>
        <v>62.475017111567396</v>
      </c>
      <c r="P5" s="40">
        <f>Annuity!B8+Annuity!C8</f>
        <v>759689.85159999994</v>
      </c>
      <c r="Q5" s="38">
        <f>'T Rowe Price'!J8</f>
        <v>62.475017111567396</v>
      </c>
      <c r="R5" s="40">
        <f>'T Rowe Price'!B8+'T Rowe Price'!C8</f>
        <v>1325434.17491909</v>
      </c>
    </row>
    <row r="6" spans="1:18" x14ac:dyDescent="0.25">
      <c r="A6" s="30">
        <f>'Martha retire @ 63'!K9</f>
        <v>62.8281998631074</v>
      </c>
      <c r="B6" s="3">
        <f>'Martha retire @ 63'!B9+'Martha retire @ 63'!C9</f>
        <v>1370377.254753375</v>
      </c>
      <c r="C6" s="24">
        <f>'SS @ 64.5'!K9</f>
        <v>62.8281998631074</v>
      </c>
      <c r="D6" s="31">
        <f>'SS @ 64.5'!B9+'SS @ 64.5'!C9</f>
        <v>1370377.254753375</v>
      </c>
      <c r="E6" s="38">
        <f>'SS @ 70'!K9</f>
        <v>62.8281998631074</v>
      </c>
      <c r="F6" s="39">
        <f>'SS @ 70'!B9+'SS @ 70'!C9</f>
        <v>1370377.254753375</v>
      </c>
      <c r="G6" s="24">
        <f>'Martha ret @ 62'!J9</f>
        <v>62.8281998631074</v>
      </c>
      <c r="H6" s="31">
        <f>'Martha ret @ 62'!B9+'Martha ret @ 62'!C9</f>
        <v>1321885.055703915</v>
      </c>
      <c r="I6" s="38">
        <f>'Spend Less'!J9</f>
        <v>62.8281998631074</v>
      </c>
      <c r="J6" s="40">
        <f>'Spend Less'!B9+'Spend Less'!C9</f>
        <v>1370377.254753375</v>
      </c>
      <c r="K6" s="38">
        <f>'Pay SL Now'!J9</f>
        <v>62.8281998631074</v>
      </c>
      <c r="L6" s="40">
        <f>'Pay SL Now'!B9+'Pay SL Now'!C9</f>
        <v>1301818.4835725501</v>
      </c>
      <c r="M6" s="38">
        <f>'No RSUs'!J9</f>
        <v>62.8281998631074</v>
      </c>
      <c r="N6" s="40">
        <f>'No RSUs'!B9+'No RSUs'!C9</f>
        <v>1328624.984371129</v>
      </c>
      <c r="O6" s="38">
        <f>Annuity!J9</f>
        <v>62.8281998631074</v>
      </c>
      <c r="P6" s="40">
        <f>Annuity!B9+Annuity!C9</f>
        <v>796895.86372288095</v>
      </c>
      <c r="Q6" s="38">
        <f>'T Rowe Price'!J9</f>
        <v>62.8281998631074</v>
      </c>
      <c r="R6" s="40">
        <f>'T Rowe Price'!B9+'T Rowe Price'!C9</f>
        <v>1375169.564080335</v>
      </c>
    </row>
    <row r="7" spans="1:18" x14ac:dyDescent="0.25">
      <c r="A7" s="30">
        <f>'Martha retire @ 63'!K10</f>
        <v>63.830253251197803</v>
      </c>
      <c r="B7" s="3">
        <f>'Martha retire @ 63'!B10+'Martha retire @ 63'!C10</f>
        <v>1463718.645382328</v>
      </c>
      <c r="C7" s="24">
        <f>'SS @ 64.5'!K10</f>
        <v>63.830253251197803</v>
      </c>
      <c r="D7" s="31">
        <f>'SS @ 64.5'!B10+'SS @ 64.5'!C10</f>
        <v>1463718.645382328</v>
      </c>
      <c r="E7" s="38">
        <f>'SS @ 70'!K10</f>
        <v>63.830253251197803</v>
      </c>
      <c r="F7" s="39">
        <f>'SS @ 70'!B10+'SS @ 70'!C10</f>
        <v>1463718.645382328</v>
      </c>
      <c r="G7" s="24">
        <f>'Martha ret @ 62'!J10</f>
        <v>63.830253251197803</v>
      </c>
      <c r="H7" s="31">
        <f>'Martha ret @ 62'!B10+'Martha ret @ 62'!C10</f>
        <v>1412316.9143898999</v>
      </c>
      <c r="I7" s="38">
        <f>'Spend Less'!J10</f>
        <v>63.830253251197803</v>
      </c>
      <c r="J7" s="40">
        <f>'Spend Less'!B10+'Spend Less'!C10</f>
        <v>1463718.645382328</v>
      </c>
      <c r="K7" s="38">
        <f>'Pay SL Now'!J10</f>
        <v>63.830253251197803</v>
      </c>
      <c r="L7" s="40">
        <f>'Pay SL Now'!B10+'Pay SL Now'!C10</f>
        <v>1407355.3479306521</v>
      </c>
      <c r="M7" s="38">
        <f>'No RSUs'!J10</f>
        <v>63.830253251197803</v>
      </c>
      <c r="N7" s="40">
        <f>'No RSUs'!B10+'No RSUs'!C10</f>
        <v>1402461.238777146</v>
      </c>
      <c r="O7" s="38">
        <f>Annuity!J10</f>
        <v>63.830253251197803</v>
      </c>
      <c r="P7" s="40">
        <f>Annuity!B10+Annuity!C10</f>
        <v>855828.37089000398</v>
      </c>
      <c r="Q7" s="38">
        <f>'T Rowe Price'!J10</f>
        <v>63.830253251197803</v>
      </c>
      <c r="R7" s="40">
        <f>'T Rowe Price'!B10+'T Rowe Price'!C10</f>
        <v>1470542.4491380919</v>
      </c>
    </row>
    <row r="8" spans="1:18" x14ac:dyDescent="0.25">
      <c r="A8" s="30">
        <f>'Martha retire @ 63'!K11</f>
        <v>64.498288843257995</v>
      </c>
      <c r="B8" s="3">
        <f>'Martha retire @ 63'!B11+'Martha retire @ 63'!C11</f>
        <v>1528571.697028389</v>
      </c>
      <c r="C8" s="24">
        <f>'SS @ 64.5'!K11</f>
        <v>64.498288843257995</v>
      </c>
      <c r="D8" s="31">
        <f>'SS @ 64.5'!B11+'SS @ 64.5'!C11</f>
        <v>1528571.697028389</v>
      </c>
      <c r="E8" s="38">
        <f>'SS @ 70'!K11</f>
        <v>64.498288843257995</v>
      </c>
      <c r="F8" s="39">
        <f>'SS @ 70'!B11+'SS @ 70'!C11</f>
        <v>1528571.697028389</v>
      </c>
      <c r="G8" s="24">
        <f>'Martha ret @ 62'!J11</f>
        <v>64.498288843257995</v>
      </c>
      <c r="H8" s="31">
        <f>'Martha ret @ 62'!B11+'Martha ret @ 62'!C11</f>
        <v>1475129.664981938</v>
      </c>
      <c r="I8" s="38">
        <f>'Spend Less'!J11</f>
        <v>64.498288843257995</v>
      </c>
      <c r="J8" s="40">
        <f>'Spend Less'!B11+'Spend Less'!C11</f>
        <v>1528571.697028389</v>
      </c>
      <c r="K8" s="38">
        <f>'Pay SL Now'!J11</f>
        <v>64.498288843257995</v>
      </c>
      <c r="L8" s="40">
        <f>'Pay SL Now'!B11+'Pay SL Now'!C11</f>
        <v>1480866.1503637589</v>
      </c>
      <c r="M8" s="38">
        <f>'No RSUs'!J11</f>
        <v>64.498288843257995</v>
      </c>
      <c r="N8" s="40">
        <f>'No RSUs'!B11+'No RSUs'!C11</f>
        <v>1453526.180643257</v>
      </c>
      <c r="O8" s="38">
        <f>Annuity!J11</f>
        <v>64.498288843257995</v>
      </c>
      <c r="P8" s="40">
        <f>Annuity!B11+Annuity!C11</f>
        <v>896552.29023190308</v>
      </c>
      <c r="Q8" s="38">
        <f>'T Rowe Price'!J11</f>
        <v>64.498288843257995</v>
      </c>
      <c r="R8" s="40">
        <f>'T Rowe Price'!B11+'T Rowe Price'!C11</f>
        <v>1536760.4846975049</v>
      </c>
    </row>
    <row r="9" spans="1:18" x14ac:dyDescent="0.25">
      <c r="A9" s="30">
        <f>'Martha retire @ 63'!K12</f>
        <v>65.497604380561199</v>
      </c>
      <c r="B9" s="3">
        <f>'Martha retire @ 63'!B12+'Martha retire @ 63'!C12</f>
        <v>1456060.8246543971</v>
      </c>
      <c r="C9" s="24">
        <f>'SS @ 64.5'!K12</f>
        <v>64.501026694045095</v>
      </c>
      <c r="D9" s="31">
        <f>'SS @ 64.5'!B12+'SS @ 64.5'!C12</f>
        <v>1480535.697028389</v>
      </c>
      <c r="E9" s="38">
        <f>'SS @ 70'!K12</f>
        <v>65.497604380561199</v>
      </c>
      <c r="F9" s="39">
        <f>'SS @ 70'!B12+'SS @ 70'!C12</f>
        <v>1456060.8246543971</v>
      </c>
      <c r="G9" s="24">
        <f>'Martha ret @ 62'!J12</f>
        <v>65.497604380561199</v>
      </c>
      <c r="H9" s="31">
        <f>'Martha ret @ 62'!B12+'Martha ret @ 62'!C12</f>
        <v>1399672.7098099331</v>
      </c>
      <c r="I9" s="38">
        <f>'Spend Less'!J12</f>
        <v>65.497604380561199</v>
      </c>
      <c r="J9" s="40">
        <f>'Spend Less'!B12+'Spend Less'!C12</f>
        <v>1460879.492233099</v>
      </c>
      <c r="K9" s="38">
        <f>'Pay SL Now'!J12</f>
        <v>65.497604380561199</v>
      </c>
      <c r="L9" s="40">
        <f>'Pay SL Now'!B12+'Pay SL Now'!C12</f>
        <v>1453815.178469877</v>
      </c>
      <c r="M9" s="38">
        <f>'No RSUs'!J12</f>
        <v>65.497604380561199</v>
      </c>
      <c r="N9" s="40">
        <f>'No RSUs'!B12+'No RSUs'!C12</f>
        <v>1381781.5179631691</v>
      </c>
      <c r="O9" s="38">
        <f>Annuity!J12</f>
        <v>65.497604380561199</v>
      </c>
      <c r="P9" s="40">
        <f>Annuity!B12+Annuity!C12</f>
        <v>786120.25345012406</v>
      </c>
      <c r="Q9" s="38">
        <f>'T Rowe Price'!J12</f>
        <v>65.497604380561199</v>
      </c>
      <c r="R9" s="40">
        <f>'T Rowe Price'!B12+'T Rowe Price'!C12</f>
        <v>1464452.699765543</v>
      </c>
    </row>
    <row r="10" spans="1:18" x14ac:dyDescent="0.25">
      <c r="A10" s="30">
        <f>'Martha retire @ 63'!K13</f>
        <v>66.499657768651602</v>
      </c>
      <c r="B10" s="3">
        <f>'Martha retire @ 63'!B13+'Martha retire @ 63'!C13</f>
        <v>1424453.9406133932</v>
      </c>
      <c r="C10" s="24">
        <f>'SS @ 64.5'!K13</f>
        <v>65.500342231348398</v>
      </c>
      <c r="D10" s="31">
        <f>'SS @ 64.5'!B13+'SS @ 64.5'!C13</f>
        <v>1500930.896958183</v>
      </c>
      <c r="E10" s="38">
        <f>'SS @ 70'!K13</f>
        <v>66.499657768651602</v>
      </c>
      <c r="F10" s="39">
        <f>'SS @ 70'!B13+'SS @ 70'!C13</f>
        <v>1424453.9406133932</v>
      </c>
      <c r="G10" s="24">
        <f>'Martha ret @ 62'!J13</f>
        <v>66.499657768651602</v>
      </c>
      <c r="H10" s="31">
        <f>'Martha ret @ 62'!B13+'Martha ret @ 62'!C13</f>
        <v>1364957.0417157831</v>
      </c>
      <c r="I10" s="38">
        <f>'Spend Less'!J13</f>
        <v>66.499657768651602</v>
      </c>
      <c r="J10" s="40">
        <f>'Spend Less'!B13+'Spend Less'!C13</f>
        <v>1434471.950509513</v>
      </c>
      <c r="K10" s="38">
        <f>'Pay SL Now'!J13</f>
        <v>66.499657768651602</v>
      </c>
      <c r="L10" s="40">
        <f>'Pay SL Now'!B13+'Pay SL Now'!C13</f>
        <v>1422087.0295349089</v>
      </c>
      <c r="M10" s="38">
        <f>'No RSUs'!J13</f>
        <v>66.499657768651602</v>
      </c>
      <c r="N10" s="40">
        <f>'No RSUs'!B13+'No RSUs'!C13</f>
        <v>1351102.6856290072</v>
      </c>
      <c r="O10" s="38">
        <f>Annuity!J13</f>
        <v>66.499657768651602</v>
      </c>
      <c r="P10" s="40">
        <f>Annuity!B13+Annuity!C13</f>
        <v>714316.93513686396</v>
      </c>
      <c r="Q10" s="38">
        <f>'T Rowe Price'!J13</f>
        <v>66.499657768651602</v>
      </c>
      <c r="R10" s="40">
        <f>'T Rowe Price'!B13+'T Rowe Price'!C13</f>
        <v>1432299.2162419441</v>
      </c>
    </row>
    <row r="11" spans="1:18" x14ac:dyDescent="0.25">
      <c r="A11" s="30">
        <f>'Martha retire @ 63'!K14</f>
        <v>66.833675564681698</v>
      </c>
      <c r="B11" s="3">
        <f>'Martha retire @ 63'!B14+'Martha retire @ 63'!C14</f>
        <v>1411764.5278547551</v>
      </c>
      <c r="C11" s="24">
        <f>'SS @ 64.5'!K14</f>
        <v>66.499657768651602</v>
      </c>
      <c r="D11" s="31">
        <f>'SS @ 64.5'!B14+'SS @ 64.5'!C14</f>
        <v>1520515.657420753</v>
      </c>
      <c r="E11" s="38">
        <f>'SS @ 70'!K14</f>
        <v>67.498973305954806</v>
      </c>
      <c r="F11" s="39">
        <f>'SS @ 70'!B14+'SS @ 70'!C14</f>
        <v>1387809.322130986</v>
      </c>
      <c r="G11" s="24">
        <f>'Martha ret @ 62'!J14</f>
        <v>66.833675564681698</v>
      </c>
      <c r="H11" s="31">
        <f>'Martha ret @ 62'!B14+'Martha ret @ 62'!C14</f>
        <v>1351203.8326523779</v>
      </c>
      <c r="I11" s="38">
        <f>'Spend Less'!J14</f>
        <v>66.833675564681698</v>
      </c>
      <c r="J11" s="40">
        <f>'Spend Less'!B14+'Spend Less'!C14</f>
        <v>1423635.0265612109</v>
      </c>
      <c r="K11" s="38">
        <f>'Pay SL Now'!J14</f>
        <v>66.833675564681698</v>
      </c>
      <c r="L11" s="40">
        <f>'Pay SL Now'!B14+'Pay SL Now'!C14</f>
        <v>1409356.188365459</v>
      </c>
      <c r="M11" s="38">
        <f>'No RSUs'!J14</f>
        <v>67.498973305954806</v>
      </c>
      <c r="N11" s="40">
        <f>'No RSUs'!B14+'No RSUs'!C14</f>
        <v>1315456.0718844114</v>
      </c>
      <c r="O11" s="38">
        <f>Annuity!J14</f>
        <v>66.833675564681698</v>
      </c>
      <c r="P11" s="40">
        <f>Annuity!B14+Annuity!C14</f>
        <v>696998.63103983901</v>
      </c>
      <c r="Q11" s="38">
        <f>'T Rowe Price'!J14</f>
        <v>66.833675564681698</v>
      </c>
      <c r="R11" s="40">
        <f>'T Rowe Price'!B14+'T Rowe Price'!C14</f>
        <v>1419139.500316178</v>
      </c>
    </row>
    <row r="12" spans="1:18" x14ac:dyDescent="0.25">
      <c r="A12" s="30">
        <f>'Martha retire @ 63'!K15</f>
        <v>67.832991101984902</v>
      </c>
      <c r="B12" s="3">
        <f>'Martha retire @ 63'!B15+'Martha retire @ 63'!C15</f>
        <v>1434295.226282923</v>
      </c>
      <c r="C12" s="24">
        <f>'SS @ 64.5'!K15</f>
        <v>67.498973305954806</v>
      </c>
      <c r="D12" s="31">
        <f>'SS @ 64.5'!B15+'SS @ 64.5'!C15</f>
        <v>1539174.7112148951</v>
      </c>
      <c r="E12" s="38">
        <f>'SS @ 70'!K15</f>
        <v>68.498288843257995</v>
      </c>
      <c r="F12" s="39">
        <f>'SS @ 70'!B15+'SS @ 70'!C15</f>
        <v>1345437.2314109986</v>
      </c>
      <c r="G12" s="24">
        <f>'Martha ret @ 62'!J15</f>
        <v>67.832991101984902</v>
      </c>
      <c r="H12" s="31">
        <f>'Martha ret @ 62'!B15+'Martha ret @ 62'!C15</f>
        <v>1370542.474530889</v>
      </c>
      <c r="I12" s="38">
        <f>'Spend Less'!J15</f>
        <v>67.832991101984902</v>
      </c>
      <c r="J12" s="40">
        <f>'Spend Less'!B15+'Spend Less'!C15</f>
        <v>1451833.7330482821</v>
      </c>
      <c r="K12" s="38">
        <f>'Pay SL Now'!J15</f>
        <v>67.832991101984902</v>
      </c>
      <c r="L12" s="40">
        <f>'Pay SL Now'!B15+'Pay SL Now'!C15</f>
        <v>1431764.061479673</v>
      </c>
      <c r="M12" s="38">
        <f>'No RSUs'!J15</f>
        <v>68.498288843257995</v>
      </c>
      <c r="N12" s="40">
        <f>'No RSUs'!B15+'No RSUs'!C15</f>
        <v>1249847.94780601</v>
      </c>
      <c r="O12" s="38">
        <f>Annuity!J15</f>
        <v>67.832991101984902</v>
      </c>
      <c r="P12" s="40">
        <f>Annuity!B15+Annuity!C15</f>
        <v>685607.67810716003</v>
      </c>
      <c r="Q12" s="38">
        <f>'T Rowe Price'!J15</f>
        <v>67.832991101984902</v>
      </c>
      <c r="R12" s="40">
        <f>'T Rowe Price'!B15+'T Rowe Price'!C15</f>
        <v>1442349.3054458341</v>
      </c>
    </row>
    <row r="13" spans="1:18" x14ac:dyDescent="0.25">
      <c r="A13" s="30">
        <f>'Martha retire @ 63'!K16</f>
        <v>68.832306639288106</v>
      </c>
      <c r="B13" s="3">
        <f>'Martha retire @ 63'!B16+'Martha retire @ 63'!C16</f>
        <v>1456215.302167461</v>
      </c>
      <c r="C13" s="24">
        <f>'SS @ 64.5'!K16</f>
        <v>68.501026694045095</v>
      </c>
      <c r="D13" s="31">
        <f>'SS @ 64.5'!B16+'SS @ 64.5'!C16</f>
        <v>1556783.1687333849</v>
      </c>
      <c r="E13" s="38">
        <f>'SS @ 70'!K16</f>
        <v>69.497604380561199</v>
      </c>
      <c r="F13" s="39">
        <f>'SS @ 70'!B16+'SS @ 70'!C16</f>
        <v>1272718.49391457</v>
      </c>
      <c r="G13" s="24">
        <f>'Martha ret @ 62'!J16</f>
        <v>68.832306639288106</v>
      </c>
      <c r="H13" s="31">
        <f>'Martha ret @ 62'!B16+'Martha ret @ 62'!C16</f>
        <v>1389101.4913160729</v>
      </c>
      <c r="I13" s="38">
        <f>'Spend Less'!J16</f>
        <v>68.832306639288106</v>
      </c>
      <c r="J13" s="40">
        <f>'Spend Less'!B16+'Spend Less'!C16</f>
        <v>1479837.4507183481</v>
      </c>
      <c r="K13" s="38">
        <f>'Pay SL Now'!J16</f>
        <v>68.832306639288106</v>
      </c>
      <c r="L13" s="40">
        <f>'Pay SL Now'!B16+'Pay SL Now'!C16</f>
        <v>1453555.047959245</v>
      </c>
      <c r="M13" s="38">
        <f>'No RSUs'!J16</f>
        <v>69.497604380561199</v>
      </c>
      <c r="N13" s="40">
        <f>'No RSUs'!B16+'No RSUs'!C16</f>
        <v>1176523.7403883501</v>
      </c>
      <c r="O13" s="38">
        <f>Annuity!J16</f>
        <v>68.832306639288106</v>
      </c>
      <c r="P13" s="40">
        <f>Annuity!B16+Annuity!C16</f>
        <v>689280.57119223895</v>
      </c>
      <c r="Q13" s="38">
        <f>'T Rowe Price'!J16</f>
        <v>68.832306639288106</v>
      </c>
      <c r="R13" s="40">
        <f>'T Rowe Price'!B16+'T Rowe Price'!C16</f>
        <v>1464653.1095679931</v>
      </c>
    </row>
    <row r="14" spans="1:18" x14ac:dyDescent="0.25">
      <c r="A14" s="30">
        <f>'Martha retire @ 63'!K17</f>
        <v>69.831622176591296</v>
      </c>
      <c r="B14" s="3">
        <f>'Martha retire @ 63'!B17+'Martha retire @ 63'!C17</f>
        <v>1477418.4560642196</v>
      </c>
      <c r="C14" s="24">
        <f>'SS @ 64.5'!K17</f>
        <v>69.500342231348398</v>
      </c>
      <c r="D14" s="31">
        <f>'SS @ 64.5'!B17+'SS @ 64.5'!C17</f>
        <v>1573205.8046123651</v>
      </c>
      <c r="E14" s="38">
        <f>'SS @ 70'!K17</f>
        <v>70.001368925393507</v>
      </c>
      <c r="F14" s="39">
        <f>'SS @ 70'!B17+'SS @ 70'!C17</f>
        <v>1242300.1418917801</v>
      </c>
      <c r="G14" s="24">
        <f>'Martha ret @ 62'!J17</f>
        <v>69.831622176591296</v>
      </c>
      <c r="H14" s="31">
        <f>'Martha ret @ 62'!B17+'Martha ret @ 62'!C17</f>
        <v>1406765.5919738098</v>
      </c>
      <c r="I14" s="38">
        <f>'Spend Less'!J17</f>
        <v>69.831622176591296</v>
      </c>
      <c r="J14" s="40">
        <f>'Spend Less'!B17+'Spend Less'!C17</f>
        <v>1507564.2415802081</v>
      </c>
      <c r="K14" s="38">
        <f>'Pay SL Now'!J17</f>
        <v>69.831622176591296</v>
      </c>
      <c r="L14" s="40">
        <f>'Pay SL Now'!B17+'Pay SL Now'!C17</f>
        <v>1474622.5288913848</v>
      </c>
      <c r="M14" s="38">
        <f>'No RSUs'!J17</f>
        <v>70.001368925393507</v>
      </c>
      <c r="N14" s="40">
        <f>'No RSUs'!B17+'No RSUs'!C17</f>
        <v>1146260.28659722</v>
      </c>
      <c r="O14" s="38">
        <f>Annuity!J17</f>
        <v>69.831622176591296</v>
      </c>
      <c r="P14" s="40">
        <f>Annuity!B17+Annuity!C17</f>
        <v>691136.94865210098</v>
      </c>
      <c r="Q14" s="38">
        <f>'T Rowe Price'!J17</f>
        <v>69.831622176591296</v>
      </c>
      <c r="R14" s="40">
        <f>'T Rowe Price'!B17+'T Rowe Price'!C17</f>
        <v>1485901.7849027459</v>
      </c>
    </row>
    <row r="15" spans="1:18" x14ac:dyDescent="0.25">
      <c r="A15" s="30">
        <f>'Martha retire @ 63'!K18</f>
        <v>69.998631074606394</v>
      </c>
      <c r="B15" s="3">
        <f>'Martha retire @ 63'!B18+'Martha retire @ 63'!C18</f>
        <v>1481287.1211317151</v>
      </c>
      <c r="C15" s="24">
        <f>'SS @ 64.5'!K18</f>
        <v>69.998631074606394</v>
      </c>
      <c r="D15" s="31">
        <f>'SS @ 64.5'!B18+'SS @ 64.5'!C18</f>
        <v>1582655.8350186499</v>
      </c>
      <c r="E15" s="38">
        <f>'SS @ 70'!K19</f>
        <v>70.997946611909597</v>
      </c>
      <c r="F15" s="39">
        <f>'SS @ 70'!B19+'SS @ 70'!C19</f>
        <v>1256178.7858561301</v>
      </c>
      <c r="G15" s="24">
        <f>'Martha ret @ 62'!J18</f>
        <v>69.998631074606394</v>
      </c>
      <c r="H15" s="31">
        <f>'Martha ret @ 62'!B18+'Martha ret @ 62'!C18</f>
        <v>1409954.7282753966</v>
      </c>
      <c r="I15" s="38">
        <f>'Spend Less'!J18</f>
        <v>69.998631074606394</v>
      </c>
      <c r="J15" s="40">
        <f>'Spend Less'!B18+'Spend Less'!C18</f>
        <v>1512618.4303899291</v>
      </c>
      <c r="K15" s="38">
        <f>'Pay SL Now'!J18</f>
        <v>69.998631074606394</v>
      </c>
      <c r="L15" s="40">
        <f>'Pay SL Now'!B18+'Pay SL Now'!C18</f>
        <v>1478464.3031460904</v>
      </c>
      <c r="M15" s="38">
        <f>'No RSUs'!J18</f>
        <v>69.998631074606394</v>
      </c>
      <c r="N15" s="40">
        <f>'No RSUs'!B18+'No RSUs'!C18</f>
        <v>1146493.7746321301</v>
      </c>
      <c r="O15" s="38">
        <f>Annuity!J18</f>
        <v>69.998631074606394</v>
      </c>
      <c r="P15" s="40">
        <f>Annuity!B18+Annuity!C18</f>
        <v>693056.61056510604</v>
      </c>
      <c r="Q15" s="38">
        <f>'T Rowe Price'!J18</f>
        <v>69.998631074606394</v>
      </c>
      <c r="R15" s="40">
        <f>'T Rowe Price'!B18+'T Rowe Price'!C18</f>
        <v>1489679.8038853151</v>
      </c>
    </row>
    <row r="16" spans="1:18" x14ac:dyDescent="0.25">
      <c r="A16" s="30">
        <f>'Martha retire @ 63'!K19</f>
        <v>70.997946611909597</v>
      </c>
      <c r="B16" s="3">
        <f>'Martha retire @ 63'!B19+'Martha retire @ 63'!C19</f>
        <v>1491332.1348656381</v>
      </c>
      <c r="C16" s="24">
        <f>'SS @ 64.5'!K19</f>
        <v>70.997946611909597</v>
      </c>
      <c r="D16" s="31">
        <f>'SS @ 64.5'!B19+'SS @ 64.5'!C19</f>
        <v>1588306.084862577</v>
      </c>
      <c r="E16" s="38">
        <f>'SS @ 70'!K20</f>
        <v>72</v>
      </c>
      <c r="F16" s="39">
        <f>'SS @ 70'!B20+'SS @ 70'!C20</f>
        <v>1262988.5372609999</v>
      </c>
      <c r="G16" s="24">
        <f>'Martha ret @ 62'!J19</f>
        <v>70.997946611909597</v>
      </c>
      <c r="H16" s="31">
        <f>'Martha ret @ 62'!B19+'Martha ret @ 62'!C19</f>
        <v>1413635.0729668301</v>
      </c>
      <c r="I16" s="38">
        <f>'Spend Less'!J19</f>
        <v>70.997946611909597</v>
      </c>
      <c r="J16" s="40">
        <f>'Spend Less'!B19+'Spend Less'!C19</f>
        <v>1529525.2331142046</v>
      </c>
      <c r="K16" s="38">
        <f>'Pay SL Now'!J19</f>
        <v>70.997946611909597</v>
      </c>
      <c r="L16" s="40">
        <f>'Pay SL Now'!B19+'Pay SL Now'!C19</f>
        <v>1488382.2900706602</v>
      </c>
      <c r="M16" s="38">
        <f>'No RSUs'!J19</f>
        <v>70.997946611909597</v>
      </c>
      <c r="N16" s="40">
        <f>'No RSUs'!B19+'No RSUs'!C19</f>
        <v>1161186.6734185901</v>
      </c>
      <c r="O16" s="38">
        <f>Annuity!J19</f>
        <v>70.997946611909597</v>
      </c>
      <c r="P16" s="40">
        <f>Annuity!B19+Annuity!C19</f>
        <v>668129.23652587994</v>
      </c>
      <c r="Q16" s="38">
        <f>'T Rowe Price'!J19</f>
        <v>70.997946611909597</v>
      </c>
      <c r="R16" s="40">
        <f>'T Rowe Price'!B19+'T Rowe Price'!C19</f>
        <v>1498961.0791181852</v>
      </c>
    </row>
    <row r="17" spans="1:18" x14ac:dyDescent="0.25">
      <c r="A17" s="30">
        <f>'Martha retire @ 63'!K20</f>
        <v>72</v>
      </c>
      <c r="B17" s="3">
        <f>'Martha retire @ 63'!B20+'Martha retire @ 63'!C20</f>
        <v>1498190.1016671394</v>
      </c>
      <c r="C17" s="24">
        <f>'SS @ 64.5'!K20</f>
        <v>72</v>
      </c>
      <c r="D17" s="31">
        <f>'SS @ 64.5'!B20+'SS @ 64.5'!C20</f>
        <v>1590347.464609442</v>
      </c>
      <c r="E17" s="38">
        <f>'SS @ 70'!K21</f>
        <v>72.999315537303204</v>
      </c>
      <c r="F17" s="39">
        <f>'SS @ 70'!B21+'SS @ 70'!C21</f>
        <v>1265596.1137999899</v>
      </c>
      <c r="G17" s="24">
        <f>'Martha ret @ 62'!J20</f>
        <v>72</v>
      </c>
      <c r="H17" s="31">
        <f>'Martha ret @ 62'!B20+'Martha ret @ 62'!C20</f>
        <v>1409955.9615621399</v>
      </c>
      <c r="I17" s="38">
        <f>'Spend Less'!J20</f>
        <v>72</v>
      </c>
      <c r="J17" s="40">
        <f>'Spend Less'!B20+'Spend Less'!C20</f>
        <v>1543690.066412467</v>
      </c>
      <c r="K17" s="38">
        <f>'Pay SL Now'!J20</f>
        <v>72</v>
      </c>
      <c r="L17" s="40">
        <f>'Pay SL Now'!B20+'Pay SL Now'!C20</f>
        <v>1495107.5138563877</v>
      </c>
      <c r="M17" s="38">
        <f>'No RSUs'!J20</f>
        <v>72</v>
      </c>
      <c r="N17" s="40">
        <f>'No RSUs'!B20+'No RSUs'!C20</f>
        <v>1169622.6170181399</v>
      </c>
      <c r="O17" s="38">
        <f>Annuity!J20</f>
        <v>72</v>
      </c>
      <c r="P17" s="40">
        <f>Annuity!B20+Annuity!C20</f>
        <v>638892.4540315941</v>
      </c>
      <c r="Q17" s="38">
        <f>'T Rowe Price'!J20</f>
        <v>72</v>
      </c>
      <c r="R17" s="40">
        <f>'T Rowe Price'!B20+'T Rowe Price'!C20</f>
        <v>1504506.16050815</v>
      </c>
    </row>
    <row r="18" spans="1:18" x14ac:dyDescent="0.25">
      <c r="A18" s="30">
        <f>'Martha retire @ 63'!K21</f>
        <v>72.999315537303204</v>
      </c>
      <c r="B18" s="3">
        <f>'Martha retire @ 63'!B21+'Martha retire @ 63'!C21</f>
        <v>1494532.1654034299</v>
      </c>
      <c r="C18" s="24">
        <f>'SS @ 64.5'!K21</f>
        <v>72.999315537303204</v>
      </c>
      <c r="D18" s="31">
        <f>'SS @ 64.5'!B21+'SS @ 64.5'!C21</f>
        <v>1589365.4434533743</v>
      </c>
      <c r="E18" s="38">
        <f>'SS @ 70'!K22</f>
        <v>73.998631074606394</v>
      </c>
      <c r="F18" s="39">
        <f>'SS @ 70'!B22+'SS @ 70'!C22</f>
        <v>1264372.1458354199</v>
      </c>
      <c r="G18" s="24">
        <f>'Martha ret @ 62'!J21</f>
        <v>72.999315537303204</v>
      </c>
      <c r="H18" s="31">
        <f>'Martha ret @ 62'!B21+'Martha ret @ 62'!C21</f>
        <v>1400906.7242280501</v>
      </c>
      <c r="I18" s="38">
        <f>'Spend Less'!J21</f>
        <v>72.999315537303204</v>
      </c>
      <c r="J18" s="40">
        <f>'Spend Less'!B21+'Spend Less'!C21</f>
        <v>1555746.2739172357</v>
      </c>
      <c r="K18" s="38">
        <f>'Pay SL Now'!J21</f>
        <v>72.999315537303204</v>
      </c>
      <c r="L18" s="40">
        <f>'Pay SL Now'!B21+'Pay SL Now'!C21</f>
        <v>1491460.63951066</v>
      </c>
      <c r="M18" s="38">
        <f>'No RSUs'!J21</f>
        <v>72.999315537303204</v>
      </c>
      <c r="N18" s="40">
        <f>'No RSUs'!B21+'No RSUs'!C21</f>
        <v>1174222.4756869799</v>
      </c>
      <c r="O18" s="38">
        <f>Annuity!J21</f>
        <v>72.999315537303204</v>
      </c>
      <c r="P18" s="40">
        <f>Annuity!B21+Annuity!C21</f>
        <v>636267.84238249774</v>
      </c>
      <c r="Q18" s="38">
        <f>'T Rowe Price'!J21</f>
        <v>72.999315537303204</v>
      </c>
      <c r="R18" s="40">
        <f>'T Rowe Price'!B21+'T Rowe Price'!C21</f>
        <v>1498918.4350202901</v>
      </c>
    </row>
    <row r="19" spans="1:18" x14ac:dyDescent="0.25">
      <c r="A19" s="30">
        <f>'Martha retire @ 63'!K22</f>
        <v>73.998631074606394</v>
      </c>
      <c r="B19" s="3">
        <f>'Martha retire @ 63'!B22+'Martha retire @ 63'!C22</f>
        <v>1486414.7798029101</v>
      </c>
      <c r="C19" s="24">
        <f>'SS @ 64.5'!K22</f>
        <v>73.998631074606394</v>
      </c>
      <c r="D19" s="31">
        <f>'SS @ 64.5'!B22+'SS @ 64.5'!C22</f>
        <v>1584540.7535280222</v>
      </c>
      <c r="E19" s="38">
        <f>'SS @ 70'!K23</f>
        <v>74.997946611909597</v>
      </c>
      <c r="F19" s="39">
        <f>'SS @ 70'!B23+'SS @ 70'!C23</f>
        <v>1259088.91546689</v>
      </c>
      <c r="G19" s="24">
        <f>'Martha ret @ 62'!J22</f>
        <v>73.998631074606394</v>
      </c>
      <c r="H19" s="31">
        <f>'Martha ret @ 62'!B22+'Martha ret @ 62'!C22</f>
        <v>1386804.60875124</v>
      </c>
      <c r="I19" s="38">
        <f>'Spend Less'!J22</f>
        <v>73.998631074606394</v>
      </c>
      <c r="J19" s="40">
        <f>'Spend Less'!B22+'Spend Less'!C22</f>
        <v>1564925.0687469647</v>
      </c>
      <c r="K19" s="38">
        <f>'Pay SL Now'!J22</f>
        <v>73.998631074606394</v>
      </c>
      <c r="L19" s="40">
        <f>'Pay SL Now'!B22+'Pay SL Now'!C22</f>
        <v>1483161.7278360699</v>
      </c>
      <c r="M19" s="38">
        <f>'No RSUs'!J22</f>
        <v>73.998631074606394</v>
      </c>
      <c r="N19" s="40">
        <f>'No RSUs'!B22+'No RSUs'!C22</f>
        <v>1175321.5265711599</v>
      </c>
      <c r="O19" s="38">
        <f>Annuity!J22</f>
        <v>73.998631074606394</v>
      </c>
      <c r="P19" s="40">
        <f>Annuity!B22+Annuity!C22</f>
        <v>630192.75906006759</v>
      </c>
      <c r="Q19" s="38">
        <f>'T Rowe Price'!J22</f>
        <v>73.998631074606394</v>
      </c>
      <c r="R19" s="40">
        <f>'T Rowe Price'!B22+'T Rowe Price'!C22</f>
        <v>1486208.7207168201</v>
      </c>
    </row>
    <row r="20" spans="1:18" x14ac:dyDescent="0.25">
      <c r="A20" s="30">
        <f>'Martha retire @ 63'!K23</f>
        <v>74.997946611909597</v>
      </c>
      <c r="B20" s="3">
        <f>'Martha retire @ 63'!B23+'Martha retire @ 63'!C23</f>
        <v>1472910.7495496201</v>
      </c>
      <c r="C20" s="24">
        <f>'SS @ 64.5'!K23</f>
        <v>74.997946611909597</v>
      </c>
      <c r="D20" s="31">
        <f>'SS @ 64.5'!B23+'SS @ 64.5'!C23</f>
        <v>1575471.6761195124</v>
      </c>
      <c r="E20" s="38">
        <f>'SS @ 70'!K24</f>
        <v>76</v>
      </c>
      <c r="F20" s="39">
        <f>'SS @ 70'!B24+'SS @ 70'!C24</f>
        <v>1249170.3444390099</v>
      </c>
      <c r="G20" s="24">
        <f>'Martha ret @ 62'!J23</f>
        <v>74.997946611909597</v>
      </c>
      <c r="H20" s="31">
        <f>'Martha ret @ 62'!B23+'Martha ret @ 62'!C23</f>
        <v>1367221.1512812299</v>
      </c>
      <c r="I20" s="38">
        <f>'Spend Less'!J23</f>
        <v>74.997946611909597</v>
      </c>
      <c r="J20" s="40">
        <f>'Spend Less'!B23+'Spend Less'!C23</f>
        <v>1570877.6417951428</v>
      </c>
      <c r="K20" s="38">
        <f>'Pay SL Now'!J23</f>
        <v>74.997946611909597</v>
      </c>
      <c r="L20" s="40">
        <f>'Pay SL Now'!B23+'Pay SL Now'!C23</f>
        <v>1469463.28879902</v>
      </c>
      <c r="M20" s="38">
        <f>'No RSUs'!J23</f>
        <v>74.997946611909597</v>
      </c>
      <c r="N20" s="40">
        <f>'No RSUs'!B23+'No RSUs'!C23</f>
        <v>1172709.58156069</v>
      </c>
      <c r="O20" s="38">
        <f>Annuity!J23</f>
        <v>74.997946611909597</v>
      </c>
      <c r="P20" s="40">
        <f>Annuity!B23+Annuity!C23</f>
        <v>620332.23829903</v>
      </c>
      <c r="Q20" s="38">
        <f>'T Rowe Price'!J23</f>
        <v>74.997946611909597</v>
      </c>
      <c r="R20" s="40">
        <f>'T Rowe Price'!B23+'T Rowe Price'!C23</f>
        <v>1466652.0957341399</v>
      </c>
    </row>
    <row r="21" spans="1:18" x14ac:dyDescent="0.25">
      <c r="A21" s="30">
        <f>'Martha retire @ 63'!K24</f>
        <v>76</v>
      </c>
      <c r="B21" s="3">
        <f>'Martha retire @ 63'!B24+'Martha retire @ 63'!C24</f>
        <v>1453628.0961475801</v>
      </c>
      <c r="C21" s="24">
        <f>'SS @ 64.5'!K24</f>
        <v>76</v>
      </c>
      <c r="D21" s="31">
        <f>'SS @ 64.5'!B24+'SS @ 64.5'!C24</f>
        <v>1551321.80620496</v>
      </c>
      <c r="E21" s="38">
        <f>'SS @ 70'!K25</f>
        <v>76.999315537303204</v>
      </c>
      <c r="F21" s="39">
        <f>'SS @ 70'!B25+'SS @ 70'!C25</f>
        <v>1234080.81498354</v>
      </c>
      <c r="G21" s="24">
        <f>'Martha ret @ 62'!J24</f>
        <v>76</v>
      </c>
      <c r="H21" s="31">
        <f>'Martha ret @ 62'!B24+'Martha ret @ 62'!C24</f>
        <v>1341568.3332360799</v>
      </c>
      <c r="I21" s="38">
        <f>'Spend Less'!J24</f>
        <v>76</v>
      </c>
      <c r="J21" s="40">
        <f>'Spend Less'!B24+'Spend Less'!C24</f>
        <v>1567228.45082204</v>
      </c>
      <c r="K21" s="38">
        <f>'Pay SL Now'!J24</f>
        <v>76</v>
      </c>
      <c r="L21" s="40">
        <f>'Pay SL Now'!B24+'Pay SL Now'!C24</f>
        <v>1449974.00456554</v>
      </c>
      <c r="M21" s="38">
        <f>'No RSUs'!J24</f>
        <v>76</v>
      </c>
      <c r="N21" s="40">
        <f>'No RSUs'!B24+'No RSUs'!C24</f>
        <v>1166014.08403274</v>
      </c>
      <c r="O21" s="38">
        <f>Annuity!J24</f>
        <v>76</v>
      </c>
      <c r="P21" s="40">
        <f>Annuity!B24+Annuity!C24</f>
        <v>590105.63893046405</v>
      </c>
      <c r="Q21" s="38">
        <f>'T Rowe Price'!J24</f>
        <v>76</v>
      </c>
      <c r="R21" s="40">
        <f>'T Rowe Price'!B24+'T Rowe Price'!C24</f>
        <v>1439850.5447599101</v>
      </c>
    </row>
    <row r="22" spans="1:18" x14ac:dyDescent="0.25">
      <c r="A22" s="30">
        <f>'Martha retire @ 63'!K25</f>
        <v>76.999315537303204</v>
      </c>
      <c r="B22" s="3">
        <f>'Martha retire @ 63'!B25+'Martha retire @ 63'!C25</f>
        <v>1428026.5984115</v>
      </c>
      <c r="C22" s="24">
        <f>'SS @ 64.5'!K25</f>
        <v>76.999315537303204</v>
      </c>
      <c r="D22" s="31">
        <f>'SS @ 64.5'!B25+'SS @ 64.5'!C25</f>
        <v>1518555.71403983</v>
      </c>
      <c r="E22" s="38">
        <f>'SS @ 70'!K26</f>
        <v>77.998631074606394</v>
      </c>
      <c r="F22" s="39">
        <f>'SS @ 70'!B26+'SS @ 70'!C26</f>
        <v>1213263.98788841</v>
      </c>
      <c r="G22" s="24">
        <f>'Martha ret @ 62'!J25</f>
        <v>76.999315537303204</v>
      </c>
      <c r="H22" s="31">
        <f>'Martha ret @ 62'!B25+'Martha ret @ 62'!C25</f>
        <v>1309235.1888761499</v>
      </c>
      <c r="I22" s="38">
        <f>'Spend Less'!J25</f>
        <v>76.999315537303204</v>
      </c>
      <c r="J22" s="40">
        <f>'Spend Less'!B25+'Spend Less'!C25</f>
        <v>1557668.6955341401</v>
      </c>
      <c r="K22" s="38">
        <f>'Pay SL Now'!J25</f>
        <v>76.999315537303204</v>
      </c>
      <c r="L22" s="40">
        <f>'Pay SL Now'!B25+'Pay SL Now'!C25</f>
        <v>1424153.32204235</v>
      </c>
      <c r="M22" s="38">
        <f>'No RSUs'!J25</f>
        <v>76.999315537303204</v>
      </c>
      <c r="N22" s="40">
        <f>'No RSUs'!B25+'No RSUs'!C25</f>
        <v>1154654.49989412</v>
      </c>
      <c r="O22" s="38">
        <f>Annuity!J25</f>
        <v>76.999315537303204</v>
      </c>
      <c r="P22" s="40">
        <f>Annuity!B25+Annuity!C25</f>
        <v>550601.97252974205</v>
      </c>
      <c r="Q22" s="38">
        <f>'T Rowe Price'!J25</f>
        <v>76.999315537303204</v>
      </c>
      <c r="R22" s="40">
        <f>'T Rowe Price'!B25+'T Rowe Price'!C25</f>
        <v>1405136.58472864</v>
      </c>
    </row>
    <row r="23" spans="1:18" x14ac:dyDescent="0.25">
      <c r="A23" s="30">
        <f>'Martha retire @ 63'!K26</f>
        <v>77.998631074606394</v>
      </c>
      <c r="B23" s="3">
        <f>'Martha retire @ 63'!B26+'Martha retire @ 63'!C26</f>
        <v>1395488.8613813799</v>
      </c>
      <c r="C23" s="24">
        <f>'SS @ 64.5'!K26</f>
        <v>77.998631074606394</v>
      </c>
      <c r="D23" s="31">
        <f>'SS @ 64.5'!B26+'SS @ 64.5'!C26</f>
        <v>1477406.9658596499</v>
      </c>
      <c r="E23" s="38">
        <f>'SS @ 70'!K27</f>
        <v>78.997946611909597</v>
      </c>
      <c r="F23" s="39">
        <f>'SS @ 70'!B27+'SS @ 70'!C27</f>
        <v>1186123.1524411701</v>
      </c>
      <c r="G23" s="24">
        <f>'Martha ret @ 62'!J26</f>
        <v>77.998631074606394</v>
      </c>
      <c r="H23" s="31">
        <f>'Martha ret @ 62'!B26+'Martha ret @ 62'!C26</f>
        <v>1269567.7102361401</v>
      </c>
      <c r="I23" s="38">
        <f>'Spend Less'!J26</f>
        <v>77.998631074606394</v>
      </c>
      <c r="J23" s="40">
        <f>'Spend Less'!B26+'Spend Less'!C26</f>
        <v>1542017.51599875</v>
      </c>
      <c r="K23" s="38">
        <f>'Pay SL Now'!J26</f>
        <v>77.998631074606394</v>
      </c>
      <c r="L23" s="40">
        <f>'Pay SL Now'!B26+'Pay SL Now'!C26</f>
        <v>1391383.2054282599</v>
      </c>
      <c r="M23" s="38">
        <f>'No RSUs'!J26</f>
        <v>77.998631074606394</v>
      </c>
      <c r="N23" s="40">
        <f>'No RSUs'!B26+'No RSUs'!C26</f>
        <v>1138038.3334975899</v>
      </c>
      <c r="O23" s="38">
        <f>Annuity!J26</f>
        <v>77.998631074606394</v>
      </c>
      <c r="P23" s="40">
        <f>Annuity!B26+Annuity!C26</f>
        <v>502331.011972106</v>
      </c>
      <c r="Q23" s="38">
        <f>'T Rowe Price'!J26</f>
        <v>77.998631074606394</v>
      </c>
      <c r="R23" s="40">
        <f>'T Rowe Price'!B26+'T Rowe Price'!C26</f>
        <v>1361719.3581165399</v>
      </c>
    </row>
    <row r="24" spans="1:18" x14ac:dyDescent="0.25">
      <c r="A24" s="30">
        <f>'Martha retire @ 63'!K27</f>
        <v>78.997946611909597</v>
      </c>
      <c r="B24" s="3">
        <f>'Martha retire @ 63'!B27+'Martha retire @ 63'!C27</f>
        <v>1355337.47341709</v>
      </c>
      <c r="C24" s="24">
        <f>'SS @ 64.5'!K27</f>
        <v>78.997946611909597</v>
      </c>
      <c r="D24" s="31">
        <f>'SS @ 64.5'!B27+'SS @ 64.5'!C27</f>
        <v>1427583.38914786</v>
      </c>
      <c r="E24" s="38">
        <f>'SS @ 70'!K28</f>
        <v>80</v>
      </c>
      <c r="F24" s="39">
        <f>'SS @ 70'!B28+'SS @ 70'!C28</f>
        <v>1152013.0160878301</v>
      </c>
      <c r="G24" s="24">
        <f>'Martha ret @ 62'!J27</f>
        <v>78.997946611909597</v>
      </c>
      <c r="H24" s="31">
        <f>'Martha ret @ 62'!B27+'Martha ret @ 62'!C27</f>
        <v>1221860.42123256</v>
      </c>
      <c r="I24" s="38">
        <f>'Spend Less'!J27</f>
        <v>78.997946611909597</v>
      </c>
      <c r="J24" s="40">
        <f>'Spend Less'!B27+'Spend Less'!C27</f>
        <v>1519896.0466622999</v>
      </c>
      <c r="K24" s="38">
        <f>'Pay SL Now'!J27</f>
        <v>78.997946611909597</v>
      </c>
      <c r="L24" s="40">
        <f>'Pay SL Now'!B27+'Pay SL Now'!C27</f>
        <v>1350985.48286627</v>
      </c>
      <c r="M24" s="38">
        <f>'No RSUs'!J27</f>
        <v>78.997946611909597</v>
      </c>
      <c r="N24" s="40">
        <f>'No RSUs'!B27+'No RSUs'!C27</f>
        <v>1115582.4563599401</v>
      </c>
      <c r="O24" s="38">
        <f>Annuity!J27</f>
        <v>78.997946611909597</v>
      </c>
      <c r="P24" s="40">
        <f>Annuity!B27+Annuity!C27</f>
        <v>445223.268140617</v>
      </c>
      <c r="Q24" s="38">
        <f>'T Rowe Price'!J27</f>
        <v>78.997946611909597</v>
      </c>
      <c r="R24" s="40">
        <f>'T Rowe Price'!B27+'T Rowe Price'!C27</f>
        <v>1308721.69795502</v>
      </c>
    </row>
    <row r="25" spans="1:18" x14ac:dyDescent="0.25">
      <c r="A25" s="30">
        <f>'Martha retire @ 63'!K28</f>
        <v>80</v>
      </c>
      <c r="B25" s="3">
        <f>'Martha retire @ 63'!B28+'Martha retire @ 63'!C28</f>
        <v>1306836.86523503</v>
      </c>
      <c r="C25" s="24">
        <f>'SS @ 64.5'!K28</f>
        <v>80</v>
      </c>
      <c r="D25" s="31">
        <f>'SS @ 64.5'!B28+'SS @ 64.5'!C28</f>
        <v>1368411.4135847101</v>
      </c>
      <c r="E25" s="38">
        <f>'SS @ 70'!K29</f>
        <v>80.999315537303204</v>
      </c>
      <c r="F25" s="39">
        <f>'SS @ 70'!B29+'SS @ 70'!C29</f>
        <v>1110234.49419336</v>
      </c>
      <c r="G25" s="24">
        <f>'Martha ret @ 62'!J28</f>
        <v>80</v>
      </c>
      <c r="H25" s="31">
        <f>'Martha ret @ 62'!B28+'Martha ret @ 62'!C28</f>
        <v>1165351.0129676701</v>
      </c>
      <c r="I25" s="38">
        <f>'Spend Less'!J28</f>
        <v>80</v>
      </c>
      <c r="J25" s="40">
        <f>'Spend Less'!B28+'Spend Less'!C28</f>
        <v>1490710.79793922</v>
      </c>
      <c r="K25" s="38">
        <f>'Pay SL Now'!J28</f>
        <v>80</v>
      </c>
      <c r="L25" s="40">
        <f>'Pay SL Now'!B28+'Pay SL Now'!C28</f>
        <v>1302223.7565838301</v>
      </c>
      <c r="M25" s="38">
        <f>'No RSUs'!J28</f>
        <v>80</v>
      </c>
      <c r="N25" s="40">
        <f>'No RSUs'!B28+'No RSUs'!C28</f>
        <v>1086670.60680822</v>
      </c>
      <c r="O25" s="38">
        <f>Annuity!J28</f>
        <v>80</v>
      </c>
      <c r="P25" s="40">
        <f>Annuity!B28+Annuity!C28</f>
        <v>378670.763839486</v>
      </c>
      <c r="Q25" s="38">
        <f>'T Rowe Price'!J28</f>
        <v>80</v>
      </c>
      <c r="R25" s="40">
        <f>'T Rowe Price'!B28+'T Rowe Price'!C28</f>
        <v>1245186.36809935</v>
      </c>
    </row>
    <row r="26" spans="1:18" x14ac:dyDescent="0.25">
      <c r="A26" s="30">
        <f>'Martha retire @ 63'!K29</f>
        <v>80.999315537303204</v>
      </c>
      <c r="B26" s="3">
        <f>'Martha retire @ 63'!B29+'Martha retire @ 63'!C29</f>
        <v>1249190.66811444</v>
      </c>
      <c r="C26" s="24">
        <f>'SS @ 64.5'!K29</f>
        <v>80.999315537303204</v>
      </c>
      <c r="D26" s="31">
        <f>'SS @ 64.5'!B29+'SS @ 64.5'!C29</f>
        <v>1299063.24766069</v>
      </c>
      <c r="E26" s="38">
        <f>'SS @ 70'!K30</f>
        <v>81.998631074606394</v>
      </c>
      <c r="F26" s="39">
        <f>'SS @ 70'!B30+'SS @ 70'!C30</f>
        <v>1060030.1220143801</v>
      </c>
      <c r="G26" s="24">
        <f>'Martha ret @ 62'!J29</f>
        <v>80.999315537303204</v>
      </c>
      <c r="H26" s="31">
        <f>'Martha ret @ 62'!B29+'Martha ret @ 62'!C29</f>
        <v>1099215.61516455</v>
      </c>
      <c r="I26" s="38">
        <f>'Spend Less'!J29</f>
        <v>80.999315537303204</v>
      </c>
      <c r="J26" s="40">
        <f>'Spend Less'!B29+'Spend Less'!C29</f>
        <v>1453767.2813760501</v>
      </c>
      <c r="K26" s="38">
        <f>'Pay SL Now'!J29</f>
        <v>80.999315537303204</v>
      </c>
      <c r="L26" s="40">
        <f>'Pay SL Now'!B29+'Pay SL Now'!C29</f>
        <v>1244300.77331731</v>
      </c>
      <c r="M26" s="38">
        <f>'No RSUs'!J29</f>
        <v>80.999315537303204</v>
      </c>
      <c r="N26" s="40">
        <f>'No RSUs'!B29+'No RSUs'!C29</f>
        <v>1050638.67233277</v>
      </c>
      <c r="O26" s="38">
        <f>Annuity!J29</f>
        <v>80.999315537303204</v>
      </c>
      <c r="P26" s="40">
        <f>Annuity!B29+Annuity!C29</f>
        <v>301867.67234071298</v>
      </c>
      <c r="Q26" s="38">
        <f>'T Rowe Price'!J29</f>
        <v>80.999315537303204</v>
      </c>
      <c r="R26" s="40">
        <f>'T Rowe Price'!B29+'T Rowe Price'!C29</f>
        <v>1170073.3533024199</v>
      </c>
    </row>
    <row r="27" spans="1:18" x14ac:dyDescent="0.25">
      <c r="A27" s="30">
        <f>'Martha retire @ 63'!K30</f>
        <v>81.998631074606394</v>
      </c>
      <c r="B27" s="3">
        <f>'Martha retire @ 63'!B30+'Martha retire @ 63'!C30</f>
        <v>1181537.5788344501</v>
      </c>
      <c r="C27" s="24">
        <f>'SS @ 64.5'!K30</f>
        <v>81.998631074606394</v>
      </c>
      <c r="D27" s="31">
        <f>'SS @ 64.5'!B30+'SS @ 64.5'!C30</f>
        <v>1218616.9138364799</v>
      </c>
      <c r="E27" s="38">
        <f>'SS @ 70'!K31</f>
        <v>82.997946611909597</v>
      </c>
      <c r="F27" s="39">
        <f>'SS @ 70'!B31+'SS @ 70'!C31</f>
        <v>1000579.40722038</v>
      </c>
      <c r="G27" s="24">
        <f>'Martha ret @ 62'!J30</f>
        <v>81.998631074606394</v>
      </c>
      <c r="H27" s="31">
        <f>'Martha ret @ 62'!B30+'Martha ret @ 62'!C30</f>
        <v>1022564.00883455</v>
      </c>
      <c r="I27" s="38">
        <f>'Spend Less'!J30</f>
        <v>81.998631074606394</v>
      </c>
      <c r="J27" s="40">
        <f>'Spend Less'!B30+'Spend Less'!C30</f>
        <v>1408298.6485550201</v>
      </c>
      <c r="K27" s="38">
        <f>'Pay SL Now'!J30</f>
        <v>81.998631074606394</v>
      </c>
      <c r="L27" s="40">
        <f>'Pay SL Now'!B30+'Pay SL Now'!C30</f>
        <v>1176354.29045397</v>
      </c>
      <c r="M27" s="38">
        <f>'No RSUs'!J30</f>
        <v>81.998631074606394</v>
      </c>
      <c r="N27" s="40">
        <f>'No RSUs'!B30+'No RSUs'!C30</f>
        <v>1006767.53897198</v>
      </c>
      <c r="O27" s="38">
        <f>Annuity!J30</f>
        <v>81.998631074606394</v>
      </c>
      <c r="P27" s="40">
        <f>Annuity!B30+Annuity!C30</f>
        <v>213902.147362105</v>
      </c>
      <c r="Q27" s="38">
        <f>'T Rowe Price'!J30</f>
        <v>81.998631074606394</v>
      </c>
      <c r="R27" s="40">
        <f>'T Rowe Price'!B30+'T Rowe Price'!C30</f>
        <v>1082136.7607786499</v>
      </c>
    </row>
    <row r="28" spans="1:18" x14ac:dyDescent="0.25">
      <c r="A28" s="30">
        <f>'Martha retire @ 63'!K31</f>
        <v>82.997946611909597</v>
      </c>
      <c r="B28" s="3">
        <f>'Martha retire @ 63'!B31+'Martha retire @ 63'!C31</f>
        <v>1102946.55668705</v>
      </c>
      <c r="C28" s="24">
        <f>'SS @ 64.5'!K31</f>
        <v>82.997946611909597</v>
      </c>
      <c r="D28" s="31">
        <f>'SS @ 64.5'!B31+'SS @ 64.5'!C31</f>
        <v>1126069.22344969</v>
      </c>
      <c r="E28" s="38">
        <f>'SS @ 70'!K32</f>
        <v>84</v>
      </c>
      <c r="F28" s="39">
        <f>'SS @ 70'!B32+'SS @ 70'!C32</f>
        <v>930993.91511089401</v>
      </c>
      <c r="G28" s="24">
        <f>'Martha ret @ 62'!J31</f>
        <v>82.997946611909597</v>
      </c>
      <c r="H28" s="31">
        <f>'Martha ret @ 62'!B31+'Martha ret @ 62'!C31</f>
        <v>934434.56860271096</v>
      </c>
      <c r="I28" s="38">
        <f>'Spend Less'!J31</f>
        <v>82.997946611909597</v>
      </c>
      <c r="J28" s="40">
        <f>'Spend Less'!B31+'Spend Less'!C31</f>
        <v>1353470.2972525901</v>
      </c>
      <c r="K28" s="38">
        <f>'Pay SL Now'!J31</f>
        <v>82.997946611909597</v>
      </c>
      <c r="L28" s="40">
        <f>'Pay SL Now'!B31+'Pay SL Now'!C31</f>
        <v>1097452.271033</v>
      </c>
      <c r="M28" s="38">
        <f>'No RSUs'!J31</f>
        <v>82.997946611909597</v>
      </c>
      <c r="N28" s="40">
        <f>'No RSUs'!B31+'No RSUs'!C31</f>
        <v>954277.83182782703</v>
      </c>
      <c r="O28" s="38">
        <f>Annuity!J31</f>
        <v>82.997946611909597</v>
      </c>
      <c r="P28" s="40">
        <f>Annuity!B31+Annuity!C31</f>
        <v>113778.227629998</v>
      </c>
      <c r="Q28" s="38">
        <f>'T Rowe Price'!J31</f>
        <v>82.997946611909597</v>
      </c>
      <c r="R28" s="40">
        <f>'T Rowe Price'!B31+'T Rowe Price'!C31</f>
        <v>979671.64853374998</v>
      </c>
    </row>
    <row r="29" spans="1:18" x14ac:dyDescent="0.25">
      <c r="A29" s="30">
        <f>'Martha retire @ 63'!K32</f>
        <v>84</v>
      </c>
      <c r="B29" s="3">
        <f>'Martha retire @ 63'!B32+'Martha retire @ 63'!C32</f>
        <v>1012411.56570325</v>
      </c>
      <c r="C29" s="24">
        <f>'SS @ 64.5'!K32</f>
        <v>84</v>
      </c>
      <c r="D29" s="31">
        <f>'SS @ 64.5'!B32+'SS @ 64.5'!C32</f>
        <v>1020335.29549256</v>
      </c>
      <c r="E29" s="38">
        <f>'SS @ 70'!K33</f>
        <v>84.999315537303204</v>
      </c>
      <c r="F29" s="39">
        <f>'SS @ 70'!B33+'SS @ 70'!C33</f>
        <v>850312.01013131603</v>
      </c>
      <c r="G29" s="24">
        <f>'Martha ret @ 62'!J32</f>
        <v>84</v>
      </c>
      <c r="H29" s="31">
        <f>'Martha ret @ 62'!B32+'Martha ret @ 62'!C32</f>
        <v>833788.857246208</v>
      </c>
      <c r="I29" s="38">
        <f>'Spend Less'!J32</f>
        <v>84</v>
      </c>
      <c r="J29" s="40">
        <f>'Spend Less'!B32+'Spend Less'!C32</f>
        <v>1288377.4946729401</v>
      </c>
      <c r="K29" s="38">
        <f>'Pay SL Now'!J32</f>
        <v>84</v>
      </c>
      <c r="L29" s="40">
        <f>'Pay SL Now'!B32+'Pay SL Now'!C32</f>
        <v>1006587.62291815</v>
      </c>
      <c r="M29" s="38">
        <f>'No RSUs'!J32</f>
        <v>84</v>
      </c>
      <c r="N29" s="40">
        <f>'No RSUs'!B32+'No RSUs'!C32</f>
        <v>892324.94083677197</v>
      </c>
      <c r="O29" s="38">
        <f>Annuity!J32</f>
        <v>84</v>
      </c>
      <c r="P29" s="40">
        <f>Annuity!B32+Annuity!C32</f>
        <v>417.88479804345099</v>
      </c>
      <c r="Q29" s="38">
        <f>'T Rowe Price'!J32</f>
        <v>84</v>
      </c>
      <c r="R29" s="40">
        <f>'T Rowe Price'!B32+'T Rowe Price'!C32</f>
        <v>861131.65399439796</v>
      </c>
    </row>
    <row r="30" spans="1:18" x14ac:dyDescent="0.25">
      <c r="A30" s="30">
        <f>'Martha retire @ 63'!K33</f>
        <v>84.999315537303204</v>
      </c>
      <c r="B30" s="3">
        <f>'Martha retire @ 63'!B33+'Martha retire @ 63'!C33</f>
        <v>908624.69975726202</v>
      </c>
      <c r="C30" s="24">
        <f>'SS @ 64.5'!K33</f>
        <v>84.999315537303204</v>
      </c>
      <c r="D30" s="31">
        <f>'SS @ 64.5'!B33+'SS @ 64.5'!C33</f>
        <v>899856.96484604001</v>
      </c>
      <c r="E30" s="38">
        <f>'SS @ 70'!K34</f>
        <v>85.998631074606394</v>
      </c>
      <c r="F30" s="39">
        <f>'SS @ 70'!B34+'SS @ 70'!C34</f>
        <v>757047.23078804603</v>
      </c>
      <c r="G30" s="24">
        <f>'Martha ret @ 62'!J33</f>
        <v>84.999315537303204</v>
      </c>
      <c r="H30" s="31">
        <f>'Martha ret @ 62'!B33+'Martha ret @ 62'!C33</f>
        <v>719284.62843386503</v>
      </c>
      <c r="I30" s="38">
        <f>'Spend Less'!J33</f>
        <v>84.999315537303204</v>
      </c>
      <c r="J30" s="40">
        <f>'Spend Less'!B33+'Spend Less'!C33</f>
        <v>1212040.7733189601</v>
      </c>
      <c r="K30" s="38">
        <f>'Pay SL Now'!J33</f>
        <v>84.999315537303204</v>
      </c>
      <c r="L30" s="40">
        <f>'Pay SL Now'!B33+'Pay SL Now'!C33</f>
        <v>902451.32040775404</v>
      </c>
      <c r="M30" s="38">
        <f>'No RSUs'!J33</f>
        <v>84.999315537303204</v>
      </c>
      <c r="N30" s="40">
        <f>'No RSUs'!B33+'No RSUs'!C33</f>
        <v>819993.86433805397</v>
      </c>
      <c r="O30" s="38">
        <f>Annuity!J33</f>
        <v>84.999315537303204</v>
      </c>
      <c r="P30" s="40">
        <f>Annuity!B33+Annuity!C33</f>
        <v>-127563.979280068</v>
      </c>
      <c r="Q30" s="38">
        <f>'T Rowe Price'!J33</f>
        <v>84.999315537303204</v>
      </c>
      <c r="R30" s="40">
        <f>'T Rowe Price'!B33+'T Rowe Price'!C33</f>
        <v>724940.64815549098</v>
      </c>
    </row>
    <row r="31" spans="1:18" x14ac:dyDescent="0.25">
      <c r="A31" s="30">
        <f>'Martha retire @ 63'!K34</f>
        <v>85.998631074606394</v>
      </c>
      <c r="B31" s="3">
        <f>'Martha retire @ 63'!B34+'Martha retire @ 63'!C34</f>
        <v>790044.98737066297</v>
      </c>
      <c r="C31" s="24">
        <f>'SS @ 64.5'!K34</f>
        <v>85.998631074606394</v>
      </c>
      <c r="D31" s="31">
        <f>'SS @ 64.5'!B34+'SS @ 64.5'!C34</f>
        <v>763100.36941685504</v>
      </c>
      <c r="E31" s="38">
        <f>'SS @ 70'!K35</f>
        <v>86.997946611909597</v>
      </c>
      <c r="F31" s="39">
        <f>'SS @ 70'!B35+'SS @ 70'!C35</f>
        <v>649827.62643480604</v>
      </c>
      <c r="G31" s="24">
        <f>'Martha ret @ 62'!J34</f>
        <v>85.998631074606394</v>
      </c>
      <c r="H31" s="31">
        <f>'Martha ret @ 62'!B34+'Martha ret @ 62'!C34</f>
        <v>589344.51164941804</v>
      </c>
      <c r="I31" s="38">
        <f>'Spend Less'!J34</f>
        <v>85.998631074606394</v>
      </c>
      <c r="J31" s="40">
        <f>'Spend Less'!B34+'Spend Less'!C34</f>
        <v>1123219.9483340899</v>
      </c>
      <c r="K31" s="38">
        <f>'Pay SL Now'!J34</f>
        <v>85.998631074606394</v>
      </c>
      <c r="L31" s="40">
        <f>'Pay SL Now'!B34+'Pay SL Now'!C34</f>
        <v>783501.20526107703</v>
      </c>
      <c r="M31" s="38">
        <f>'No RSUs'!J34</f>
        <v>85.998631074606394</v>
      </c>
      <c r="N31" s="40">
        <f>'No RSUs'!B34+'No RSUs'!C34</f>
        <v>736293.72046463098</v>
      </c>
      <c r="O31" s="38">
        <f>Annuity!J34</f>
        <v>85.998631074606394</v>
      </c>
      <c r="P31" s="40">
        <f>Annuity!B34+Annuity!C34</f>
        <v>-271790.430993822</v>
      </c>
      <c r="Q31" s="38">
        <f>'T Rowe Price'!J34</f>
        <v>85.998631074606394</v>
      </c>
      <c r="R31" s="40">
        <f>'T Rowe Price'!B34+'T Rowe Price'!C34</f>
        <v>569424.10757300304</v>
      </c>
    </row>
    <row r="32" spans="1:18" x14ac:dyDescent="0.25">
      <c r="A32" s="30">
        <f>'Martha retire @ 63'!K35</f>
        <v>86.997946611909597</v>
      </c>
      <c r="B32" s="3">
        <f>'Martha retire @ 63'!B35+'Martha retire @ 63'!C35</f>
        <v>655230.31673774298</v>
      </c>
      <c r="C32" s="24">
        <f>'SS @ 64.5'!K35</f>
        <v>86.997946611909597</v>
      </c>
      <c r="D32" s="31">
        <f>'SS @ 64.5'!B35+'SS @ 64.5'!C35</f>
        <v>608558.86206331395</v>
      </c>
      <c r="E32" s="38">
        <f>'SS @ 70'!K36</f>
        <v>88</v>
      </c>
      <c r="F32" s="39">
        <f>'SS @ 70'!B36+'SS @ 70'!C36</f>
        <v>527298.10195327003</v>
      </c>
      <c r="G32" s="24">
        <f>'Martha ret @ 62'!J35</f>
        <v>86.997946611909597</v>
      </c>
      <c r="H32" s="31">
        <f>'Martha ret @ 62'!B35+'Martha ret @ 62'!C35</f>
        <v>442487.81243413698</v>
      </c>
      <c r="I32" s="38">
        <f>'Spend Less'!J35</f>
        <v>86.997946611909597</v>
      </c>
      <c r="J32" s="40">
        <f>'Spend Less'!B35+'Spend Less'!C35</f>
        <v>1020367.0581279499</v>
      </c>
      <c r="K32" s="38">
        <f>'Pay SL Now'!J35</f>
        <v>86.997946611909597</v>
      </c>
      <c r="L32" s="40">
        <f>'Pay SL Now'!B35+'Pay SL Now'!C35</f>
        <v>648293.90770187695</v>
      </c>
      <c r="M32" s="38">
        <f>'No RSUs'!J35</f>
        <v>86.997946611909597</v>
      </c>
      <c r="N32" s="40">
        <f>'No RSUs'!B35+'No RSUs'!C35</f>
        <v>639744.022666662</v>
      </c>
      <c r="O32" s="38">
        <f>Annuity!J35</f>
        <v>86.997946611909597</v>
      </c>
      <c r="P32" s="40">
        <f>Annuity!B35+Annuity!C35</f>
        <v>-433790.65894487302</v>
      </c>
      <c r="Q32" s="38">
        <f>'T Rowe Price'!J35</f>
        <v>86.997946611909597</v>
      </c>
      <c r="R32" s="40">
        <f>'T Rowe Price'!B35+'T Rowe Price'!C35</f>
        <v>392779.49790560501</v>
      </c>
    </row>
    <row r="33" spans="1:18" x14ac:dyDescent="0.25">
      <c r="A33" s="30">
        <f>'Martha retire @ 63'!K36</f>
        <v>88</v>
      </c>
      <c r="B33" s="3">
        <f>'Martha retire @ 63'!B36+'Martha retire @ 63'!C36</f>
        <v>502697.15339311399</v>
      </c>
      <c r="C33" s="24">
        <f>'SS @ 64.5'!K36</f>
        <v>88</v>
      </c>
      <c r="D33" s="31">
        <f>'SS @ 64.5'!B36+'SS @ 64.5'!C36</f>
        <v>434656.53463055397</v>
      </c>
      <c r="E33" s="38">
        <f>'SS @ 70'!K37</f>
        <v>88.999315537303204</v>
      </c>
      <c r="F33" s="39">
        <f>'SS @ 70'!B37+'SS @ 70'!C37</f>
        <v>388036.13686008297</v>
      </c>
      <c r="G33" s="24">
        <f>'Martha ret @ 62'!J36</f>
        <v>88</v>
      </c>
      <c r="H33" s="31">
        <f>'Martha ret @ 62'!B36+'Martha ret @ 62'!C36</f>
        <v>277190.09881839302</v>
      </c>
      <c r="I33" s="38">
        <f>'Spend Less'!J36</f>
        <v>88</v>
      </c>
      <c r="J33" s="40">
        <f>'Spend Less'!B36+'Spend Less'!C36</f>
        <v>902055.07296798797</v>
      </c>
      <c r="K33" s="38">
        <f>'Pay SL Now'!J36</f>
        <v>88</v>
      </c>
      <c r="L33" s="40">
        <f>'Pay SL Now'!B36+'Pay SL Now'!C36</f>
        <v>495344.559815193</v>
      </c>
      <c r="M33" s="38">
        <f>'No RSUs'!J36</f>
        <v>88</v>
      </c>
      <c r="N33" s="40">
        <f>'No RSUs'!B36+'No RSUs'!C36</f>
        <v>528903.92101417296</v>
      </c>
      <c r="O33" s="38">
        <f>Annuity!J36</f>
        <v>88</v>
      </c>
      <c r="P33" s="40">
        <f>Annuity!B36+Annuity!C36</f>
        <v>-615140.51754506503</v>
      </c>
      <c r="Q33" s="38">
        <f>'T Rowe Price'!J36</f>
        <v>88</v>
      </c>
      <c r="R33" s="40">
        <f>'T Rowe Price'!B36+'T Rowe Price'!C36</f>
        <v>193058.99873207099</v>
      </c>
    </row>
    <row r="34" spans="1:18" x14ac:dyDescent="0.25">
      <c r="A34" s="30">
        <f>'Martha retire @ 63'!K37</f>
        <v>88.999315537303204</v>
      </c>
      <c r="B34" s="3">
        <f>'Martha retire @ 63'!B37+'Martha retire @ 63'!C37</f>
        <v>330868.68264414498</v>
      </c>
      <c r="C34" s="24">
        <f>'SS @ 64.5'!K37</f>
        <v>88.999315537303204</v>
      </c>
      <c r="D34" s="31">
        <f>'SS @ 64.5'!B37+'SS @ 64.5'!C37</f>
        <v>239710.56018082</v>
      </c>
      <c r="E34" s="38">
        <f>'SS @ 70'!K38</f>
        <v>89.998631074606394</v>
      </c>
      <c r="F34" s="39">
        <f>'SS @ 70'!B38+'SS @ 70'!C38</f>
        <v>230518.407735958</v>
      </c>
      <c r="G34" s="24">
        <f>'Martha ret @ 62'!J37</f>
        <v>88.999315537303204</v>
      </c>
      <c r="H34" s="31">
        <f>'Martha ret @ 62'!B37+'Martha ret @ 62'!C37</f>
        <v>91831.204790684205</v>
      </c>
      <c r="I34" s="38">
        <f>'Spend Less'!J37</f>
        <v>88.999315537303204</v>
      </c>
      <c r="J34" s="40">
        <f>'Spend Less'!B37+'Spend Less'!C37</f>
        <v>766822.87036210403</v>
      </c>
      <c r="K34" s="38">
        <f>'Pay SL Now'!J37</f>
        <v>88.999315537303204</v>
      </c>
      <c r="L34" s="40">
        <f>'Pay SL Now'!B37+'Pay SL Now'!C37</f>
        <v>323074.93345158</v>
      </c>
      <c r="M34" s="38">
        <f>'No RSUs'!J37</f>
        <v>88.999315537303204</v>
      </c>
      <c r="N34" s="40">
        <f>'No RSUs'!B37+'No RSUs'!C37</f>
        <v>402366.98160001403</v>
      </c>
      <c r="O34" s="38">
        <f>Annuity!J37</f>
        <v>88.999315537303204</v>
      </c>
      <c r="P34" s="40">
        <f>Annuity!B37+Annuity!C37</f>
        <v>-817514.68674938695</v>
      </c>
      <c r="Q34" s="38">
        <f>'T Rowe Price'!J37</f>
        <v>88.999315537303204</v>
      </c>
      <c r="R34" s="40">
        <f>'T Rowe Price'!B37+'T Rowe Price'!C37</f>
        <v>-31844.2714973693</v>
      </c>
    </row>
    <row r="35" spans="1:18" x14ac:dyDescent="0.25">
      <c r="A35" s="30">
        <f>'Martha retire @ 63'!K38</f>
        <v>89.998631074606394</v>
      </c>
      <c r="B35" s="3">
        <f>'Martha retire @ 63'!B38+'Martha retire @ 63'!C38</f>
        <v>138051.72666655801</v>
      </c>
      <c r="C35" s="24">
        <f>'SS @ 64.5'!K38</f>
        <v>89.998631074606394</v>
      </c>
      <c r="D35" s="31">
        <f>'SS @ 64.5'!B38+'SS @ 64.5'!C38</f>
        <v>21912.524226488698</v>
      </c>
      <c r="E35" s="38">
        <f>'SS @ 70'!K39</f>
        <v>90.997946611909597</v>
      </c>
      <c r="F35" s="39">
        <f>'SS @ 70'!B39+'SS @ 70'!C39</f>
        <v>53103.798778878197</v>
      </c>
      <c r="G35" s="24">
        <f>'Martha ret @ 62'!J38</f>
        <v>89.998631074606394</v>
      </c>
      <c r="H35" s="31">
        <f>'Martha ret @ 62'!B38+'Martha ret @ 62'!C38</f>
        <v>-115327.99985951401</v>
      </c>
      <c r="I35" s="38">
        <f>'Spend Less'!J38</f>
        <v>89.998631074606394</v>
      </c>
      <c r="J35" s="40">
        <f>'Spend Less'!B38+'Spend Less'!C38</f>
        <v>613118.44676559104</v>
      </c>
      <c r="K35" s="38">
        <f>'Pay SL Now'!J38</f>
        <v>89.998631074606394</v>
      </c>
      <c r="L35" s="40">
        <f>'Pay SL Now'!B38+'Pay SL Now'!C38</f>
        <v>129790.35252245</v>
      </c>
      <c r="M35" s="38">
        <f>'No RSUs'!J38</f>
        <v>89.998631074606394</v>
      </c>
      <c r="N35" s="40">
        <f>'No RSUs'!B38+'No RSUs'!C38</f>
        <v>258662.365855318</v>
      </c>
      <c r="O35" s="38">
        <f>Annuity!J38</f>
        <v>89.998631074606394</v>
      </c>
      <c r="P35" s="40">
        <f>Annuity!B38+Annuity!C38</f>
        <v>-1042710.08357951</v>
      </c>
      <c r="Q35" s="38">
        <f>'T Rowe Price'!J38</f>
        <v>89.998631074606394</v>
      </c>
      <c r="R35" s="40">
        <f>'T Rowe Price'!B38+'T Rowe Price'!C38</f>
        <v>-284209.49086341303</v>
      </c>
    </row>
    <row r="36" spans="1:18" x14ac:dyDescent="0.25">
      <c r="A36" s="30">
        <f>'Martha retire @ 63'!K39</f>
        <v>90.997946611909597</v>
      </c>
      <c r="B36" s="3">
        <f>'Martha retire @ 63'!B39+'Martha retire @ 63'!C39</f>
        <v>-77577.277226329898</v>
      </c>
      <c r="C36" s="24">
        <f>'SS @ 64.5'!K39</f>
        <v>90.997946611909597</v>
      </c>
      <c r="D36" s="31">
        <f>'SS @ 64.5'!B39+'SS @ 64.5'!C39</f>
        <v>-220684.428556028</v>
      </c>
      <c r="E36" s="38">
        <f>'SS @ 70'!K40</f>
        <v>92</v>
      </c>
      <c r="F36" s="39">
        <f>'SS @ 70'!B40+'SS @ 70'!C40</f>
        <v>-145978.61905280201</v>
      </c>
      <c r="G36" s="24">
        <f>'Martha ret @ 62'!J39</f>
        <v>90.997946611909597</v>
      </c>
      <c r="H36" s="31">
        <f>'Martha ret @ 62'!B39+'Martha ret @ 62'!C39</f>
        <v>-346159.78734443098</v>
      </c>
      <c r="I36" s="38">
        <f>'Spend Less'!J39</f>
        <v>90.997946611909597</v>
      </c>
      <c r="J36" s="40">
        <f>'Spend Less'!B39+'Spend Less'!C39</f>
        <v>439274.13327190001</v>
      </c>
      <c r="K36" s="38">
        <f>'Pay SL Now'!J39</f>
        <v>90.997946611909597</v>
      </c>
      <c r="L36" s="40">
        <f>'Pay SL Now'!B39+'Pay SL Now'!C39</f>
        <v>-86334.333819081003</v>
      </c>
      <c r="M36" s="38">
        <f>'No RSUs'!J39</f>
        <v>90.997946611909597</v>
      </c>
      <c r="N36" s="40">
        <f>'No RSUs'!B39+'No RSUs'!C39</f>
        <v>96216.415499079405</v>
      </c>
      <c r="O36" s="38">
        <f>Annuity!J39</f>
        <v>90.997946611909597</v>
      </c>
      <c r="P36" s="40">
        <f>Annuity!B39+Annuity!C39</f>
        <v>-1292660.23493775</v>
      </c>
      <c r="Q36" s="38">
        <f>'T Rowe Price'!J39</f>
        <v>90.997946611909597</v>
      </c>
      <c r="R36" s="40">
        <f>'T Rowe Price'!B39+'T Rowe Price'!C39</f>
        <v>-566501.85278184596</v>
      </c>
    </row>
    <row r="37" spans="1:18" x14ac:dyDescent="0.25">
      <c r="A37" s="30">
        <f>'Martha retire @ 63'!K40</f>
        <v>92</v>
      </c>
      <c r="B37" s="3">
        <f>'Martha retire @ 63'!B40+'Martha retire @ 63'!C40</f>
        <v>-317983.77358553</v>
      </c>
      <c r="C37" s="24">
        <f>'SS @ 64.5'!K40</f>
        <v>92</v>
      </c>
      <c r="D37" s="31">
        <f>'SS @ 64.5'!B40+'SS @ 64.5'!C40</f>
        <v>-490177.01137533801</v>
      </c>
      <c r="E37" s="38">
        <f>'SS @ 70'!K41</f>
        <v>92.999315537303204</v>
      </c>
      <c r="F37" s="39">
        <f>'SS @ 70'!B41+'SS @ 70'!C41</f>
        <v>-368640.44036285102</v>
      </c>
      <c r="G37" s="24">
        <f>'Martha ret @ 62'!J40</f>
        <v>92</v>
      </c>
      <c r="H37" s="31">
        <f>'Martha ret @ 62'!B40+'Martha ret @ 62'!C40</f>
        <v>-602681.23431086994</v>
      </c>
      <c r="I37" s="38">
        <f>'Spend Less'!J40</f>
        <v>92</v>
      </c>
      <c r="J37" s="40">
        <f>'Spend Less'!B40+'Spend Less'!C40</f>
        <v>243491.928851295</v>
      </c>
      <c r="K37" s="38">
        <f>'Pay SL Now'!J40</f>
        <v>92</v>
      </c>
      <c r="L37" s="40">
        <f>'Pay SL Now'!B40+'Pay SL Now'!C40</f>
        <v>-327266.25357384502</v>
      </c>
      <c r="M37" s="38">
        <f>'No RSUs'!J40</f>
        <v>92</v>
      </c>
      <c r="N37" s="40">
        <f>'No RSUs'!B40+'No RSUs'!C40</f>
        <v>-86666.257826948204</v>
      </c>
      <c r="O37" s="38">
        <f>Annuity!J40</f>
        <v>92</v>
      </c>
      <c r="P37" s="40">
        <f>Annuity!B40+Annuity!C40</f>
        <v>-1569447.14766357</v>
      </c>
      <c r="Q37" s="38">
        <f>'T Rowe Price'!J40</f>
        <v>92</v>
      </c>
      <c r="R37" s="40">
        <f>'T Rowe Price'!B40+'T Rowe Price'!C40</f>
        <v>-881387.15531157702</v>
      </c>
    </row>
    <row r="38" spans="1:18" x14ac:dyDescent="0.25">
      <c r="A38" s="30">
        <f>'Martha retire @ 63'!K41</f>
        <v>92.999315537303204</v>
      </c>
      <c r="B38" s="3">
        <f>'Martha retire @ 63'!B41+'Martha retire @ 63'!C41</f>
        <v>-585286.25129837601</v>
      </c>
      <c r="C38" s="24">
        <f>'SS @ 64.5'!K41</f>
        <v>92.999315537303204</v>
      </c>
      <c r="D38" s="31">
        <f>'SS @ 64.5'!B41+'SS @ 64.5'!C41</f>
        <v>-788823.25550752098</v>
      </c>
      <c r="E38" s="38">
        <f>'SS @ 70'!K42</f>
        <v>93.998631074606394</v>
      </c>
      <c r="F38" s="39">
        <f>'SS @ 70'!B42+'SS @ 70'!C42</f>
        <v>-616944.89696931199</v>
      </c>
      <c r="G38" s="24">
        <f>'Martha ret @ 62'!J41</f>
        <v>92.999315537303204</v>
      </c>
      <c r="H38" s="31">
        <f>'Martha ret @ 62'!B41+'Martha ret @ 62'!C41</f>
        <v>-887065.55966728705</v>
      </c>
      <c r="I38" s="38">
        <f>'Spend Less'!J41</f>
        <v>92.999315537303204</v>
      </c>
      <c r="J38" s="40">
        <f>'Spend Less'!B41+'Spend Less'!C41</f>
        <v>23831.696744829998</v>
      </c>
      <c r="K38" s="38">
        <f>'Pay SL Now'!J41</f>
        <v>92.999315537303204</v>
      </c>
      <c r="L38" s="40">
        <f>'Pay SL Now'!B41+'Pay SL Now'!C41</f>
        <v>-595125.68008598895</v>
      </c>
      <c r="M38" s="38">
        <f>'No RSUs'!J41</f>
        <v>92.999315537303204</v>
      </c>
      <c r="N38" s="40">
        <f>'No RSUs'!B41+'No RSUs'!C41</f>
        <v>-291815.70653934102</v>
      </c>
      <c r="O38" s="38">
        <f>Annuity!J41</f>
        <v>92.999315537303204</v>
      </c>
      <c r="P38" s="40">
        <f>Annuity!B41+Annuity!C41</f>
        <v>-1875312.86674264</v>
      </c>
      <c r="Q38" s="38">
        <f>'T Rowe Price'!J41</f>
        <v>92.999315537303204</v>
      </c>
      <c r="R38" s="40">
        <f>'T Rowe Price'!B41+'T Rowe Price'!C41</f>
        <v>-1231747.44186544</v>
      </c>
    </row>
    <row r="39" spans="1:18" x14ac:dyDescent="0.25">
      <c r="A39" s="30">
        <f>'Martha retire @ 63'!K42</f>
        <v>93.998631074606394</v>
      </c>
      <c r="B39" s="3">
        <f>'Martha retire @ 63'!B42+'Martha retire @ 63'!C42</f>
        <v>-881767.82979883801</v>
      </c>
      <c r="C39" s="24">
        <f>'SS @ 64.5'!K42</f>
        <v>93.998631074606394</v>
      </c>
      <c r="D39" s="31">
        <f>'SS @ 64.5'!B42+'SS @ 64.5'!C42</f>
        <v>-1119054.53841752</v>
      </c>
      <c r="E39" s="38">
        <f>'SS @ 70'!K43</f>
        <v>94.997946611909597</v>
      </c>
      <c r="F39" s="39">
        <f>'SS @ 70'!B43+'SS @ 70'!C43</f>
        <v>-893118.41011993797</v>
      </c>
      <c r="G39" s="24">
        <f>'Martha ret @ 62'!J42</f>
        <v>93.998631074606394</v>
      </c>
      <c r="H39" s="31">
        <f>'Martha ret @ 62'!B42+'Martha ret @ 62'!C42</f>
        <v>-1201653.8966699</v>
      </c>
      <c r="I39" s="38">
        <f>'Spend Less'!J42</f>
        <v>93.998631074606394</v>
      </c>
      <c r="J39" s="40">
        <f>'Spend Less'!B42+'Spend Less'!C42</f>
        <v>-221800.20405667601</v>
      </c>
      <c r="K39" s="38">
        <f>'Pay SL Now'!J42</f>
        <v>93.998631074606394</v>
      </c>
      <c r="L39" s="40">
        <f>'Pay SL Now'!B42+'Pay SL Now'!C42</f>
        <v>-892197.62431370805</v>
      </c>
      <c r="M39" s="38">
        <f>'No RSUs'!J42</f>
        <v>93.998631074606394</v>
      </c>
      <c r="N39" s="40">
        <f>'No RSUs'!B42+'No RSUs'!C42</f>
        <v>-521208.10223692999</v>
      </c>
      <c r="O39" s="38">
        <f>Annuity!J42</f>
        <v>93.998631074606394</v>
      </c>
      <c r="P39" s="40">
        <f>Annuity!B42+Annuity!C42</f>
        <v>-2212671.4810971101</v>
      </c>
      <c r="Q39" s="38">
        <f>'T Rowe Price'!J42</f>
        <v>93.998631074606394</v>
      </c>
      <c r="R39" s="40">
        <f>'T Rowe Price'!B42+'T Rowe Price'!C42</f>
        <v>-1620854.45740321</v>
      </c>
    </row>
    <row r="40" spans="1:18" x14ac:dyDescent="0.25">
      <c r="A40" s="30">
        <f>'Martha retire @ 63'!K43</f>
        <v>94.997946611909597</v>
      </c>
      <c r="B40" s="3">
        <f>'Martha retire @ 63'!B43+'Martha retire @ 63'!C43</f>
        <v>-1209888.5572395399</v>
      </c>
      <c r="C40" s="24">
        <f>'SS @ 64.5'!K43</f>
        <v>94.997946611909597</v>
      </c>
      <c r="D40" s="31">
        <f>'SS @ 64.5'!B43+'SS @ 64.5'!C43</f>
        <v>-1483488.39217768</v>
      </c>
      <c r="E40" s="38">
        <f>'SS @ 70'!K44</f>
        <v>94.997946611909597</v>
      </c>
      <c r="F40" s="39">
        <f>'SS @ 70'!B44+'SS @ 70'!C44</f>
        <v>-893118.41011993797</v>
      </c>
      <c r="G40" s="24">
        <f>'Martha ret @ 62'!J43</f>
        <v>94.997946611909597</v>
      </c>
      <c r="H40" s="31">
        <f>'Martha ret @ 62'!B43+'Martha ret @ 62'!C43</f>
        <v>-1548967.78812287</v>
      </c>
      <c r="I40" s="38">
        <f>'Spend Less'!J43</f>
        <v>94.997946611909597</v>
      </c>
      <c r="J40" s="40">
        <f>'Spend Less'!B43+'Spend Less'!C43</f>
        <v>-495662.69004208402</v>
      </c>
      <c r="K40" s="38">
        <f>'Pay SL Now'!J43</f>
        <v>94.997946611909597</v>
      </c>
      <c r="L40" s="40">
        <f>'Pay SL Now'!B43+'Pay SL Now'!C43</f>
        <v>-1220944.1394253001</v>
      </c>
      <c r="M40" s="38">
        <f>'No RSUs'!J43</f>
        <v>94.997946611909597</v>
      </c>
      <c r="N40" s="40">
        <f>'No RSUs'!B43+'No RSUs'!C43</f>
        <v>-776977.23169202101</v>
      </c>
      <c r="O40" s="38">
        <f>Annuity!J43</f>
        <v>94.997946611909597</v>
      </c>
      <c r="P40" s="40">
        <f>Annuity!B43+Annuity!C43</f>
        <v>-2584121.8665449698</v>
      </c>
      <c r="Q40" s="38">
        <f>'T Rowe Price'!J43</f>
        <v>94.997946611909597</v>
      </c>
      <c r="R40" s="40">
        <f>'T Rowe Price'!B43+'T Rowe Price'!C43</f>
        <v>-2052411.0996274899</v>
      </c>
    </row>
    <row r="41" spans="1:18" x14ac:dyDescent="0.25">
      <c r="A41" s="30">
        <f>'Martha retire @ 63'!K44</f>
        <v>94.997946611909597</v>
      </c>
      <c r="B41" s="3">
        <f>'Martha retire @ 63'!B44+'Martha retire @ 63'!C44</f>
        <v>-1209888.5572395399</v>
      </c>
      <c r="C41" s="24">
        <f>'SS @ 64.5'!K44</f>
        <v>94.997946611909597</v>
      </c>
      <c r="D41" s="31">
        <f>'SS @ 64.5'!B44+'SS @ 64.5'!C44</f>
        <v>-1483488.39217768</v>
      </c>
      <c r="E41" s="38">
        <f>'SS @ 70'!K45</f>
        <v>94.997946611909597</v>
      </c>
      <c r="F41" s="39">
        <f>'SS @ 70'!B45+'SS @ 70'!C45</f>
        <v>0</v>
      </c>
      <c r="G41" s="24">
        <f>'Martha ret @ 62'!J44</f>
        <v>94.997946611909597</v>
      </c>
      <c r="H41" s="31">
        <f>'Martha ret @ 62'!B44+'Martha ret @ 62'!C44</f>
        <v>-1548967.78812287</v>
      </c>
      <c r="I41" s="38">
        <f>'Spend Less'!J44</f>
        <v>94.997946611909597</v>
      </c>
      <c r="J41" s="40">
        <f>'Spend Less'!B44+'Spend Less'!C44</f>
        <v>-495662.69004208402</v>
      </c>
      <c r="K41" s="38">
        <f>'Pay SL Now'!J44</f>
        <v>94.997946611909597</v>
      </c>
      <c r="L41" s="40">
        <f>'Pay SL Now'!B44+'Pay SL Now'!C44</f>
        <v>-1220944.1394253001</v>
      </c>
      <c r="M41" s="38">
        <f>'No RSUs'!J44</f>
        <v>94.997946611909597</v>
      </c>
      <c r="N41" s="40">
        <f>'No RSUs'!B44+'No RSUs'!C44</f>
        <v>-776977.23169202101</v>
      </c>
      <c r="O41" s="38">
        <f>Annuity!J44</f>
        <v>94.997946611909597</v>
      </c>
      <c r="P41" s="40">
        <f>Annuity!B44+Annuity!C44</f>
        <v>-2584121.8665449698</v>
      </c>
      <c r="Q41" s="38">
        <f>'T Rowe Price'!J44</f>
        <v>94.997946611909597</v>
      </c>
      <c r="R41" s="40">
        <f>'T Rowe Price'!B44+'T Rowe Price'!C44</f>
        <v>-2052411.0996274899</v>
      </c>
    </row>
    <row r="42" spans="1:18" ht="15.75" thickBot="1" x14ac:dyDescent="0.3">
      <c r="A42" s="32">
        <f>'Martha retire @ 63'!K45</f>
        <v>94.997946611909597</v>
      </c>
      <c r="B42" s="33">
        <f>'Martha retire @ 63'!B45+'Martha retire @ 63'!C45</f>
        <v>0</v>
      </c>
      <c r="C42" s="34">
        <f>'SS @ 64.5'!K45</f>
        <v>94.997946611909597</v>
      </c>
      <c r="D42" s="35">
        <f>'SS @ 64.5'!B45+'SS @ 64.5'!C45</f>
        <v>0</v>
      </c>
      <c r="E42" s="34">
        <f>'SS @ 70'!K45</f>
        <v>94.997946611909597</v>
      </c>
      <c r="F42" s="35">
        <f>'SS @ 70'!B45+'SS @ 70'!C45</f>
        <v>0</v>
      </c>
      <c r="G42" s="34">
        <f>'Martha ret @ 62'!J45</f>
        <v>94.997946611909597</v>
      </c>
      <c r="H42" s="35">
        <f>'Martha ret @ 62'!B45+'Martha ret @ 62'!C45</f>
        <v>0</v>
      </c>
      <c r="I42" s="34">
        <f>'Spend Less'!J45</f>
        <v>94.997946611909597</v>
      </c>
      <c r="J42" s="36">
        <f>'Spend Less'!B45+'Spend Less'!C45</f>
        <v>0</v>
      </c>
      <c r="K42" s="34">
        <f>'Pay SL Now'!J45</f>
        <v>94.997946611909597</v>
      </c>
      <c r="L42" s="36">
        <f>'Pay SL Now'!B45+'Pay SL Now'!C45</f>
        <v>0</v>
      </c>
      <c r="M42" s="34">
        <f>'No RSUs'!J45</f>
        <v>94.997946611909597</v>
      </c>
      <c r="N42" s="36">
        <f>'No RSUs'!B45+'No RSUs'!C45</f>
        <v>0</v>
      </c>
      <c r="O42" s="34">
        <f>Annuity!J45</f>
        <v>94.997946611909597</v>
      </c>
      <c r="P42" s="36">
        <f>Annuity!B45+Annuity!C45</f>
        <v>0</v>
      </c>
      <c r="Q42" s="34">
        <f>'T Rowe Price'!J45</f>
        <v>94.997946611909597</v>
      </c>
      <c r="R42" s="36">
        <f>'T Rowe Price'!B45+'T Rowe Price'!C45</f>
        <v>0</v>
      </c>
    </row>
    <row r="43" spans="1:18" ht="15.75" thickTop="1" x14ac:dyDescent="0.25"/>
  </sheetData>
  <mergeCells count="9">
    <mergeCell ref="A1:B1"/>
    <mergeCell ref="G1:H1"/>
    <mergeCell ref="C1:D1"/>
    <mergeCell ref="E1:F1"/>
    <mergeCell ref="Q1:R1"/>
    <mergeCell ref="O1:P1"/>
    <mergeCell ref="M1:N1"/>
    <mergeCell ref="K1:L1"/>
    <mergeCell ref="I1:J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101"/>
  <sheetViews>
    <sheetView zoomScale="85" zoomScaleNormal="85" workbookViewId="0">
      <pane ySplit="5" topLeftCell="A6" activePane="bottomLeft" state="frozen"/>
      <selection pane="bottomLeft" sqref="A1:XFD1048576"/>
    </sheetView>
  </sheetViews>
  <sheetFormatPr defaultRowHeight="15" x14ac:dyDescent="0.25"/>
  <cols>
    <col min="1" max="1" width="13.7109375" customWidth="1"/>
    <col min="2" max="2" width="14.28515625" bestFit="1" customWidth="1"/>
    <col min="3" max="3" width="13.28515625" bestFit="1" customWidth="1"/>
    <col min="4" max="5" width="12.7109375" bestFit="1" customWidth="1"/>
    <col min="6" max="6" width="17.7109375" bestFit="1" customWidth="1"/>
    <col min="7" max="7" width="16.28515625" bestFit="1" customWidth="1"/>
    <col min="8" max="8" width="12.140625" bestFit="1" customWidth="1"/>
    <col min="9" max="9" width="12.7109375" bestFit="1" customWidth="1"/>
    <col min="10" max="10" width="11.7109375" bestFit="1" customWidth="1"/>
    <col min="11" max="11" width="13.28515625" bestFit="1" customWidth="1"/>
    <col min="12" max="12" width="11.7109375" bestFit="1" customWidth="1"/>
    <col min="15" max="15" width="10.5703125" customWidth="1"/>
    <col min="16" max="16" width="11.28515625" customWidth="1"/>
    <col min="17" max="17" width="12.42578125" customWidth="1"/>
    <col min="20" max="20" width="12.28515625" customWidth="1"/>
    <col min="21" max="21" width="14.85546875" customWidth="1"/>
    <col min="22" max="22" width="13.7109375" customWidth="1"/>
  </cols>
  <sheetData>
    <row r="1" spans="1:28" s="1" customFormat="1" ht="19.5" thickBot="1" x14ac:dyDescent="0.35">
      <c r="A1" s="26" t="str">
        <f>'raw data'!A2</f>
        <v>SS @ 66.8, Mar Retire @ 63</v>
      </c>
    </row>
    <row r="2" spans="1:28" s="2" customFormat="1" ht="45" x14ac:dyDescent="0.25">
      <c r="A2" s="7" t="s">
        <v>9</v>
      </c>
      <c r="B2" s="8" t="s">
        <v>10</v>
      </c>
      <c r="C2" s="8" t="s">
        <v>11</v>
      </c>
      <c r="D2" s="8" t="s">
        <v>12</v>
      </c>
      <c r="E2" s="8" t="s">
        <v>13</v>
      </c>
      <c r="F2" s="8" t="s">
        <v>14</v>
      </c>
      <c r="G2" s="8" t="s">
        <v>15</v>
      </c>
      <c r="H2" s="8" t="s">
        <v>16</v>
      </c>
      <c r="I2" s="8" t="s">
        <v>17</v>
      </c>
      <c r="J2" s="8" t="s">
        <v>18</v>
      </c>
      <c r="K2" s="8" t="s">
        <v>19</v>
      </c>
      <c r="L2" s="8" t="s">
        <v>20</v>
      </c>
      <c r="M2" s="8" t="s">
        <v>21</v>
      </c>
      <c r="N2" s="8" t="s">
        <v>22</v>
      </c>
      <c r="O2" s="8" t="s">
        <v>23</v>
      </c>
      <c r="P2" s="8" t="s">
        <v>8</v>
      </c>
      <c r="Q2" s="8" t="s">
        <v>24</v>
      </c>
      <c r="R2" s="8" t="s">
        <v>25</v>
      </c>
      <c r="S2" s="8" t="s">
        <v>26</v>
      </c>
      <c r="T2" s="8" t="s">
        <v>27</v>
      </c>
      <c r="U2" s="8" t="s">
        <v>28</v>
      </c>
      <c r="V2" s="9" t="s">
        <v>29</v>
      </c>
    </row>
    <row r="3" spans="1:28" s="1" customFormat="1" ht="15.75" thickBot="1" x14ac:dyDescent="0.3">
      <c r="A3" s="53">
        <f>'raw data'!B2</f>
        <v>43943</v>
      </c>
      <c r="B3" s="57">
        <f>'raw data'!C2</f>
        <v>0.06</v>
      </c>
      <c r="C3" s="57">
        <f>'raw data'!D2</f>
        <v>3.9E-2</v>
      </c>
      <c r="D3" s="57">
        <f>'raw data'!E2</f>
        <v>2.5000000000000001E-2</v>
      </c>
      <c r="E3" s="58">
        <f>'raw data'!F2</f>
        <v>37498</v>
      </c>
      <c r="F3" s="58">
        <f>'raw data'!G2</f>
        <v>9120</v>
      </c>
      <c r="G3" s="58">
        <f>'raw data'!H2</f>
        <v>79240</v>
      </c>
      <c r="H3" s="58">
        <f>'raw data'!I2</f>
        <v>26000</v>
      </c>
      <c r="I3" s="58">
        <f>'raw data'!J2</f>
        <v>8500</v>
      </c>
      <c r="J3" s="58">
        <f>'raw data'!K2</f>
        <v>17000</v>
      </c>
      <c r="K3" s="59">
        <f>'raw data'!L2</f>
        <v>21792</v>
      </c>
      <c r="L3" s="59">
        <f>'raw data'!M2</f>
        <v>21854</v>
      </c>
      <c r="M3" s="58">
        <f>'raw data'!N2</f>
        <v>85181</v>
      </c>
      <c r="N3" s="58">
        <f>'raw data'!O2</f>
        <v>56754</v>
      </c>
      <c r="O3" s="59">
        <f>'raw data'!P2</f>
        <v>46265</v>
      </c>
      <c r="P3" s="58">
        <f>'raw data'!Q2</f>
        <v>13206</v>
      </c>
      <c r="Q3" s="57">
        <f>'raw data'!R2</f>
        <v>6.5000000000000002E-2</v>
      </c>
      <c r="R3" s="50">
        <f>'raw data'!S2</f>
        <v>63</v>
      </c>
      <c r="S3" s="50">
        <f>'raw data'!T2</f>
        <v>64.5</v>
      </c>
      <c r="T3" s="58">
        <f>'raw data'!U2</f>
        <v>700577</v>
      </c>
      <c r="U3" s="58">
        <f>'raw data'!V2</f>
        <v>364404</v>
      </c>
      <c r="V3" s="60">
        <f>'raw data'!W2</f>
        <v>48036</v>
      </c>
    </row>
    <row r="4" spans="1:28" s="1" customFormat="1" ht="15.75" thickBot="1" x14ac:dyDescent="0.3">
      <c r="A4" s="54"/>
      <c r="B4" s="55"/>
      <c r="C4" s="55"/>
      <c r="D4" s="55"/>
      <c r="E4" s="56"/>
      <c r="F4" s="56"/>
      <c r="G4" s="56"/>
      <c r="H4" s="56"/>
      <c r="I4" s="56"/>
      <c r="J4" s="56"/>
      <c r="K4" s="56"/>
      <c r="L4" s="13"/>
      <c r="M4" s="12"/>
      <c r="N4" s="14"/>
      <c r="O4" s="15"/>
      <c r="P4" s="12"/>
      <c r="Q4" s="16"/>
      <c r="R4" s="11"/>
      <c r="S4" s="11"/>
      <c r="T4" s="12"/>
      <c r="U4" s="12"/>
      <c r="V4" s="12"/>
    </row>
    <row r="5" spans="1:28" s="1" customFormat="1" ht="15.75" thickBot="1" x14ac:dyDescent="0.3">
      <c r="A5" s="6" t="s">
        <v>0</v>
      </c>
      <c r="B5" s="6" t="s">
        <v>1</v>
      </c>
      <c r="C5" s="6" t="s">
        <v>2</v>
      </c>
      <c r="D5" s="6" t="s">
        <v>55</v>
      </c>
      <c r="E5" s="6" t="s">
        <v>3</v>
      </c>
      <c r="F5" s="6" t="s">
        <v>4</v>
      </c>
      <c r="G5" s="6" t="s">
        <v>5</v>
      </c>
      <c r="H5" s="6" t="s">
        <v>6</v>
      </c>
      <c r="I5" s="6" t="s">
        <v>7</v>
      </c>
      <c r="J5" s="6" t="s">
        <v>8</v>
      </c>
      <c r="K5" s="6" t="s">
        <v>31</v>
      </c>
      <c r="L5" s="25" t="s">
        <v>32</v>
      </c>
    </row>
    <row r="6" spans="1:28" ht="15.75" thickTop="1" x14ac:dyDescent="0.25">
      <c r="A6" s="51">
        <f>'raw data'!A13</f>
        <v>43943</v>
      </c>
      <c r="B6" s="5">
        <f>'raw data'!B13</f>
        <v>700577</v>
      </c>
      <c r="C6" s="5">
        <f>'raw data'!C13</f>
        <v>364404</v>
      </c>
      <c r="D6" s="5">
        <f>'raw data'!L13</f>
        <v>0</v>
      </c>
      <c r="E6" s="5">
        <f>'raw data'!D13</f>
        <v>0</v>
      </c>
      <c r="F6" s="5">
        <f>'raw data'!E13</f>
        <v>0</v>
      </c>
      <c r="G6" s="5">
        <f>'raw data'!F13</f>
        <v>0</v>
      </c>
      <c r="H6" s="5">
        <f>'raw data'!G13</f>
        <v>0</v>
      </c>
      <c r="I6" s="5">
        <f>'raw data'!H13</f>
        <v>0</v>
      </c>
      <c r="J6" s="20">
        <f>'raw data'!I13</f>
        <v>0</v>
      </c>
      <c r="K6" s="22">
        <f>'raw data'!J13</f>
        <v>60.476386036960903</v>
      </c>
      <c r="L6" s="23">
        <f>'raw data'!K13</f>
        <v>0</v>
      </c>
    </row>
    <row r="7" spans="1:28" x14ac:dyDescent="0.25">
      <c r="A7" s="52">
        <f>'raw data'!A14</f>
        <v>44308.25</v>
      </c>
      <c r="B7" s="3">
        <f>'raw data'!B14</f>
        <v>777731.62</v>
      </c>
      <c r="C7" s="3">
        <f>'raw data'!C14</f>
        <v>411768.24</v>
      </c>
      <c r="D7" s="5">
        <f>'raw data'!L14</f>
        <v>0</v>
      </c>
      <c r="E7" s="3">
        <f>'raw data'!D14</f>
        <v>0</v>
      </c>
      <c r="F7" s="3">
        <f>'raw data'!E14</f>
        <v>0</v>
      </c>
      <c r="G7" s="3">
        <f>'raw data'!F14</f>
        <v>0</v>
      </c>
      <c r="H7" s="3">
        <f>'raw data'!G14</f>
        <v>0</v>
      </c>
      <c r="I7" s="3">
        <f>'raw data'!H14</f>
        <v>0</v>
      </c>
      <c r="J7" s="21">
        <f>'raw data'!I14</f>
        <v>0</v>
      </c>
      <c r="K7" s="24">
        <f>'raw data'!J14</f>
        <v>61.4757015742642</v>
      </c>
      <c r="L7" s="4">
        <f>'raw data'!K14</f>
        <v>0</v>
      </c>
      <c r="M7" s="28"/>
      <c r="AB7" s="81"/>
    </row>
    <row r="8" spans="1:28" x14ac:dyDescent="0.25">
      <c r="A8" s="52">
        <f>'raw data'!A15</f>
        <v>44673.5</v>
      </c>
      <c r="B8" s="3">
        <f>'raw data'!B15</f>
        <v>859515.5172</v>
      </c>
      <c r="C8" s="3">
        <f>'raw data'!C15</f>
        <v>461974.33439999999</v>
      </c>
      <c r="D8" s="5">
        <f>'raw data'!L15</f>
        <v>0</v>
      </c>
      <c r="E8" s="3">
        <f>'raw data'!D15</f>
        <v>0</v>
      </c>
      <c r="F8" s="3">
        <f>'raw data'!E15</f>
        <v>0</v>
      </c>
      <c r="G8" s="3">
        <f>'raw data'!F15</f>
        <v>0</v>
      </c>
      <c r="H8" s="3">
        <f>'raw data'!G15</f>
        <v>0</v>
      </c>
      <c r="I8" s="3">
        <f>'raw data'!H15</f>
        <v>0</v>
      </c>
      <c r="J8" s="21">
        <f>'raw data'!I15</f>
        <v>0</v>
      </c>
      <c r="K8" s="24">
        <f>'raw data'!J15</f>
        <v>62.475017111567396</v>
      </c>
      <c r="L8" s="4">
        <f>'raw data'!K15</f>
        <v>0</v>
      </c>
      <c r="M8" s="28"/>
    </row>
    <row r="9" spans="1:28" x14ac:dyDescent="0.25">
      <c r="A9" s="52">
        <f>'raw data'!A16</f>
        <v>44802.75</v>
      </c>
      <c r="B9" s="3">
        <f>'raw data'!B16</f>
        <v>889791.02354585298</v>
      </c>
      <c r="C9" s="3">
        <f>'raw data'!C16</f>
        <v>480586.23120752198</v>
      </c>
      <c r="D9" s="5">
        <f>'raw data'!L16</f>
        <v>0</v>
      </c>
      <c r="E9" s="3">
        <f>'raw data'!D16</f>
        <v>0</v>
      </c>
      <c r="F9" s="3">
        <f>'raw data'!E16</f>
        <v>0</v>
      </c>
      <c r="G9" s="3">
        <f>'raw data'!F16</f>
        <v>0</v>
      </c>
      <c r="H9" s="3">
        <f>'raw data'!G16</f>
        <v>0</v>
      </c>
      <c r="I9" s="3">
        <f>'raw data'!H16</f>
        <v>0</v>
      </c>
      <c r="J9" s="21">
        <f>'raw data'!I16</f>
        <v>0</v>
      </c>
      <c r="K9" s="24">
        <f>'raw data'!J16</f>
        <v>62.8281998631074</v>
      </c>
      <c r="L9" s="4">
        <f>'raw data'!K16</f>
        <v>0</v>
      </c>
      <c r="M9" s="28"/>
    </row>
    <row r="10" spans="1:28" x14ac:dyDescent="0.25">
      <c r="A10" s="52">
        <f>'raw data'!A17</f>
        <v>45168</v>
      </c>
      <c r="B10" s="3">
        <f>'raw data'!B17</f>
        <v>969178.48495860398</v>
      </c>
      <c r="C10" s="3">
        <f>'raw data'!C17</f>
        <v>494540.16042372398</v>
      </c>
      <c r="D10" s="5">
        <f>'raw data'!L17</f>
        <v>0</v>
      </c>
      <c r="E10" s="3">
        <f>'raw data'!D17</f>
        <v>0</v>
      </c>
      <c r="F10" s="3">
        <f>'raw data'!E17</f>
        <v>40381.244656249997</v>
      </c>
      <c r="G10" s="3">
        <f>'raw data'!F17</f>
        <v>0</v>
      </c>
      <c r="H10" s="3">
        <f>'raw data'!G17</f>
        <v>0</v>
      </c>
      <c r="I10" s="3">
        <f>'raw data'!H17</f>
        <v>0</v>
      </c>
      <c r="J10" s="21">
        <f>'raw data'!I17</f>
        <v>0</v>
      </c>
      <c r="K10" s="24">
        <f>'raw data'!J17</f>
        <v>63.830253251197803</v>
      </c>
      <c r="L10" s="4">
        <f>'raw data'!K17</f>
        <v>40381.244656249997</v>
      </c>
      <c r="M10" s="28"/>
    </row>
    <row r="11" spans="1:28" x14ac:dyDescent="0.25">
      <c r="A11" s="52">
        <f>'raw data'!A18</f>
        <v>45412.625</v>
      </c>
      <c r="B11" s="3">
        <f>'raw data'!B18</f>
        <v>1025017.24096337</v>
      </c>
      <c r="C11" s="3">
        <f>'raw data'!C18</f>
        <v>503554.45606501901</v>
      </c>
      <c r="D11" s="5">
        <f>'raw data'!L18</f>
        <v>0</v>
      </c>
      <c r="E11" s="3">
        <f>'raw data'!D18</f>
        <v>0</v>
      </c>
      <c r="F11" s="3">
        <f>'raw data'!E18</f>
        <v>27650.511399118699</v>
      </c>
      <c r="G11" s="3">
        <f>'raw data'!F18</f>
        <v>0</v>
      </c>
      <c r="H11" s="3">
        <f>'raw data'!G18</f>
        <v>0</v>
      </c>
      <c r="I11" s="3">
        <f>'raw data'!H18</f>
        <v>0</v>
      </c>
      <c r="J11" s="21">
        <f>'raw data'!I18</f>
        <v>0</v>
      </c>
      <c r="K11" s="24">
        <f>'raw data'!J18</f>
        <v>64.498288843257995</v>
      </c>
      <c r="L11" s="4">
        <f>'raw data'!K18</f>
        <v>27650.511399118699</v>
      </c>
      <c r="M11" s="61">
        <f t="shared" ref="M11:M44" si="0">(L11/(A11-A10)*365.25-E11)/(B11+C11)</f>
        <v>2.7008890244456654E-2</v>
      </c>
    </row>
    <row r="12" spans="1:28" x14ac:dyDescent="0.25">
      <c r="A12" s="52">
        <f>'raw data'!A19</f>
        <v>45777.875</v>
      </c>
      <c r="B12" s="3">
        <f>'raw data'!B19</f>
        <v>1086518.2754211701</v>
      </c>
      <c r="C12" s="3">
        <f>'raw data'!C19</f>
        <v>369542.54923322698</v>
      </c>
      <c r="D12" s="5">
        <f>'raw data'!L19</f>
        <v>0</v>
      </c>
      <c r="E12" s="3">
        <f>'raw data'!D19</f>
        <v>0</v>
      </c>
      <c r="F12" s="3">
        <f>'raw data'!E19</f>
        <v>96374.482982236295</v>
      </c>
      <c r="G12" s="3">
        <f>'raw data'!F19</f>
        <v>30213.267363901101</v>
      </c>
      <c r="H12" s="3">
        <f>'raw data'!G19</f>
        <v>0</v>
      </c>
      <c r="I12" s="3">
        <f>'raw data'!H19</f>
        <v>1721.32673639011</v>
      </c>
      <c r="J12" s="21">
        <f>'raw data'!I19</f>
        <v>18093.364477066702</v>
      </c>
      <c r="K12" s="24">
        <f>'raw data'!J19</f>
        <v>65.497604380561199</v>
      </c>
      <c r="L12" s="4">
        <f>'raw data'!K19</f>
        <v>116189.17419569301</v>
      </c>
      <c r="M12" s="61">
        <f t="shared" si="0"/>
        <v>7.9796923472115963E-2</v>
      </c>
    </row>
    <row r="13" spans="1:28" x14ac:dyDescent="0.25">
      <c r="A13" s="52">
        <f>'raw data'!A20</f>
        <v>46143.125</v>
      </c>
      <c r="B13" s="3">
        <f>'raw data'!B20</f>
        <v>1151709.3719464401</v>
      </c>
      <c r="C13" s="3">
        <f>'raw data'!C20</f>
        <v>272744.56866695301</v>
      </c>
      <c r="D13" s="5">
        <f>'raw data'!L20</f>
        <v>0</v>
      </c>
      <c r="E13" s="3">
        <f>'raw data'!D20</f>
        <v>0</v>
      </c>
      <c r="F13" s="3">
        <f>'raw data'!E20</f>
        <v>98783.845056792197</v>
      </c>
      <c r="G13" s="3">
        <f>'raw data'!F20</f>
        <v>22172.5529539936</v>
      </c>
      <c r="H13" s="3">
        <f>'raw data'!G20</f>
        <v>0</v>
      </c>
      <c r="I13" s="3">
        <f>'raw data'!H20</f>
        <v>917.25529539936701</v>
      </c>
      <c r="J13" s="21">
        <f>'raw data'!I20</f>
        <v>19269.433168076001</v>
      </c>
      <c r="K13" s="24">
        <f>'raw data'!J20</f>
        <v>66.499657768651602</v>
      </c>
      <c r="L13" s="4">
        <f>'raw data'!K20</f>
        <v>118970.533520267</v>
      </c>
      <c r="M13" s="61">
        <f t="shared" si="0"/>
        <v>8.3520098564251466E-2</v>
      </c>
    </row>
    <row r="14" spans="1:28" x14ac:dyDescent="0.25">
      <c r="A14" s="52">
        <f>'raw data'!A21</f>
        <v>46265</v>
      </c>
      <c r="B14" s="3">
        <f>'raw data'!B21</f>
        <v>1174157.14858033</v>
      </c>
      <c r="C14" s="3">
        <f>'raw data'!C21</f>
        <v>237607.37927442501</v>
      </c>
      <c r="D14" s="5">
        <f>'raw data'!L21</f>
        <v>0</v>
      </c>
      <c r="E14" s="3">
        <f>'raw data'!D21</f>
        <v>0</v>
      </c>
      <c r="F14" s="3">
        <f>'raw data'!E21</f>
        <v>33543.234450838099</v>
      </c>
      <c r="G14" s="3">
        <f>'raw data'!F21</f>
        <v>5421.28834639859</v>
      </c>
      <c r="H14" s="3">
        <f>'raw data'!G21</f>
        <v>0</v>
      </c>
      <c r="I14" s="3">
        <f>'raw data'!H21</f>
        <v>111.464905823979</v>
      </c>
      <c r="J14" s="21">
        <f>'raw data'!I21</f>
        <v>6798.5092544945101</v>
      </c>
      <c r="K14" s="24">
        <f>'raw data'!J21</f>
        <v>66.833675564681698</v>
      </c>
      <c r="L14" s="4">
        <f>'raw data'!K21</f>
        <v>40453.208611156697</v>
      </c>
      <c r="M14" s="61">
        <f t="shared" si="0"/>
        <v>8.5874911878244711E-2</v>
      </c>
    </row>
    <row r="15" spans="1:28" x14ac:dyDescent="0.25">
      <c r="A15" s="52">
        <f>'raw data'!A22</f>
        <v>46630.25</v>
      </c>
      <c r="B15" s="3">
        <f>'raw data'!B22</f>
        <v>1244606.57749515</v>
      </c>
      <c r="C15" s="3">
        <f>'raw data'!C22</f>
        <v>189688.64878777301</v>
      </c>
      <c r="D15" s="5">
        <f>'raw data'!L22</f>
        <v>0</v>
      </c>
      <c r="E15" s="3">
        <f>'raw data'!D22</f>
        <v>67462.671263685697</v>
      </c>
      <c r="F15" s="3">
        <f>'raw data'!E22</f>
        <v>101253.44118321199</v>
      </c>
      <c r="G15" s="3">
        <f>'raw data'!F22</f>
        <v>71599.713330598301</v>
      </c>
      <c r="H15" s="3">
        <f>'raw data'!G22</f>
        <v>0</v>
      </c>
      <c r="I15" s="3">
        <f>'raw data'!H22</f>
        <v>7862.45699958975</v>
      </c>
      <c r="J15" s="21">
        <f>'raw data'!I22</f>
        <v>20521.946324001001</v>
      </c>
      <c r="K15" s="24">
        <f>'raw data'!J22</f>
        <v>67.832991101984902</v>
      </c>
      <c r="L15" s="4">
        <f>'raw data'!K22</f>
        <v>129637.84450680199</v>
      </c>
      <c r="M15" s="61">
        <f t="shared" si="0"/>
        <v>4.3348936888152119E-2</v>
      </c>
    </row>
    <row r="16" spans="1:28" x14ac:dyDescent="0.25">
      <c r="A16" s="52">
        <f>'raw data'!A23</f>
        <v>46995.5</v>
      </c>
      <c r="B16" s="3">
        <f>'raw data'!B23</f>
        <v>1319282.9721448601</v>
      </c>
      <c r="C16" s="3">
        <f>'raw data'!C23</f>
        <v>136932.330022601</v>
      </c>
      <c r="D16" s="5">
        <f>'raw data'!L23</f>
        <v>0</v>
      </c>
      <c r="E16" s="3">
        <f>'raw data'!D23</f>
        <v>69149.238045277802</v>
      </c>
      <c r="F16" s="3">
        <f>'raw data'!E23</f>
        <v>103784.777212792</v>
      </c>
      <c r="G16" s="3">
        <f>'raw data'!F23</f>
        <v>70158.171265752593</v>
      </c>
      <c r="H16" s="3">
        <f>'raw data'!G23</f>
        <v>0</v>
      </c>
      <c r="I16" s="3">
        <f>'raw data'!H23</f>
        <v>7646.2256898628802</v>
      </c>
      <c r="J16" s="21">
        <f>'raw data'!I23</f>
        <v>21855.872835061</v>
      </c>
      <c r="K16" s="24">
        <f>'raw data'!J23</f>
        <v>68.832306639288106</v>
      </c>
      <c r="L16" s="4">
        <f>'raw data'!K23</f>
        <v>133286.87573771601</v>
      </c>
      <c r="M16" s="61">
        <f t="shared" si="0"/>
        <v>4.4044062438414439E-2</v>
      </c>
    </row>
    <row r="17" spans="1:13" x14ac:dyDescent="0.25">
      <c r="A17" s="52">
        <f>'raw data'!A24</f>
        <v>47360.75</v>
      </c>
      <c r="B17" s="3">
        <f>'raw data'!B24</f>
        <v>1398439.95047355</v>
      </c>
      <c r="C17" s="3">
        <f>'raw data'!C24</f>
        <v>78978.505590669694</v>
      </c>
      <c r="D17" s="5">
        <f>'raw data'!L24</f>
        <v>0</v>
      </c>
      <c r="E17" s="3">
        <f>'raw data'!D24</f>
        <v>70877.968996409705</v>
      </c>
      <c r="F17" s="3">
        <f>'raw data'!E24</f>
        <v>106379.39664311201</v>
      </c>
      <c r="G17" s="3">
        <f>'raw data'!F24</f>
        <v>68462.213448304406</v>
      </c>
      <c r="H17" s="3">
        <f>'raw data'!G24</f>
        <v>0</v>
      </c>
      <c r="I17" s="3">
        <f>'raw data'!H24</f>
        <v>7391.8320172456597</v>
      </c>
      <c r="J17" s="21">
        <f>'raw data'!I24</f>
        <v>23276.504569339999</v>
      </c>
      <c r="K17" s="24">
        <f>'raw data'!J24</f>
        <v>69.831622176591296</v>
      </c>
      <c r="L17" s="4">
        <f>'raw data'!K24</f>
        <v>137047.73322969701</v>
      </c>
      <c r="M17" s="61">
        <f t="shared" si="0"/>
        <v>4.4787422251080282E-2</v>
      </c>
    </row>
    <row r="18" spans="1:13" x14ac:dyDescent="0.25">
      <c r="A18" s="52">
        <f>'raw data'!A25</f>
        <v>47421.5</v>
      </c>
      <c r="B18" s="3">
        <f>'raw data'!B25</f>
        <v>1411889.93846731</v>
      </c>
      <c r="C18" s="3">
        <f>'raw data'!C25</f>
        <v>69397.182664405002</v>
      </c>
      <c r="D18" s="5">
        <f>'raw data'!L25</f>
        <v>0</v>
      </c>
      <c r="E18" s="3">
        <f>'raw data'!D25</f>
        <v>11643.198192428699</v>
      </c>
      <c r="F18" s="3">
        <f>'raw data'!E25</f>
        <v>17911.931262289901</v>
      </c>
      <c r="G18" s="3">
        <f>'raw data'!F25</f>
        <v>778.43290931255501</v>
      </c>
      <c r="H18" s="3">
        <f>'raw data'!G25</f>
        <v>0</v>
      </c>
      <c r="I18" s="3">
        <f>'raw data'!H25</f>
        <v>0</v>
      </c>
      <c r="J18" s="21">
        <f>'raw data'!I25</f>
        <v>4072.1934072028098</v>
      </c>
      <c r="K18" s="24">
        <f>'raw data'!J25</f>
        <v>69.998631074606394</v>
      </c>
      <c r="L18" s="4">
        <f>'raw data'!K25</f>
        <v>21984.124669492699</v>
      </c>
      <c r="M18" s="61">
        <f t="shared" si="0"/>
        <v>8.1370422419507912E-2</v>
      </c>
    </row>
    <row r="19" spans="1:13" x14ac:dyDescent="0.25">
      <c r="A19" s="52">
        <f>'raw data'!A26</f>
        <v>47786.75</v>
      </c>
      <c r="B19" s="3">
        <f>'raw data'!B26</f>
        <v>1445074.50490428</v>
      </c>
      <c r="C19" s="3">
        <f>'raw data'!C26</f>
        <v>46257.6299613581</v>
      </c>
      <c r="D19" s="5">
        <f>'raw data'!L26</f>
        <v>51528.8298710698</v>
      </c>
      <c r="E19" s="3">
        <f>'raw data'!D26</f>
        <v>72649.918221319997</v>
      </c>
      <c r="F19" s="3">
        <f>'raw data'!E26</f>
        <v>109038.881559189</v>
      </c>
      <c r="G19" s="3">
        <f>'raw data'!F26</f>
        <v>65916.261447986297</v>
      </c>
      <c r="H19" s="3">
        <f>'raw data'!G26</f>
        <v>0</v>
      </c>
      <c r="I19" s="3">
        <f>'raw data'!H26</f>
        <v>17653.772829763999</v>
      </c>
      <c r="J19" s="21">
        <f>'raw data'!I26</f>
        <v>24789.477366347099</v>
      </c>
      <c r="K19" s="24">
        <f>'raw data'!J26</f>
        <v>70.997946611909597</v>
      </c>
      <c r="L19" s="4">
        <f>'raw data'!K26</f>
        <v>151482.131755301</v>
      </c>
      <c r="M19" s="61">
        <f t="shared" si="0"/>
        <v>5.2860266127829E-2</v>
      </c>
    </row>
    <row r="20" spans="1:13" x14ac:dyDescent="0.25">
      <c r="A20" s="52">
        <f>'raw data'!A27</f>
        <v>48152</v>
      </c>
      <c r="B20" s="3">
        <f>'raw data'!B27</f>
        <v>1475330.7523507101</v>
      </c>
      <c r="C20" s="3">
        <f>'raw data'!C27</f>
        <v>22859.3493164293</v>
      </c>
      <c r="D20" s="5">
        <f>'raw data'!L27</f>
        <v>56448.222847823497</v>
      </c>
      <c r="E20" s="3">
        <f>'raw data'!D27</f>
        <v>74466.166176853003</v>
      </c>
      <c r="F20" s="3">
        <f>'raw data'!E27</f>
        <v>111764.85359816899</v>
      </c>
      <c r="G20" s="3">
        <f>'raw data'!F27</f>
        <v>66071.6990480065</v>
      </c>
      <c r="H20" s="3">
        <f>'raw data'!G27</f>
        <v>0</v>
      </c>
      <c r="I20" s="3">
        <f>'raw data'!H27</f>
        <v>18922.480473957501</v>
      </c>
      <c r="J20" s="21">
        <f>'raw data'!I27</f>
        <v>26400.793395159701</v>
      </c>
      <c r="K20" s="24">
        <f>'raw data'!J27</f>
        <v>72</v>
      </c>
      <c r="L20" s="4">
        <f>'raw data'!K27</f>
        <v>157088.12746728599</v>
      </c>
      <c r="M20" s="61">
        <f t="shared" si="0"/>
        <v>5.5147848860097146E-2</v>
      </c>
    </row>
    <row r="21" spans="1:13" x14ac:dyDescent="0.25">
      <c r="A21" s="52">
        <f>'raw data'!A28</f>
        <v>48517.25</v>
      </c>
      <c r="B21" s="3">
        <f>'raw data'!B28</f>
        <v>1494532.1654034299</v>
      </c>
      <c r="C21" s="3">
        <f>'raw data'!C28</f>
        <v>0</v>
      </c>
      <c r="D21" s="5">
        <f>'raw data'!L28</f>
        <v>57630.107513699797</v>
      </c>
      <c r="E21" s="3">
        <f>'raw data'!D28</f>
        <v>76327.820331274299</v>
      </c>
      <c r="F21" s="3">
        <f>'raw data'!E28</f>
        <v>114558.97493812301</v>
      </c>
      <c r="G21" s="3">
        <f>'raw data'!F28</f>
        <v>0</v>
      </c>
      <c r="H21" s="3">
        <f>'raw data'!G28</f>
        <v>150149.12732823499</v>
      </c>
      <c r="I21" s="3">
        <f>'raw data'!H28</f>
        <v>25829.781832058801</v>
      </c>
      <c r="J21" s="21">
        <f>'raw data'!I28</f>
        <v>28116.844965845099</v>
      </c>
      <c r="K21" s="24">
        <f>'raw data'!J28</f>
        <v>72.999315537303204</v>
      </c>
      <c r="L21" s="4">
        <f>'raw data'!K28</f>
        <v>168505.60173602699</v>
      </c>
      <c r="M21" s="61">
        <f t="shared" si="0"/>
        <v>6.1676679524572481E-2</v>
      </c>
    </row>
    <row r="22" spans="1:13" x14ac:dyDescent="0.25">
      <c r="A22" s="52">
        <f>'raw data'!A29</f>
        <v>48882.5</v>
      </c>
      <c r="B22" s="3">
        <f>'raw data'!B29</f>
        <v>1486414.7798029101</v>
      </c>
      <c r="C22" s="3">
        <f>'raw data'!C29</f>
        <v>0</v>
      </c>
      <c r="D22" s="5">
        <f>'raw data'!L29</f>
        <v>60507.375117547897</v>
      </c>
      <c r="E22" s="3">
        <f>'raw data'!D29</f>
        <v>78236.015839556203</v>
      </c>
      <c r="F22" s="3">
        <f>'raw data'!E29</f>
        <v>117422.949311576</v>
      </c>
      <c r="G22" s="3">
        <f>'raw data'!F29</f>
        <v>0</v>
      </c>
      <c r="H22" s="3">
        <f>'raw data'!G29</f>
        <v>161461.76865632701</v>
      </c>
      <c r="I22" s="3">
        <f>'raw data'!H29</f>
        <v>28657.9421640818</v>
      </c>
      <c r="J22" s="21">
        <f>'raw data'!I29</f>
        <v>29944.439888624998</v>
      </c>
      <c r="K22" s="24">
        <f>'raw data'!J29</f>
        <v>73.998631074606394</v>
      </c>
      <c r="L22" s="4">
        <f>'raw data'!K29</f>
        <v>176025.33136428299</v>
      </c>
      <c r="M22" s="61">
        <f t="shared" si="0"/>
        <v>6.5788713119290354E-2</v>
      </c>
    </row>
    <row r="23" spans="1:13" x14ac:dyDescent="0.25">
      <c r="A23" s="52">
        <f>'raw data'!A30</f>
        <v>49247.75</v>
      </c>
      <c r="B23" s="3">
        <f>'raw data'!B30</f>
        <v>1472910.7495496201</v>
      </c>
      <c r="C23" s="3">
        <f>'raw data'!C30</f>
        <v>0</v>
      </c>
      <c r="D23" s="5">
        <f>'raw data'!L30</f>
        <v>62454.4025127274</v>
      </c>
      <c r="E23" s="3">
        <f>'raw data'!D30</f>
        <v>80191.916235545097</v>
      </c>
      <c r="F23" s="3">
        <f>'raw data'!E30</f>
        <v>120358.523044366</v>
      </c>
      <c r="G23" s="3">
        <f>'raw data'!F30</f>
        <v>0</v>
      </c>
      <c r="H23" s="3">
        <f>'raw data'!G30</f>
        <v>168878.50625450199</v>
      </c>
      <c r="I23" s="3">
        <f>'raw data'!H30</f>
        <v>30631.4817512605</v>
      </c>
      <c r="J23" s="21">
        <f>'raw data'!I30</f>
        <v>31890.828481385601</v>
      </c>
      <c r="K23" s="24">
        <f>'raw data'!J30</f>
        <v>74.997946611909597</v>
      </c>
      <c r="L23" s="4">
        <f>'raw data'!K30</f>
        <v>182880.83327701199</v>
      </c>
      <c r="M23" s="61">
        <f t="shared" si="0"/>
        <v>6.9718356711611099E-2</v>
      </c>
    </row>
    <row r="24" spans="1:13" x14ac:dyDescent="0.25">
      <c r="A24" s="52">
        <f>'raw data'!A31</f>
        <v>49613</v>
      </c>
      <c r="B24" s="3">
        <f>'raw data'!B31</f>
        <v>1453628.0961475801</v>
      </c>
      <c r="C24" s="3">
        <f>'raw data'!C31</f>
        <v>0</v>
      </c>
      <c r="D24" s="5">
        <f>'raw data'!L31</f>
        <v>66950.488615891794</v>
      </c>
      <c r="E24" s="3">
        <f>'raw data'!D31</f>
        <v>82196.714141433695</v>
      </c>
      <c r="F24" s="3">
        <f>'raw data'!E31</f>
        <v>123367.48612047501</v>
      </c>
      <c r="G24" s="3">
        <f>'raw data'!F31</f>
        <v>0</v>
      </c>
      <c r="H24" s="3">
        <f>'raw data'!G31</f>
        <v>175633.19308319601</v>
      </c>
      <c r="I24" s="3">
        <f>'raw data'!H31</f>
        <v>32522.794063295001</v>
      </c>
      <c r="J24" s="21">
        <f>'raw data'!I31</f>
        <v>33963.732332675703</v>
      </c>
      <c r="K24" s="24">
        <f>'raw data'!J31</f>
        <v>76</v>
      </c>
      <c r="L24" s="4">
        <f>'raw data'!K31</f>
        <v>189854.012516446</v>
      </c>
      <c r="M24" s="61">
        <f t="shared" si="0"/>
        <v>7.406110177721989E-2</v>
      </c>
    </row>
    <row r="25" spans="1:13" x14ac:dyDescent="0.25">
      <c r="A25" s="52">
        <f>'raw data'!A32</f>
        <v>49978.25</v>
      </c>
      <c r="B25" s="3">
        <f>'raw data'!B32</f>
        <v>1428026.5984115</v>
      </c>
      <c r="C25" s="3">
        <f>'raw data'!C32</f>
        <v>0</v>
      </c>
      <c r="D25" s="5">
        <f>'raw data'!L32</f>
        <v>66074.004370344701</v>
      </c>
      <c r="E25" s="3">
        <f>'raw data'!D32</f>
        <v>84251.631994969503</v>
      </c>
      <c r="F25" s="3">
        <f>'raw data'!E32</f>
        <v>126451.673273487</v>
      </c>
      <c r="G25" s="3">
        <f>'raw data'!F32</f>
        <v>0</v>
      </c>
      <c r="H25" s="3">
        <f>'raw data'!G32</f>
        <v>182508.09747183599</v>
      </c>
      <c r="I25" s="3">
        <f>'raw data'!H32</f>
        <v>34447.7672921142</v>
      </c>
      <c r="J25" s="21">
        <f>'raw data'!I32</f>
        <v>36171.374934299602</v>
      </c>
      <c r="K25" s="24">
        <f>'raw data'!J32</f>
        <v>76.999315537303204</v>
      </c>
      <c r="L25" s="4">
        <f>'raw data'!K32</f>
        <v>197070.81549990099</v>
      </c>
      <c r="M25" s="61">
        <f t="shared" si="0"/>
        <v>7.9003558918600419E-2</v>
      </c>
    </row>
    <row r="26" spans="1:13" x14ac:dyDescent="0.25">
      <c r="A26" s="52">
        <f>'raw data'!A33</f>
        <v>50343.5</v>
      </c>
      <c r="B26" s="3">
        <f>'raw data'!B33</f>
        <v>1395488.8613813799</v>
      </c>
      <c r="C26" s="3">
        <f>'raw data'!C33</f>
        <v>0</v>
      </c>
      <c r="D26" s="5">
        <f>'raw data'!L33</f>
        <v>67359.745208089997</v>
      </c>
      <c r="E26" s="3">
        <f>'raw data'!D33</f>
        <v>86357.922794843704</v>
      </c>
      <c r="F26" s="3">
        <f>'raw data'!E33</f>
        <v>129612.96510532399</v>
      </c>
      <c r="G26" s="3">
        <f>'raw data'!F33</f>
        <v>0</v>
      </c>
      <c r="H26" s="3">
        <f>'raw data'!G33</f>
        <v>189629.558283241</v>
      </c>
      <c r="I26" s="3">
        <f>'raw data'!H33</f>
        <v>36441.776319307501</v>
      </c>
      <c r="J26" s="21">
        <f>'raw data'!I33</f>
        <v>38522.514305029101</v>
      </c>
      <c r="K26" s="24">
        <f>'raw data'!J33</f>
        <v>77.998631074606394</v>
      </c>
      <c r="L26" s="4">
        <f>'raw data'!K33</f>
        <v>204577.255729661</v>
      </c>
      <c r="M26" s="61">
        <f t="shared" si="0"/>
        <v>8.4715354028546824E-2</v>
      </c>
    </row>
    <row r="27" spans="1:13" x14ac:dyDescent="0.25">
      <c r="A27" s="52">
        <f>'raw data'!A34</f>
        <v>50708.75</v>
      </c>
      <c r="B27" s="3">
        <f>'raw data'!B34</f>
        <v>1355337.47341709</v>
      </c>
      <c r="C27" s="3">
        <f>'raw data'!C34</f>
        <v>0</v>
      </c>
      <c r="D27" s="5">
        <f>'raw data'!L34</f>
        <v>68743.293664107405</v>
      </c>
      <c r="E27" s="3">
        <f>'raw data'!D34</f>
        <v>88516.870864714801</v>
      </c>
      <c r="F27" s="3">
        <f>'raw data'!E34</f>
        <v>132853.289232957</v>
      </c>
      <c r="G27" s="3">
        <f>'raw data'!F34</f>
        <v>0</v>
      </c>
      <c r="H27" s="3">
        <f>'raw data'!G34</f>
        <v>197044.01265741399</v>
      </c>
      <c r="I27" s="3">
        <f>'raw data'!H34</f>
        <v>38517.823544075902</v>
      </c>
      <c r="J27" s="21">
        <f>'raw data'!I34</f>
        <v>41026.477734856002</v>
      </c>
      <c r="K27" s="24">
        <f>'raw data'!J34</f>
        <v>78.997946611909597</v>
      </c>
      <c r="L27" s="4">
        <f>'raw data'!K34</f>
        <v>212397.59051188899</v>
      </c>
      <c r="M27" s="61">
        <f t="shared" si="0"/>
        <v>9.1402120930696995E-2</v>
      </c>
    </row>
    <row r="28" spans="1:13" x14ac:dyDescent="0.25">
      <c r="A28" s="52">
        <f>'raw data'!A35</f>
        <v>51074</v>
      </c>
      <c r="B28" s="3">
        <f>'raw data'!B35</f>
        <v>1306836.86523503</v>
      </c>
      <c r="C28" s="3">
        <f>'raw data'!C35</f>
        <v>0</v>
      </c>
      <c r="D28" s="5">
        <f>'raw data'!L35</f>
        <v>72477.939754924606</v>
      </c>
      <c r="E28" s="3">
        <f>'raw data'!D35</f>
        <v>90729.792636332699</v>
      </c>
      <c r="F28" s="3">
        <f>'raw data'!E35</f>
        <v>136174.62146378099</v>
      </c>
      <c r="G28" s="3">
        <f>'raw data'!F35</f>
        <v>0</v>
      </c>
      <c r="H28" s="3">
        <f>'raw data'!G35</f>
        <v>204776.174900029</v>
      </c>
      <c r="I28" s="3">
        <f>'raw data'!H35</f>
        <v>40682.828972008101</v>
      </c>
      <c r="J28" s="21">
        <f>'raw data'!I35</f>
        <v>43693.198787621601</v>
      </c>
      <c r="K28" s="24">
        <f>'raw data'!J35</f>
        <v>80</v>
      </c>
      <c r="L28" s="4">
        <f>'raw data'!K35</f>
        <v>220550.64922341099</v>
      </c>
      <c r="M28" s="61">
        <f t="shared" si="0"/>
        <v>9.9339756966322218E-2</v>
      </c>
    </row>
    <row r="29" spans="1:13" x14ac:dyDescent="0.25">
      <c r="A29" s="52">
        <f>'raw data'!A36</f>
        <v>51439.25</v>
      </c>
      <c r="B29" s="3">
        <f>'raw data'!B36</f>
        <v>1249190.66811444</v>
      </c>
      <c r="C29" s="3">
        <f>'raw data'!C36</f>
        <v>0</v>
      </c>
      <c r="D29" s="5">
        <f>'raw data'!L36</f>
        <v>69884.324344119595</v>
      </c>
      <c r="E29" s="3">
        <f>'raw data'!D36</f>
        <v>92998.037452240998</v>
      </c>
      <c r="F29" s="3">
        <f>'raw data'!E36</f>
        <v>139578.98700037599</v>
      </c>
      <c r="G29" s="3">
        <f>'raw data'!F36</f>
        <v>0</v>
      </c>
      <c r="H29" s="3">
        <f>'raw data'!G36</f>
        <v>212845.367063365</v>
      </c>
      <c r="I29" s="3">
        <f>'raw data'!H36</f>
        <v>42942.202777742197</v>
      </c>
      <c r="J29" s="21">
        <f>'raw data'!I36</f>
        <v>46533.256708817004</v>
      </c>
      <c r="K29" s="24">
        <f>'raw data'!J36</f>
        <v>80.999315537303204</v>
      </c>
      <c r="L29" s="4">
        <f>'raw data'!K36</f>
        <v>229054.44648693499</v>
      </c>
      <c r="M29" s="61">
        <f t="shared" si="0"/>
        <v>0.10891564635209847</v>
      </c>
    </row>
    <row r="30" spans="1:13" x14ac:dyDescent="0.25">
      <c r="A30" s="52">
        <f>'raw data'!A37</f>
        <v>51804.5</v>
      </c>
      <c r="B30" s="3">
        <f>'raw data'!B37</f>
        <v>1181537.5788344501</v>
      </c>
      <c r="C30" s="3">
        <f>'raw data'!C37</f>
        <v>0</v>
      </c>
      <c r="D30" s="5">
        <f>'raw data'!L37</f>
        <v>69787.1881628181</v>
      </c>
      <c r="E30" s="3">
        <f>'raw data'!D37</f>
        <v>95322.988388547004</v>
      </c>
      <c r="F30" s="3">
        <f>'raw data'!E37</f>
        <v>143068.46167538501</v>
      </c>
      <c r="G30" s="3">
        <f>'raw data'!F37</f>
        <v>0</v>
      </c>
      <c r="H30" s="3">
        <f>'raw data'!G37</f>
        <v>221270.13458973501</v>
      </c>
      <c r="I30" s="3">
        <f>'raw data'!H37</f>
        <v>45301.137685125999</v>
      </c>
      <c r="J30" s="21">
        <f>'raw data'!I37</f>
        <v>49557.918394890097</v>
      </c>
      <c r="K30" s="24">
        <f>'raw data'!J37</f>
        <v>81.998631074606394</v>
      </c>
      <c r="L30" s="4">
        <f>'raw data'!K37</f>
        <v>237927.517755401</v>
      </c>
      <c r="M30" s="61">
        <f t="shared" si="0"/>
        <v>0.12069402778329649</v>
      </c>
    </row>
    <row r="31" spans="1:13" x14ac:dyDescent="0.25">
      <c r="A31" s="52">
        <f>'raw data'!A38</f>
        <v>52169.75</v>
      </c>
      <c r="B31" s="3">
        <f>'raw data'!B38</f>
        <v>1102946.55668705</v>
      </c>
      <c r="C31" s="3">
        <f>'raw data'!C38</f>
        <v>0</v>
      </c>
      <c r="D31" s="5">
        <f>'raw data'!L38</f>
        <v>69095.764844120204</v>
      </c>
      <c r="E31" s="3">
        <f>'raw data'!D38</f>
        <v>97706.063098260696</v>
      </c>
      <c r="F31" s="3">
        <f>'raw data'!E38</f>
        <v>146645.17321727</v>
      </c>
      <c r="G31" s="3">
        <f>'raw data'!F38</f>
        <v>0</v>
      </c>
      <c r="H31" s="3">
        <f>'raw data'!G38</f>
        <v>230069.584528215</v>
      </c>
      <c r="I31" s="3">
        <f>'raw data'!H38</f>
        <v>47764.983667900196</v>
      </c>
      <c r="J31" s="21">
        <f>'raw data'!I38</f>
        <v>52779.183090557999</v>
      </c>
      <c r="K31" s="24">
        <f>'raw data'!J38</f>
        <v>82.997946611909597</v>
      </c>
      <c r="L31" s="4">
        <f>'raw data'!K38</f>
        <v>247189.33997572801</v>
      </c>
      <c r="M31" s="61">
        <f t="shared" si="0"/>
        <v>0.13553084324092204</v>
      </c>
    </row>
    <row r="32" spans="1:13" x14ac:dyDescent="0.25">
      <c r="A32" s="52">
        <f>'raw data'!A39</f>
        <v>52535</v>
      </c>
      <c r="B32" s="3">
        <f>'raw data'!B39</f>
        <v>1012411.56570325</v>
      </c>
      <c r="C32" s="3">
        <f>'raw data'!C39</f>
        <v>0</v>
      </c>
      <c r="D32" s="5">
        <f>'raw data'!L39</f>
        <v>71157.8423669068</v>
      </c>
      <c r="E32" s="3">
        <f>'raw data'!D39</f>
        <v>100148.714675717</v>
      </c>
      <c r="F32" s="3">
        <f>'raw data'!E39</f>
        <v>150311.30254770099</v>
      </c>
      <c r="G32" s="3">
        <f>'raw data'!F39</f>
        <v>0</v>
      </c>
      <c r="H32" s="3">
        <f>'raw data'!G39</f>
        <v>239263.809005688</v>
      </c>
      <c r="I32" s="3">
        <f>'raw data'!H39</f>
        <v>50339.366521592798</v>
      </c>
      <c r="J32" s="21">
        <f>'raw data'!I39</f>
        <v>56209.829991444298</v>
      </c>
      <c r="K32" s="24">
        <f>'raw data'!J39</f>
        <v>84</v>
      </c>
      <c r="L32" s="4">
        <f>'raw data'!K39</f>
        <v>256860.49906073799</v>
      </c>
      <c r="M32" s="61">
        <f t="shared" si="0"/>
        <v>0.15479059079709792</v>
      </c>
    </row>
    <row r="33" spans="1:13" x14ac:dyDescent="0.25">
      <c r="A33" s="52">
        <f>'raw data'!A40</f>
        <v>52900.25</v>
      </c>
      <c r="B33" s="3">
        <f>'raw data'!B40</f>
        <v>908624.69975726202</v>
      </c>
      <c r="C33" s="3">
        <f>'raw data'!C40</f>
        <v>0</v>
      </c>
      <c r="D33" s="5">
        <f>'raw data'!L40</f>
        <v>65316.875206661804</v>
      </c>
      <c r="E33" s="3">
        <f>'raw data'!D40</f>
        <v>102652.43254261</v>
      </c>
      <c r="F33" s="3">
        <f>'raw data'!E40</f>
        <v>154069.085111394</v>
      </c>
      <c r="G33" s="3">
        <f>'raw data'!F40</f>
        <v>0</v>
      </c>
      <c r="H33" s="3">
        <f>'raw data'!G40</f>
        <v>248874.055692483</v>
      </c>
      <c r="I33" s="3">
        <f>'raw data'!H40</f>
        <v>53251.438378519597</v>
      </c>
      <c r="J33" s="21">
        <f>'raw data'!I40</f>
        <v>59863.468940888102</v>
      </c>
      <c r="K33" s="24">
        <f>'raw data'!J40</f>
        <v>84.999315537303204</v>
      </c>
      <c r="L33" s="4">
        <f>'raw data'!K40</f>
        <v>267183.99243080203</v>
      </c>
      <c r="M33" s="61">
        <f t="shared" si="0"/>
        <v>0.1810775779396559</v>
      </c>
    </row>
    <row r="34" spans="1:13" x14ac:dyDescent="0.25">
      <c r="A34" s="52">
        <f>'raw data'!A41</f>
        <v>53265.5</v>
      </c>
      <c r="B34" s="3">
        <f>'raw data'!B41</f>
        <v>790044.98737066297</v>
      </c>
      <c r="C34" s="3">
        <f>'raw data'!C41</f>
        <v>0</v>
      </c>
      <c r="D34" s="5">
        <f>'raw data'!L41</f>
        <v>61393.560794409597</v>
      </c>
      <c r="E34" s="3">
        <f>'raw data'!D41</f>
        <v>105218.74335617499</v>
      </c>
      <c r="F34" s="3">
        <f>'raw data'!E41</f>
        <v>157920.81223917901</v>
      </c>
      <c r="G34" s="3">
        <f>'raw data'!F41</f>
        <v>0</v>
      </c>
      <c r="H34" s="3">
        <f>'raw data'!G41</f>
        <v>259144.03353631799</v>
      </c>
      <c r="I34" s="3">
        <f>'raw data'!H41</f>
        <v>56640.531066985001</v>
      </c>
      <c r="J34" s="21">
        <f>'raw data'!I41</f>
        <v>63754.594422045899</v>
      </c>
      <c r="K34" s="24">
        <f>'raw data'!J41</f>
        <v>85.998631074606394</v>
      </c>
      <c r="L34" s="4">
        <f>'raw data'!K41</f>
        <v>278315.93772821</v>
      </c>
      <c r="M34" s="61">
        <f t="shared" si="0"/>
        <v>0.21909789586554712</v>
      </c>
    </row>
    <row r="35" spans="1:13" x14ac:dyDescent="0.25">
      <c r="A35" s="52">
        <f>'raw data'!A42</f>
        <v>53630.75</v>
      </c>
      <c r="B35" s="3">
        <f>'raw data'!B42</f>
        <v>655230.31673774298</v>
      </c>
      <c r="C35" s="3">
        <f>'raw data'!C42</f>
        <v>0</v>
      </c>
      <c r="D35" s="5">
        <f>'raw data'!L42</f>
        <v>56031.559387990303</v>
      </c>
      <c r="E35" s="3">
        <f>'raw data'!D42</f>
        <v>107849.211940079</v>
      </c>
      <c r="F35" s="3">
        <f>'raw data'!E42</f>
        <v>161868.83254515799</v>
      </c>
      <c r="G35" s="3">
        <f>'raw data'!F42</f>
        <v>0</v>
      </c>
      <c r="H35" s="3">
        <f>'raw data'!G42</f>
        <v>270230.62488060998</v>
      </c>
      <c r="I35" s="3">
        <f>'raw data'!H42</f>
        <v>60299.106210601502</v>
      </c>
      <c r="J35" s="21">
        <f>'raw data'!I42</f>
        <v>67898.643059478898</v>
      </c>
      <c r="K35" s="24">
        <f>'raw data'!J42</f>
        <v>86.997946611909597</v>
      </c>
      <c r="L35" s="4">
        <f>'raw data'!K42</f>
        <v>290066.58181523898</v>
      </c>
      <c r="M35" s="61">
        <f t="shared" si="0"/>
        <v>0.27809667107954161</v>
      </c>
    </row>
    <row r="36" spans="1:13" x14ac:dyDescent="0.25">
      <c r="A36" s="52">
        <f>'raw data'!A43</f>
        <v>53996</v>
      </c>
      <c r="B36" s="3">
        <f>'raw data'!B43</f>
        <v>502697.15339311399</v>
      </c>
      <c r="C36" s="3">
        <f>'raw data'!C43</f>
        <v>0</v>
      </c>
      <c r="D36" s="5">
        <f>'raw data'!L43</f>
        <v>51592.938325806499</v>
      </c>
      <c r="E36" s="3">
        <f>'raw data'!D43</f>
        <v>110545.442238581</v>
      </c>
      <c r="F36" s="3">
        <f>'raw data'!E43</f>
        <v>165915.553358787</v>
      </c>
      <c r="G36" s="3">
        <f>'raw data'!F43</f>
        <v>0</v>
      </c>
      <c r="H36" s="3">
        <f>'raw data'!G43</f>
        <v>281944.89809194597</v>
      </c>
      <c r="I36" s="3">
        <f>'raw data'!H43</f>
        <v>64164.8163703424</v>
      </c>
      <c r="J36" s="21">
        <f>'raw data'!I43</f>
        <v>72312.054858345</v>
      </c>
      <c r="K36" s="24">
        <f>'raw data'!J43</f>
        <v>88</v>
      </c>
      <c r="L36" s="4">
        <f>'raw data'!K43</f>
        <v>302392.42458747502</v>
      </c>
      <c r="M36" s="61">
        <f t="shared" si="0"/>
        <v>0.38163530677260038</v>
      </c>
    </row>
    <row r="37" spans="1:13" x14ac:dyDescent="0.25">
      <c r="A37" s="52">
        <f>'raw data'!A44</f>
        <v>54361.25</v>
      </c>
      <c r="B37" s="3">
        <f>'raw data'!B44</f>
        <v>330868.68264414498</v>
      </c>
      <c r="C37" s="3">
        <f>'raw data'!C44</f>
        <v>0</v>
      </c>
      <c r="D37" s="5">
        <f>'raw data'!L44</f>
        <v>39582.453023079899</v>
      </c>
      <c r="E37" s="3">
        <f>'raw data'!D44</f>
        <v>113309.07829454599</v>
      </c>
      <c r="F37" s="3">
        <f>'raw data'!E44</f>
        <v>170063.44219275701</v>
      </c>
      <c r="G37" s="3">
        <f>'raw data'!F44</f>
        <v>0</v>
      </c>
      <c r="H37" s="3">
        <f>'raw data'!G44</f>
        <v>294244.23524305498</v>
      </c>
      <c r="I37" s="3">
        <f>'raw data'!H44</f>
        <v>68223.597630208198</v>
      </c>
      <c r="J37" s="21">
        <f>'raw data'!I44</f>
        <v>77012.338424137401</v>
      </c>
      <c r="K37" s="24">
        <f>'raw data'!J44</f>
        <v>88.999315537303204</v>
      </c>
      <c r="L37" s="4">
        <f>'raw data'!K44</f>
        <v>315299.37824710301</v>
      </c>
      <c r="M37" s="61">
        <f t="shared" si="0"/>
        <v>0.61048479517114373</v>
      </c>
    </row>
    <row r="38" spans="1:13" x14ac:dyDescent="0.25">
      <c r="A38" s="52">
        <f>'raw data'!A45</f>
        <v>54726.5</v>
      </c>
      <c r="B38" s="3">
        <f>'raw data'!B45</f>
        <v>138051.72666655801</v>
      </c>
      <c r="C38" s="3">
        <f>'raw data'!C45</f>
        <v>0</v>
      </c>
      <c r="D38" s="5">
        <f>'raw data'!L45</f>
        <v>27572.390220345402</v>
      </c>
      <c r="E38" s="3">
        <f>'raw data'!D45</f>
        <v>116141.805251909</v>
      </c>
      <c r="F38" s="3">
        <f>'raw data'!E45</f>
        <v>174315.028247576</v>
      </c>
      <c r="G38" s="3">
        <f>'raw data'!F45</f>
        <v>0</v>
      </c>
      <c r="H38" s="3">
        <f>'raw data'!G45</f>
        <v>307135.49551170401</v>
      </c>
      <c r="I38" s="3">
        <f>'raw data'!H45</f>
        <v>72477.713518862394</v>
      </c>
      <c r="J38" s="21">
        <f>'raw data'!I45</f>
        <v>82018.140421706295</v>
      </c>
      <c r="K38" s="24">
        <f>'raw data'!J45</f>
        <v>89.998631074606394</v>
      </c>
      <c r="L38" s="4">
        <f>'raw data'!K45</f>
        <v>328810.88218814402</v>
      </c>
      <c r="M38" s="61">
        <f t="shared" si="0"/>
        <v>1.5405028395617488</v>
      </c>
    </row>
    <row r="39" spans="1:13" x14ac:dyDescent="0.25">
      <c r="A39" s="52">
        <f>'raw data'!A46</f>
        <v>55091.75</v>
      </c>
      <c r="B39" s="3">
        <f>'raw data'!B46</f>
        <v>-77577.277226329898</v>
      </c>
      <c r="C39" s="3">
        <f>'raw data'!C46</f>
        <v>0</v>
      </c>
      <c r="D39" s="5">
        <f>'raw data'!L46</f>
        <v>12109.8005847858</v>
      </c>
      <c r="E39" s="3">
        <f>'raw data'!D46</f>
        <v>119045.350383207</v>
      </c>
      <c r="F39" s="3">
        <f>'raw data'!E46</f>
        <v>178672.903953765</v>
      </c>
      <c r="G39" s="3">
        <f>'raw data'!F46</f>
        <v>0</v>
      </c>
      <c r="H39" s="3">
        <f>'raw data'!G46</f>
        <v>320643.13446426397</v>
      </c>
      <c r="I39" s="3">
        <f>'raw data'!H46</f>
        <v>76935.234373207102</v>
      </c>
      <c r="J39" s="21">
        <f>'raw data'!I46</f>
        <v>87349.319549117296</v>
      </c>
      <c r="K39" s="24">
        <f>'raw data'!J46</f>
        <v>90.997946611909597</v>
      </c>
      <c r="L39" s="4">
        <f>'raw data'!K46</f>
        <v>342957.45787609002</v>
      </c>
      <c r="M39" s="61">
        <f t="shared" si="0"/>
        <v>-2.8863104700056006</v>
      </c>
    </row>
    <row r="40" spans="1:13" x14ac:dyDescent="0.25">
      <c r="A40" s="52">
        <f>'raw data'!A47</f>
        <v>55457</v>
      </c>
      <c r="B40" s="3">
        <f>'raw data'!B47</f>
        <v>-317983.77358553</v>
      </c>
      <c r="C40" s="3">
        <f>'raw data'!C47</f>
        <v>0</v>
      </c>
      <c r="D40" s="5">
        <f>'raw data'!L47</f>
        <v>-7605.6154143460699</v>
      </c>
      <c r="E40" s="3">
        <f>'raw data'!D47</f>
        <v>122021.484142787</v>
      </c>
      <c r="F40" s="3">
        <f>'raw data'!E47</f>
        <v>183139.72655260901</v>
      </c>
      <c r="G40" s="3">
        <f>'raw data'!F47</f>
        <v>0</v>
      </c>
      <c r="H40" s="3">
        <f>'raw data'!G47</f>
        <v>334798.76362420799</v>
      </c>
      <c r="I40" s="3">
        <f>'raw data'!H47</f>
        <v>81606.591995988798</v>
      </c>
      <c r="J40" s="21">
        <f>'raw data'!I47</f>
        <v>93027.025319809894</v>
      </c>
      <c r="K40" s="24">
        <f>'raw data'!J47</f>
        <v>92</v>
      </c>
      <c r="L40" s="4">
        <f>'raw data'!K47</f>
        <v>357773.343868408</v>
      </c>
      <c r="M40" s="61">
        <f t="shared" si="0"/>
        <v>-0.74139588025930958</v>
      </c>
    </row>
    <row r="41" spans="1:13" x14ac:dyDescent="0.25">
      <c r="A41" s="52">
        <f>'raw data'!A48</f>
        <v>55822.25</v>
      </c>
      <c r="B41" s="3">
        <f>'raw data'!B48</f>
        <v>-585286.25129837601</v>
      </c>
      <c r="C41" s="3">
        <f>'raw data'!C48</f>
        <v>0</v>
      </c>
      <c r="D41" s="5">
        <f>'raw data'!L48</f>
        <v>-31174.879763287201</v>
      </c>
      <c r="E41" s="3">
        <f>'raw data'!D48</f>
        <v>125072.02124635701</v>
      </c>
      <c r="F41" s="3">
        <f>'raw data'!E48</f>
        <v>187718.21971642401</v>
      </c>
      <c r="G41" s="3">
        <f>'raw data'!F48</f>
        <v>0</v>
      </c>
      <c r="H41" s="3">
        <f>'raw data'!G48</f>
        <v>349637.79049105698</v>
      </c>
      <c r="I41" s="3">
        <f>'raw data'!H48</f>
        <v>86503.470862048998</v>
      </c>
      <c r="J41" s="21">
        <f>'raw data'!I48</f>
        <v>99073.781965597504</v>
      </c>
      <c r="K41" s="24">
        <f>'raw data'!J48</f>
        <v>92.999315537303204</v>
      </c>
      <c r="L41" s="4">
        <f>'raw data'!K48</f>
        <v>373295.47254407097</v>
      </c>
      <c r="M41" s="61">
        <f t="shared" si="0"/>
        <v>-0.42410606903385278</v>
      </c>
    </row>
    <row r="42" spans="1:13" x14ac:dyDescent="0.25">
      <c r="A42" s="52">
        <f>'raw data'!A49</f>
        <v>56187.5</v>
      </c>
      <c r="B42" s="3">
        <f>'raw data'!B49</f>
        <v>-881767.82979883801</v>
      </c>
      <c r="C42" s="3">
        <f>'raw data'!C49</f>
        <v>0</v>
      </c>
      <c r="D42" s="5">
        <f>'raw data'!L49</f>
        <v>-60967.3178435808</v>
      </c>
      <c r="E42" s="3">
        <f>'raw data'!D49</f>
        <v>128198.821777516</v>
      </c>
      <c r="F42" s="3">
        <f>'raw data'!E49</f>
        <v>192411.17520933499</v>
      </c>
      <c r="G42" s="3">
        <f>'raw data'!F49</f>
        <v>0</v>
      </c>
      <c r="H42" s="3">
        <f>'raw data'!G49</f>
        <v>365198.40059811802</v>
      </c>
      <c r="I42" s="3">
        <f>'raw data'!H49</f>
        <v>91638.472197379</v>
      </c>
      <c r="J42" s="21">
        <f>'raw data'!I49</f>
        <v>105513.57779336099</v>
      </c>
      <c r="K42" s="24">
        <f>'raw data'!J49</f>
        <v>93.998631074606394</v>
      </c>
      <c r="L42" s="4">
        <f>'raw data'!K49</f>
        <v>389563.22520007601</v>
      </c>
      <c r="M42" s="61">
        <f t="shared" si="0"/>
        <v>-0.29640954749073389</v>
      </c>
    </row>
    <row r="43" spans="1:13" x14ac:dyDescent="0.25">
      <c r="A43" s="52">
        <f>'raw data'!A50</f>
        <v>56552.75</v>
      </c>
      <c r="B43" s="3">
        <f>'raw data'!B50</f>
        <v>-1209888.5572395399</v>
      </c>
      <c r="C43" s="3">
        <f>'raw data'!C50</f>
        <v>0</v>
      </c>
      <c r="D43" s="5">
        <f>'raw data'!L50</f>
        <v>-96897.563714157994</v>
      </c>
      <c r="E43" s="3">
        <f>'raw data'!D50</f>
        <v>131403.79232195401</v>
      </c>
      <c r="F43" s="3">
        <f>'raw data'!E50</f>
        <v>197221.45458956799</v>
      </c>
      <c r="G43" s="3">
        <f>'raw data'!F50</f>
        <v>0</v>
      </c>
      <c r="H43" s="3">
        <f>'raw data'!G50</f>
        <v>381521.31828858401</v>
      </c>
      <c r="I43" s="3">
        <f>'raw data'!H50</f>
        <v>97025.035035232897</v>
      </c>
      <c r="J43" s="21">
        <f>'raw data'!I50</f>
        <v>112371.960349929</v>
      </c>
      <c r="K43" s="24">
        <f>'raw data'!J50</f>
        <v>94.997946611909597</v>
      </c>
      <c r="L43" s="4">
        <f>'raw data'!K50</f>
        <v>406618.44997473102</v>
      </c>
      <c r="M43" s="61">
        <f t="shared" si="0"/>
        <v>-0.2274710807090381</v>
      </c>
    </row>
    <row r="44" spans="1:13" x14ac:dyDescent="0.25">
      <c r="A44" s="52">
        <f>'raw data'!A51</f>
        <v>56552.75</v>
      </c>
      <c r="B44" s="3">
        <f>'raw data'!B51</f>
        <v>-1209888.5572395399</v>
      </c>
      <c r="C44" s="3">
        <f>'raw data'!C51</f>
        <v>0</v>
      </c>
      <c r="D44" s="5">
        <f>'raw data'!L51</f>
        <v>-96897.563714157994</v>
      </c>
      <c r="E44" s="3">
        <f>'raw data'!D51</f>
        <v>0</v>
      </c>
      <c r="F44" s="3">
        <f>'raw data'!E51</f>
        <v>0</v>
      </c>
      <c r="G44" s="3">
        <f>'raw data'!F51</f>
        <v>0</v>
      </c>
      <c r="H44" s="3">
        <f>'raw data'!G51</f>
        <v>0</v>
      </c>
      <c r="I44" s="3">
        <f>'raw data'!H51</f>
        <v>0</v>
      </c>
      <c r="J44" s="21">
        <f>'raw data'!I51</f>
        <v>0</v>
      </c>
      <c r="K44" s="24">
        <f>'raw data'!J51</f>
        <v>94.997946611909597</v>
      </c>
      <c r="L44" s="4">
        <f>'raw data'!K51</f>
        <v>0</v>
      </c>
      <c r="M44" s="61" t="e">
        <f t="shared" si="0"/>
        <v>#DIV/0!</v>
      </c>
    </row>
    <row r="45" spans="1:13" ht="15.75" thickBot="1" x14ac:dyDescent="0.3">
      <c r="A45" s="67">
        <f>'raw data'!A52</f>
        <v>56552.75</v>
      </c>
      <c r="B45" s="68">
        <f>'raw data'!B52</f>
        <v>0</v>
      </c>
      <c r="C45" s="68">
        <f>'raw data'!C52</f>
        <v>0</v>
      </c>
      <c r="D45" s="5">
        <f>'raw data'!L52</f>
        <v>-96897.563714157994</v>
      </c>
      <c r="E45" s="68">
        <f>'raw data'!D52</f>
        <v>0</v>
      </c>
      <c r="F45" s="68">
        <f>'raw data'!E52</f>
        <v>0</v>
      </c>
      <c r="G45" s="68">
        <f>'raw data'!F52</f>
        <v>0</v>
      </c>
      <c r="H45" s="68">
        <f>'raw data'!G52</f>
        <v>0</v>
      </c>
      <c r="I45" s="68">
        <f>'raw data'!H52</f>
        <v>0</v>
      </c>
      <c r="J45" s="69">
        <f>'raw data'!I52</f>
        <v>0</v>
      </c>
      <c r="K45" s="70">
        <f>'raw data'!J52</f>
        <v>94.997946611909597</v>
      </c>
      <c r="L45" s="71">
        <f>'raw data'!K52</f>
        <v>0</v>
      </c>
      <c r="M45" s="61"/>
    </row>
    <row r="46" spans="1:13" ht="16.5" thickTop="1" thickBot="1" x14ac:dyDescent="0.3">
      <c r="A46" s="93" t="s">
        <v>54</v>
      </c>
      <c r="B46" s="94"/>
      <c r="C46" s="95"/>
      <c r="D46" s="76"/>
      <c r="E46" s="73">
        <f t="shared" ref="E46:J46" si="1">SUM(E6:E45)</f>
        <v>2700691.8328451314</v>
      </c>
      <c r="F46" s="73">
        <f t="shared" si="1"/>
        <v>4350587.2406513728</v>
      </c>
      <c r="G46" s="73">
        <f t="shared" si="1"/>
        <v>400793.60011425393</v>
      </c>
      <c r="H46" s="73">
        <f t="shared" si="1"/>
        <v>5746902.0842441302</v>
      </c>
      <c r="I46" s="73">
        <f t="shared" si="1"/>
        <v>1325072.7091779718</v>
      </c>
      <c r="J46" s="73">
        <f t="shared" si="1"/>
        <v>1573682.599517212</v>
      </c>
      <c r="K46" s="72"/>
      <c r="L46" s="74">
        <f>SUM(L6:L45)</f>
        <v>7249342.5493465606</v>
      </c>
      <c r="M46" s="28"/>
    </row>
    <row r="47" spans="1:13" x14ac:dyDescent="0.25">
      <c r="A47" s="75"/>
      <c r="B47" s="75"/>
      <c r="C47" s="75"/>
      <c r="D47" s="75"/>
      <c r="E47" s="45"/>
      <c r="F47" s="45">
        <f>F46/$L$46</f>
        <v>0.60013542070011916</v>
      </c>
      <c r="G47" s="45"/>
      <c r="H47" s="45"/>
      <c r="I47" s="45">
        <f>I46/$L$46</f>
        <v>0.18278522502670411</v>
      </c>
      <c r="J47" s="45">
        <f>J46/$L$46</f>
        <v>0.21707935427317615</v>
      </c>
      <c r="K47" s="75"/>
      <c r="L47" s="45"/>
      <c r="M47" s="28"/>
    </row>
    <row r="48" spans="1:13" x14ac:dyDescent="0.25">
      <c r="A48" s="75"/>
      <c r="B48" s="75"/>
      <c r="C48" s="75"/>
      <c r="D48" s="75"/>
      <c r="E48" s="45">
        <f>E46/($E$46+$G$46+$H$46)</f>
        <v>0.30521853022308298</v>
      </c>
      <c r="F48" s="75"/>
      <c r="G48" s="45">
        <f>G46/($E$46+$G$46+$H$46)</f>
        <v>4.5295665378014834E-2</v>
      </c>
      <c r="H48" s="45">
        <f>H46/($E$46+$G$46+$H$46)</f>
        <v>0.64948580439890224</v>
      </c>
      <c r="I48" s="75"/>
      <c r="J48" s="75"/>
      <c r="K48" s="75"/>
      <c r="L48" s="75"/>
      <c r="M48" s="28"/>
    </row>
    <row r="49" spans="4:13" x14ac:dyDescent="0.25">
      <c r="D49" s="65"/>
      <c r="M49" s="28"/>
    </row>
    <row r="50" spans="4:13" x14ac:dyDescent="0.25">
      <c r="D50" s="65"/>
      <c r="M50" s="28"/>
    </row>
    <row r="51" spans="4:13" x14ac:dyDescent="0.25">
      <c r="D51" s="65"/>
      <c r="M51" s="28"/>
    </row>
    <row r="52" spans="4:13" x14ac:dyDescent="0.25">
      <c r="D52" s="65"/>
      <c r="M52" s="28"/>
    </row>
    <row r="53" spans="4:13" x14ac:dyDescent="0.25">
      <c r="D53" s="65"/>
      <c r="M53" s="28"/>
    </row>
    <row r="54" spans="4:13" x14ac:dyDescent="0.25">
      <c r="D54" s="65"/>
      <c r="M54" s="28"/>
    </row>
    <row r="55" spans="4:13" x14ac:dyDescent="0.25">
      <c r="D55" s="65"/>
    </row>
    <row r="56" spans="4:13" x14ac:dyDescent="0.25">
      <c r="D56" s="65"/>
    </row>
    <row r="57" spans="4:13" x14ac:dyDescent="0.25">
      <c r="D57" s="65"/>
    </row>
    <row r="58" spans="4:13" x14ac:dyDescent="0.25">
      <c r="D58" s="65"/>
    </row>
    <row r="59" spans="4:13" x14ac:dyDescent="0.25">
      <c r="D59" s="65"/>
    </row>
    <row r="60" spans="4:13" x14ac:dyDescent="0.25">
      <c r="D60" s="65"/>
    </row>
    <row r="61" spans="4:13" x14ac:dyDescent="0.25">
      <c r="D61" s="65"/>
    </row>
    <row r="62" spans="4:13" x14ac:dyDescent="0.25">
      <c r="D62" s="65"/>
    </row>
    <row r="63" spans="4:13" x14ac:dyDescent="0.25">
      <c r="D63" s="65"/>
    </row>
    <row r="64" spans="4:13" x14ac:dyDescent="0.25">
      <c r="D64" s="65"/>
    </row>
    <row r="65" spans="4:4" x14ac:dyDescent="0.25">
      <c r="D65" s="65"/>
    </row>
    <row r="66" spans="4:4" x14ac:dyDescent="0.25">
      <c r="D66" s="65"/>
    </row>
    <row r="67" spans="4:4" x14ac:dyDescent="0.25">
      <c r="D67" s="65"/>
    </row>
    <row r="68" spans="4:4" x14ac:dyDescent="0.25">
      <c r="D68" s="65"/>
    </row>
    <row r="69" spans="4:4" x14ac:dyDescent="0.25">
      <c r="D69" s="65"/>
    </row>
    <row r="70" spans="4:4" x14ac:dyDescent="0.25">
      <c r="D70" s="65"/>
    </row>
    <row r="71" spans="4:4" x14ac:dyDescent="0.25">
      <c r="D71" s="65"/>
    </row>
    <row r="72" spans="4:4" x14ac:dyDescent="0.25">
      <c r="D72" s="65"/>
    </row>
    <row r="73" spans="4:4" x14ac:dyDescent="0.25">
      <c r="D73" s="65"/>
    </row>
    <row r="74" spans="4:4" x14ac:dyDescent="0.25">
      <c r="D74" s="65"/>
    </row>
    <row r="75" spans="4:4" x14ac:dyDescent="0.25">
      <c r="D75" s="65"/>
    </row>
    <row r="76" spans="4:4" x14ac:dyDescent="0.25">
      <c r="D76" s="65"/>
    </row>
    <row r="77" spans="4:4" x14ac:dyDescent="0.25">
      <c r="D77" s="65"/>
    </row>
    <row r="78" spans="4:4" x14ac:dyDescent="0.25">
      <c r="D78" s="65"/>
    </row>
    <row r="79" spans="4:4" x14ac:dyDescent="0.25">
      <c r="D79" s="65"/>
    </row>
    <row r="80" spans="4:4" x14ac:dyDescent="0.25">
      <c r="D80" s="65"/>
    </row>
    <row r="81" spans="4:4" x14ac:dyDescent="0.25">
      <c r="D81" s="65"/>
    </row>
    <row r="82" spans="4:4" x14ac:dyDescent="0.25">
      <c r="D82" s="65"/>
    </row>
    <row r="83" spans="4:4" x14ac:dyDescent="0.25">
      <c r="D83" s="65"/>
    </row>
    <row r="84" spans="4:4" x14ac:dyDescent="0.25">
      <c r="D84" s="65"/>
    </row>
    <row r="85" spans="4:4" x14ac:dyDescent="0.25">
      <c r="D85" s="65"/>
    </row>
    <row r="86" spans="4:4" x14ac:dyDescent="0.25">
      <c r="D86" s="65"/>
    </row>
    <row r="87" spans="4:4" x14ac:dyDescent="0.25">
      <c r="D87" s="65"/>
    </row>
    <row r="88" spans="4:4" x14ac:dyDescent="0.25">
      <c r="D88" s="65"/>
    </row>
    <row r="89" spans="4:4" x14ac:dyDescent="0.25">
      <c r="D89" s="65"/>
    </row>
    <row r="90" spans="4:4" x14ac:dyDescent="0.25">
      <c r="D90" s="65"/>
    </row>
    <row r="91" spans="4:4" x14ac:dyDescent="0.25">
      <c r="D91" s="65"/>
    </row>
    <row r="92" spans="4:4" x14ac:dyDescent="0.25">
      <c r="D92" s="65"/>
    </row>
    <row r="93" spans="4:4" x14ac:dyDescent="0.25">
      <c r="D93" s="65"/>
    </row>
    <row r="94" spans="4:4" x14ac:dyDescent="0.25">
      <c r="D94" s="65"/>
    </row>
    <row r="95" spans="4:4" x14ac:dyDescent="0.25">
      <c r="D95" s="65"/>
    </row>
    <row r="96" spans="4:4" x14ac:dyDescent="0.25">
      <c r="D96" s="65"/>
    </row>
    <row r="97" spans="4:4" x14ac:dyDescent="0.25">
      <c r="D97" s="65"/>
    </row>
    <row r="98" spans="4:4" x14ac:dyDescent="0.25">
      <c r="D98" s="65"/>
    </row>
    <row r="99" spans="4:4" x14ac:dyDescent="0.25">
      <c r="D99" s="65"/>
    </row>
    <row r="100" spans="4:4" x14ac:dyDescent="0.25">
      <c r="D100" s="65"/>
    </row>
    <row r="101" spans="4:4" x14ac:dyDescent="0.25">
      <c r="D101" s="65"/>
    </row>
  </sheetData>
  <mergeCells count="1">
    <mergeCell ref="A46:C46"/>
  </mergeCells>
  <pageMargins left="0.7" right="0.7" top="0.25" bottom="0.25" header="0.3" footer="0.3"/>
  <pageSetup scale="27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4"/>
  <sheetViews>
    <sheetView tabSelected="1" topLeftCell="I5" workbookViewId="0">
      <selection activeCell="Q25" sqref="Q25"/>
    </sheetView>
  </sheetViews>
  <sheetFormatPr defaultRowHeight="15" x14ac:dyDescent="0.25"/>
  <cols>
    <col min="1" max="1" width="13.7109375" style="65" customWidth="1"/>
    <col min="2" max="2" width="14.28515625" style="65" bestFit="1" customWidth="1"/>
    <col min="3" max="3" width="13.28515625" style="65" bestFit="1" customWidth="1"/>
    <col min="4" max="5" width="12.7109375" style="65" bestFit="1" customWidth="1"/>
    <col min="6" max="6" width="17.7109375" style="65" bestFit="1" customWidth="1"/>
    <col min="7" max="7" width="16.28515625" style="65" bestFit="1" customWidth="1"/>
    <col min="8" max="8" width="12.140625" style="65" bestFit="1" customWidth="1"/>
    <col min="9" max="9" width="12.7109375" style="65" bestFit="1" customWidth="1"/>
    <col min="10" max="10" width="11.7109375" style="65" bestFit="1" customWidth="1"/>
    <col min="11" max="11" width="13.28515625" style="65" bestFit="1" customWidth="1"/>
    <col min="12" max="12" width="11.7109375" style="65" bestFit="1" customWidth="1"/>
    <col min="13" max="14" width="9.140625" style="65"/>
    <col min="15" max="15" width="11.85546875" style="65" customWidth="1"/>
    <col min="16" max="16" width="10.42578125" style="65" customWidth="1"/>
    <col min="17" max="17" width="12.42578125" style="65" customWidth="1"/>
    <col min="18" max="18" width="14.28515625" style="65" bestFit="1" customWidth="1"/>
    <col min="19" max="19" width="12.5703125" style="65" bestFit="1" customWidth="1"/>
    <col min="20" max="20" width="12.28515625" style="65" customWidth="1"/>
    <col min="21" max="21" width="14.85546875" style="65" customWidth="1"/>
    <col min="22" max="22" width="13.7109375" style="65" customWidth="1"/>
    <col min="23" max="16384" width="9.140625" style="65"/>
  </cols>
  <sheetData>
    <row r="1" spans="1:29" s="1" customFormat="1" ht="19.5" thickBot="1" x14ac:dyDescent="0.35">
      <c r="A1" s="26" t="str">
        <f>'raw data'!A2</f>
        <v>SS @ 66.8, Mar Retire @ 63</v>
      </c>
    </row>
    <row r="2" spans="1:29" s="2" customFormat="1" ht="45" x14ac:dyDescent="0.25">
      <c r="A2" s="7" t="s">
        <v>9</v>
      </c>
      <c r="B2" s="8" t="s">
        <v>10</v>
      </c>
      <c r="C2" s="8" t="s">
        <v>11</v>
      </c>
      <c r="D2" s="8" t="s">
        <v>12</v>
      </c>
      <c r="E2" s="8" t="s">
        <v>13</v>
      </c>
      <c r="F2" s="8" t="s">
        <v>14</v>
      </c>
      <c r="G2" s="8" t="s">
        <v>15</v>
      </c>
      <c r="H2" s="8" t="s">
        <v>16</v>
      </c>
      <c r="I2" s="8" t="s">
        <v>17</v>
      </c>
      <c r="J2" s="8" t="s">
        <v>18</v>
      </c>
      <c r="K2" s="8" t="s">
        <v>19</v>
      </c>
      <c r="L2" s="8" t="s">
        <v>20</v>
      </c>
      <c r="M2" s="8" t="s">
        <v>21</v>
      </c>
      <c r="N2" s="8" t="s">
        <v>22</v>
      </c>
      <c r="O2" s="8" t="s">
        <v>23</v>
      </c>
      <c r="P2" s="8" t="s">
        <v>8</v>
      </c>
      <c r="Q2" s="8" t="s">
        <v>24</v>
      </c>
      <c r="R2" s="8" t="s">
        <v>25</v>
      </c>
      <c r="S2" s="8" t="s">
        <v>26</v>
      </c>
      <c r="T2" s="8" t="s">
        <v>27</v>
      </c>
      <c r="U2" s="8" t="s">
        <v>28</v>
      </c>
      <c r="V2" s="9" t="s">
        <v>29</v>
      </c>
    </row>
    <row r="3" spans="1:29" s="1" customFormat="1" ht="15.75" thickBot="1" x14ac:dyDescent="0.3">
      <c r="A3" s="53">
        <f>'raw data'!B2</f>
        <v>43943</v>
      </c>
      <c r="B3" s="57">
        <f>'raw data'!C2</f>
        <v>0.06</v>
      </c>
      <c r="C3" s="57">
        <f>'raw data'!D2</f>
        <v>3.9E-2</v>
      </c>
      <c r="D3" s="57">
        <f>'raw data'!E2</f>
        <v>2.5000000000000001E-2</v>
      </c>
      <c r="E3" s="58">
        <f>'raw data'!F2</f>
        <v>37498</v>
      </c>
      <c r="F3" s="58">
        <f>'raw data'!G2</f>
        <v>9120</v>
      </c>
      <c r="G3" s="58">
        <f>'raw data'!H2</f>
        <v>79240</v>
      </c>
      <c r="H3" s="58">
        <f>'raw data'!I2</f>
        <v>26000</v>
      </c>
      <c r="I3" s="58">
        <f>'raw data'!J2</f>
        <v>8500</v>
      </c>
      <c r="J3" s="58">
        <f>'raw data'!K2</f>
        <v>17000</v>
      </c>
      <c r="K3" s="59">
        <f>'raw data'!L2</f>
        <v>21792</v>
      </c>
      <c r="L3" s="59">
        <f>'raw data'!M2</f>
        <v>21854</v>
      </c>
      <c r="M3" s="58">
        <f>'raw data'!N2</f>
        <v>85181</v>
      </c>
      <c r="N3" s="58">
        <f>'raw data'!O2</f>
        <v>56754</v>
      </c>
      <c r="O3" s="59">
        <f>'raw data'!P2</f>
        <v>46265</v>
      </c>
      <c r="P3" s="58">
        <f>'raw data'!Q2</f>
        <v>13206</v>
      </c>
      <c r="Q3" s="57">
        <f>'raw data'!R2</f>
        <v>6.5000000000000002E-2</v>
      </c>
      <c r="R3" s="50">
        <f>'raw data'!S2</f>
        <v>63</v>
      </c>
      <c r="S3" s="50">
        <f>'raw data'!T2</f>
        <v>64.5</v>
      </c>
      <c r="T3" s="58">
        <f>'raw data'!U2</f>
        <v>700577</v>
      </c>
      <c r="U3" s="58">
        <f>'raw data'!V2</f>
        <v>364404</v>
      </c>
      <c r="V3" s="60">
        <f>'raw data'!W2</f>
        <v>48036</v>
      </c>
    </row>
    <row r="4" spans="1:29" s="1" customFormat="1" ht="15.75" thickBot="1" x14ac:dyDescent="0.3">
      <c r="A4" s="54"/>
      <c r="B4" s="55"/>
      <c r="C4" s="55"/>
      <c r="D4" s="55"/>
      <c r="E4" s="56"/>
      <c r="F4" s="56"/>
      <c r="G4" s="56"/>
      <c r="H4" s="56"/>
      <c r="I4" s="56"/>
      <c r="J4" s="56"/>
      <c r="K4" s="56"/>
      <c r="L4" s="13"/>
      <c r="M4" s="12"/>
      <c r="N4" s="14"/>
      <c r="O4" s="15"/>
      <c r="P4" s="12"/>
      <c r="Q4" s="16"/>
      <c r="R4" s="11"/>
      <c r="S4" s="11"/>
      <c r="T4" s="12"/>
      <c r="U4" s="12"/>
      <c r="V4" s="12"/>
    </row>
    <row r="5" spans="1:29" s="1" customFormat="1" ht="30.75" thickBot="1" x14ac:dyDescent="0.3">
      <c r="A5" s="6" t="s">
        <v>0</v>
      </c>
      <c r="B5" s="6" t="s">
        <v>1</v>
      </c>
      <c r="C5" s="6" t="s">
        <v>2</v>
      </c>
      <c r="D5" s="6" t="s">
        <v>55</v>
      </c>
      <c r="E5" s="6" t="s">
        <v>3</v>
      </c>
      <c r="F5" s="6" t="s">
        <v>4</v>
      </c>
      <c r="G5" s="6" t="s">
        <v>5</v>
      </c>
      <c r="H5" s="6" t="s">
        <v>6</v>
      </c>
      <c r="I5" s="6" t="s">
        <v>7</v>
      </c>
      <c r="J5" s="6" t="s">
        <v>8</v>
      </c>
      <c r="K5" s="6" t="s">
        <v>31</v>
      </c>
      <c r="L5" s="25" t="s">
        <v>32</v>
      </c>
      <c r="O5" s="96" t="s">
        <v>5</v>
      </c>
      <c r="P5" s="96" t="s">
        <v>6</v>
      </c>
      <c r="Q5" s="2" t="s">
        <v>7</v>
      </c>
      <c r="R5" s="2" t="s">
        <v>68</v>
      </c>
      <c r="S5" s="2" t="s">
        <v>69</v>
      </c>
      <c r="T5" s="2"/>
      <c r="U5" s="2"/>
      <c r="V5" s="2"/>
      <c r="W5" s="2"/>
      <c r="X5" s="2"/>
      <c r="Y5" s="2"/>
      <c r="Z5" s="2"/>
      <c r="AA5" s="2"/>
      <c r="AB5" s="2"/>
      <c r="AC5" s="2"/>
    </row>
    <row r="6" spans="1:29" ht="15.75" thickTop="1" x14ac:dyDescent="0.25">
      <c r="A6" s="51">
        <f>'raw data'!A13</f>
        <v>43943</v>
      </c>
      <c r="B6" s="5">
        <f>'raw data'!B13</f>
        <v>700577</v>
      </c>
      <c r="C6" s="5">
        <f>'raw data'!C13</f>
        <v>364404</v>
      </c>
      <c r="D6" s="5">
        <f>'raw data'!L13</f>
        <v>0</v>
      </c>
      <c r="E6" s="5">
        <f>'raw data'!D13</f>
        <v>0</v>
      </c>
      <c r="F6" s="5">
        <f>'raw data'!E13</f>
        <v>0</v>
      </c>
      <c r="G6" s="5">
        <f>'raw data'!F13</f>
        <v>0</v>
      </c>
      <c r="H6" s="5">
        <f>'raw data'!G13</f>
        <v>0</v>
      </c>
      <c r="I6" s="5">
        <f>'raw data'!H13</f>
        <v>0</v>
      </c>
      <c r="J6" s="20">
        <f>'raw data'!I13</f>
        <v>0</v>
      </c>
      <c r="K6" s="22">
        <f>'raw data'!J13</f>
        <v>60.476386036960903</v>
      </c>
      <c r="L6" s="23">
        <f>'raw data'!K13</f>
        <v>0</v>
      </c>
      <c r="O6" s="5">
        <f>'raw data'!N13</f>
        <v>0</v>
      </c>
    </row>
    <row r="7" spans="1:29" x14ac:dyDescent="0.25">
      <c r="A7" s="52">
        <f>'raw data'!A14</f>
        <v>44308.25</v>
      </c>
      <c r="B7" s="3">
        <f>'raw data'!B14</f>
        <v>777731.62</v>
      </c>
      <c r="C7" s="3">
        <f>'raw data'!C14</f>
        <v>411768.24</v>
      </c>
      <c r="D7" s="5">
        <f>'raw data'!L14</f>
        <v>0</v>
      </c>
      <c r="E7" s="3">
        <f>'raw data'!D14</f>
        <v>0</v>
      </c>
      <c r="F7" s="3">
        <f>'raw data'!E14</f>
        <v>0</v>
      </c>
      <c r="G7" s="3">
        <f>'raw data'!F14</f>
        <v>0</v>
      </c>
      <c r="H7" s="3">
        <f>'raw data'!G14</f>
        <v>0</v>
      </c>
      <c r="I7" s="3">
        <f>'raw data'!H14</f>
        <v>0</v>
      </c>
      <c r="J7" s="21">
        <f>'raw data'!I14</f>
        <v>0</v>
      </c>
      <c r="K7" s="24">
        <f>'raw data'!J14</f>
        <v>61.4757015742642</v>
      </c>
      <c r="L7" s="4">
        <f>'raw data'!K14</f>
        <v>0</v>
      </c>
      <c r="M7" s="28"/>
      <c r="O7" s="3">
        <f>'raw data'!N14</f>
        <v>0</v>
      </c>
      <c r="AB7" s="81"/>
    </row>
    <row r="8" spans="1:29" x14ac:dyDescent="0.25">
      <c r="A8" s="52">
        <f>'raw data'!A15</f>
        <v>44673.5</v>
      </c>
      <c r="B8" s="3">
        <f>'raw data'!B15</f>
        <v>859515.5172</v>
      </c>
      <c r="C8" s="3">
        <f>'raw data'!C15</f>
        <v>461974.33439999999</v>
      </c>
      <c r="D8" s="5">
        <f>'raw data'!L15</f>
        <v>0</v>
      </c>
      <c r="E8" s="3">
        <f>'raw data'!D15</f>
        <v>0</v>
      </c>
      <c r="F8" s="3">
        <f>'raw data'!E15</f>
        <v>0</v>
      </c>
      <c r="G8" s="3">
        <f>'raw data'!F15</f>
        <v>0</v>
      </c>
      <c r="H8" s="3">
        <f>'raw data'!G15</f>
        <v>0</v>
      </c>
      <c r="I8" s="3">
        <f>'raw data'!H15</f>
        <v>0</v>
      </c>
      <c r="J8" s="21">
        <f>'raw data'!I15</f>
        <v>0</v>
      </c>
      <c r="K8" s="24">
        <f>'raw data'!J15</f>
        <v>62.475017111567396</v>
      </c>
      <c r="L8" s="4">
        <f>'raw data'!K15</f>
        <v>0</v>
      </c>
      <c r="M8" s="28"/>
      <c r="O8" s="3">
        <f>'raw data'!N15</f>
        <v>0</v>
      </c>
    </row>
    <row r="9" spans="1:29" x14ac:dyDescent="0.25">
      <c r="A9" s="52">
        <f>'raw data'!A16</f>
        <v>44802.75</v>
      </c>
      <c r="B9" s="3">
        <f>'raw data'!B16</f>
        <v>889791.02354585298</v>
      </c>
      <c r="C9" s="3">
        <f>'raw data'!C16</f>
        <v>480586.23120752198</v>
      </c>
      <c r="D9" s="5">
        <f>'raw data'!L16</f>
        <v>0</v>
      </c>
      <c r="E9" s="3">
        <f>'raw data'!D16</f>
        <v>0</v>
      </c>
      <c r="F9" s="3">
        <f>'raw data'!E16</f>
        <v>0</v>
      </c>
      <c r="G9" s="3">
        <f>'raw data'!F16</f>
        <v>0</v>
      </c>
      <c r="H9" s="3">
        <f>'raw data'!G16</f>
        <v>0</v>
      </c>
      <c r="I9" s="3">
        <f>'raw data'!H16</f>
        <v>0</v>
      </c>
      <c r="J9" s="21">
        <f>'raw data'!I16</f>
        <v>0</v>
      </c>
      <c r="K9" s="24">
        <f>'raw data'!J16</f>
        <v>62.8281998631074</v>
      </c>
      <c r="L9" s="4">
        <f>'raw data'!K16</f>
        <v>0</v>
      </c>
      <c r="M9" s="28"/>
      <c r="O9" s="3">
        <f>'raw data'!N16</f>
        <v>0</v>
      </c>
    </row>
    <row r="10" spans="1:29" x14ac:dyDescent="0.25">
      <c r="A10" s="52">
        <f>'raw data'!A17</f>
        <v>45168</v>
      </c>
      <c r="B10" s="3">
        <f>'raw data'!B17</f>
        <v>969178.48495860398</v>
      </c>
      <c r="C10" s="3">
        <f>'raw data'!C17</f>
        <v>494540.16042372398</v>
      </c>
      <c r="D10" s="5">
        <f>'raw data'!L17</f>
        <v>0</v>
      </c>
      <c r="E10" s="3">
        <f>'raw data'!D17</f>
        <v>0</v>
      </c>
      <c r="F10" s="3">
        <f>'raw data'!E17</f>
        <v>40381.244656249997</v>
      </c>
      <c r="G10" s="3">
        <f>'raw data'!F17</f>
        <v>0</v>
      </c>
      <c r="H10" s="3">
        <f>'raw data'!G17</f>
        <v>0</v>
      </c>
      <c r="I10" s="3">
        <f>'raw data'!H17</f>
        <v>0</v>
      </c>
      <c r="J10" s="21">
        <f>'raw data'!I17</f>
        <v>0</v>
      </c>
      <c r="K10" s="24">
        <f>'raw data'!J17</f>
        <v>63.830253251197803</v>
      </c>
      <c r="L10" s="4">
        <f>'raw data'!K17</f>
        <v>40381.244656249997</v>
      </c>
      <c r="M10" s="28"/>
      <c r="O10" s="3">
        <f>'raw data'!N17</f>
        <v>0</v>
      </c>
    </row>
    <row r="11" spans="1:29" x14ac:dyDescent="0.25">
      <c r="A11" s="52">
        <f>'raw data'!A18</f>
        <v>45412.625</v>
      </c>
      <c r="B11" s="3">
        <f>'raw data'!B18</f>
        <v>1025017.24096337</v>
      </c>
      <c r="C11" s="3">
        <f>'raw data'!C18</f>
        <v>503554.45606501901</v>
      </c>
      <c r="D11" s="5">
        <f>'raw data'!L18</f>
        <v>0</v>
      </c>
      <c r="E11" s="3">
        <f>'raw data'!D18</f>
        <v>0</v>
      </c>
      <c r="F11" s="3">
        <f>'raw data'!E18</f>
        <v>27650.511399118699</v>
      </c>
      <c r="G11" s="3">
        <f>'raw data'!F18</f>
        <v>0</v>
      </c>
      <c r="H11" s="3">
        <f>'raw data'!G18</f>
        <v>0</v>
      </c>
      <c r="I11" s="3">
        <f>'raw data'!H18</f>
        <v>0</v>
      </c>
      <c r="J11" s="21">
        <f>'raw data'!I18</f>
        <v>0</v>
      </c>
      <c r="K11" s="24">
        <f>'raw data'!J18</f>
        <v>64.498288843257995</v>
      </c>
      <c r="L11" s="4">
        <f>'raw data'!K18</f>
        <v>27650.511399118699</v>
      </c>
      <c r="M11" s="61">
        <f t="shared" ref="M11:M44" si="0">(L11/(A11-A10)*365.25-E11)/(B11+C11)</f>
        <v>2.7008890244456654E-2</v>
      </c>
      <c r="O11" s="3">
        <f>'raw data'!N18</f>
        <v>0</v>
      </c>
    </row>
    <row r="12" spans="1:29" x14ac:dyDescent="0.25">
      <c r="A12" s="52">
        <f>'raw data'!A19</f>
        <v>45777.875</v>
      </c>
      <c r="B12" s="3">
        <f>'raw data'!B19</f>
        <v>1086518.2754211701</v>
      </c>
      <c r="C12" s="3">
        <f>'raw data'!C19</f>
        <v>369542.54923322698</v>
      </c>
      <c r="D12" s="5">
        <f>'raw data'!L19</f>
        <v>0</v>
      </c>
      <c r="E12" s="3">
        <f>'raw data'!D19</f>
        <v>0</v>
      </c>
      <c r="F12" s="3">
        <f>'raw data'!E19</f>
        <v>96374.482982236295</v>
      </c>
      <c r="G12" s="3">
        <f>'raw data'!F19</f>
        <v>30213.267363901101</v>
      </c>
      <c r="H12" s="3">
        <f>'raw data'!G19</f>
        <v>0</v>
      </c>
      <c r="I12" s="3">
        <f>'raw data'!H19</f>
        <v>1721.32673639011</v>
      </c>
      <c r="J12" s="21">
        <f>'raw data'!I19</f>
        <v>18093.364477066702</v>
      </c>
      <c r="K12" s="24">
        <f>'raw data'!J19</f>
        <v>65.497604380561199</v>
      </c>
      <c r="L12" s="4">
        <f>'raw data'!K19</f>
        <v>116189.17419569301</v>
      </c>
      <c r="M12" s="61">
        <f t="shared" si="0"/>
        <v>7.9796923472115963E-2</v>
      </c>
      <c r="O12" s="3">
        <f>G12</f>
        <v>30213.267363901101</v>
      </c>
      <c r="P12" s="86">
        <f>75300-O12</f>
        <v>45086.732636098895</v>
      </c>
      <c r="Q12" s="86">
        <f>(P12+O12-18550)*0.15+1855</f>
        <v>10367.5</v>
      </c>
      <c r="R12" s="86">
        <f>B11*(1+$B$3)-P12-D12</f>
        <v>1041431.5427850733</v>
      </c>
      <c r="S12" s="86">
        <f>C11*(1+$B$3)-F12-Q12-J12+P12+E12+D12</f>
        <v>454019.10860571603</v>
      </c>
    </row>
    <row r="13" spans="1:29" x14ac:dyDescent="0.25">
      <c r="A13" s="52">
        <f>'raw data'!A20</f>
        <v>46143.125</v>
      </c>
      <c r="B13" s="3">
        <f>'raw data'!B20</f>
        <v>1151709.3719464401</v>
      </c>
      <c r="C13" s="3">
        <f>'raw data'!C20</f>
        <v>272744.56866695301</v>
      </c>
      <c r="D13" s="5">
        <f>'raw data'!L20</f>
        <v>0</v>
      </c>
      <c r="E13" s="3">
        <f>'raw data'!D20</f>
        <v>0</v>
      </c>
      <c r="F13" s="3">
        <f>'raw data'!E20</f>
        <v>98783.845056792197</v>
      </c>
      <c r="G13" s="3">
        <f>'raw data'!F20</f>
        <v>22172.5529539936</v>
      </c>
      <c r="H13" s="3">
        <f>'raw data'!G20</f>
        <v>0</v>
      </c>
      <c r="I13" s="3">
        <f>'raw data'!H20</f>
        <v>917.25529539936701</v>
      </c>
      <c r="J13" s="21">
        <f>'raw data'!I20</f>
        <v>19269.433168076001</v>
      </c>
      <c r="K13" s="24">
        <f>'raw data'!J20</f>
        <v>66.499657768651602</v>
      </c>
      <c r="L13" s="4">
        <f>'raw data'!K20</f>
        <v>118970.533520267</v>
      </c>
      <c r="M13" s="61">
        <f t="shared" si="0"/>
        <v>8.3520098564251466E-2</v>
      </c>
      <c r="O13" s="97">
        <f>S12*$B$3</f>
        <v>27241.14651634296</v>
      </c>
      <c r="P13" s="86">
        <f>75300-O13</f>
        <v>48058.85348365704</v>
      </c>
      <c r="Q13" s="86">
        <f>(P13+O13-18550)*0.15+1855</f>
        <v>10367.5</v>
      </c>
      <c r="R13" s="86">
        <f>R12*(1+$B$3)-P13-D13</f>
        <v>1055858.5818685207</v>
      </c>
      <c r="S13" s="86">
        <f>S12*(1+$B$3)-F13-Q13-J13+P13+E13+D13</f>
        <v>400898.33038084791</v>
      </c>
    </row>
    <row r="14" spans="1:29" x14ac:dyDescent="0.25">
      <c r="A14" s="52">
        <f>'raw data'!A21</f>
        <v>46265</v>
      </c>
      <c r="B14" s="3">
        <f>'raw data'!B21</f>
        <v>1174157.14858033</v>
      </c>
      <c r="C14" s="3">
        <f>'raw data'!C21</f>
        <v>237607.37927442501</v>
      </c>
      <c r="D14" s="5">
        <f>'raw data'!L21</f>
        <v>0</v>
      </c>
      <c r="E14" s="3">
        <f>'raw data'!D21</f>
        <v>0</v>
      </c>
      <c r="F14" s="3">
        <f>'raw data'!E21</f>
        <v>33543.234450838099</v>
      </c>
      <c r="G14" s="3">
        <f>'raw data'!F21</f>
        <v>5421.28834639859</v>
      </c>
      <c r="H14" s="3">
        <f>'raw data'!G21</f>
        <v>0</v>
      </c>
      <c r="I14" s="3">
        <f>'raw data'!H21</f>
        <v>111.464905823979</v>
      </c>
      <c r="J14" s="21">
        <f>'raw data'!I21</f>
        <v>6798.5092544945101</v>
      </c>
      <c r="K14" s="24">
        <f>'raw data'!J21</f>
        <v>66.833675564681698</v>
      </c>
      <c r="L14" s="4">
        <f>'raw data'!K21</f>
        <v>40453.208611156697</v>
      </c>
      <c r="M14" s="61">
        <f t="shared" si="0"/>
        <v>8.5874911878244711E-2</v>
      </c>
      <c r="O14" s="97">
        <f>S13*$B$3</f>
        <v>24053.899822850875</v>
      </c>
      <c r="P14" s="86">
        <f>75300-O14</f>
        <v>51246.100177149128</v>
      </c>
      <c r="Q14" s="86">
        <f>(P14+O14-18550)*0.15+1855</f>
        <v>10367.5</v>
      </c>
      <c r="R14" s="86">
        <f>R13*(1+$B$3)-P14-D14</f>
        <v>1067963.9966034829</v>
      </c>
      <c r="S14" s="86">
        <f>S13*(1+$B$3)-F14-Q14-J14+P14+E14+D14</f>
        <v>425489.08667551528</v>
      </c>
    </row>
    <row r="15" spans="1:29" x14ac:dyDescent="0.25">
      <c r="A15" s="52">
        <f>'raw data'!A22</f>
        <v>46630.25</v>
      </c>
      <c r="B15" s="3">
        <f>'raw data'!B22</f>
        <v>1244606.57749515</v>
      </c>
      <c r="C15" s="3">
        <f>'raw data'!C22</f>
        <v>189688.64878777301</v>
      </c>
      <c r="D15" s="5">
        <f>'raw data'!L22</f>
        <v>0</v>
      </c>
      <c r="E15" s="3">
        <f>'raw data'!D22</f>
        <v>67462.671263685697</v>
      </c>
      <c r="F15" s="3">
        <f>'raw data'!E22</f>
        <v>101253.44118321199</v>
      </c>
      <c r="G15" s="3">
        <f>'raw data'!F22</f>
        <v>71599.713330598301</v>
      </c>
      <c r="H15" s="3">
        <f>'raw data'!G22</f>
        <v>0</v>
      </c>
      <c r="I15" s="3">
        <f>'raw data'!H22</f>
        <v>7862.45699958975</v>
      </c>
      <c r="J15" s="21">
        <f>'raw data'!I22</f>
        <v>20521.946324001001</v>
      </c>
      <c r="K15" s="24">
        <f>'raw data'!J22</f>
        <v>67.832991101984902</v>
      </c>
      <c r="L15" s="4">
        <f>'raw data'!K22</f>
        <v>129637.84450680199</v>
      </c>
      <c r="M15" s="61">
        <f t="shared" si="0"/>
        <v>4.3348936888152119E-2</v>
      </c>
      <c r="O15" s="97">
        <f>S14*$B$3</f>
        <v>25529.345200530915</v>
      </c>
      <c r="P15" s="86">
        <f>75300-O15</f>
        <v>49770.654799469085</v>
      </c>
      <c r="Q15" s="86">
        <f>(P15+O15-18550)*0.15+1855</f>
        <v>10367.5</v>
      </c>
      <c r="R15" s="86">
        <f>R14*(1+$B$3)-P15-D15</f>
        <v>1082271.1816002228</v>
      </c>
      <c r="S15" s="86">
        <f t="shared" ref="S15:S25" si="1">S14*(1+$B$3)-F15-Q15-J15+P15+E15+D15</f>
        <v>436108.87043198803</v>
      </c>
    </row>
    <row r="16" spans="1:29" x14ac:dyDescent="0.25">
      <c r="A16" s="52">
        <f>'raw data'!A23</f>
        <v>46995.5</v>
      </c>
      <c r="B16" s="3">
        <f>'raw data'!B23</f>
        <v>1319282.9721448601</v>
      </c>
      <c r="C16" s="3">
        <f>'raw data'!C23</f>
        <v>136932.330022601</v>
      </c>
      <c r="D16" s="5">
        <f>'raw data'!L23</f>
        <v>0</v>
      </c>
      <c r="E16" s="3">
        <f>'raw data'!D23</f>
        <v>69149.238045277802</v>
      </c>
      <c r="F16" s="3">
        <f>'raw data'!E23</f>
        <v>103784.777212792</v>
      </c>
      <c r="G16" s="3">
        <f>'raw data'!F23</f>
        <v>70158.171265752593</v>
      </c>
      <c r="H16" s="3">
        <f>'raw data'!G23</f>
        <v>0</v>
      </c>
      <c r="I16" s="3">
        <f>'raw data'!H23</f>
        <v>7646.2256898628802</v>
      </c>
      <c r="J16" s="21">
        <f>'raw data'!I23</f>
        <v>21855.872835061</v>
      </c>
      <c r="K16" s="24">
        <f>'raw data'!J23</f>
        <v>68.832306639288106</v>
      </c>
      <c r="L16" s="4">
        <f>'raw data'!K23</f>
        <v>133286.87573771601</v>
      </c>
      <c r="M16" s="61">
        <f t="shared" si="0"/>
        <v>4.4044062438414439E-2</v>
      </c>
      <c r="O16" s="97">
        <f>S15*$B$3</f>
        <v>26166.53222591928</v>
      </c>
      <c r="P16" s="86">
        <f>75300-O16</f>
        <v>49133.467774080724</v>
      </c>
      <c r="Q16" s="86">
        <f>(P16+O16-18550)*0.15+1855</f>
        <v>10367.5</v>
      </c>
      <c r="R16" s="86">
        <f>R15*(1+$B$3)-P16-D16</f>
        <v>1098073.9847221554</v>
      </c>
      <c r="S16" s="86">
        <f t="shared" si="1"/>
        <v>444549.9584294128</v>
      </c>
    </row>
    <row r="17" spans="1:19" x14ac:dyDescent="0.25">
      <c r="A17" s="52">
        <f>'raw data'!A24</f>
        <v>47360.75</v>
      </c>
      <c r="B17" s="3">
        <f>'raw data'!B24</f>
        <v>1398439.95047355</v>
      </c>
      <c r="C17" s="3">
        <f>'raw data'!C24</f>
        <v>78978.505590669694</v>
      </c>
      <c r="D17" s="5">
        <f>'raw data'!L24</f>
        <v>0</v>
      </c>
      <c r="E17" s="3">
        <f>'raw data'!D24</f>
        <v>70877.968996409705</v>
      </c>
      <c r="F17" s="3">
        <f>'raw data'!E24</f>
        <v>106379.39664311201</v>
      </c>
      <c r="G17" s="3">
        <f>'raw data'!F24</f>
        <v>68462.213448304406</v>
      </c>
      <c r="H17" s="3">
        <f>'raw data'!G24</f>
        <v>0</v>
      </c>
      <c r="I17" s="3">
        <f>'raw data'!H24</f>
        <v>7391.8320172456597</v>
      </c>
      <c r="J17" s="21">
        <f>'raw data'!I24</f>
        <v>23276.504569339999</v>
      </c>
      <c r="K17" s="24">
        <f>'raw data'!J24</f>
        <v>69.831622176591296</v>
      </c>
      <c r="L17" s="4">
        <f>'raw data'!K24</f>
        <v>137047.73322969701</v>
      </c>
      <c r="M17" s="61">
        <f t="shared" si="0"/>
        <v>4.4787422251080282E-2</v>
      </c>
      <c r="O17" s="97">
        <f>S16*$B$3</f>
        <v>26672.997505764768</v>
      </c>
      <c r="P17" s="86">
        <f>75300-O17</f>
        <v>48627.002494235232</v>
      </c>
      <c r="Q17" s="86">
        <f>(P17+O17-18550)*0.15+1855</f>
        <v>10367.5</v>
      </c>
      <c r="R17" s="86">
        <f>R16*(1+$B$3)-P17-D17</f>
        <v>1115331.4213112495</v>
      </c>
      <c r="S17" s="86">
        <f t="shared" si="1"/>
        <v>450704.5262133705</v>
      </c>
    </row>
    <row r="18" spans="1:19" x14ac:dyDescent="0.25">
      <c r="A18" s="52">
        <f>'raw data'!A25</f>
        <v>47421.5</v>
      </c>
      <c r="B18" s="3">
        <f>'raw data'!B25</f>
        <v>1411889.93846731</v>
      </c>
      <c r="C18" s="3">
        <f>'raw data'!C25</f>
        <v>69397.182664405002</v>
      </c>
      <c r="D18" s="5">
        <f>'raw data'!L25</f>
        <v>0</v>
      </c>
      <c r="E18" s="3">
        <f>'raw data'!D25</f>
        <v>11643.198192428699</v>
      </c>
      <c r="F18" s="3">
        <f>'raw data'!E25</f>
        <v>17911.931262289901</v>
      </c>
      <c r="G18" s="3">
        <f>'raw data'!F25</f>
        <v>778.43290931255501</v>
      </c>
      <c r="H18" s="3">
        <f>'raw data'!G25</f>
        <v>0</v>
      </c>
      <c r="I18" s="3">
        <f>'raw data'!H25</f>
        <v>0</v>
      </c>
      <c r="J18" s="21">
        <f>'raw data'!I25</f>
        <v>4072.1934072028098</v>
      </c>
      <c r="K18" s="24">
        <f>'raw data'!J25</f>
        <v>69.998631074606394</v>
      </c>
      <c r="L18" s="4">
        <f>'raw data'!K25</f>
        <v>21984.124669492699</v>
      </c>
      <c r="M18" s="61">
        <f t="shared" si="0"/>
        <v>8.1370422419507912E-2</v>
      </c>
      <c r="O18" s="97">
        <f t="shared" ref="O18:O25" si="2">S17*$B$3</f>
        <v>27042.27157280223</v>
      </c>
      <c r="P18" s="86">
        <f t="shared" ref="P18:P25" si="3">75300-O18</f>
        <v>48257.72842719777</v>
      </c>
      <c r="Q18" s="86">
        <f t="shared" ref="Q18:Q25" si="4">(P18+O18-18550)*0.15+1855</f>
        <v>10367.5</v>
      </c>
      <c r="R18" s="86">
        <f>R17*(1+$B$3)-P18-D18</f>
        <v>1133993.5781627267</v>
      </c>
      <c r="S18" s="86">
        <f t="shared" si="1"/>
        <v>505296.09973630647</v>
      </c>
    </row>
    <row r="19" spans="1:19" x14ac:dyDescent="0.25">
      <c r="A19" s="52">
        <f>'raw data'!A26</f>
        <v>47786.75</v>
      </c>
      <c r="B19" s="3">
        <f>'raw data'!B26</f>
        <v>1445074.50490428</v>
      </c>
      <c r="C19" s="3">
        <f>'raw data'!C26</f>
        <v>46257.6299613581</v>
      </c>
      <c r="D19" s="5">
        <f>'raw data'!L26</f>
        <v>51528.8298710698</v>
      </c>
      <c r="E19" s="3">
        <f>'raw data'!D26</f>
        <v>72649.918221319997</v>
      </c>
      <c r="F19" s="3">
        <f>'raw data'!E26</f>
        <v>109038.881559189</v>
      </c>
      <c r="G19" s="3">
        <f>'raw data'!F26</f>
        <v>65916.261447986297</v>
      </c>
      <c r="H19" s="3">
        <f>'raw data'!G26</f>
        <v>0</v>
      </c>
      <c r="I19" s="3">
        <f>'raw data'!H26</f>
        <v>17653.772829763999</v>
      </c>
      <c r="J19" s="21">
        <f>'raw data'!I26</f>
        <v>24789.477366347099</v>
      </c>
      <c r="K19" s="24">
        <f>'raw data'!J26</f>
        <v>70.997946611909597</v>
      </c>
      <c r="L19" s="4">
        <f>'raw data'!K26</f>
        <v>151482.131755301</v>
      </c>
      <c r="M19" s="61">
        <f t="shared" si="0"/>
        <v>5.2860266127829E-2</v>
      </c>
      <c r="O19" s="97">
        <f t="shared" si="2"/>
        <v>30317.765984178386</v>
      </c>
      <c r="P19" s="86">
        <f t="shared" si="3"/>
        <v>44982.23401582161</v>
      </c>
      <c r="Q19" s="86">
        <f t="shared" si="4"/>
        <v>10367.5</v>
      </c>
      <c r="R19" s="86">
        <f>R18*(1+$B$3)-P19-D19</f>
        <v>1105522.1289655988</v>
      </c>
      <c r="S19" s="86">
        <f t="shared" si="1"/>
        <v>560578.98890316009</v>
      </c>
    </row>
    <row r="20" spans="1:19" x14ac:dyDescent="0.25">
      <c r="A20" s="52">
        <f>'raw data'!A27</f>
        <v>48152</v>
      </c>
      <c r="B20" s="3">
        <f>'raw data'!B27</f>
        <v>1475330.7523507101</v>
      </c>
      <c r="C20" s="3">
        <f>'raw data'!C27</f>
        <v>22859.3493164293</v>
      </c>
      <c r="D20" s="5">
        <f>'raw data'!L27</f>
        <v>56448.222847823497</v>
      </c>
      <c r="E20" s="3">
        <f>'raw data'!D27</f>
        <v>74466.166176853003</v>
      </c>
      <c r="F20" s="3">
        <f>'raw data'!E27</f>
        <v>111764.85359816899</v>
      </c>
      <c r="G20" s="3">
        <f>'raw data'!F27</f>
        <v>66071.6990480065</v>
      </c>
      <c r="H20" s="3">
        <f>'raw data'!G27</f>
        <v>0</v>
      </c>
      <c r="I20" s="3">
        <f>'raw data'!H27</f>
        <v>18922.480473957501</v>
      </c>
      <c r="J20" s="21">
        <f>'raw data'!I27</f>
        <v>26400.793395159701</v>
      </c>
      <c r="K20" s="24">
        <f>'raw data'!J27</f>
        <v>72</v>
      </c>
      <c r="L20" s="4">
        <f>'raw data'!K27</f>
        <v>157088.12746728599</v>
      </c>
      <c r="M20" s="61">
        <f t="shared" si="0"/>
        <v>5.5147848860097146E-2</v>
      </c>
      <c r="O20" s="97">
        <f t="shared" si="2"/>
        <v>33634.739334189602</v>
      </c>
      <c r="P20" s="86">
        <f t="shared" si="3"/>
        <v>41665.260665810398</v>
      </c>
      <c r="Q20" s="86">
        <f t="shared" si="4"/>
        <v>10367.5</v>
      </c>
      <c r="R20" s="86">
        <f>R19*(1+$B$3)-P20-D20</f>
        <v>1073739.9731899009</v>
      </c>
      <c r="S20" s="86">
        <f t="shared" si="1"/>
        <v>618260.23093450791</v>
      </c>
    </row>
    <row r="21" spans="1:19" x14ac:dyDescent="0.25">
      <c r="A21" s="52">
        <f>'raw data'!A28</f>
        <v>48517.25</v>
      </c>
      <c r="B21" s="3">
        <f>'raw data'!B28</f>
        <v>1494532.1654034299</v>
      </c>
      <c r="C21" s="3">
        <f>'raw data'!C28</f>
        <v>0</v>
      </c>
      <c r="D21" s="5">
        <f>'raw data'!L28</f>
        <v>57630.107513699797</v>
      </c>
      <c r="E21" s="3">
        <f>'raw data'!D28</f>
        <v>76327.820331274299</v>
      </c>
      <c r="F21" s="3">
        <f>'raw data'!E28</f>
        <v>114558.97493812301</v>
      </c>
      <c r="G21" s="3">
        <f>'raw data'!F28</f>
        <v>0</v>
      </c>
      <c r="H21" s="3">
        <f>'raw data'!G28</f>
        <v>150149.12732823499</v>
      </c>
      <c r="I21" s="3">
        <f>'raw data'!H28</f>
        <v>25829.781832058801</v>
      </c>
      <c r="J21" s="21">
        <f>'raw data'!I28</f>
        <v>28116.844965845099</v>
      </c>
      <c r="K21" s="24">
        <f>'raw data'!J28</f>
        <v>72.999315537303204</v>
      </c>
      <c r="L21" s="4">
        <f>'raw data'!K28</f>
        <v>168505.60173602699</v>
      </c>
      <c r="M21" s="61">
        <f t="shared" si="0"/>
        <v>6.1676679524572481E-2</v>
      </c>
      <c r="O21" s="97">
        <f t="shared" si="2"/>
        <v>37095.613856070471</v>
      </c>
      <c r="P21" s="86">
        <f t="shared" si="3"/>
        <v>38204.386143929529</v>
      </c>
      <c r="Q21" s="86">
        <f t="shared" si="4"/>
        <v>10367.5</v>
      </c>
      <c r="R21" s="86">
        <f>R20*(1+$B$3)-P21-D21</f>
        <v>1042329.8779236657</v>
      </c>
      <c r="S21" s="86">
        <f t="shared" si="1"/>
        <v>674474.83887551399</v>
      </c>
    </row>
    <row r="22" spans="1:19" x14ac:dyDescent="0.25">
      <c r="A22" s="52">
        <f>'raw data'!A29</f>
        <v>48882.5</v>
      </c>
      <c r="B22" s="3">
        <f>'raw data'!B29</f>
        <v>1486414.7798029101</v>
      </c>
      <c r="C22" s="3">
        <f>'raw data'!C29</f>
        <v>0</v>
      </c>
      <c r="D22" s="5">
        <f>'raw data'!L29</f>
        <v>60507.375117547897</v>
      </c>
      <c r="E22" s="3">
        <f>'raw data'!D29</f>
        <v>78236.015839556203</v>
      </c>
      <c r="F22" s="3">
        <f>'raw data'!E29</f>
        <v>117422.949311576</v>
      </c>
      <c r="G22" s="3">
        <f>'raw data'!F29</f>
        <v>0</v>
      </c>
      <c r="H22" s="3">
        <f>'raw data'!G29</f>
        <v>161461.76865632701</v>
      </c>
      <c r="I22" s="3">
        <f>'raw data'!H29</f>
        <v>28657.9421640818</v>
      </c>
      <c r="J22" s="21">
        <f>'raw data'!I29</f>
        <v>29944.439888624998</v>
      </c>
      <c r="K22" s="24">
        <f>'raw data'!J29</f>
        <v>73.998631074606394</v>
      </c>
      <c r="L22" s="4">
        <f>'raw data'!K29</f>
        <v>176025.33136428299</v>
      </c>
      <c r="M22" s="61">
        <f t="shared" si="0"/>
        <v>6.5788713119290354E-2</v>
      </c>
      <c r="O22" s="97">
        <f t="shared" si="2"/>
        <v>40468.490332530841</v>
      </c>
      <c r="P22" s="86">
        <f t="shared" si="3"/>
        <v>34831.509667469159</v>
      </c>
      <c r="Q22" s="86">
        <f t="shared" si="4"/>
        <v>10367.5</v>
      </c>
      <c r="R22" s="86">
        <f>R21*(1+$B$3)-P22-D22</f>
        <v>1009530.7858140686</v>
      </c>
      <c r="S22" s="86">
        <f t="shared" si="1"/>
        <v>730783.34063241736</v>
      </c>
    </row>
    <row r="23" spans="1:19" x14ac:dyDescent="0.25">
      <c r="A23" s="52">
        <f>'raw data'!A30</f>
        <v>49247.75</v>
      </c>
      <c r="B23" s="3">
        <f>'raw data'!B30</f>
        <v>1472910.7495496201</v>
      </c>
      <c r="C23" s="3">
        <f>'raw data'!C30</f>
        <v>0</v>
      </c>
      <c r="D23" s="5">
        <f>'raw data'!L30</f>
        <v>62454.4025127274</v>
      </c>
      <c r="E23" s="3">
        <f>'raw data'!D30</f>
        <v>80191.916235545097</v>
      </c>
      <c r="F23" s="3">
        <f>'raw data'!E30</f>
        <v>120358.523044366</v>
      </c>
      <c r="G23" s="3">
        <f>'raw data'!F30</f>
        <v>0</v>
      </c>
      <c r="H23" s="3">
        <f>'raw data'!G30</f>
        <v>168878.50625450199</v>
      </c>
      <c r="I23" s="3">
        <f>'raw data'!H30</f>
        <v>30631.4817512605</v>
      </c>
      <c r="J23" s="21">
        <f>'raw data'!I30</f>
        <v>31890.828481385601</v>
      </c>
      <c r="K23" s="24">
        <f>'raw data'!J30</f>
        <v>74.997946611909597</v>
      </c>
      <c r="L23" s="4">
        <f>'raw data'!K30</f>
        <v>182880.83327701199</v>
      </c>
      <c r="M23" s="61">
        <f t="shared" si="0"/>
        <v>6.9718356711611099E-2</v>
      </c>
      <c r="O23" s="97">
        <f t="shared" si="2"/>
        <v>43847.00043794504</v>
      </c>
      <c r="P23" s="86">
        <f t="shared" si="3"/>
        <v>31452.99956205496</v>
      </c>
      <c r="Q23" s="86">
        <f t="shared" si="4"/>
        <v>10367.5</v>
      </c>
      <c r="R23" s="86">
        <f>R22*(1+$B$3)-P23-D23</f>
        <v>976195.23088813038</v>
      </c>
      <c r="S23" s="86">
        <f t="shared" si="1"/>
        <v>786112.80785493832</v>
      </c>
    </row>
    <row r="24" spans="1:19" x14ac:dyDescent="0.25">
      <c r="A24" s="52">
        <f>'raw data'!A31</f>
        <v>49613</v>
      </c>
      <c r="B24" s="3">
        <f>'raw data'!B31</f>
        <v>1453628.0961475801</v>
      </c>
      <c r="C24" s="3">
        <f>'raw data'!C31</f>
        <v>0</v>
      </c>
      <c r="D24" s="5">
        <f>'raw data'!L31</f>
        <v>66950.488615891794</v>
      </c>
      <c r="E24" s="3">
        <f>'raw data'!D31</f>
        <v>82196.714141433695</v>
      </c>
      <c r="F24" s="3">
        <f>'raw data'!E31</f>
        <v>123367.48612047501</v>
      </c>
      <c r="G24" s="3">
        <f>'raw data'!F31</f>
        <v>0</v>
      </c>
      <c r="H24" s="3">
        <f>'raw data'!G31</f>
        <v>175633.19308319601</v>
      </c>
      <c r="I24" s="3">
        <f>'raw data'!H31</f>
        <v>32522.794063295001</v>
      </c>
      <c r="J24" s="21">
        <f>'raw data'!I31</f>
        <v>33963.732332675703</v>
      </c>
      <c r="K24" s="24">
        <f>'raw data'!J31</f>
        <v>76</v>
      </c>
      <c r="L24" s="4">
        <f>'raw data'!K31</f>
        <v>189854.012516446</v>
      </c>
      <c r="M24" s="61">
        <f t="shared" si="0"/>
        <v>7.406110177721989E-2</v>
      </c>
      <c r="O24" s="97">
        <f t="shared" si="2"/>
        <v>47166.768471296295</v>
      </c>
      <c r="P24" s="86">
        <f t="shared" si="3"/>
        <v>28133.231528703705</v>
      </c>
      <c r="Q24" s="86">
        <f t="shared" si="4"/>
        <v>10367.5</v>
      </c>
      <c r="R24" s="86">
        <f>R23*(1+$B$3)-P24-D24</f>
        <v>939683.22459682275</v>
      </c>
      <c r="S24" s="86">
        <f t="shared" si="1"/>
        <v>842861.2921591131</v>
      </c>
    </row>
    <row r="25" spans="1:19" x14ac:dyDescent="0.25">
      <c r="A25" s="52">
        <f>'raw data'!A32</f>
        <v>49978.25</v>
      </c>
      <c r="B25" s="3">
        <f>'raw data'!B32</f>
        <v>1428026.5984115</v>
      </c>
      <c r="C25" s="3">
        <f>'raw data'!C32</f>
        <v>0</v>
      </c>
      <c r="D25" s="5">
        <f>'raw data'!L32</f>
        <v>66074.004370344701</v>
      </c>
      <c r="E25" s="3">
        <f>'raw data'!D32</f>
        <v>84251.631994969503</v>
      </c>
      <c r="F25" s="3">
        <f>'raw data'!E32</f>
        <v>126451.673273487</v>
      </c>
      <c r="G25" s="3">
        <f>'raw data'!F32</f>
        <v>0</v>
      </c>
      <c r="H25" s="3">
        <f>'raw data'!G32</f>
        <v>182508.09747183599</v>
      </c>
      <c r="I25" s="3">
        <f>'raw data'!H32</f>
        <v>34447.7672921142</v>
      </c>
      <c r="J25" s="21">
        <f>'raw data'!I32</f>
        <v>36171.374934299602</v>
      </c>
      <c r="K25" s="24">
        <f>'raw data'!J32</f>
        <v>76.999315537303204</v>
      </c>
      <c r="L25" s="4">
        <f>'raw data'!K32</f>
        <v>197070.81549990099</v>
      </c>
      <c r="M25" s="61">
        <f t="shared" si="0"/>
        <v>7.9003558918600419E-2</v>
      </c>
      <c r="O25" s="97">
        <f t="shared" si="2"/>
        <v>50571.677529546781</v>
      </c>
      <c r="P25" s="86">
        <f t="shared" si="3"/>
        <v>24728.322470453219</v>
      </c>
      <c r="Q25" s="86">
        <f t="shared" si="4"/>
        <v>10367.5</v>
      </c>
      <c r="R25" s="86">
        <f>R24*(1+$B$3)-P25-D25</f>
        <v>905261.89123183431</v>
      </c>
      <c r="S25" s="86">
        <f t="shared" si="1"/>
        <v>895496.3803166406</v>
      </c>
    </row>
    <row r="26" spans="1:19" x14ac:dyDescent="0.25">
      <c r="A26" s="52">
        <f>'raw data'!A33</f>
        <v>50343.5</v>
      </c>
      <c r="B26" s="3">
        <f>'raw data'!B33</f>
        <v>1395488.8613813799</v>
      </c>
      <c r="C26" s="3">
        <f>'raw data'!C33</f>
        <v>0</v>
      </c>
      <c r="D26" s="5">
        <f>'raw data'!L33</f>
        <v>67359.745208089997</v>
      </c>
      <c r="E26" s="3">
        <f>'raw data'!D33</f>
        <v>86357.922794843704</v>
      </c>
      <c r="F26" s="3">
        <f>'raw data'!E33</f>
        <v>129612.96510532399</v>
      </c>
      <c r="G26" s="3">
        <f>'raw data'!F33</f>
        <v>0</v>
      </c>
      <c r="H26" s="3">
        <f>'raw data'!G33</f>
        <v>189629.558283241</v>
      </c>
      <c r="I26" s="3">
        <f>'raw data'!H33</f>
        <v>36441.776319307501</v>
      </c>
      <c r="J26" s="21">
        <f>'raw data'!I33</f>
        <v>38522.514305029101</v>
      </c>
      <c r="K26" s="24">
        <f>'raw data'!J33</f>
        <v>77.998631074606394</v>
      </c>
      <c r="L26" s="4">
        <f>'raw data'!K33</f>
        <v>204577.255729661</v>
      </c>
      <c r="M26" s="61">
        <f t="shared" si="0"/>
        <v>8.4715354028546824E-2</v>
      </c>
    </row>
    <row r="27" spans="1:19" x14ac:dyDescent="0.25">
      <c r="A27" s="52">
        <f>'raw data'!A34</f>
        <v>50708.75</v>
      </c>
      <c r="B27" s="3">
        <f>'raw data'!B34</f>
        <v>1355337.47341709</v>
      </c>
      <c r="C27" s="3">
        <f>'raw data'!C34</f>
        <v>0</v>
      </c>
      <c r="D27" s="5">
        <f>'raw data'!L34</f>
        <v>68743.293664107405</v>
      </c>
      <c r="E27" s="3">
        <f>'raw data'!D34</f>
        <v>88516.870864714801</v>
      </c>
      <c r="F27" s="3">
        <f>'raw data'!E34</f>
        <v>132853.289232957</v>
      </c>
      <c r="G27" s="3">
        <f>'raw data'!F34</f>
        <v>0</v>
      </c>
      <c r="H27" s="3">
        <f>'raw data'!G34</f>
        <v>197044.01265741399</v>
      </c>
      <c r="I27" s="3">
        <f>'raw data'!H34</f>
        <v>38517.823544075902</v>
      </c>
      <c r="J27" s="21">
        <f>'raw data'!I34</f>
        <v>41026.477734856002</v>
      </c>
      <c r="K27" s="24">
        <f>'raw data'!J34</f>
        <v>78.997946611909597</v>
      </c>
      <c r="L27" s="4">
        <f>'raw data'!K34</f>
        <v>212397.59051188899</v>
      </c>
      <c r="M27" s="61">
        <f t="shared" si="0"/>
        <v>9.1402120930696995E-2</v>
      </c>
    </row>
    <row r="28" spans="1:19" x14ac:dyDescent="0.25">
      <c r="A28" s="52">
        <f>'raw data'!A35</f>
        <v>51074</v>
      </c>
      <c r="B28" s="3">
        <f>'raw data'!B35</f>
        <v>1306836.86523503</v>
      </c>
      <c r="C28" s="3">
        <f>'raw data'!C35</f>
        <v>0</v>
      </c>
      <c r="D28" s="5">
        <f>'raw data'!L35</f>
        <v>72477.939754924606</v>
      </c>
      <c r="E28" s="3">
        <f>'raw data'!D35</f>
        <v>90729.792636332699</v>
      </c>
      <c r="F28" s="3">
        <f>'raw data'!E35</f>
        <v>136174.62146378099</v>
      </c>
      <c r="G28" s="3">
        <f>'raw data'!F35</f>
        <v>0</v>
      </c>
      <c r="H28" s="3">
        <f>'raw data'!G35</f>
        <v>204776.174900029</v>
      </c>
      <c r="I28" s="3">
        <f>'raw data'!H35</f>
        <v>40682.828972008101</v>
      </c>
      <c r="J28" s="21">
        <f>'raw data'!I35</f>
        <v>43693.198787621601</v>
      </c>
      <c r="K28" s="24">
        <f>'raw data'!J35</f>
        <v>80</v>
      </c>
      <c r="L28" s="4">
        <f>'raw data'!K35</f>
        <v>220550.64922341099</v>
      </c>
      <c r="M28" s="61">
        <f t="shared" si="0"/>
        <v>9.9339756966322218E-2</v>
      </c>
    </row>
    <row r="29" spans="1:19" x14ac:dyDescent="0.25">
      <c r="A29" s="52">
        <f>'raw data'!A36</f>
        <v>51439.25</v>
      </c>
      <c r="B29" s="3">
        <f>'raw data'!B36</f>
        <v>1249190.66811444</v>
      </c>
      <c r="C29" s="3">
        <f>'raw data'!C36</f>
        <v>0</v>
      </c>
      <c r="D29" s="5">
        <f>'raw data'!L36</f>
        <v>69884.324344119595</v>
      </c>
      <c r="E29" s="3">
        <f>'raw data'!D36</f>
        <v>92998.037452240998</v>
      </c>
      <c r="F29" s="3">
        <f>'raw data'!E36</f>
        <v>139578.98700037599</v>
      </c>
      <c r="G29" s="3">
        <f>'raw data'!F36</f>
        <v>0</v>
      </c>
      <c r="H29" s="3">
        <f>'raw data'!G36</f>
        <v>212845.367063365</v>
      </c>
      <c r="I29" s="3">
        <f>'raw data'!H36</f>
        <v>42942.202777742197</v>
      </c>
      <c r="J29" s="21">
        <f>'raw data'!I36</f>
        <v>46533.256708817004</v>
      </c>
      <c r="K29" s="24">
        <f>'raw data'!J36</f>
        <v>80.999315537303204</v>
      </c>
      <c r="L29" s="4">
        <f>'raw data'!K36</f>
        <v>229054.44648693499</v>
      </c>
      <c r="M29" s="61">
        <f t="shared" si="0"/>
        <v>0.10891564635209847</v>
      </c>
    </row>
    <row r="30" spans="1:19" x14ac:dyDescent="0.25">
      <c r="A30" s="52">
        <f>'raw data'!A37</f>
        <v>51804.5</v>
      </c>
      <c r="B30" s="3">
        <f>'raw data'!B37</f>
        <v>1181537.5788344501</v>
      </c>
      <c r="C30" s="3">
        <f>'raw data'!C37</f>
        <v>0</v>
      </c>
      <c r="D30" s="5">
        <f>'raw data'!L37</f>
        <v>69787.1881628181</v>
      </c>
      <c r="E30" s="3">
        <f>'raw data'!D37</f>
        <v>95322.988388547004</v>
      </c>
      <c r="F30" s="3">
        <f>'raw data'!E37</f>
        <v>143068.46167538501</v>
      </c>
      <c r="G30" s="3">
        <f>'raw data'!F37</f>
        <v>0</v>
      </c>
      <c r="H30" s="3">
        <f>'raw data'!G37</f>
        <v>221270.13458973501</v>
      </c>
      <c r="I30" s="3">
        <f>'raw data'!H37</f>
        <v>45301.137685125999</v>
      </c>
      <c r="J30" s="21">
        <f>'raw data'!I37</f>
        <v>49557.918394890097</v>
      </c>
      <c r="K30" s="24">
        <f>'raw data'!J37</f>
        <v>81.998631074606394</v>
      </c>
      <c r="L30" s="4">
        <f>'raw data'!K37</f>
        <v>237927.517755401</v>
      </c>
      <c r="M30" s="61">
        <f t="shared" si="0"/>
        <v>0.12069402778329649</v>
      </c>
    </row>
    <row r="31" spans="1:19" x14ac:dyDescent="0.25">
      <c r="A31" s="52">
        <f>'raw data'!A38</f>
        <v>52169.75</v>
      </c>
      <c r="B31" s="3">
        <f>'raw data'!B38</f>
        <v>1102946.55668705</v>
      </c>
      <c r="C31" s="3">
        <f>'raw data'!C38</f>
        <v>0</v>
      </c>
      <c r="D31" s="5">
        <f>'raw data'!L38</f>
        <v>69095.764844120204</v>
      </c>
      <c r="E31" s="3">
        <f>'raw data'!D38</f>
        <v>97706.063098260696</v>
      </c>
      <c r="F31" s="3">
        <f>'raw data'!E38</f>
        <v>146645.17321727</v>
      </c>
      <c r="G31" s="3">
        <f>'raw data'!F38</f>
        <v>0</v>
      </c>
      <c r="H31" s="3">
        <f>'raw data'!G38</f>
        <v>230069.584528215</v>
      </c>
      <c r="I31" s="3">
        <f>'raw data'!H38</f>
        <v>47764.983667900196</v>
      </c>
      <c r="J31" s="21">
        <f>'raw data'!I38</f>
        <v>52779.183090557999</v>
      </c>
      <c r="K31" s="24">
        <f>'raw data'!J38</f>
        <v>82.997946611909597</v>
      </c>
      <c r="L31" s="4">
        <f>'raw data'!K38</f>
        <v>247189.33997572801</v>
      </c>
      <c r="M31" s="61">
        <f t="shared" si="0"/>
        <v>0.13553084324092204</v>
      </c>
    </row>
    <row r="32" spans="1:19" x14ac:dyDescent="0.25">
      <c r="A32" s="52">
        <f>'raw data'!A39</f>
        <v>52535</v>
      </c>
      <c r="B32" s="3">
        <f>'raw data'!B39</f>
        <v>1012411.56570325</v>
      </c>
      <c r="C32" s="3">
        <f>'raw data'!C39</f>
        <v>0</v>
      </c>
      <c r="D32" s="5">
        <f>'raw data'!L39</f>
        <v>71157.8423669068</v>
      </c>
      <c r="E32" s="3">
        <f>'raw data'!D39</f>
        <v>100148.714675717</v>
      </c>
      <c r="F32" s="3">
        <f>'raw data'!E39</f>
        <v>150311.30254770099</v>
      </c>
      <c r="G32" s="3">
        <f>'raw data'!F39</f>
        <v>0</v>
      </c>
      <c r="H32" s="3">
        <f>'raw data'!G39</f>
        <v>239263.809005688</v>
      </c>
      <c r="I32" s="3">
        <f>'raw data'!H39</f>
        <v>50339.366521592798</v>
      </c>
      <c r="J32" s="21">
        <f>'raw data'!I39</f>
        <v>56209.829991444298</v>
      </c>
      <c r="K32" s="24">
        <f>'raw data'!J39</f>
        <v>84</v>
      </c>
      <c r="L32" s="4">
        <f>'raw data'!K39</f>
        <v>256860.49906073799</v>
      </c>
      <c r="M32" s="61">
        <f t="shared" si="0"/>
        <v>0.15479059079709792</v>
      </c>
    </row>
    <row r="33" spans="1:13" x14ac:dyDescent="0.25">
      <c r="A33" s="52">
        <f>'raw data'!A40</f>
        <v>52900.25</v>
      </c>
      <c r="B33" s="3">
        <f>'raw data'!B40</f>
        <v>908624.69975726202</v>
      </c>
      <c r="C33" s="3">
        <f>'raw data'!C40</f>
        <v>0</v>
      </c>
      <c r="D33" s="5">
        <f>'raw data'!L40</f>
        <v>65316.875206661804</v>
      </c>
      <c r="E33" s="3">
        <f>'raw data'!D40</f>
        <v>102652.43254261</v>
      </c>
      <c r="F33" s="3">
        <f>'raw data'!E40</f>
        <v>154069.085111394</v>
      </c>
      <c r="G33" s="3">
        <f>'raw data'!F40</f>
        <v>0</v>
      </c>
      <c r="H33" s="3">
        <f>'raw data'!G40</f>
        <v>248874.055692483</v>
      </c>
      <c r="I33" s="3">
        <f>'raw data'!H40</f>
        <v>53251.438378519597</v>
      </c>
      <c r="J33" s="21">
        <f>'raw data'!I40</f>
        <v>59863.468940888102</v>
      </c>
      <c r="K33" s="24">
        <f>'raw data'!J40</f>
        <v>84.999315537303204</v>
      </c>
      <c r="L33" s="4">
        <f>'raw data'!K40</f>
        <v>267183.99243080203</v>
      </c>
      <c r="M33" s="61">
        <f t="shared" si="0"/>
        <v>0.1810775779396559</v>
      </c>
    </row>
    <row r="34" spans="1:13" x14ac:dyDescent="0.25">
      <c r="A34" s="52">
        <f>'raw data'!A41</f>
        <v>53265.5</v>
      </c>
      <c r="B34" s="3">
        <f>'raw data'!B41</f>
        <v>790044.98737066297</v>
      </c>
      <c r="C34" s="3">
        <f>'raw data'!C41</f>
        <v>0</v>
      </c>
      <c r="D34" s="5">
        <f>'raw data'!L41</f>
        <v>61393.560794409597</v>
      </c>
      <c r="E34" s="3">
        <f>'raw data'!D41</f>
        <v>105218.74335617499</v>
      </c>
      <c r="F34" s="3">
        <f>'raw data'!E41</f>
        <v>157920.81223917901</v>
      </c>
      <c r="G34" s="3">
        <f>'raw data'!F41</f>
        <v>0</v>
      </c>
      <c r="H34" s="3">
        <f>'raw data'!G41</f>
        <v>259144.03353631799</v>
      </c>
      <c r="I34" s="3">
        <f>'raw data'!H41</f>
        <v>56640.531066985001</v>
      </c>
      <c r="J34" s="21">
        <f>'raw data'!I41</f>
        <v>63754.594422045899</v>
      </c>
      <c r="K34" s="24">
        <f>'raw data'!J41</f>
        <v>85.998631074606394</v>
      </c>
      <c r="L34" s="4">
        <f>'raw data'!K41</f>
        <v>278315.93772821</v>
      </c>
      <c r="M34" s="61">
        <f t="shared" si="0"/>
        <v>0.21909789586554712</v>
      </c>
    </row>
    <row r="35" spans="1:13" x14ac:dyDescent="0.25">
      <c r="A35" s="52">
        <f>'raw data'!A42</f>
        <v>53630.75</v>
      </c>
      <c r="B35" s="3">
        <f>'raw data'!B42</f>
        <v>655230.31673774298</v>
      </c>
      <c r="C35" s="3">
        <f>'raw data'!C42</f>
        <v>0</v>
      </c>
      <c r="D35" s="5">
        <f>'raw data'!L42</f>
        <v>56031.559387990303</v>
      </c>
      <c r="E35" s="3">
        <f>'raw data'!D42</f>
        <v>107849.211940079</v>
      </c>
      <c r="F35" s="3">
        <f>'raw data'!E42</f>
        <v>161868.83254515799</v>
      </c>
      <c r="G35" s="3">
        <f>'raw data'!F42</f>
        <v>0</v>
      </c>
      <c r="H35" s="3">
        <f>'raw data'!G42</f>
        <v>270230.62488060998</v>
      </c>
      <c r="I35" s="3">
        <f>'raw data'!H42</f>
        <v>60299.106210601502</v>
      </c>
      <c r="J35" s="21">
        <f>'raw data'!I42</f>
        <v>67898.643059478898</v>
      </c>
      <c r="K35" s="24">
        <f>'raw data'!J42</f>
        <v>86.997946611909597</v>
      </c>
      <c r="L35" s="4">
        <f>'raw data'!K42</f>
        <v>290066.58181523898</v>
      </c>
      <c r="M35" s="61">
        <f t="shared" si="0"/>
        <v>0.27809667107954161</v>
      </c>
    </row>
    <row r="36" spans="1:13" x14ac:dyDescent="0.25">
      <c r="A36" s="52">
        <f>'raw data'!A43</f>
        <v>53996</v>
      </c>
      <c r="B36" s="3">
        <f>'raw data'!B43</f>
        <v>502697.15339311399</v>
      </c>
      <c r="C36" s="3">
        <f>'raw data'!C43</f>
        <v>0</v>
      </c>
      <c r="D36" s="5">
        <f>'raw data'!L43</f>
        <v>51592.938325806499</v>
      </c>
      <c r="E36" s="3">
        <f>'raw data'!D43</f>
        <v>110545.442238581</v>
      </c>
      <c r="F36" s="3">
        <f>'raw data'!E43</f>
        <v>165915.553358787</v>
      </c>
      <c r="G36" s="3">
        <f>'raw data'!F43</f>
        <v>0</v>
      </c>
      <c r="H36" s="3">
        <f>'raw data'!G43</f>
        <v>281944.89809194597</v>
      </c>
      <c r="I36" s="3">
        <f>'raw data'!H43</f>
        <v>64164.8163703424</v>
      </c>
      <c r="J36" s="21">
        <f>'raw data'!I43</f>
        <v>72312.054858345</v>
      </c>
      <c r="K36" s="24">
        <f>'raw data'!J43</f>
        <v>88</v>
      </c>
      <c r="L36" s="4">
        <f>'raw data'!K43</f>
        <v>302392.42458747502</v>
      </c>
      <c r="M36" s="61">
        <f t="shared" si="0"/>
        <v>0.38163530677260038</v>
      </c>
    </row>
    <row r="37" spans="1:13" x14ac:dyDescent="0.25">
      <c r="A37" s="52">
        <f>'raw data'!A44</f>
        <v>54361.25</v>
      </c>
      <c r="B37" s="3">
        <f>'raw data'!B44</f>
        <v>330868.68264414498</v>
      </c>
      <c r="C37" s="3">
        <f>'raw data'!C44</f>
        <v>0</v>
      </c>
      <c r="D37" s="5">
        <f>'raw data'!L44</f>
        <v>39582.453023079899</v>
      </c>
      <c r="E37" s="3">
        <f>'raw data'!D44</f>
        <v>113309.07829454599</v>
      </c>
      <c r="F37" s="3">
        <f>'raw data'!E44</f>
        <v>170063.44219275701</v>
      </c>
      <c r="G37" s="3">
        <f>'raw data'!F44</f>
        <v>0</v>
      </c>
      <c r="H37" s="3">
        <f>'raw data'!G44</f>
        <v>294244.23524305498</v>
      </c>
      <c r="I37" s="3">
        <f>'raw data'!H44</f>
        <v>68223.597630208198</v>
      </c>
      <c r="J37" s="21">
        <f>'raw data'!I44</f>
        <v>77012.338424137401</v>
      </c>
      <c r="K37" s="24">
        <f>'raw data'!J44</f>
        <v>88.999315537303204</v>
      </c>
      <c r="L37" s="4">
        <f>'raw data'!K44</f>
        <v>315299.37824710301</v>
      </c>
      <c r="M37" s="61">
        <f t="shared" si="0"/>
        <v>0.61048479517114373</v>
      </c>
    </row>
    <row r="38" spans="1:13" x14ac:dyDescent="0.25">
      <c r="A38" s="52">
        <f>'raw data'!A45</f>
        <v>54726.5</v>
      </c>
      <c r="B38" s="3">
        <f>'raw data'!B45</f>
        <v>138051.72666655801</v>
      </c>
      <c r="C38" s="3">
        <f>'raw data'!C45</f>
        <v>0</v>
      </c>
      <c r="D38" s="5">
        <f>'raw data'!L45</f>
        <v>27572.390220345402</v>
      </c>
      <c r="E38" s="3">
        <f>'raw data'!D45</f>
        <v>116141.805251909</v>
      </c>
      <c r="F38" s="3">
        <f>'raw data'!E45</f>
        <v>174315.028247576</v>
      </c>
      <c r="G38" s="3">
        <f>'raw data'!F45</f>
        <v>0</v>
      </c>
      <c r="H38" s="3">
        <f>'raw data'!G45</f>
        <v>307135.49551170401</v>
      </c>
      <c r="I38" s="3">
        <f>'raw data'!H45</f>
        <v>72477.713518862394</v>
      </c>
      <c r="J38" s="21">
        <f>'raw data'!I45</f>
        <v>82018.140421706295</v>
      </c>
      <c r="K38" s="24">
        <f>'raw data'!J45</f>
        <v>89.998631074606394</v>
      </c>
      <c r="L38" s="4">
        <f>'raw data'!K45</f>
        <v>328810.88218814402</v>
      </c>
      <c r="M38" s="61">
        <f t="shared" si="0"/>
        <v>1.5405028395617488</v>
      </c>
    </row>
    <row r="39" spans="1:13" x14ac:dyDescent="0.25">
      <c r="A39" s="52">
        <f>'raw data'!A46</f>
        <v>55091.75</v>
      </c>
      <c r="B39" s="3">
        <f>'raw data'!B46</f>
        <v>-77577.277226329898</v>
      </c>
      <c r="C39" s="3">
        <f>'raw data'!C46</f>
        <v>0</v>
      </c>
      <c r="D39" s="5">
        <f>'raw data'!L46</f>
        <v>12109.8005847858</v>
      </c>
      <c r="E39" s="3">
        <f>'raw data'!D46</f>
        <v>119045.350383207</v>
      </c>
      <c r="F39" s="3">
        <f>'raw data'!E46</f>
        <v>178672.903953765</v>
      </c>
      <c r="G39" s="3">
        <f>'raw data'!F46</f>
        <v>0</v>
      </c>
      <c r="H39" s="3">
        <f>'raw data'!G46</f>
        <v>320643.13446426397</v>
      </c>
      <c r="I39" s="3">
        <f>'raw data'!H46</f>
        <v>76935.234373207102</v>
      </c>
      <c r="J39" s="21">
        <f>'raw data'!I46</f>
        <v>87349.319549117296</v>
      </c>
      <c r="K39" s="24">
        <f>'raw data'!J46</f>
        <v>90.997946611909597</v>
      </c>
      <c r="L39" s="4">
        <f>'raw data'!K46</f>
        <v>342957.45787609002</v>
      </c>
      <c r="M39" s="61">
        <f t="shared" si="0"/>
        <v>-2.8863104700056006</v>
      </c>
    </row>
    <row r="40" spans="1:13" x14ac:dyDescent="0.25">
      <c r="A40" s="52">
        <f>'raw data'!A47</f>
        <v>55457</v>
      </c>
      <c r="B40" s="3">
        <f>'raw data'!B47</f>
        <v>-317983.77358553</v>
      </c>
      <c r="C40" s="3">
        <f>'raw data'!C47</f>
        <v>0</v>
      </c>
      <c r="D40" s="5">
        <f>'raw data'!L47</f>
        <v>-7605.6154143460699</v>
      </c>
      <c r="E40" s="3">
        <f>'raw data'!D47</f>
        <v>122021.484142787</v>
      </c>
      <c r="F40" s="3">
        <f>'raw data'!E47</f>
        <v>183139.72655260901</v>
      </c>
      <c r="G40" s="3">
        <f>'raw data'!F47</f>
        <v>0</v>
      </c>
      <c r="H40" s="3">
        <f>'raw data'!G47</f>
        <v>334798.76362420799</v>
      </c>
      <c r="I40" s="3">
        <f>'raw data'!H47</f>
        <v>81606.591995988798</v>
      </c>
      <c r="J40" s="21">
        <f>'raw data'!I47</f>
        <v>93027.025319809894</v>
      </c>
      <c r="K40" s="24">
        <f>'raw data'!J47</f>
        <v>92</v>
      </c>
      <c r="L40" s="4">
        <f>'raw data'!K47</f>
        <v>357773.343868408</v>
      </c>
      <c r="M40" s="61">
        <f t="shared" si="0"/>
        <v>-0.74139588025930958</v>
      </c>
    </row>
    <row r="41" spans="1:13" x14ac:dyDescent="0.25">
      <c r="A41" s="52">
        <f>'raw data'!A48</f>
        <v>55822.25</v>
      </c>
      <c r="B41" s="3">
        <f>'raw data'!B48</f>
        <v>-585286.25129837601</v>
      </c>
      <c r="C41" s="3">
        <f>'raw data'!C48</f>
        <v>0</v>
      </c>
      <c r="D41" s="5">
        <f>'raw data'!L48</f>
        <v>-31174.879763287201</v>
      </c>
      <c r="E41" s="3">
        <f>'raw data'!D48</f>
        <v>125072.02124635701</v>
      </c>
      <c r="F41" s="3">
        <f>'raw data'!E48</f>
        <v>187718.21971642401</v>
      </c>
      <c r="G41" s="3">
        <f>'raw data'!F48</f>
        <v>0</v>
      </c>
      <c r="H41" s="3">
        <f>'raw data'!G48</f>
        <v>349637.79049105698</v>
      </c>
      <c r="I41" s="3">
        <f>'raw data'!H48</f>
        <v>86503.470862048998</v>
      </c>
      <c r="J41" s="21">
        <f>'raw data'!I48</f>
        <v>99073.781965597504</v>
      </c>
      <c r="K41" s="24">
        <f>'raw data'!J48</f>
        <v>92.999315537303204</v>
      </c>
      <c r="L41" s="4">
        <f>'raw data'!K48</f>
        <v>373295.47254407097</v>
      </c>
      <c r="M41" s="61">
        <f t="shared" si="0"/>
        <v>-0.42410606903385278</v>
      </c>
    </row>
    <row r="42" spans="1:13" x14ac:dyDescent="0.25">
      <c r="A42" s="52">
        <f>'raw data'!A49</f>
        <v>56187.5</v>
      </c>
      <c r="B42" s="3">
        <f>'raw data'!B49</f>
        <v>-881767.82979883801</v>
      </c>
      <c r="C42" s="3">
        <f>'raw data'!C49</f>
        <v>0</v>
      </c>
      <c r="D42" s="5">
        <f>'raw data'!L49</f>
        <v>-60967.3178435808</v>
      </c>
      <c r="E42" s="3">
        <f>'raw data'!D49</f>
        <v>128198.821777516</v>
      </c>
      <c r="F42" s="3">
        <f>'raw data'!E49</f>
        <v>192411.17520933499</v>
      </c>
      <c r="G42" s="3">
        <f>'raw data'!F49</f>
        <v>0</v>
      </c>
      <c r="H42" s="3">
        <f>'raw data'!G49</f>
        <v>365198.40059811802</v>
      </c>
      <c r="I42" s="3">
        <f>'raw data'!H49</f>
        <v>91638.472197379</v>
      </c>
      <c r="J42" s="21">
        <f>'raw data'!I49</f>
        <v>105513.57779336099</v>
      </c>
      <c r="K42" s="24">
        <f>'raw data'!J49</f>
        <v>93.998631074606394</v>
      </c>
      <c r="L42" s="4">
        <f>'raw data'!K49</f>
        <v>389563.22520007601</v>
      </c>
      <c r="M42" s="61">
        <f t="shared" si="0"/>
        <v>-0.29640954749073389</v>
      </c>
    </row>
    <row r="43" spans="1:13" x14ac:dyDescent="0.25">
      <c r="A43" s="52">
        <f>'raw data'!A50</f>
        <v>56552.75</v>
      </c>
      <c r="B43" s="3">
        <f>'raw data'!B50</f>
        <v>-1209888.5572395399</v>
      </c>
      <c r="C43" s="3">
        <f>'raw data'!C50</f>
        <v>0</v>
      </c>
      <c r="D43" s="5">
        <f>'raw data'!L50</f>
        <v>-96897.563714157994</v>
      </c>
      <c r="E43" s="3">
        <f>'raw data'!D50</f>
        <v>131403.79232195401</v>
      </c>
      <c r="F43" s="3">
        <f>'raw data'!E50</f>
        <v>197221.45458956799</v>
      </c>
      <c r="G43" s="3">
        <f>'raw data'!F50</f>
        <v>0</v>
      </c>
      <c r="H43" s="3">
        <f>'raw data'!G50</f>
        <v>381521.31828858401</v>
      </c>
      <c r="I43" s="3">
        <f>'raw data'!H50</f>
        <v>97025.035035232897</v>
      </c>
      <c r="J43" s="21">
        <f>'raw data'!I50</f>
        <v>112371.960349929</v>
      </c>
      <c r="K43" s="24">
        <f>'raw data'!J50</f>
        <v>94.997946611909597</v>
      </c>
      <c r="L43" s="4">
        <f>'raw data'!K50</f>
        <v>406618.44997473102</v>
      </c>
      <c r="M43" s="61">
        <f t="shared" si="0"/>
        <v>-0.2274710807090381</v>
      </c>
    </row>
    <row r="44" spans="1:13" x14ac:dyDescent="0.25">
      <c r="A44" s="52">
        <f>'raw data'!A51</f>
        <v>56552.75</v>
      </c>
      <c r="B44" s="3">
        <f>'raw data'!B51</f>
        <v>-1209888.5572395399</v>
      </c>
      <c r="C44" s="3">
        <f>'raw data'!C51</f>
        <v>0</v>
      </c>
      <c r="D44" s="5">
        <f>'raw data'!L51</f>
        <v>-96897.563714157994</v>
      </c>
      <c r="E44" s="3">
        <f>'raw data'!D51</f>
        <v>0</v>
      </c>
      <c r="F44" s="3">
        <f>'raw data'!E51</f>
        <v>0</v>
      </c>
      <c r="G44" s="3">
        <f>'raw data'!F51</f>
        <v>0</v>
      </c>
      <c r="H44" s="3">
        <f>'raw data'!G51</f>
        <v>0</v>
      </c>
      <c r="I44" s="3">
        <f>'raw data'!H51</f>
        <v>0</v>
      </c>
      <c r="J44" s="21">
        <f>'raw data'!I51</f>
        <v>0</v>
      </c>
      <c r="K44" s="24">
        <f>'raw data'!J51</f>
        <v>94.997946611909597</v>
      </c>
      <c r="L44" s="4">
        <f>'raw data'!K51</f>
        <v>0</v>
      </c>
      <c r="M44" s="61" t="e">
        <f t="shared" si="0"/>
        <v>#DIV/0!</v>
      </c>
    </row>
    <row r="45" spans="1:13" ht="15.75" thickBot="1" x14ac:dyDescent="0.3">
      <c r="A45" s="67">
        <f>'raw data'!A52</f>
        <v>56552.75</v>
      </c>
      <c r="B45" s="68">
        <f>'raw data'!B52</f>
        <v>0</v>
      </c>
      <c r="C45" s="68">
        <f>'raw data'!C52</f>
        <v>0</v>
      </c>
      <c r="D45" s="5">
        <f>'raw data'!L52</f>
        <v>-96897.563714157994</v>
      </c>
      <c r="E45" s="68">
        <f>'raw data'!D52</f>
        <v>0</v>
      </c>
      <c r="F45" s="68">
        <f>'raw data'!E52</f>
        <v>0</v>
      </c>
      <c r="G45" s="68">
        <f>'raw data'!F52</f>
        <v>0</v>
      </c>
      <c r="H45" s="68">
        <f>'raw data'!G52</f>
        <v>0</v>
      </c>
      <c r="I45" s="68">
        <f>'raw data'!H52</f>
        <v>0</v>
      </c>
      <c r="J45" s="69">
        <f>'raw data'!I52</f>
        <v>0</v>
      </c>
      <c r="K45" s="70">
        <f>'raw data'!J52</f>
        <v>94.997946611909597</v>
      </c>
      <c r="L45" s="71">
        <f>'raw data'!K52</f>
        <v>0</v>
      </c>
      <c r="M45" s="61"/>
    </row>
    <row r="46" spans="1:13" ht="16.5" thickTop="1" thickBot="1" x14ac:dyDescent="0.3">
      <c r="A46" s="93" t="s">
        <v>54</v>
      </c>
      <c r="B46" s="94"/>
      <c r="C46" s="95"/>
      <c r="D46" s="88"/>
      <c r="E46" s="73">
        <f t="shared" ref="E46:J46" si="5">SUM(E6:E45)</f>
        <v>2700691.8328451314</v>
      </c>
      <c r="F46" s="73">
        <f t="shared" si="5"/>
        <v>4350587.2406513728</v>
      </c>
      <c r="G46" s="73">
        <f t="shared" si="5"/>
        <v>400793.60011425393</v>
      </c>
      <c r="H46" s="73">
        <f t="shared" si="5"/>
        <v>5746902.0842441302</v>
      </c>
      <c r="I46" s="73">
        <f t="shared" si="5"/>
        <v>1325072.7091779718</v>
      </c>
      <c r="J46" s="73">
        <f t="shared" si="5"/>
        <v>1573682.599517212</v>
      </c>
      <c r="K46" s="72"/>
      <c r="L46" s="74">
        <f>SUM(L6:L45)</f>
        <v>7249342.5493465606</v>
      </c>
      <c r="M46" s="28"/>
    </row>
    <row r="47" spans="1:13" x14ac:dyDescent="0.25">
      <c r="A47" s="75"/>
      <c r="B47" s="75"/>
      <c r="C47" s="75"/>
      <c r="D47" s="75"/>
      <c r="E47" s="45"/>
      <c r="F47" s="45">
        <f>F46/$L$46</f>
        <v>0.60013542070011916</v>
      </c>
      <c r="G47" s="45"/>
      <c r="H47" s="45"/>
      <c r="I47" s="45">
        <f>I46/$L$46</f>
        <v>0.18278522502670411</v>
      </c>
      <c r="J47" s="45">
        <f>J46/$L$46</f>
        <v>0.21707935427317615</v>
      </c>
      <c r="K47" s="75"/>
      <c r="L47" s="45"/>
      <c r="M47" s="28"/>
    </row>
    <row r="48" spans="1:13" x14ac:dyDescent="0.25">
      <c r="A48" s="75"/>
      <c r="B48" s="75"/>
      <c r="C48" s="75"/>
      <c r="D48" s="75"/>
      <c r="E48" s="45">
        <f>E46/($E$46+$G$46+$H$46)</f>
        <v>0.30521853022308298</v>
      </c>
      <c r="F48" s="75"/>
      <c r="G48" s="45">
        <f>G46/($E$46+$G$46+$H$46)</f>
        <v>4.5295665378014834E-2</v>
      </c>
      <c r="H48" s="45">
        <f>H46/($E$46+$G$46+$H$46)</f>
        <v>0.64948580439890224</v>
      </c>
      <c r="I48" s="75"/>
      <c r="J48" s="75"/>
      <c r="K48" s="75"/>
      <c r="L48" s="75"/>
      <c r="M48" s="28"/>
    </row>
    <row r="49" spans="13:13" x14ac:dyDescent="0.25">
      <c r="M49" s="28"/>
    </row>
    <row r="50" spans="13:13" x14ac:dyDescent="0.25">
      <c r="M50" s="28"/>
    </row>
    <row r="51" spans="13:13" x14ac:dyDescent="0.25">
      <c r="M51" s="28"/>
    </row>
    <row r="52" spans="13:13" x14ac:dyDescent="0.25">
      <c r="M52" s="28"/>
    </row>
    <row r="53" spans="13:13" x14ac:dyDescent="0.25">
      <c r="M53" s="28"/>
    </row>
    <row r="54" spans="13:13" x14ac:dyDescent="0.25">
      <c r="M54" s="28"/>
    </row>
  </sheetData>
  <mergeCells count="1">
    <mergeCell ref="A46:C46"/>
  </mergeCells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7"/>
  <sheetViews>
    <sheetView topLeftCell="I29" zoomScale="85" zoomScaleNormal="85" workbookViewId="0">
      <selection activeCell="AB39" sqref="AB39"/>
    </sheetView>
  </sheetViews>
  <sheetFormatPr defaultRowHeight="15" x14ac:dyDescent="0.25"/>
  <cols>
    <col min="1" max="1" width="14" customWidth="1"/>
    <col min="2" max="2" width="14.28515625" bestFit="1" customWidth="1"/>
    <col min="3" max="3" width="13.28515625" bestFit="1" customWidth="1"/>
    <col min="4" max="5" width="12.7109375" bestFit="1" customWidth="1"/>
    <col min="6" max="6" width="17.7109375" bestFit="1" customWidth="1"/>
    <col min="7" max="7" width="16.28515625" bestFit="1" customWidth="1"/>
    <col min="8" max="8" width="12.140625" bestFit="1" customWidth="1"/>
    <col min="9" max="9" width="12.7109375" bestFit="1" customWidth="1"/>
    <col min="11" max="12" width="13.28515625" bestFit="1" customWidth="1"/>
    <col min="15" max="15" width="10.5703125" customWidth="1"/>
    <col min="16" max="16" width="11.28515625" customWidth="1"/>
    <col min="17" max="17" width="12.42578125" customWidth="1"/>
    <col min="20" max="20" width="12.28515625" customWidth="1"/>
    <col min="21" max="21" width="14.85546875" customWidth="1"/>
    <col min="22" max="22" width="13.7109375" customWidth="1"/>
  </cols>
  <sheetData>
    <row r="1" spans="1:22" s="1" customFormat="1" ht="19.5" thickBot="1" x14ac:dyDescent="0.35">
      <c r="A1" s="10" t="str">
        <f>'raw data'!A3</f>
        <v>SS @ 64.5</v>
      </c>
    </row>
    <row r="2" spans="1:22" s="2" customFormat="1" ht="45" x14ac:dyDescent="0.25">
      <c r="A2" s="7" t="s">
        <v>9</v>
      </c>
      <c r="B2" s="8" t="s">
        <v>10</v>
      </c>
      <c r="C2" s="8" t="s">
        <v>11</v>
      </c>
      <c r="D2" s="8" t="s">
        <v>12</v>
      </c>
      <c r="E2" s="8" t="s">
        <v>13</v>
      </c>
      <c r="F2" s="8" t="s">
        <v>14</v>
      </c>
      <c r="G2" s="8" t="s">
        <v>15</v>
      </c>
      <c r="H2" s="8" t="s">
        <v>16</v>
      </c>
      <c r="I2" s="8" t="s">
        <v>17</v>
      </c>
      <c r="J2" s="8" t="s">
        <v>18</v>
      </c>
      <c r="K2" s="8" t="s">
        <v>19</v>
      </c>
      <c r="L2" s="8" t="s">
        <v>20</v>
      </c>
      <c r="M2" s="8" t="s">
        <v>21</v>
      </c>
      <c r="N2" s="8" t="s">
        <v>22</v>
      </c>
      <c r="O2" s="8" t="s">
        <v>23</v>
      </c>
      <c r="P2" s="8" t="s">
        <v>8</v>
      </c>
      <c r="Q2" s="8" t="s">
        <v>24</v>
      </c>
      <c r="R2" s="8" t="s">
        <v>25</v>
      </c>
      <c r="S2" s="8" t="s">
        <v>26</v>
      </c>
      <c r="T2" s="8" t="s">
        <v>27</v>
      </c>
      <c r="U2" s="8" t="s">
        <v>28</v>
      </c>
      <c r="V2" s="9" t="s">
        <v>29</v>
      </c>
    </row>
    <row r="3" spans="1:22" s="1" customFormat="1" ht="15.75" thickBot="1" x14ac:dyDescent="0.3">
      <c r="A3" s="47">
        <f>'raw data'!B3</f>
        <v>43943</v>
      </c>
      <c r="B3" s="48">
        <f>'raw data'!C3</f>
        <v>0.06</v>
      </c>
      <c r="C3" s="48">
        <f>'raw data'!D3</f>
        <v>3.9E-2</v>
      </c>
      <c r="D3" s="48">
        <f>'raw data'!E3</f>
        <v>2.5000000000000001E-2</v>
      </c>
      <c r="E3" s="49">
        <f>'raw data'!F3</f>
        <v>37498</v>
      </c>
      <c r="F3" s="49">
        <f>'raw data'!G3</f>
        <v>9120</v>
      </c>
      <c r="G3" s="49">
        <f>'raw data'!H3</f>
        <v>79240</v>
      </c>
      <c r="H3" s="49">
        <f>'raw data'!I3</f>
        <v>26000</v>
      </c>
      <c r="I3" s="49">
        <f>'raw data'!J3</f>
        <v>8500</v>
      </c>
      <c r="J3" s="49">
        <f>'raw data'!K3</f>
        <v>17000</v>
      </c>
      <c r="K3" s="47">
        <f>'raw data'!L3</f>
        <v>21792</v>
      </c>
      <c r="L3" s="47">
        <f>'raw data'!M3</f>
        <v>21854</v>
      </c>
      <c r="M3" s="49">
        <f>'raw data'!N3</f>
        <v>85181</v>
      </c>
      <c r="N3" s="49">
        <f>'raw data'!O3</f>
        <v>47868</v>
      </c>
      <c r="O3" s="47">
        <f>'raw data'!P3</f>
        <v>45413</v>
      </c>
      <c r="P3" s="49">
        <f>'raw data'!Q3</f>
        <v>13206</v>
      </c>
      <c r="Q3" s="48">
        <f>'raw data'!R3</f>
        <v>6.5000000000000002E-2</v>
      </c>
      <c r="R3">
        <f>'raw data'!S3</f>
        <v>63</v>
      </c>
      <c r="S3">
        <f>'raw data'!T3</f>
        <v>64.5</v>
      </c>
      <c r="T3" s="49">
        <f>'raw data'!U3</f>
        <v>700577</v>
      </c>
      <c r="U3" s="49">
        <f>'raw data'!V3</f>
        <v>364404</v>
      </c>
      <c r="V3" s="49">
        <f>'raw data'!W3</f>
        <v>48036</v>
      </c>
    </row>
    <row r="4" spans="1:22" s="1" customFormat="1" ht="15.75" thickBot="1" x14ac:dyDescent="0.3">
      <c r="A4" s="17"/>
      <c r="B4" s="18"/>
      <c r="C4" s="18"/>
      <c r="D4" s="18"/>
      <c r="E4" s="19"/>
      <c r="F4" s="19"/>
      <c r="G4" s="19"/>
      <c r="H4" s="19"/>
      <c r="I4" s="19"/>
      <c r="J4" s="19"/>
      <c r="K4" s="19"/>
      <c r="L4" s="13"/>
      <c r="M4" s="12"/>
      <c r="N4" s="14"/>
      <c r="O4" s="15"/>
      <c r="P4" s="12"/>
      <c r="Q4" s="16"/>
      <c r="R4" s="11"/>
      <c r="S4" s="11"/>
      <c r="T4" s="12"/>
      <c r="U4" s="12"/>
      <c r="V4" s="12"/>
    </row>
    <row r="5" spans="1:22" s="1" customFormat="1" ht="15.75" thickBot="1" x14ac:dyDescent="0.3">
      <c r="A5" s="6" t="s">
        <v>0</v>
      </c>
      <c r="B5" s="6" t="s">
        <v>1</v>
      </c>
      <c r="C5" s="6" t="s">
        <v>2</v>
      </c>
      <c r="D5" s="6" t="s">
        <v>55</v>
      </c>
      <c r="E5" s="6" t="s">
        <v>3</v>
      </c>
      <c r="F5" s="6" t="s">
        <v>4</v>
      </c>
      <c r="G5" s="6" t="s">
        <v>5</v>
      </c>
      <c r="H5" s="6" t="s">
        <v>6</v>
      </c>
      <c r="I5" s="6" t="s">
        <v>7</v>
      </c>
      <c r="J5" s="6" t="s">
        <v>8</v>
      </c>
      <c r="K5" s="6" t="s">
        <v>31</v>
      </c>
      <c r="L5" s="25" t="s">
        <v>32</v>
      </c>
    </row>
    <row r="6" spans="1:22" ht="15.75" thickTop="1" x14ac:dyDescent="0.25">
      <c r="A6" s="51">
        <f>'raw data'!A65</f>
        <v>43943</v>
      </c>
      <c r="B6" s="5">
        <f>'raw data'!B65</f>
        <v>700577</v>
      </c>
      <c r="C6" s="5">
        <f>'raw data'!C65</f>
        <v>364404</v>
      </c>
      <c r="D6" s="5">
        <f>'raw data'!L65</f>
        <v>0</v>
      </c>
      <c r="E6" s="5">
        <f>'raw data'!D65</f>
        <v>0</v>
      </c>
      <c r="F6" s="5">
        <f>'raw data'!E65</f>
        <v>0</v>
      </c>
      <c r="G6" s="5">
        <f>'raw data'!F65</f>
        <v>0</v>
      </c>
      <c r="H6" s="5">
        <f>'raw data'!G65</f>
        <v>0</v>
      </c>
      <c r="I6" s="5">
        <f>'raw data'!H65</f>
        <v>0</v>
      </c>
      <c r="J6" s="20">
        <f>'raw data'!I65</f>
        <v>0</v>
      </c>
      <c r="K6" s="22">
        <f>'raw data'!J65</f>
        <v>60.476386036960903</v>
      </c>
      <c r="L6" s="23">
        <f>'raw data'!K65</f>
        <v>0</v>
      </c>
    </row>
    <row r="7" spans="1:22" x14ac:dyDescent="0.25">
      <c r="A7" s="52">
        <f>'raw data'!A66</f>
        <v>44308.25</v>
      </c>
      <c r="B7" s="3">
        <f>'raw data'!B66</f>
        <v>777731.62</v>
      </c>
      <c r="C7" s="3">
        <f>'raw data'!C66</f>
        <v>411768.24</v>
      </c>
      <c r="D7" s="5">
        <f>'raw data'!L66</f>
        <v>0</v>
      </c>
      <c r="E7" s="3">
        <f>'raw data'!D66</f>
        <v>0</v>
      </c>
      <c r="F7" s="3">
        <f>'raw data'!E66</f>
        <v>0</v>
      </c>
      <c r="G7" s="3">
        <f>'raw data'!F66</f>
        <v>0</v>
      </c>
      <c r="H7" s="3">
        <f>'raw data'!G66</f>
        <v>0</v>
      </c>
      <c r="I7" s="3">
        <f>'raw data'!H66</f>
        <v>0</v>
      </c>
      <c r="J7" s="21">
        <f>'raw data'!I66</f>
        <v>0</v>
      </c>
      <c r="K7" s="24">
        <f>'raw data'!J66</f>
        <v>61.4757015742642</v>
      </c>
      <c r="L7" s="4">
        <f>'raw data'!K66</f>
        <v>0</v>
      </c>
    </row>
    <row r="8" spans="1:22" x14ac:dyDescent="0.25">
      <c r="A8" s="52">
        <f>'raw data'!A67</f>
        <v>44673.5</v>
      </c>
      <c r="B8" s="3">
        <f>'raw data'!B67</f>
        <v>859515.5172</v>
      </c>
      <c r="C8" s="3">
        <f>'raw data'!C67</f>
        <v>461974.33439999999</v>
      </c>
      <c r="D8" s="5">
        <f>'raw data'!L67</f>
        <v>0</v>
      </c>
      <c r="E8" s="3">
        <f>'raw data'!D67</f>
        <v>0</v>
      </c>
      <c r="F8" s="3">
        <f>'raw data'!E67</f>
        <v>0</v>
      </c>
      <c r="G8" s="3">
        <f>'raw data'!F67</f>
        <v>0</v>
      </c>
      <c r="H8" s="3">
        <f>'raw data'!G67</f>
        <v>0</v>
      </c>
      <c r="I8" s="3">
        <f>'raw data'!H67</f>
        <v>0</v>
      </c>
      <c r="J8" s="21">
        <f>'raw data'!I67</f>
        <v>0</v>
      </c>
      <c r="K8" s="24">
        <f>'raw data'!J67</f>
        <v>62.475017111567396</v>
      </c>
      <c r="L8" s="4">
        <f>'raw data'!K67</f>
        <v>0</v>
      </c>
    </row>
    <row r="9" spans="1:22" x14ac:dyDescent="0.25">
      <c r="A9" s="52">
        <f>'raw data'!A68</f>
        <v>44802.75</v>
      </c>
      <c r="B9" s="3">
        <f>'raw data'!B68</f>
        <v>889791.02354585298</v>
      </c>
      <c r="C9" s="3">
        <f>'raw data'!C68</f>
        <v>480586.23120752198</v>
      </c>
      <c r="D9" s="5">
        <f>'raw data'!L68</f>
        <v>0</v>
      </c>
      <c r="E9" s="3">
        <f>'raw data'!D68</f>
        <v>0</v>
      </c>
      <c r="F9" s="3">
        <f>'raw data'!E68</f>
        <v>0</v>
      </c>
      <c r="G9" s="3">
        <f>'raw data'!F68</f>
        <v>0</v>
      </c>
      <c r="H9" s="3">
        <f>'raw data'!G68</f>
        <v>0</v>
      </c>
      <c r="I9" s="3">
        <f>'raw data'!H68</f>
        <v>0</v>
      </c>
      <c r="J9" s="21">
        <f>'raw data'!I68</f>
        <v>0</v>
      </c>
      <c r="K9" s="24">
        <f>'raw data'!J68</f>
        <v>62.8281998631074</v>
      </c>
      <c r="L9" s="4">
        <f>'raw data'!K68</f>
        <v>0</v>
      </c>
    </row>
    <row r="10" spans="1:22" x14ac:dyDescent="0.25">
      <c r="A10" s="52">
        <f>'raw data'!A69</f>
        <v>45168</v>
      </c>
      <c r="B10" s="3">
        <f>'raw data'!B69</f>
        <v>969178.48495860398</v>
      </c>
      <c r="C10" s="3">
        <f>'raw data'!C69</f>
        <v>494540.16042372398</v>
      </c>
      <c r="D10" s="5">
        <f>'raw data'!L69</f>
        <v>0</v>
      </c>
      <c r="E10" s="3">
        <f>'raw data'!D69</f>
        <v>0</v>
      </c>
      <c r="F10" s="3">
        <f>'raw data'!E69</f>
        <v>40381.244656249997</v>
      </c>
      <c r="G10" s="3">
        <f>'raw data'!F69</f>
        <v>0</v>
      </c>
      <c r="H10" s="3">
        <f>'raw data'!G69</f>
        <v>0</v>
      </c>
      <c r="I10" s="3">
        <f>'raw data'!H69</f>
        <v>0</v>
      </c>
      <c r="J10" s="21">
        <f>'raw data'!I69</f>
        <v>0</v>
      </c>
      <c r="K10" s="24">
        <f>'raw data'!J69</f>
        <v>63.830253251197803</v>
      </c>
      <c r="L10" s="4">
        <f>'raw data'!K69</f>
        <v>40381.244656249997</v>
      </c>
    </row>
    <row r="11" spans="1:22" x14ac:dyDescent="0.25">
      <c r="A11" s="52">
        <f>'raw data'!A70</f>
        <v>45412.625</v>
      </c>
      <c r="B11" s="3">
        <f>'raw data'!B70</f>
        <v>1025017.24096337</v>
      </c>
      <c r="C11" s="3">
        <f>'raw data'!C70</f>
        <v>503554.45606501901</v>
      </c>
      <c r="D11" s="5">
        <f>'raw data'!L70</f>
        <v>0</v>
      </c>
      <c r="E11" s="3">
        <f>'raw data'!D70</f>
        <v>0</v>
      </c>
      <c r="F11" s="3">
        <f>'raw data'!E70</f>
        <v>27650.511399118699</v>
      </c>
      <c r="G11" s="3">
        <f>'raw data'!F70</f>
        <v>0</v>
      </c>
      <c r="H11" s="3">
        <f>'raw data'!G70</f>
        <v>0</v>
      </c>
      <c r="I11" s="3">
        <f>'raw data'!H70</f>
        <v>0</v>
      </c>
      <c r="J11" s="21">
        <f>'raw data'!I70</f>
        <v>0</v>
      </c>
      <c r="K11" s="24">
        <f>'raw data'!J70</f>
        <v>64.498288843257995</v>
      </c>
      <c r="L11" s="4">
        <f>'raw data'!K70</f>
        <v>27650.511399118699</v>
      </c>
    </row>
    <row r="12" spans="1:22" x14ac:dyDescent="0.25">
      <c r="A12" s="52">
        <f>'raw data'!A71</f>
        <v>45413</v>
      </c>
      <c r="B12" s="3">
        <f>'raw data'!B71</f>
        <v>1025017.24096337</v>
      </c>
      <c r="C12" s="3">
        <f>'raw data'!C71</f>
        <v>455518.45606501901</v>
      </c>
      <c r="D12" s="5">
        <f>'raw data'!L71</f>
        <v>0</v>
      </c>
      <c r="E12" s="3">
        <f>'raw data'!D71</f>
        <v>0</v>
      </c>
      <c r="F12" s="3">
        <f>'raw data'!E71</f>
        <v>0</v>
      </c>
      <c r="G12" s="3">
        <f>'raw data'!F71</f>
        <v>0</v>
      </c>
      <c r="H12" s="3">
        <f>'raw data'!G71</f>
        <v>0</v>
      </c>
      <c r="I12" s="3">
        <f>'raw data'!H71</f>
        <v>0</v>
      </c>
      <c r="J12" s="21">
        <f>'raw data'!I71</f>
        <v>0</v>
      </c>
      <c r="K12" s="24">
        <f>'raw data'!J71</f>
        <v>64.501026694045095</v>
      </c>
      <c r="L12" s="4">
        <f>'raw data'!K71</f>
        <v>0</v>
      </c>
    </row>
    <row r="13" spans="1:22" x14ac:dyDescent="0.25">
      <c r="A13" s="52">
        <f>'raw data'!A72</f>
        <v>45778.25</v>
      </c>
      <c r="B13" s="3">
        <f>'raw data'!B72</f>
        <v>1086518.2754211701</v>
      </c>
      <c r="C13" s="3">
        <f>'raw data'!C72</f>
        <v>414412.62153701298</v>
      </c>
      <c r="D13" s="5">
        <f>'raw data'!L72</f>
        <v>0</v>
      </c>
      <c r="E13" s="3">
        <f>'raw data'!D72</f>
        <v>54158.2483346484</v>
      </c>
      <c r="F13" s="3">
        <f>'raw data'!E72</f>
        <v>96374.482982236295</v>
      </c>
      <c r="G13" s="3">
        <f>'raw data'!F72</f>
        <v>73365.618448352296</v>
      </c>
      <c r="H13" s="3">
        <f>'raw data'!G72</f>
        <v>0</v>
      </c>
      <c r="I13" s="3">
        <f>'raw data'!H72</f>
        <v>8127.3427672528496</v>
      </c>
      <c r="J13" s="21">
        <f>'raw data'!I72</f>
        <v>18093.364477066702</v>
      </c>
      <c r="K13" s="24">
        <f>'raw data'!J72</f>
        <v>65.500342231348398</v>
      </c>
      <c r="L13" s="4">
        <f>'raw data'!K72</f>
        <v>122595.190226555</v>
      </c>
    </row>
    <row r="14" spans="1:22" x14ac:dyDescent="0.25">
      <c r="A14" s="52">
        <f>'raw data'!A73</f>
        <v>46143.5</v>
      </c>
      <c r="B14" s="3">
        <f>'raw data'!B73</f>
        <v>1151709.3719464401</v>
      </c>
      <c r="C14" s="3">
        <f>'raw data'!C73</f>
        <v>368806.28547431302</v>
      </c>
      <c r="D14" s="5">
        <f>'raw data'!L73</f>
        <v>0</v>
      </c>
      <c r="E14" s="3">
        <f>'raw data'!D73</f>
        <v>55512.204543014603</v>
      </c>
      <c r="F14" s="3">
        <f>'raw data'!E73</f>
        <v>98783.845056792197</v>
      </c>
      <c r="G14" s="3">
        <f>'raw data'!F73</f>
        <v>72050.131153783193</v>
      </c>
      <c r="H14" s="3">
        <f>'raw data'!G73</f>
        <v>0</v>
      </c>
      <c r="I14" s="3">
        <f>'raw data'!H73</f>
        <v>7930.0196730674797</v>
      </c>
      <c r="J14" s="21">
        <f>'raw data'!I73</f>
        <v>19269.433168076001</v>
      </c>
      <c r="K14" s="24">
        <f>'raw data'!J73</f>
        <v>66.499657768651602</v>
      </c>
      <c r="L14" s="4">
        <f>'raw data'!K73</f>
        <v>125983.297897935</v>
      </c>
    </row>
    <row r="15" spans="1:22" x14ac:dyDescent="0.25">
      <c r="A15" s="52">
        <f>'raw data'!A74</f>
        <v>46508.75</v>
      </c>
      <c r="B15" s="3">
        <f>'raw data'!B74</f>
        <v>1220811.9342632301</v>
      </c>
      <c r="C15" s="3">
        <f>'raw data'!C74</f>
        <v>318362.776951665</v>
      </c>
      <c r="D15" s="5">
        <f>'raw data'!L74</f>
        <v>0</v>
      </c>
      <c r="E15" s="3">
        <f>'raw data'!D74</f>
        <v>56900.0096565899</v>
      </c>
      <c r="F15" s="3">
        <f>'raw data'!E74</f>
        <v>101253.44118321199</v>
      </c>
      <c r="G15" s="3">
        <f>'raw data'!F74</f>
        <v>70493.385336560197</v>
      </c>
      <c r="H15" s="3">
        <f>'raw data'!G74</f>
        <v>0</v>
      </c>
      <c r="I15" s="3">
        <f>'raw data'!H74</f>
        <v>7696.5078004840398</v>
      </c>
      <c r="J15" s="21">
        <f>'raw data'!I74</f>
        <v>20521.946324001001</v>
      </c>
      <c r="K15" s="24">
        <f>'raw data'!J74</f>
        <v>67.498973305954806</v>
      </c>
      <c r="L15" s="4">
        <f>'raw data'!K74</f>
        <v>129471.89530769701</v>
      </c>
    </row>
    <row r="16" spans="1:22" x14ac:dyDescent="0.25">
      <c r="A16" s="52">
        <f>'raw data'!A75</f>
        <v>46874</v>
      </c>
      <c r="B16" s="3">
        <f>'raw data'!B75</f>
        <v>1294060.65031903</v>
      </c>
      <c r="C16" s="3">
        <f>'raw data'!C75</f>
        <v>262722.518414355</v>
      </c>
      <c r="D16" s="5">
        <f>'raw data'!L75</f>
        <v>0</v>
      </c>
      <c r="E16" s="3">
        <f>'raw data'!D75</f>
        <v>58322.509898004697</v>
      </c>
      <c r="F16" s="3">
        <f>'raw data'!E75</f>
        <v>103784.777212792</v>
      </c>
      <c r="G16" s="3">
        <f>'raw data'!F75</f>
        <v>68675.900030403893</v>
      </c>
      <c r="H16" s="3">
        <f>'raw data'!G75</f>
        <v>0</v>
      </c>
      <c r="I16" s="3">
        <f>'raw data'!H75</f>
        <v>7423.8850045605795</v>
      </c>
      <c r="J16" s="21">
        <f>'raw data'!I75</f>
        <v>21855.872835061</v>
      </c>
      <c r="K16" s="24">
        <f>'raw data'!J75</f>
        <v>68.501026694045095</v>
      </c>
      <c r="L16" s="4">
        <f>'raw data'!K75</f>
        <v>133064.535052413</v>
      </c>
    </row>
    <row r="17" spans="1:12" x14ac:dyDescent="0.25">
      <c r="A17" s="52">
        <f>'raw data'!A76</f>
        <v>47239.25</v>
      </c>
      <c r="B17" s="3">
        <f>'raw data'!B76</f>
        <v>1371704.2893381701</v>
      </c>
      <c r="C17" s="3">
        <f>'raw data'!C76</f>
        <v>201501.515274195</v>
      </c>
      <c r="D17" s="5">
        <f>'raw data'!L76</f>
        <v>0</v>
      </c>
      <c r="E17" s="3">
        <f>'raw data'!D76</f>
        <v>59780.572645454798</v>
      </c>
      <c r="F17" s="3">
        <f>'raw data'!E76</f>
        <v>106379.39664311201</v>
      </c>
      <c r="G17" s="3">
        <f>'raw data'!F76</f>
        <v>66576.837853497898</v>
      </c>
      <c r="H17" s="3">
        <f>'raw data'!G76</f>
        <v>0</v>
      </c>
      <c r="I17" s="3">
        <f>'raw data'!H76</f>
        <v>7109.02567802469</v>
      </c>
      <c r="J17" s="21">
        <f>'raw data'!I76</f>
        <v>23276.504569339999</v>
      </c>
      <c r="K17" s="24">
        <f>'raw data'!J76</f>
        <v>69.500342231348398</v>
      </c>
      <c r="L17" s="4">
        <f>'raw data'!K76</f>
        <v>136764.926890476</v>
      </c>
    </row>
    <row r="18" spans="1:12" x14ac:dyDescent="0.25">
      <c r="A18" s="52">
        <f>'raw data'!A77</f>
        <v>47421.5</v>
      </c>
      <c r="B18" s="3">
        <f>'raw data'!B77</f>
        <v>1412115.1974617699</v>
      </c>
      <c r="C18" s="3">
        <f>'raw data'!C77</f>
        <v>170540.63755688001</v>
      </c>
      <c r="D18" s="5">
        <f>'raw data'!L77</f>
        <v>0</v>
      </c>
      <c r="E18" s="3">
        <f>'raw data'!D77</f>
        <v>29787.992392806998</v>
      </c>
      <c r="F18" s="3">
        <f>'raw data'!E77</f>
        <v>54332.858162279401</v>
      </c>
      <c r="G18" s="3">
        <f>'raw data'!F77</f>
        <v>6024.3574176432803</v>
      </c>
      <c r="H18" s="3">
        <f>'raw data'!G77</f>
        <v>0</v>
      </c>
      <c r="I18" s="3">
        <f>'raw data'!H77</f>
        <v>0</v>
      </c>
      <c r="J18" s="21">
        <f>'raw data'!I77</f>
        <v>12352.3200018485</v>
      </c>
      <c r="K18" s="24">
        <f>'raw data'!J77</f>
        <v>69.998631074606394</v>
      </c>
      <c r="L18" s="4">
        <f>'raw data'!K77</f>
        <v>66685.178164127894</v>
      </c>
    </row>
    <row r="19" spans="1:12" x14ac:dyDescent="0.25">
      <c r="A19" s="52">
        <f>'raw data'!A78</f>
        <v>47786.75</v>
      </c>
      <c r="B19" s="3">
        <f>'raw data'!B78</f>
        <v>1445305.05830723</v>
      </c>
      <c r="C19" s="3">
        <f>'raw data'!C78</f>
        <v>143001.02655534699</v>
      </c>
      <c r="D19" s="5">
        <f>'raw data'!L78</f>
        <v>51537.051002254702</v>
      </c>
      <c r="E19" s="3">
        <f>'raw data'!D78</f>
        <v>61275.086961591202</v>
      </c>
      <c r="F19" s="3">
        <f>'raw data'!E78</f>
        <v>109038.881559189</v>
      </c>
      <c r="G19" s="3">
        <f>'raw data'!F78</f>
        <v>62316.262170765302</v>
      </c>
      <c r="H19" s="3">
        <f>'raw data'!G78</f>
        <v>0</v>
      </c>
      <c r="I19" s="3">
        <f>'raw data'!H78</f>
        <v>16755.828293254999</v>
      </c>
      <c r="J19" s="21">
        <f>'raw data'!I78</f>
        <v>24789.477366347099</v>
      </c>
      <c r="K19" s="24">
        <f>'raw data'!J78</f>
        <v>70.997946611909597</v>
      </c>
      <c r="L19" s="4">
        <f>'raw data'!K78</f>
        <v>150584.18721879201</v>
      </c>
    </row>
    <row r="20" spans="1:12" x14ac:dyDescent="0.25">
      <c r="A20" s="52">
        <f>'raw data'!A79</f>
        <v>48152</v>
      </c>
      <c r="B20" s="3">
        <f>'raw data'!B79</f>
        <v>1475566.13296553</v>
      </c>
      <c r="C20" s="3">
        <f>'raw data'!C79</f>
        <v>114781.331643912</v>
      </c>
      <c r="D20" s="5">
        <f>'raw data'!L79</f>
        <v>56457.228840126198</v>
      </c>
      <c r="E20" s="3">
        <f>'raw data'!D79</f>
        <v>62806.9641356309</v>
      </c>
      <c r="F20" s="3">
        <f>'raw data'!E79</f>
        <v>111764.85359816899</v>
      </c>
      <c r="G20" s="3">
        <f>'raw data'!F79</f>
        <v>61965.981108607099</v>
      </c>
      <c r="H20" s="3">
        <f>'raw data'!G79</f>
        <v>0</v>
      </c>
      <c r="I20" s="3">
        <f>'raw data'!H79</f>
        <v>17898.3024871833</v>
      </c>
      <c r="J20" s="21">
        <f>'raw data'!I79</f>
        <v>26400.793395159701</v>
      </c>
      <c r="K20" s="24">
        <f>'raw data'!J79</f>
        <v>72</v>
      </c>
      <c r="L20" s="4">
        <f>'raw data'!K79</f>
        <v>156063.949480512</v>
      </c>
    </row>
    <row r="21" spans="1:12" x14ac:dyDescent="0.25">
      <c r="A21" s="52">
        <f>'raw data'!A80</f>
        <v>48517.25</v>
      </c>
      <c r="B21" s="3">
        <f>'raw data'!B80</f>
        <v>1506460.7988745</v>
      </c>
      <c r="C21" s="3">
        <f>'raw data'!C80</f>
        <v>82904.6445788743</v>
      </c>
      <c r="D21" s="5">
        <f>'raw data'!L80</f>
        <v>57639.302068966303</v>
      </c>
      <c r="E21" s="3">
        <f>'raw data'!D80</f>
        <v>64377.138239021697</v>
      </c>
      <c r="F21" s="3">
        <f>'raw data'!E80</f>
        <v>114558.97493812301</v>
      </c>
      <c r="G21" s="3">
        <f>'raw data'!F80</f>
        <v>61607.447401803198</v>
      </c>
      <c r="H21" s="3">
        <f>'raw data'!G80</f>
        <v>0</v>
      </c>
      <c r="I21" s="3">
        <f>'raw data'!H80</f>
        <v>18104.187367692401</v>
      </c>
      <c r="J21" s="21">
        <f>'raw data'!I80</f>
        <v>28116.844965845099</v>
      </c>
      <c r="K21" s="24">
        <f>'raw data'!J80</f>
        <v>72.999315537303204</v>
      </c>
      <c r="L21" s="4">
        <f>'raw data'!K80</f>
        <v>160780.00727166099</v>
      </c>
    </row>
    <row r="22" spans="1:12" x14ac:dyDescent="0.25">
      <c r="A22" s="52">
        <f>'raw data'!A81</f>
        <v>48882.5</v>
      </c>
      <c r="B22" s="3">
        <f>'raw data'!B81</f>
        <v>1535858.1310630599</v>
      </c>
      <c r="C22" s="3">
        <f>'raw data'!C81</f>
        <v>48682.622464962304</v>
      </c>
      <c r="D22" s="5">
        <f>'raw data'!L81</f>
        <v>60990.3157439071</v>
      </c>
      <c r="E22" s="3">
        <f>'raw data'!D81</f>
        <v>65986.566694997295</v>
      </c>
      <c r="F22" s="3">
        <f>'raw data'!E81</f>
        <v>117422.949311576</v>
      </c>
      <c r="G22" s="3">
        <f>'raw data'!F81</f>
        <v>61062.860365480097</v>
      </c>
      <c r="H22" s="3">
        <f>'raw data'!G81</f>
        <v>0</v>
      </c>
      <c r="I22" s="3">
        <f>'raw data'!H81</f>
        <v>18805.794027346801</v>
      </c>
      <c r="J22" s="21">
        <f>'raw data'!I81</f>
        <v>29944.439888624998</v>
      </c>
      <c r="K22" s="24">
        <f>'raw data'!J81</f>
        <v>73.998631074606394</v>
      </c>
      <c r="L22" s="4">
        <f>'raw data'!K81</f>
        <v>166173.183227548</v>
      </c>
    </row>
    <row r="23" spans="1:12" x14ac:dyDescent="0.25">
      <c r="A23" s="52">
        <f>'raw data'!A82</f>
        <v>49247.75</v>
      </c>
      <c r="B23" s="3">
        <f>'raw data'!B82</f>
        <v>1563477.7646804999</v>
      </c>
      <c r="C23" s="3">
        <f>'raw data'!C82</f>
        <v>11993.9114390124</v>
      </c>
      <c r="D23" s="5">
        <f>'raw data'!L82</f>
        <v>64531.8542463474</v>
      </c>
      <c r="E23" s="3">
        <f>'raw data'!D82</f>
        <v>67636.230862372206</v>
      </c>
      <c r="F23" s="3">
        <f>'raw data'!E82</f>
        <v>120358.523044366</v>
      </c>
      <c r="G23" s="3">
        <f>'raw data'!F82</f>
        <v>60411.753580914097</v>
      </c>
      <c r="H23" s="3">
        <f>'raw data'!G82</f>
        <v>0</v>
      </c>
      <c r="I23" s="3">
        <f>'raw data'!H82</f>
        <v>19528.401956815302</v>
      </c>
      <c r="J23" s="21">
        <f>'raw data'!I82</f>
        <v>31890.828481385601</v>
      </c>
      <c r="K23" s="24">
        <f>'raw data'!J82</f>
        <v>74.997946611909597</v>
      </c>
      <c r="L23" s="4">
        <f>'raw data'!K82</f>
        <v>171777.753482567</v>
      </c>
    </row>
    <row r="24" spans="1:12" x14ac:dyDescent="0.25">
      <c r="A24" s="52">
        <f>'raw data'!A83</f>
        <v>49613</v>
      </c>
      <c r="B24" s="3">
        <f>'raw data'!B83</f>
        <v>1551321.80620496</v>
      </c>
      <c r="C24" s="3">
        <f>'raw data'!C83</f>
        <v>0</v>
      </c>
      <c r="D24" s="5">
        <f>'raw data'!L83</f>
        <v>71067.171121841093</v>
      </c>
      <c r="E24" s="3">
        <f>'raw data'!D83</f>
        <v>69327.136633931499</v>
      </c>
      <c r="F24" s="3">
        <f>'raw data'!E83</f>
        <v>123367.48612047501</v>
      </c>
      <c r="G24" s="3">
        <f>'raw data'!F83</f>
        <v>0</v>
      </c>
      <c r="H24" s="3">
        <f>'raw data'!G83</f>
        <v>166460.549914876</v>
      </c>
      <c r="I24" s="3">
        <f>'raw data'!H83</f>
        <v>29954.4539761655</v>
      </c>
      <c r="J24" s="21">
        <f>'raw data'!I83</f>
        <v>33963.732332675703</v>
      </c>
      <c r="K24" s="24">
        <f>'raw data'!J83</f>
        <v>76</v>
      </c>
      <c r="L24" s="4">
        <f>'raw data'!K83</f>
        <v>187285.67242931601</v>
      </c>
    </row>
    <row r="25" spans="1:12" x14ac:dyDescent="0.25">
      <c r="A25" s="52">
        <f>'raw data'!A84</f>
        <v>49978.25</v>
      </c>
      <c r="B25" s="3">
        <f>'raw data'!B84</f>
        <v>1518555.71403983</v>
      </c>
      <c r="C25" s="3">
        <f>'raw data'!C84</f>
        <v>0</v>
      </c>
      <c r="D25" s="5">
        <f>'raw data'!L84</f>
        <v>70514.627554770996</v>
      </c>
      <c r="E25" s="3">
        <f>'raw data'!D84</f>
        <v>71060.315049779703</v>
      </c>
      <c r="F25" s="3">
        <f>'raw data'!E84</f>
        <v>126451.673273487</v>
      </c>
      <c r="G25" s="3">
        <f>'raw data'!F84</f>
        <v>0</v>
      </c>
      <c r="H25" s="3">
        <f>'raw data'!G84</f>
        <v>181918.45492648499</v>
      </c>
      <c r="I25" s="3">
        <f>'raw data'!H84</f>
        <v>34282.6673794159</v>
      </c>
      <c r="J25" s="21">
        <f>'raw data'!I84</f>
        <v>36171.374934299602</v>
      </c>
      <c r="K25" s="24">
        <f>'raw data'!J84</f>
        <v>76.999315537303204</v>
      </c>
      <c r="L25" s="4">
        <f>'raw data'!K84</f>
        <v>196905.71558720199</v>
      </c>
    </row>
    <row r="26" spans="1:12" x14ac:dyDescent="0.25">
      <c r="A26" s="52">
        <f>'raw data'!A85</f>
        <v>50343.5</v>
      </c>
      <c r="B26" s="3">
        <f>'raw data'!B85</f>
        <v>1477406.9658596499</v>
      </c>
      <c r="C26" s="3">
        <f>'raw data'!C85</f>
        <v>0</v>
      </c>
      <c r="D26" s="5">
        <f>'raw data'!L85</f>
        <v>71629.986511313095</v>
      </c>
      <c r="E26" s="3">
        <f>'raw data'!D85</f>
        <v>72836.822926024193</v>
      </c>
      <c r="F26" s="3">
        <f>'raw data'!E85</f>
        <v>129612.96510532399</v>
      </c>
      <c r="G26" s="3">
        <f>'raw data'!F85</f>
        <v>0</v>
      </c>
      <c r="H26" s="3">
        <f>'raw data'!G85</f>
        <v>191492.623350865</v>
      </c>
      <c r="I26" s="3">
        <f>'raw data'!H85</f>
        <v>36963.4345382424</v>
      </c>
      <c r="J26" s="21">
        <f>'raw data'!I85</f>
        <v>38522.514305029101</v>
      </c>
      <c r="K26" s="24">
        <f>'raw data'!J85</f>
        <v>77.998631074606394</v>
      </c>
      <c r="L26" s="4">
        <f>'raw data'!K85</f>
        <v>205098.91394859599</v>
      </c>
    </row>
    <row r="27" spans="1:12" x14ac:dyDescent="0.25">
      <c r="A27" s="52">
        <f>'raw data'!A86</f>
        <v>50708.75</v>
      </c>
      <c r="B27" s="3">
        <f>'raw data'!B86</f>
        <v>1427583.38914786</v>
      </c>
      <c r="C27" s="3">
        <f>'raw data'!C86</f>
        <v>0</v>
      </c>
      <c r="D27" s="5">
        <f>'raw data'!L86</f>
        <v>72778.668268948502</v>
      </c>
      <c r="E27" s="3">
        <f>'raw data'!D86</f>
        <v>74657.743499174801</v>
      </c>
      <c r="F27" s="3">
        <f>'raw data'!E86</f>
        <v>132853.289232957</v>
      </c>
      <c r="G27" s="3">
        <f>'raw data'!F86</f>
        <v>0</v>
      </c>
      <c r="H27" s="3">
        <f>'raw data'!G86</f>
        <v>199644.539981179</v>
      </c>
      <c r="I27" s="3">
        <f>'raw data'!H86</f>
        <v>39245.9711947303</v>
      </c>
      <c r="J27" s="21">
        <f>'raw data'!I86</f>
        <v>41026.477734856002</v>
      </c>
      <c r="K27" s="24">
        <f>'raw data'!J86</f>
        <v>78.997946611909597</v>
      </c>
      <c r="L27" s="4">
        <f>'raw data'!K86</f>
        <v>213125.738162544</v>
      </c>
    </row>
    <row r="28" spans="1:12" x14ac:dyDescent="0.25">
      <c r="A28" s="52">
        <f>'raw data'!A87</f>
        <v>51074</v>
      </c>
      <c r="B28" s="3">
        <f>'raw data'!B87</f>
        <v>1368411.4135847101</v>
      </c>
      <c r="C28" s="3">
        <f>'raw data'!C87</f>
        <v>0</v>
      </c>
      <c r="D28" s="5">
        <f>'raw data'!L87</f>
        <v>76341.357708441996</v>
      </c>
      <c r="E28" s="3">
        <f>'raw data'!D87</f>
        <v>76524.187086654201</v>
      </c>
      <c r="F28" s="3">
        <f>'raw data'!E87</f>
        <v>136174.62146378099</v>
      </c>
      <c r="G28" s="3">
        <f>'raw data'!F87</f>
        <v>0</v>
      </c>
      <c r="H28" s="3">
        <f>'raw data'!G87</f>
        <v>207635.16338313499</v>
      </c>
      <c r="I28" s="3">
        <f>'raw data'!H87</f>
        <v>41483.345747277897</v>
      </c>
      <c r="J28" s="21">
        <f>'raw data'!I87</f>
        <v>43693.198787621601</v>
      </c>
      <c r="K28" s="24">
        <f>'raw data'!J87</f>
        <v>80</v>
      </c>
      <c r="L28" s="4">
        <f>'raw data'!K87</f>
        <v>221351.16599868101</v>
      </c>
    </row>
    <row r="29" spans="1:12" x14ac:dyDescent="0.25">
      <c r="A29" s="52">
        <f>'raw data'!A88</f>
        <v>51439.25</v>
      </c>
      <c r="B29" s="3">
        <f>'raw data'!B88</f>
        <v>1299063.24766069</v>
      </c>
      <c r="C29" s="3">
        <f>'raw data'!C88</f>
        <v>0</v>
      </c>
      <c r="D29" s="5">
        <f>'raw data'!L88</f>
        <v>73177.080940358894</v>
      </c>
      <c r="E29" s="3">
        <f>'raw data'!D88</f>
        <v>78437.291763820496</v>
      </c>
      <c r="F29" s="3">
        <f>'raw data'!E88</f>
        <v>139578.98700037599</v>
      </c>
      <c r="G29" s="3">
        <f>'raw data'!F88</f>
        <v>0</v>
      </c>
      <c r="H29" s="3">
        <f>'raw data'!G88</f>
        <v>215829.995691897</v>
      </c>
      <c r="I29" s="3">
        <f>'raw data'!H88</f>
        <v>43777.898793731401</v>
      </c>
      <c r="J29" s="21">
        <f>'raw data'!I88</f>
        <v>46533.256708817004</v>
      </c>
      <c r="K29" s="24">
        <f>'raw data'!J88</f>
        <v>80.999315537303204</v>
      </c>
      <c r="L29" s="4">
        <f>'raw data'!K88</f>
        <v>229890.14250292399</v>
      </c>
    </row>
    <row r="30" spans="1:12" x14ac:dyDescent="0.25">
      <c r="A30" s="52">
        <f>'raw data'!A89</f>
        <v>51804.5</v>
      </c>
      <c r="B30" s="3">
        <f>'raw data'!B89</f>
        <v>1218616.9138364799</v>
      </c>
      <c r="C30" s="3">
        <f>'raw data'!C89</f>
        <v>0</v>
      </c>
      <c r="D30" s="5">
        <f>'raw data'!L89</f>
        <v>72573.365791100005</v>
      </c>
      <c r="E30" s="3">
        <f>'raw data'!D89</f>
        <v>80398.224057916101</v>
      </c>
      <c r="F30" s="3">
        <f>'raw data'!E89</f>
        <v>143068.46167538501</v>
      </c>
      <c r="G30" s="3">
        <f>'raw data'!F89</f>
        <v>0</v>
      </c>
      <c r="H30" s="3">
        <f>'raw data'!G89</f>
        <v>224344.54525531901</v>
      </c>
      <c r="I30" s="3">
        <f>'raw data'!H89</f>
        <v>46161.972671489399</v>
      </c>
      <c r="J30" s="21">
        <f>'raw data'!I89</f>
        <v>49557.918394890097</v>
      </c>
      <c r="K30" s="24">
        <f>'raw data'!J89</f>
        <v>81.998631074606394</v>
      </c>
      <c r="L30" s="4">
        <f>'raw data'!K89</f>
        <v>238788.352741765</v>
      </c>
    </row>
    <row r="31" spans="1:12" x14ac:dyDescent="0.25">
      <c r="A31" s="52">
        <f>'raw data'!A90</f>
        <v>52169.75</v>
      </c>
      <c r="B31" s="3">
        <f>'raw data'!B90</f>
        <v>1126069.22344969</v>
      </c>
      <c r="C31" s="3">
        <f>'raw data'!C90</f>
        <v>0</v>
      </c>
      <c r="D31" s="5">
        <f>'raw data'!L90</f>
        <v>71264.147007981403</v>
      </c>
      <c r="E31" s="3">
        <f>'raw data'!D90</f>
        <v>82408.179659363901</v>
      </c>
      <c r="F31" s="3">
        <f>'raw data'!E90</f>
        <v>146645.17321727</v>
      </c>
      <c r="G31" s="3">
        <f>'raw data'!F90</f>
        <v>0</v>
      </c>
      <c r="H31" s="3">
        <f>'raw data'!G90</f>
        <v>233225.10203041299</v>
      </c>
      <c r="I31" s="3">
        <f>'raw data'!H90</f>
        <v>48648.528568515598</v>
      </c>
      <c r="J31" s="21">
        <f>'raw data'!I90</f>
        <v>52779.183090557999</v>
      </c>
      <c r="K31" s="24">
        <f>'raw data'!J90</f>
        <v>82.997946611909597</v>
      </c>
      <c r="L31" s="4">
        <f>'raw data'!K90</f>
        <v>248072.88487634301</v>
      </c>
    </row>
    <row r="32" spans="1:12" x14ac:dyDescent="0.25">
      <c r="A32" s="52">
        <f>'raw data'!A91</f>
        <v>52535</v>
      </c>
      <c r="B32" s="3">
        <f>'raw data'!B91</f>
        <v>1020335.29549256</v>
      </c>
      <c r="C32" s="3">
        <f>'raw data'!C91</f>
        <v>0</v>
      </c>
      <c r="D32" s="5">
        <f>'raw data'!L91</f>
        <v>72649.627319335006</v>
      </c>
      <c r="E32" s="3">
        <f>'raw data'!D91</f>
        <v>84468.384150847996</v>
      </c>
      <c r="F32" s="3">
        <f>'raw data'!E91</f>
        <v>150311.30254770099</v>
      </c>
      <c r="G32" s="3">
        <f>'raw data'!F91</f>
        <v>0</v>
      </c>
      <c r="H32" s="3">
        <f>'raw data'!G91</f>
        <v>242499.40348503401</v>
      </c>
      <c r="I32" s="3">
        <f>'raw data'!H91</f>
        <v>51245.332975809601</v>
      </c>
      <c r="J32" s="21">
        <f>'raw data'!I91</f>
        <v>56209.829991444298</v>
      </c>
      <c r="K32" s="24">
        <f>'raw data'!J91</f>
        <v>84</v>
      </c>
      <c r="L32" s="4">
        <f>'raw data'!K91</f>
        <v>257766.46551495499</v>
      </c>
    </row>
    <row r="33" spans="1:13" x14ac:dyDescent="0.25">
      <c r="A33" s="52">
        <f>'raw data'!A92</f>
        <v>52900.25</v>
      </c>
      <c r="B33" s="3">
        <f>'raw data'!B92</f>
        <v>899856.96484604001</v>
      </c>
      <c r="C33" s="3">
        <f>'raw data'!C92</f>
        <v>0</v>
      </c>
      <c r="D33" s="5">
        <f>'raw data'!L92</f>
        <v>65828.083580165505</v>
      </c>
      <c r="E33" s="3">
        <f>'raw data'!D92</f>
        <v>86580.0937546192</v>
      </c>
      <c r="F33" s="3">
        <f>'raw data'!E92</f>
        <v>154069.085111394</v>
      </c>
      <c r="G33" s="3">
        <f>'raw data'!F92</f>
        <v>0</v>
      </c>
      <c r="H33" s="3">
        <f>'raw data'!G92</f>
        <v>252190.872964899</v>
      </c>
      <c r="I33" s="3">
        <f>'raw data'!H92</f>
        <v>54345.988078416704</v>
      </c>
      <c r="J33" s="21">
        <f>'raw data'!I92</f>
        <v>59863.468940888102</v>
      </c>
      <c r="K33" s="24">
        <f>'raw data'!J92</f>
        <v>84.999315537303204</v>
      </c>
      <c r="L33" s="4">
        <f>'raw data'!K92</f>
        <v>268278.54213069897</v>
      </c>
    </row>
    <row r="34" spans="1:13" x14ac:dyDescent="0.25">
      <c r="A34" s="52">
        <f>'raw data'!A93</f>
        <v>53265.5</v>
      </c>
      <c r="B34" s="3">
        <f>'raw data'!B93</f>
        <v>763100.36941685504</v>
      </c>
      <c r="C34" s="3">
        <f>'raw data'!C93</f>
        <v>0</v>
      </c>
      <c r="D34" s="5">
        <f>'raw data'!L93</f>
        <v>60801.146273381099</v>
      </c>
      <c r="E34" s="3">
        <f>'raw data'!D93</f>
        <v>88744.596098484704</v>
      </c>
      <c r="F34" s="3">
        <f>'raw data'!E93</f>
        <v>157920.81223917901</v>
      </c>
      <c r="G34" s="3">
        <f>'raw data'!F93</f>
        <v>0</v>
      </c>
      <c r="H34" s="3">
        <f>'raw data'!G93</f>
        <v>262709.70532486902</v>
      </c>
      <c r="I34" s="3">
        <f>'raw data'!H93</f>
        <v>57817.202757206796</v>
      </c>
      <c r="J34" s="21">
        <f>'raw data'!I93</f>
        <v>63754.594422045899</v>
      </c>
      <c r="K34" s="24">
        <f>'raw data'!J93</f>
        <v>85.998631074606394</v>
      </c>
      <c r="L34" s="4">
        <f>'raw data'!K93</f>
        <v>279492.60941843101</v>
      </c>
    </row>
    <row r="35" spans="1:13" x14ac:dyDescent="0.25">
      <c r="A35" s="52">
        <f>'raw data'!A94</f>
        <v>53630.75</v>
      </c>
      <c r="B35" s="3">
        <f>'raw data'!B94</f>
        <v>608558.86206331395</v>
      </c>
      <c r="C35" s="3">
        <f>'raw data'!C94</f>
        <v>0</v>
      </c>
      <c r="D35" s="5">
        <f>'raw data'!L94</f>
        <v>54120.593575663501</v>
      </c>
      <c r="E35" s="3">
        <f>'raw data'!D94</f>
        <v>90963.211000946802</v>
      </c>
      <c r="F35" s="3">
        <f>'raw data'!E94</f>
        <v>161868.83254515799</v>
      </c>
      <c r="G35" s="3">
        <f>'raw data'!F94</f>
        <v>0</v>
      </c>
      <c r="H35" s="3">
        <f>'raw data'!G94</f>
        <v>273940.19671170198</v>
      </c>
      <c r="I35" s="3">
        <f>'raw data'!H94</f>
        <v>61523.264914861698</v>
      </c>
      <c r="J35" s="21">
        <f>'raw data'!I94</f>
        <v>67898.643059478898</v>
      </c>
      <c r="K35" s="24">
        <f>'raw data'!J94</f>
        <v>86.997946611909597</v>
      </c>
      <c r="L35" s="4">
        <f>'raw data'!K94</f>
        <v>291290.740519499</v>
      </c>
    </row>
    <row r="36" spans="1:13" x14ac:dyDescent="0.25">
      <c r="A36" s="52">
        <f>'raw data'!A95</f>
        <v>53996</v>
      </c>
      <c r="B36" s="3">
        <f>'raw data'!B95</f>
        <v>434656.53463055397</v>
      </c>
      <c r="C36" s="3">
        <f>'raw data'!C95</f>
        <v>0</v>
      </c>
      <c r="D36" s="5">
        <f>'raw data'!L95</f>
        <v>47918.020634906599</v>
      </c>
      <c r="E36" s="3">
        <f>'raw data'!D95</f>
        <v>93237.291275970507</v>
      </c>
      <c r="F36" s="3">
        <f>'raw data'!E95</f>
        <v>165915.553358787</v>
      </c>
      <c r="G36" s="3">
        <f>'raw data'!F95</f>
        <v>0</v>
      </c>
      <c r="H36" s="3">
        <f>'raw data'!G95</f>
        <v>285765.27944059798</v>
      </c>
      <c r="I36" s="3">
        <f>'raw data'!H95</f>
        <v>65425.542215397603</v>
      </c>
      <c r="J36" s="21">
        <f>'raw data'!I95</f>
        <v>72312.054858345</v>
      </c>
      <c r="K36" s="24">
        <f>'raw data'!J95</f>
        <v>88</v>
      </c>
      <c r="L36" s="4">
        <f>'raw data'!K95</f>
        <v>303653.15043252998</v>
      </c>
    </row>
    <row r="37" spans="1:13" x14ac:dyDescent="0.25">
      <c r="A37" s="52">
        <f>'raw data'!A96</f>
        <v>54361.25</v>
      </c>
      <c r="B37" s="3">
        <f>'raw data'!B96</f>
        <v>239710.56018082</v>
      </c>
      <c r="C37" s="3">
        <f>'raw data'!C96</f>
        <v>0</v>
      </c>
      <c r="D37" s="5">
        <f>'raw data'!L96</f>
        <v>34224.923986657697</v>
      </c>
      <c r="E37" s="3">
        <f>'raw data'!D96</f>
        <v>95568.2235578697</v>
      </c>
      <c r="F37" s="3">
        <f>'raw data'!E96</f>
        <v>170063.44219275701</v>
      </c>
      <c r="G37" s="3">
        <f>'raw data'!F96</f>
        <v>0</v>
      </c>
      <c r="H37" s="3">
        <f>'raw data'!G96</f>
        <v>298166.08929861098</v>
      </c>
      <c r="I37" s="3">
        <f>'raw data'!H96</f>
        <v>69517.809468541906</v>
      </c>
      <c r="J37" s="21">
        <f>'raw data'!I96</f>
        <v>77012.338424137401</v>
      </c>
      <c r="K37" s="24">
        <f>'raw data'!J96</f>
        <v>88.999315537303204</v>
      </c>
      <c r="L37" s="4">
        <f>'raw data'!K96</f>
        <v>316593.59008543601</v>
      </c>
    </row>
    <row r="38" spans="1:13" x14ac:dyDescent="0.25">
      <c r="A38" s="52">
        <f>'raw data'!A97</f>
        <v>54726.5</v>
      </c>
      <c r="B38" s="3">
        <f>'raw data'!B97</f>
        <v>21912.524226488698</v>
      </c>
      <c r="C38" s="3">
        <f>'raw data'!C97</f>
        <v>0</v>
      </c>
      <c r="D38" s="5">
        <f>'raw data'!L97</f>
        <v>19975.880015068298</v>
      </c>
      <c r="E38" s="3">
        <f>'raw data'!D97</f>
        <v>97957.429146816503</v>
      </c>
      <c r="F38" s="3">
        <f>'raw data'!E97</f>
        <v>174315.028247576</v>
      </c>
      <c r="G38" s="3">
        <f>'raw data'!F97</f>
        <v>0</v>
      </c>
      <c r="H38" s="3">
        <f>'raw data'!G97</f>
        <v>311157.363765802</v>
      </c>
      <c r="I38" s="3">
        <f>'raw data'!H97</f>
        <v>73804.930042714594</v>
      </c>
      <c r="J38" s="21">
        <f>'raw data'!I97</f>
        <v>82018.140421706295</v>
      </c>
      <c r="K38" s="24">
        <f>'raw data'!J97</f>
        <v>89.998631074606394</v>
      </c>
      <c r="L38" s="4">
        <f>'raw data'!K97</f>
        <v>330138.09871199698</v>
      </c>
    </row>
    <row r="39" spans="1:13" x14ac:dyDescent="0.25">
      <c r="A39" s="52">
        <f>'raw data'!A98</f>
        <v>55091.75</v>
      </c>
      <c r="B39" s="3">
        <f>'raw data'!B98</f>
        <v>-220684.428556028</v>
      </c>
      <c r="C39" s="3">
        <f>'raw data'!C98</f>
        <v>0</v>
      </c>
      <c r="D39" s="5">
        <f>'raw data'!L98</f>
        <v>1922.1512479376099</v>
      </c>
      <c r="E39" s="3">
        <f>'raw data'!D98</f>
        <v>100406.364875486</v>
      </c>
      <c r="F39" s="3">
        <f>'raw data'!E98</f>
        <v>178672.903953765</v>
      </c>
      <c r="G39" s="3">
        <f>'raw data'!F98</f>
        <v>0</v>
      </c>
      <c r="H39" s="3">
        <f>'raw data'!G98</f>
        <v>324766.19881427399</v>
      </c>
      <c r="I39" s="3">
        <f>'raw data'!H98</f>
        <v>78295.845608710501</v>
      </c>
      <c r="J39" s="21">
        <f>'raw data'!I98</f>
        <v>87349.319549117296</v>
      </c>
      <c r="K39" s="24">
        <f>'raw data'!J98</f>
        <v>90.997946611909597</v>
      </c>
      <c r="L39" s="4">
        <f>'raw data'!K98</f>
        <v>344318.06911159301</v>
      </c>
    </row>
    <row r="40" spans="1:13" x14ac:dyDescent="0.25">
      <c r="A40" s="52">
        <f>'raw data'!A99</f>
        <v>55457</v>
      </c>
      <c r="B40" s="3">
        <f>'raw data'!B99</f>
        <v>-490177.01137533801</v>
      </c>
      <c r="C40" s="3">
        <f>'raw data'!C99</f>
        <v>0</v>
      </c>
      <c r="D40" s="5">
        <f>'raw data'!L99</f>
        <v>-21635.728289806699</v>
      </c>
      <c r="E40" s="3">
        <f>'raw data'!D99</f>
        <v>102916.523997374</v>
      </c>
      <c r="F40" s="3">
        <f>'raw data'!E99</f>
        <v>183139.72655260901</v>
      </c>
      <c r="G40" s="3">
        <f>'raw data'!F99</f>
        <v>0</v>
      </c>
      <c r="H40" s="3">
        <f>'raw data'!G99</f>
        <v>339025.11888152402</v>
      </c>
      <c r="I40" s="3">
        <f>'raw data'!H99</f>
        <v>83001.289230902898</v>
      </c>
      <c r="J40" s="21">
        <f>'raw data'!I99</f>
        <v>93027.025319809894</v>
      </c>
      <c r="K40" s="24">
        <f>'raw data'!J99</f>
        <v>92</v>
      </c>
      <c r="L40" s="4">
        <f>'raw data'!K99</f>
        <v>359168.041103322</v>
      </c>
    </row>
    <row r="41" spans="1:13" x14ac:dyDescent="0.25">
      <c r="A41" s="52">
        <f>'raw data'!A100</f>
        <v>55822.25</v>
      </c>
      <c r="B41" s="3">
        <f>'raw data'!B100</f>
        <v>-788823.25550752098</v>
      </c>
      <c r="C41" s="3">
        <f>'raw data'!C100</f>
        <v>0</v>
      </c>
      <c r="D41" s="5">
        <f>'raw data'!L100</f>
        <v>-48056.5697426802</v>
      </c>
      <c r="E41" s="3">
        <f>'raw data'!D100</f>
        <v>105489.43709730799</v>
      </c>
      <c r="F41" s="3">
        <f>'raw data'!E100</f>
        <v>187718.21971642401</v>
      </c>
      <c r="G41" s="3">
        <f>'raw data'!F100</f>
        <v>0</v>
      </c>
      <c r="H41" s="3">
        <f>'raw data'!G100</f>
        <v>353969.87534832902</v>
      </c>
      <c r="I41" s="3">
        <f>'raw data'!H100</f>
        <v>87933.058864948602</v>
      </c>
      <c r="J41" s="21">
        <f>'raw data'!I100</f>
        <v>99073.781965597504</v>
      </c>
      <c r="K41" s="24">
        <f>'raw data'!J100</f>
        <v>92.999315537303204</v>
      </c>
      <c r="L41" s="4">
        <f>'raw data'!K100</f>
        <v>374725.06054697098</v>
      </c>
    </row>
    <row r="42" spans="1:13" x14ac:dyDescent="0.25">
      <c r="A42" s="52">
        <f>'raw data'!A101</f>
        <v>56187.5</v>
      </c>
      <c r="B42" s="3">
        <f>'raw data'!B101</f>
        <v>-1119054.53841752</v>
      </c>
      <c r="C42" s="3">
        <f>'raw data'!C101</f>
        <v>0</v>
      </c>
      <c r="D42" s="5">
        <f>'raw data'!L101</f>
        <v>-82169.089115366805</v>
      </c>
      <c r="E42" s="3">
        <f>'raw data'!D101</f>
        <v>108126.673024741</v>
      </c>
      <c r="F42" s="3">
        <f>'raw data'!E101</f>
        <v>192411.17520933499</v>
      </c>
      <c r="G42" s="3">
        <f>'raw data'!F101</f>
        <v>0</v>
      </c>
      <c r="H42" s="3">
        <f>'raw data'!G101</f>
        <v>369638.81091393402</v>
      </c>
      <c r="I42" s="3">
        <f>'raw data'!H101</f>
        <v>93103.807601598295</v>
      </c>
      <c r="J42" s="21">
        <f>'raw data'!I101</f>
        <v>105513.57779336099</v>
      </c>
      <c r="K42" s="24">
        <f>'raw data'!J101</f>
        <v>93.998631074606394</v>
      </c>
      <c r="L42" s="4">
        <f>'raw data'!K101</f>
        <v>391028.56060429499</v>
      </c>
    </row>
    <row r="43" spans="1:13" x14ac:dyDescent="0.25">
      <c r="A43" s="52">
        <f>'raw data'!A102</f>
        <v>56552.75</v>
      </c>
      <c r="B43" s="3">
        <f>'raw data'!B102</f>
        <v>-1483488.39217768</v>
      </c>
      <c r="C43" s="3">
        <f>'raw data'!C102</f>
        <v>0</v>
      </c>
      <c r="D43" s="5">
        <f>'raw data'!L102</f>
        <v>-122973.026199728</v>
      </c>
      <c r="E43" s="3">
        <f>'raw data'!D102</f>
        <v>110829.839850359</v>
      </c>
      <c r="F43" s="3">
        <f>'raw data'!E102</f>
        <v>197221.45458956799</v>
      </c>
      <c r="G43" s="3">
        <f>'raw data'!F102</f>
        <v>0</v>
      </c>
      <c r="H43" s="3">
        <f>'raw data'!G102</f>
        <v>386072.74656354298</v>
      </c>
      <c r="I43" s="3">
        <f>'raw data'!H102</f>
        <v>98527.006365969195</v>
      </c>
      <c r="J43" s="21">
        <f>'raw data'!I102</f>
        <v>112371.960349929</v>
      </c>
      <c r="K43" s="24">
        <f>'raw data'!J102</f>
        <v>94.997946611909597</v>
      </c>
      <c r="L43" s="4">
        <f>'raw data'!K102</f>
        <v>408120.42130546703</v>
      </c>
    </row>
    <row r="44" spans="1:13" x14ac:dyDescent="0.25">
      <c r="A44" s="52">
        <f>'raw data'!A103</f>
        <v>56552.75</v>
      </c>
      <c r="B44" s="3">
        <f>'raw data'!B103</f>
        <v>-1483488.39217768</v>
      </c>
      <c r="C44" s="3">
        <f>'raw data'!C103</f>
        <v>0</v>
      </c>
      <c r="D44" s="5">
        <f>'raw data'!L103</f>
        <v>-122973.026199728</v>
      </c>
      <c r="E44" s="3">
        <f>'raw data'!D103</f>
        <v>0</v>
      </c>
      <c r="F44" s="3">
        <f>'raw data'!E103</f>
        <v>0</v>
      </c>
      <c r="G44" s="3">
        <f>'raw data'!F103</f>
        <v>0</v>
      </c>
      <c r="H44" s="3">
        <f>'raw data'!G103</f>
        <v>0</v>
      </c>
      <c r="I44" s="3">
        <f>'raw data'!H103</f>
        <v>0</v>
      </c>
      <c r="J44" s="21">
        <f>'raw data'!I103</f>
        <v>0</v>
      </c>
      <c r="K44" s="24">
        <f>'raw data'!J103</f>
        <v>94.997946611909597</v>
      </c>
      <c r="L44" s="4">
        <f>'raw data'!K103</f>
        <v>0</v>
      </c>
    </row>
    <row r="45" spans="1:13" ht="15.75" thickBot="1" x14ac:dyDescent="0.3">
      <c r="A45" s="52">
        <f>'raw data'!A104</f>
        <v>56552.75</v>
      </c>
      <c r="B45" s="3">
        <f>'raw data'!B104</f>
        <v>0</v>
      </c>
      <c r="C45" s="3">
        <f>'raw data'!C104</f>
        <v>0</v>
      </c>
      <c r="D45" s="5">
        <f>'raw data'!L104</f>
        <v>-122973.026199728</v>
      </c>
      <c r="E45" s="3">
        <f>'raw data'!D104</f>
        <v>0</v>
      </c>
      <c r="F45" s="3">
        <f>'raw data'!E104</f>
        <v>0</v>
      </c>
      <c r="G45" s="3">
        <f>'raw data'!F104</f>
        <v>0</v>
      </c>
      <c r="H45" s="3">
        <f>'raw data'!G104</f>
        <v>0</v>
      </c>
      <c r="I45" s="3">
        <f>'raw data'!H104</f>
        <v>0</v>
      </c>
      <c r="J45" s="21">
        <f>'raw data'!I104</f>
        <v>0</v>
      </c>
      <c r="K45" s="24">
        <f>'raw data'!J104</f>
        <v>94.997946611909597</v>
      </c>
      <c r="L45" s="4">
        <f>'raw data'!K104</f>
        <v>0</v>
      </c>
    </row>
    <row r="46" spans="1:13" ht="16.5" thickTop="1" thickBot="1" x14ac:dyDescent="0.3">
      <c r="A46" s="93" t="s">
        <v>54</v>
      </c>
      <c r="B46" s="94"/>
      <c r="C46" s="95"/>
      <c r="D46" s="77"/>
      <c r="E46" s="73">
        <f t="shared" ref="E46:J46" si="0">SUM(E6:E45)</f>
        <v>2407481.4928716212</v>
      </c>
      <c r="F46" s="73">
        <f t="shared" si="0"/>
        <v>4353464.9331005244</v>
      </c>
      <c r="G46" s="73">
        <f t="shared" si="0"/>
        <v>664550.53486781055</v>
      </c>
      <c r="H46" s="73">
        <f t="shared" si="0"/>
        <v>5320452.6360472869</v>
      </c>
      <c r="I46" s="73">
        <f t="shared" si="0"/>
        <v>1324438.6460503293</v>
      </c>
      <c r="J46" s="73">
        <f t="shared" si="0"/>
        <v>1575164.2168573632</v>
      </c>
      <c r="K46" s="72"/>
      <c r="L46" s="74">
        <f>SUM(L6:L45)</f>
        <v>7253067.7960082181</v>
      </c>
    </row>
    <row r="47" spans="1:13" s="65" customFormat="1" x14ac:dyDescent="0.25">
      <c r="A47" s="75"/>
      <c r="B47" s="75"/>
      <c r="C47" s="75"/>
      <c r="D47" s="75"/>
      <c r="E47" s="45"/>
      <c r="F47" s="45">
        <f>F46/$L$46</f>
        <v>0.6002239404816383</v>
      </c>
      <c r="G47" s="45"/>
      <c r="H47" s="45"/>
      <c r="I47" s="45">
        <f>I46/$L$46</f>
        <v>0.18260392475294998</v>
      </c>
      <c r="J47" s="45">
        <f>J46/$L$46</f>
        <v>0.21717213476541156</v>
      </c>
      <c r="K47" s="75"/>
      <c r="L47" s="45"/>
      <c r="M47" s="28"/>
    </row>
    <row r="48" spans="1:13" s="65" customFormat="1" x14ac:dyDescent="0.25">
      <c r="A48" s="75"/>
      <c r="B48" s="75"/>
      <c r="C48" s="75"/>
      <c r="D48" s="75"/>
      <c r="E48" s="45">
        <f>E46/($E$46+$G$46+$H$46)</f>
        <v>0.28686158978160792</v>
      </c>
      <c r="F48" s="75"/>
      <c r="G48" s="45">
        <f>G46/($E$46+$G$46+$H$46)</f>
        <v>7.9184003485323382E-2</v>
      </c>
      <c r="H48" s="45">
        <f>H46/($E$46+$G$46+$H$46)</f>
        <v>0.63395440673306869</v>
      </c>
      <c r="I48" s="75"/>
      <c r="J48" s="75"/>
      <c r="K48" s="75"/>
      <c r="L48" s="75"/>
      <c r="M48" s="28"/>
    </row>
    <row r="49" spans="4:4" x14ac:dyDescent="0.25">
      <c r="D49" s="65"/>
    </row>
    <row r="50" spans="4:4" x14ac:dyDescent="0.25">
      <c r="D50" s="65"/>
    </row>
    <row r="51" spans="4:4" x14ac:dyDescent="0.25">
      <c r="D51" s="65"/>
    </row>
    <row r="52" spans="4:4" x14ac:dyDescent="0.25">
      <c r="D52" s="65"/>
    </row>
    <row r="53" spans="4:4" x14ac:dyDescent="0.25">
      <c r="D53" s="65"/>
    </row>
    <row r="54" spans="4:4" x14ac:dyDescent="0.25">
      <c r="D54" s="65"/>
    </row>
    <row r="55" spans="4:4" x14ac:dyDescent="0.25">
      <c r="D55" s="65"/>
    </row>
    <row r="56" spans="4:4" x14ac:dyDescent="0.25">
      <c r="D56" s="65"/>
    </row>
    <row r="57" spans="4:4" x14ac:dyDescent="0.25">
      <c r="D57" s="65"/>
    </row>
    <row r="58" spans="4:4" x14ac:dyDescent="0.25">
      <c r="D58" s="65"/>
    </row>
    <row r="59" spans="4:4" x14ac:dyDescent="0.25">
      <c r="D59" s="65"/>
    </row>
    <row r="60" spans="4:4" x14ac:dyDescent="0.25">
      <c r="D60" s="65"/>
    </row>
    <row r="61" spans="4:4" x14ac:dyDescent="0.25">
      <c r="D61" s="65"/>
    </row>
    <row r="62" spans="4:4" x14ac:dyDescent="0.25">
      <c r="D62" s="65"/>
    </row>
    <row r="63" spans="4:4" x14ac:dyDescent="0.25">
      <c r="D63" s="65"/>
    </row>
    <row r="64" spans="4:4" x14ac:dyDescent="0.25">
      <c r="D64" s="65"/>
    </row>
    <row r="65" spans="4:4" x14ac:dyDescent="0.25">
      <c r="D65" s="65"/>
    </row>
    <row r="66" spans="4:4" x14ac:dyDescent="0.25">
      <c r="D66" s="65"/>
    </row>
    <row r="67" spans="4:4" x14ac:dyDescent="0.25">
      <c r="D67" s="65"/>
    </row>
    <row r="68" spans="4:4" x14ac:dyDescent="0.25">
      <c r="D68" s="65"/>
    </row>
    <row r="69" spans="4:4" x14ac:dyDescent="0.25">
      <c r="D69" s="65"/>
    </row>
    <row r="70" spans="4:4" x14ac:dyDescent="0.25">
      <c r="D70" s="65"/>
    </row>
    <row r="71" spans="4:4" x14ac:dyDescent="0.25">
      <c r="D71" s="65"/>
    </row>
    <row r="72" spans="4:4" x14ac:dyDescent="0.25">
      <c r="D72" s="65"/>
    </row>
    <row r="73" spans="4:4" x14ac:dyDescent="0.25">
      <c r="D73" s="65"/>
    </row>
    <row r="74" spans="4:4" x14ac:dyDescent="0.25">
      <c r="D74" s="65"/>
    </row>
    <row r="75" spans="4:4" x14ac:dyDescent="0.25">
      <c r="D75" s="65"/>
    </row>
    <row r="76" spans="4:4" x14ac:dyDescent="0.25">
      <c r="D76" s="65"/>
    </row>
    <row r="77" spans="4:4" x14ac:dyDescent="0.25">
      <c r="D77" s="65"/>
    </row>
    <row r="78" spans="4:4" x14ac:dyDescent="0.25">
      <c r="D78" s="65"/>
    </row>
    <row r="79" spans="4:4" x14ac:dyDescent="0.25">
      <c r="D79" s="65"/>
    </row>
    <row r="80" spans="4:4" x14ac:dyDescent="0.25">
      <c r="D80" s="65"/>
    </row>
    <row r="81" spans="4:4" x14ac:dyDescent="0.25">
      <c r="D81" s="65"/>
    </row>
    <row r="82" spans="4:4" x14ac:dyDescent="0.25">
      <c r="D82" s="65"/>
    </row>
    <row r="83" spans="4:4" x14ac:dyDescent="0.25">
      <c r="D83" s="65"/>
    </row>
    <row r="84" spans="4:4" x14ac:dyDescent="0.25">
      <c r="D84" s="65"/>
    </row>
    <row r="85" spans="4:4" x14ac:dyDescent="0.25">
      <c r="D85" s="65"/>
    </row>
    <row r="86" spans="4:4" x14ac:dyDescent="0.25">
      <c r="D86" s="65"/>
    </row>
    <row r="87" spans="4:4" x14ac:dyDescent="0.25">
      <c r="D87" s="65"/>
    </row>
    <row r="88" spans="4:4" x14ac:dyDescent="0.25">
      <c r="D88" s="65"/>
    </row>
    <row r="89" spans="4:4" x14ac:dyDescent="0.25">
      <c r="D89" s="65"/>
    </row>
    <row r="90" spans="4:4" x14ac:dyDescent="0.25">
      <c r="D90" s="65"/>
    </row>
    <row r="91" spans="4:4" x14ac:dyDescent="0.25">
      <c r="D91" s="65"/>
    </row>
    <row r="92" spans="4:4" x14ac:dyDescent="0.25">
      <c r="D92" s="65"/>
    </row>
    <row r="93" spans="4:4" x14ac:dyDescent="0.25">
      <c r="D93" s="65"/>
    </row>
    <row r="94" spans="4:4" x14ac:dyDescent="0.25">
      <c r="D94" s="65"/>
    </row>
    <row r="95" spans="4:4" x14ac:dyDescent="0.25">
      <c r="D95" s="65"/>
    </row>
    <row r="96" spans="4:4" x14ac:dyDescent="0.25">
      <c r="D96" s="65"/>
    </row>
    <row r="97" spans="4:4" x14ac:dyDescent="0.25">
      <c r="D97" s="65"/>
    </row>
    <row r="98" spans="4:4" x14ac:dyDescent="0.25">
      <c r="D98" s="65"/>
    </row>
    <row r="99" spans="4:4" x14ac:dyDescent="0.25">
      <c r="D99" s="65"/>
    </row>
    <row r="100" spans="4:4" x14ac:dyDescent="0.25">
      <c r="D100" s="65"/>
    </row>
    <row r="101" spans="4:4" x14ac:dyDescent="0.25">
      <c r="D101" s="65"/>
    </row>
    <row r="102" spans="4:4" x14ac:dyDescent="0.25">
      <c r="D102" s="65"/>
    </row>
    <row r="103" spans="4:4" x14ac:dyDescent="0.25">
      <c r="D103" s="65"/>
    </row>
    <row r="104" spans="4:4" x14ac:dyDescent="0.25">
      <c r="D104" s="65"/>
    </row>
    <row r="105" spans="4:4" x14ac:dyDescent="0.25">
      <c r="D105" s="65"/>
    </row>
    <row r="106" spans="4:4" x14ac:dyDescent="0.25">
      <c r="D106" s="65"/>
    </row>
    <row r="107" spans="4:4" x14ac:dyDescent="0.25">
      <c r="D107" s="65"/>
    </row>
  </sheetData>
  <mergeCells count="1">
    <mergeCell ref="A46:C46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6"/>
  <sheetViews>
    <sheetView topLeftCell="J41" zoomScale="85" zoomScaleNormal="85" workbookViewId="0">
      <selection activeCell="M50" sqref="M50"/>
    </sheetView>
  </sheetViews>
  <sheetFormatPr defaultRowHeight="15" x14ac:dyDescent="0.25"/>
  <cols>
    <col min="1" max="1" width="16.28515625" bestFit="1" customWidth="1"/>
    <col min="2" max="2" width="14.28515625" bestFit="1" customWidth="1"/>
    <col min="3" max="3" width="13.28515625" bestFit="1" customWidth="1"/>
    <col min="4" max="5" width="12.7109375" bestFit="1" customWidth="1"/>
    <col min="6" max="6" width="12.42578125" customWidth="1"/>
    <col min="7" max="7" width="16.28515625" bestFit="1" customWidth="1"/>
    <col min="8" max="8" width="12.140625" bestFit="1" customWidth="1"/>
    <col min="9" max="9" width="12.7109375" bestFit="1" customWidth="1"/>
    <col min="11" max="11" width="13.28515625" bestFit="1" customWidth="1"/>
    <col min="12" max="12" width="14.140625" bestFit="1" customWidth="1"/>
    <col min="15" max="15" width="10.5703125" customWidth="1"/>
    <col min="16" max="16" width="11.28515625" customWidth="1"/>
    <col min="17" max="17" width="12.42578125" customWidth="1"/>
    <col min="20" max="20" width="12.28515625" customWidth="1"/>
    <col min="21" max="21" width="14.85546875" customWidth="1"/>
    <col min="22" max="22" width="13.7109375" customWidth="1"/>
  </cols>
  <sheetData>
    <row r="1" spans="1:22" s="1" customFormat="1" ht="19.5" thickBot="1" x14ac:dyDescent="0.35">
      <c r="A1" s="10" t="str">
        <f>'raw data'!A4</f>
        <v>SS @ 70</v>
      </c>
    </row>
    <row r="2" spans="1:22" s="2" customFormat="1" ht="45" x14ac:dyDescent="0.25">
      <c r="A2" s="7" t="s">
        <v>9</v>
      </c>
      <c r="B2" s="8" t="s">
        <v>10</v>
      </c>
      <c r="C2" s="8" t="s">
        <v>11</v>
      </c>
      <c r="D2" s="8" t="s">
        <v>12</v>
      </c>
      <c r="E2" s="8" t="s">
        <v>13</v>
      </c>
      <c r="F2" s="8" t="s">
        <v>14</v>
      </c>
      <c r="G2" s="8" t="s">
        <v>15</v>
      </c>
      <c r="H2" s="8" t="s">
        <v>16</v>
      </c>
      <c r="I2" s="8" t="s">
        <v>17</v>
      </c>
      <c r="J2" s="8" t="s">
        <v>18</v>
      </c>
      <c r="K2" s="8" t="s">
        <v>19</v>
      </c>
      <c r="L2" s="8" t="s">
        <v>20</v>
      </c>
      <c r="M2" s="8" t="s">
        <v>21</v>
      </c>
      <c r="N2" s="8" t="s">
        <v>22</v>
      </c>
      <c r="O2" s="8" t="s">
        <v>23</v>
      </c>
      <c r="P2" s="8" t="s">
        <v>8</v>
      </c>
      <c r="Q2" s="8" t="s">
        <v>24</v>
      </c>
      <c r="R2" s="8" t="s">
        <v>25</v>
      </c>
      <c r="S2" s="8" t="s">
        <v>26</v>
      </c>
      <c r="T2" s="8" t="s">
        <v>27</v>
      </c>
      <c r="U2" s="8" t="s">
        <v>28</v>
      </c>
      <c r="V2" s="9" t="s">
        <v>29</v>
      </c>
    </row>
    <row r="3" spans="1:22" s="1" customFormat="1" ht="15.75" thickBot="1" x14ac:dyDescent="0.3">
      <c r="A3" s="47">
        <f>'raw data'!B4</f>
        <v>43943</v>
      </c>
      <c r="B3" s="48">
        <f>'raw data'!C4</f>
        <v>0.06</v>
      </c>
      <c r="C3" s="48">
        <f>'raw data'!D4</f>
        <v>3.9E-2</v>
      </c>
      <c r="D3" s="48">
        <f>'raw data'!E4</f>
        <v>2.5000000000000001E-2</v>
      </c>
      <c r="E3" s="49">
        <f>'raw data'!F4</f>
        <v>37498</v>
      </c>
      <c r="F3" s="49">
        <f>'raw data'!G4</f>
        <v>9120</v>
      </c>
      <c r="G3" s="49">
        <f>'raw data'!H4</f>
        <v>79240</v>
      </c>
      <c r="H3" s="49">
        <f>'raw data'!I4</f>
        <v>26000</v>
      </c>
      <c r="I3" s="49">
        <f>'raw data'!J4</f>
        <v>8500</v>
      </c>
      <c r="J3" s="49">
        <f>'raw data'!K4</f>
        <v>17000</v>
      </c>
      <c r="K3" s="47">
        <f>'raw data'!L4</f>
        <v>21792</v>
      </c>
      <c r="L3" s="47">
        <f>'raw data'!M4</f>
        <v>21854</v>
      </c>
      <c r="M3" s="49">
        <f>'raw data'!N4</f>
        <v>85181</v>
      </c>
      <c r="N3" s="49">
        <f>'raw data'!O4</f>
        <v>71268</v>
      </c>
      <c r="O3" s="47">
        <f>'raw data'!P4</f>
        <v>47422</v>
      </c>
      <c r="P3" s="49">
        <f>'raw data'!Q4</f>
        <v>13206</v>
      </c>
      <c r="Q3" s="48">
        <f>'raw data'!R4</f>
        <v>6.5000000000000002E-2</v>
      </c>
      <c r="R3">
        <f>'raw data'!S4</f>
        <v>63</v>
      </c>
      <c r="S3">
        <f>'raw data'!T4</f>
        <v>64.5</v>
      </c>
      <c r="T3" s="49">
        <f>'raw data'!U4</f>
        <v>700577</v>
      </c>
      <c r="U3" s="49">
        <f>'raw data'!V4</f>
        <v>364404</v>
      </c>
      <c r="V3" s="49">
        <f>'raw data'!W4</f>
        <v>48036</v>
      </c>
    </row>
    <row r="4" spans="1:22" s="1" customFormat="1" ht="15.75" thickBot="1" x14ac:dyDescent="0.3">
      <c r="A4" s="17"/>
      <c r="B4" s="18"/>
      <c r="C4" s="18"/>
      <c r="D4" s="18"/>
      <c r="E4" s="19"/>
      <c r="F4" s="19"/>
      <c r="G4" s="19"/>
      <c r="H4" s="19"/>
      <c r="I4" s="19"/>
      <c r="J4" s="19"/>
      <c r="K4" s="19"/>
      <c r="L4" s="13"/>
      <c r="M4" s="12"/>
      <c r="N4" s="14"/>
      <c r="O4" s="15"/>
      <c r="P4" s="12"/>
      <c r="Q4" s="16"/>
      <c r="R4" s="11"/>
      <c r="S4" s="11"/>
      <c r="T4" s="12"/>
      <c r="U4" s="12"/>
      <c r="V4" s="12"/>
    </row>
    <row r="5" spans="1:22" s="1" customFormat="1" ht="15.75" thickBot="1" x14ac:dyDescent="0.3">
      <c r="A5" s="6" t="s">
        <v>0</v>
      </c>
      <c r="B5" s="6" t="s">
        <v>1</v>
      </c>
      <c r="C5" s="6" t="s">
        <v>2</v>
      </c>
      <c r="D5" s="6" t="s">
        <v>55</v>
      </c>
      <c r="E5" s="6" t="s">
        <v>3</v>
      </c>
      <c r="F5" s="6" t="s">
        <v>4</v>
      </c>
      <c r="G5" s="6" t="s">
        <v>5</v>
      </c>
      <c r="H5" s="6" t="s">
        <v>6</v>
      </c>
      <c r="I5" s="6" t="s">
        <v>7</v>
      </c>
      <c r="J5" s="6" t="s">
        <v>8</v>
      </c>
      <c r="K5" s="6" t="s">
        <v>31</v>
      </c>
      <c r="L5" s="25" t="s">
        <v>32</v>
      </c>
    </row>
    <row r="6" spans="1:22" ht="15.75" thickTop="1" x14ac:dyDescent="0.25">
      <c r="A6" s="51">
        <f>'raw data'!A117</f>
        <v>43943</v>
      </c>
      <c r="B6" s="5">
        <f>'raw data'!B117</f>
        <v>700577</v>
      </c>
      <c r="C6" s="5">
        <f>'raw data'!C117</f>
        <v>364404</v>
      </c>
      <c r="D6" s="5">
        <f>'raw data'!L117</f>
        <v>0</v>
      </c>
      <c r="E6" s="5">
        <f>'raw data'!D117</f>
        <v>0</v>
      </c>
      <c r="F6" s="5">
        <f>'raw data'!E117</f>
        <v>0</v>
      </c>
      <c r="G6" s="5">
        <f>'raw data'!F117</f>
        <v>0</v>
      </c>
      <c r="H6" s="5">
        <f>'raw data'!G117</f>
        <v>0</v>
      </c>
      <c r="I6" s="5">
        <f>'raw data'!H117</f>
        <v>0</v>
      </c>
      <c r="J6" s="20">
        <f>'raw data'!I117</f>
        <v>0</v>
      </c>
      <c r="K6" s="22">
        <f>'raw data'!J117</f>
        <v>60.476386036960903</v>
      </c>
      <c r="L6" s="23">
        <f>'raw data'!K117</f>
        <v>0</v>
      </c>
    </row>
    <row r="7" spans="1:22" x14ac:dyDescent="0.25">
      <c r="A7" s="52">
        <f>'raw data'!A118</f>
        <v>44308.25</v>
      </c>
      <c r="B7" s="3">
        <f>'raw data'!B118</f>
        <v>777731.62</v>
      </c>
      <c r="C7" s="3">
        <f>'raw data'!C118</f>
        <v>411768.24</v>
      </c>
      <c r="D7" s="5">
        <f>'raw data'!L118</f>
        <v>0</v>
      </c>
      <c r="E7" s="3">
        <f>'raw data'!D118</f>
        <v>0</v>
      </c>
      <c r="F7" s="3">
        <f>'raw data'!E118</f>
        <v>0</v>
      </c>
      <c r="G7" s="3">
        <f>'raw data'!F118</f>
        <v>0</v>
      </c>
      <c r="H7" s="3">
        <f>'raw data'!G118</f>
        <v>0</v>
      </c>
      <c r="I7" s="3">
        <f>'raw data'!H118</f>
        <v>0</v>
      </c>
      <c r="J7" s="21">
        <f>'raw data'!I118</f>
        <v>0</v>
      </c>
      <c r="K7" s="24">
        <f>'raw data'!J118</f>
        <v>61.4757015742642</v>
      </c>
      <c r="L7" s="4">
        <f>'raw data'!K118</f>
        <v>0</v>
      </c>
    </row>
    <row r="8" spans="1:22" x14ac:dyDescent="0.25">
      <c r="A8" s="52">
        <f>'raw data'!A119</f>
        <v>44673.5</v>
      </c>
      <c r="B8" s="3">
        <f>'raw data'!B119</f>
        <v>859515.5172</v>
      </c>
      <c r="C8" s="3">
        <f>'raw data'!C119</f>
        <v>461974.33439999999</v>
      </c>
      <c r="D8" s="5">
        <f>'raw data'!L119</f>
        <v>0</v>
      </c>
      <c r="E8" s="3">
        <f>'raw data'!D119</f>
        <v>0</v>
      </c>
      <c r="F8" s="3">
        <f>'raw data'!E119</f>
        <v>0</v>
      </c>
      <c r="G8" s="3">
        <f>'raw data'!F119</f>
        <v>0</v>
      </c>
      <c r="H8" s="3">
        <f>'raw data'!G119</f>
        <v>0</v>
      </c>
      <c r="I8" s="3">
        <f>'raw data'!H119</f>
        <v>0</v>
      </c>
      <c r="J8" s="21">
        <f>'raw data'!I119</f>
        <v>0</v>
      </c>
      <c r="K8" s="24">
        <f>'raw data'!J119</f>
        <v>62.475017111567396</v>
      </c>
      <c r="L8" s="4">
        <f>'raw data'!K119</f>
        <v>0</v>
      </c>
    </row>
    <row r="9" spans="1:22" x14ac:dyDescent="0.25">
      <c r="A9" s="52">
        <f>'raw data'!A120</f>
        <v>44802.75</v>
      </c>
      <c r="B9" s="3">
        <f>'raw data'!B120</f>
        <v>889791.02354585298</v>
      </c>
      <c r="C9" s="3">
        <f>'raw data'!C120</f>
        <v>480586.23120752198</v>
      </c>
      <c r="D9" s="5">
        <f>'raw data'!L120</f>
        <v>0</v>
      </c>
      <c r="E9" s="3">
        <f>'raw data'!D120</f>
        <v>0</v>
      </c>
      <c r="F9" s="3">
        <f>'raw data'!E120</f>
        <v>0</v>
      </c>
      <c r="G9" s="3">
        <f>'raw data'!F120</f>
        <v>0</v>
      </c>
      <c r="H9" s="3">
        <f>'raw data'!G120</f>
        <v>0</v>
      </c>
      <c r="I9" s="3">
        <f>'raw data'!H120</f>
        <v>0</v>
      </c>
      <c r="J9" s="21">
        <f>'raw data'!I120</f>
        <v>0</v>
      </c>
      <c r="K9" s="24">
        <f>'raw data'!J120</f>
        <v>62.8281998631074</v>
      </c>
      <c r="L9" s="4">
        <f>'raw data'!K120</f>
        <v>0</v>
      </c>
    </row>
    <row r="10" spans="1:22" x14ac:dyDescent="0.25">
      <c r="A10" s="52">
        <f>'raw data'!A121</f>
        <v>45168</v>
      </c>
      <c r="B10" s="3">
        <f>'raw data'!B121</f>
        <v>969178.48495860398</v>
      </c>
      <c r="C10" s="3">
        <f>'raw data'!C121</f>
        <v>494540.16042372398</v>
      </c>
      <c r="D10" s="5">
        <f>'raw data'!L121</f>
        <v>0</v>
      </c>
      <c r="E10" s="3">
        <f>'raw data'!D121</f>
        <v>0</v>
      </c>
      <c r="F10" s="3">
        <f>'raw data'!E121</f>
        <v>40381.244656249997</v>
      </c>
      <c r="G10" s="3">
        <f>'raw data'!F121</f>
        <v>0</v>
      </c>
      <c r="H10" s="3">
        <f>'raw data'!G121</f>
        <v>0</v>
      </c>
      <c r="I10" s="3">
        <f>'raw data'!H121</f>
        <v>0</v>
      </c>
      <c r="J10" s="21">
        <f>'raw data'!I121</f>
        <v>0</v>
      </c>
      <c r="K10" s="24">
        <f>'raw data'!J121</f>
        <v>63.830253251197803</v>
      </c>
      <c r="L10" s="4">
        <f>'raw data'!K121</f>
        <v>40381.244656249997</v>
      </c>
    </row>
    <row r="11" spans="1:22" x14ac:dyDescent="0.25">
      <c r="A11" s="52">
        <f>'raw data'!A122</f>
        <v>45412.625</v>
      </c>
      <c r="B11" s="3">
        <f>'raw data'!B122</f>
        <v>1025017.24096337</v>
      </c>
      <c r="C11" s="3">
        <f>'raw data'!C122</f>
        <v>503554.45606501901</v>
      </c>
      <c r="D11" s="5">
        <f>'raw data'!L122</f>
        <v>0</v>
      </c>
      <c r="E11" s="3">
        <f>'raw data'!D122</f>
        <v>0</v>
      </c>
      <c r="F11" s="3">
        <f>'raw data'!E122</f>
        <v>27650.511399118699</v>
      </c>
      <c r="G11" s="3">
        <f>'raw data'!F122</f>
        <v>0</v>
      </c>
      <c r="H11" s="3">
        <f>'raw data'!G122</f>
        <v>0</v>
      </c>
      <c r="I11" s="3">
        <f>'raw data'!H122</f>
        <v>0</v>
      </c>
      <c r="J11" s="21">
        <f>'raw data'!I122</f>
        <v>0</v>
      </c>
      <c r="K11" s="24">
        <f>'raw data'!J122</f>
        <v>64.498288843257995</v>
      </c>
      <c r="L11" s="4">
        <f>'raw data'!K122</f>
        <v>27650.511399118699</v>
      </c>
    </row>
    <row r="12" spans="1:22" x14ac:dyDescent="0.25">
      <c r="A12" s="52">
        <f>'raw data'!A123</f>
        <v>45777.875</v>
      </c>
      <c r="B12" s="3">
        <f>'raw data'!B123</f>
        <v>1086518.2754211701</v>
      </c>
      <c r="C12" s="3">
        <f>'raw data'!C123</f>
        <v>369542.54923322698</v>
      </c>
      <c r="D12" s="5">
        <f>'raw data'!L123</f>
        <v>0</v>
      </c>
      <c r="E12" s="3">
        <f>'raw data'!D123</f>
        <v>0</v>
      </c>
      <c r="F12" s="3">
        <f>'raw data'!E123</f>
        <v>96374.482982236295</v>
      </c>
      <c r="G12" s="3">
        <f>'raw data'!F123</f>
        <v>30213.267363901101</v>
      </c>
      <c r="H12" s="3">
        <f>'raw data'!G123</f>
        <v>0</v>
      </c>
      <c r="I12" s="3">
        <f>'raw data'!H123</f>
        <v>1721.32673639011</v>
      </c>
      <c r="J12" s="21">
        <f>'raw data'!I123</f>
        <v>18093.364477066702</v>
      </c>
      <c r="K12" s="24">
        <f>'raw data'!J123</f>
        <v>65.497604380561199</v>
      </c>
      <c r="L12" s="4">
        <f>'raw data'!K123</f>
        <v>116189.17419569301</v>
      </c>
    </row>
    <row r="13" spans="1:22" x14ac:dyDescent="0.25">
      <c r="A13" s="52">
        <f>'raw data'!A124</f>
        <v>46143.125</v>
      </c>
      <c r="B13" s="3">
        <f>'raw data'!B124</f>
        <v>1151709.3719464401</v>
      </c>
      <c r="C13" s="3">
        <f>'raw data'!C124</f>
        <v>272744.56866695301</v>
      </c>
      <c r="D13" s="5">
        <f>'raw data'!L124</f>
        <v>0</v>
      </c>
      <c r="E13" s="3">
        <f>'raw data'!D124</f>
        <v>0</v>
      </c>
      <c r="F13" s="3">
        <f>'raw data'!E124</f>
        <v>98783.845056792197</v>
      </c>
      <c r="G13" s="3">
        <f>'raw data'!F124</f>
        <v>22172.5529539936</v>
      </c>
      <c r="H13" s="3">
        <f>'raw data'!G124</f>
        <v>0</v>
      </c>
      <c r="I13" s="3">
        <f>'raw data'!H124</f>
        <v>917.25529539936701</v>
      </c>
      <c r="J13" s="21">
        <f>'raw data'!I124</f>
        <v>19269.433168076001</v>
      </c>
      <c r="K13" s="24">
        <f>'raw data'!J124</f>
        <v>66.499657768651602</v>
      </c>
      <c r="L13" s="4">
        <f>'raw data'!K124</f>
        <v>118970.533520267</v>
      </c>
    </row>
    <row r="14" spans="1:22" x14ac:dyDescent="0.25">
      <c r="A14" s="52">
        <f>'raw data'!A125</f>
        <v>46508.375</v>
      </c>
      <c r="B14" s="3">
        <f>'raw data'!B125</f>
        <v>1220811.9342632301</v>
      </c>
      <c r="C14" s="3">
        <f>'raw data'!C125</f>
        <v>166997.38786775601</v>
      </c>
      <c r="D14" s="5">
        <f>'raw data'!L125</f>
        <v>0</v>
      </c>
      <c r="E14" s="3">
        <f>'raw data'!D125</f>
        <v>0</v>
      </c>
      <c r="F14" s="3">
        <f>'raw data'!E125</f>
        <v>101253.44118321199</v>
      </c>
      <c r="G14" s="3">
        <f>'raw data'!F125</f>
        <v>16364.6741200172</v>
      </c>
      <c r="H14" s="3">
        <f>'raw data'!G125</f>
        <v>0</v>
      </c>
      <c r="I14" s="3">
        <f>'raw data'!H125</f>
        <v>336.46741200172301</v>
      </c>
      <c r="J14" s="21">
        <f>'raw data'!I125</f>
        <v>20521.946324001001</v>
      </c>
      <c r="K14" s="24">
        <f>'raw data'!J125</f>
        <v>67.498973305954806</v>
      </c>
      <c r="L14" s="4">
        <f>'raw data'!K125</f>
        <v>122111.85491921401</v>
      </c>
    </row>
    <row r="15" spans="1:22" x14ac:dyDescent="0.25">
      <c r="A15" s="52">
        <f>'raw data'!A126</f>
        <v>46873.625</v>
      </c>
      <c r="B15" s="3">
        <f>'raw data'!B126</f>
        <v>1294060.65031903</v>
      </c>
      <c r="C15" s="3">
        <f>'raw data'!C126</f>
        <v>51376.581091968503</v>
      </c>
      <c r="D15" s="5">
        <f>'raw data'!L126</f>
        <v>0</v>
      </c>
      <c r="E15" s="3">
        <f>'raw data'!D126</f>
        <v>0</v>
      </c>
      <c r="F15" s="3">
        <f>'raw data'!E126</f>
        <v>103784.777212792</v>
      </c>
      <c r="G15" s="3">
        <f>'raw data'!F126</f>
        <v>10019.8432720653</v>
      </c>
      <c r="H15" s="3">
        <f>'raw data'!G126</f>
        <v>0</v>
      </c>
      <c r="I15" s="3">
        <f>'raw data'!H126</f>
        <v>0</v>
      </c>
      <c r="J15" s="21">
        <f>'raw data'!I126</f>
        <v>21855.872835061</v>
      </c>
      <c r="K15" s="24">
        <f>'raw data'!J126</f>
        <v>68.498288843257995</v>
      </c>
      <c r="L15" s="4">
        <f>'raw data'!K126</f>
        <v>125640.65004785301</v>
      </c>
    </row>
    <row r="16" spans="1:22" x14ac:dyDescent="0.25">
      <c r="A16" s="52">
        <f>'raw data'!A127</f>
        <v>47238.875</v>
      </c>
      <c r="B16" s="3">
        <f>'raw data'!B127</f>
        <v>1272718.49391457</v>
      </c>
      <c r="C16" s="3">
        <f>'raw data'!C127</f>
        <v>0</v>
      </c>
      <c r="D16" s="5">
        <f>'raw data'!L127</f>
        <v>0</v>
      </c>
      <c r="E16" s="3">
        <f>'raw data'!D127</f>
        <v>0</v>
      </c>
      <c r="F16" s="3">
        <f>'raw data'!E127</f>
        <v>106379.39664311201</v>
      </c>
      <c r="G16" s="3">
        <f>'raw data'!F127</f>
        <v>0</v>
      </c>
      <c r="H16" s="3">
        <f>'raw data'!G127</f>
        <v>129655.90121245199</v>
      </c>
      <c r="I16" s="3">
        <f>'raw data'!H127</f>
        <v>20706.475303112999</v>
      </c>
      <c r="J16" s="21">
        <f>'raw data'!I127</f>
        <v>23276.504569339999</v>
      </c>
      <c r="K16" s="24">
        <f>'raw data'!J127</f>
        <v>69.497604380561199</v>
      </c>
      <c r="L16" s="4">
        <f>'raw data'!K127</f>
        <v>150362.376515565</v>
      </c>
    </row>
    <row r="17" spans="1:12" x14ac:dyDescent="0.25">
      <c r="A17" s="52">
        <f>'raw data'!A128</f>
        <v>47422</v>
      </c>
      <c r="B17" s="3">
        <f>'raw data'!B128</f>
        <v>1242300.1418917801</v>
      </c>
      <c r="C17" s="3">
        <f>'raw data'!C128</f>
        <v>0</v>
      </c>
      <c r="D17" s="5">
        <f>'raw data'!L128</f>
        <v>0</v>
      </c>
      <c r="E17" s="3">
        <f>'raw data'!D128</f>
        <v>0</v>
      </c>
      <c r="F17" s="3">
        <f>'raw data'!E128</f>
        <v>54631.390349984198</v>
      </c>
      <c r="G17" s="3">
        <f>'raw data'!F128</f>
        <v>0</v>
      </c>
      <c r="H17" s="3">
        <f>'raw data'!G128</f>
        <v>0</v>
      </c>
      <c r="I17" s="3">
        <f>'raw data'!H128</f>
        <v>13490.749256566</v>
      </c>
      <c r="J17" s="21">
        <f>'raw data'!I128</f>
        <v>12420.189891968501</v>
      </c>
      <c r="K17" s="24">
        <f>'raw data'!J128</f>
        <v>70.001368925393507</v>
      </c>
      <c r="L17" s="4">
        <f>'raw data'!K128</f>
        <v>80542.329498518797</v>
      </c>
    </row>
    <row r="18" spans="1:12" x14ac:dyDescent="0.25">
      <c r="A18" s="52">
        <f>'raw data'!A129</f>
        <v>47421.5</v>
      </c>
      <c r="B18" s="3">
        <f>'raw data'!B129</f>
        <v>1242537.15472375</v>
      </c>
      <c r="C18" s="3">
        <f>'raw data'!C129</f>
        <v>0</v>
      </c>
      <c r="D18" s="5">
        <f>'raw data'!L129</f>
        <v>0</v>
      </c>
      <c r="E18" s="3">
        <f>'raw data'!D129</f>
        <v>0</v>
      </c>
      <c r="F18" s="3">
        <f>'raw data'!E129</f>
        <v>-298.53218770483102</v>
      </c>
      <c r="G18" s="3">
        <f>'raw data'!F129</f>
        <v>0</v>
      </c>
      <c r="H18" s="3">
        <f>'raw data'!G129</f>
        <v>0</v>
      </c>
      <c r="I18" s="3">
        <f>'raw data'!H129</f>
        <v>-68.781045983643395</v>
      </c>
      <c r="J18" s="21">
        <f>'raw data'!I129</f>
        <v>-67.869890120046904</v>
      </c>
      <c r="K18" s="24">
        <f>'raw data'!J129</f>
        <v>69.998631074606394</v>
      </c>
      <c r="L18" s="4">
        <f>'raw data'!K129</f>
        <v>-435.183123808522</v>
      </c>
    </row>
    <row r="19" spans="1:12" x14ac:dyDescent="0.25">
      <c r="A19" s="52">
        <f>'raw data'!A130</f>
        <v>47786.75</v>
      </c>
      <c r="B19" s="3">
        <f>'raw data'!B130</f>
        <v>1256178.7858561301</v>
      </c>
      <c r="C19" s="3">
        <f>'raw data'!C130</f>
        <v>0</v>
      </c>
      <c r="D19" s="5">
        <f>'raw data'!L130</f>
        <v>45348.071340283001</v>
      </c>
      <c r="E19" s="3">
        <f>'raw data'!D130</f>
        <v>91229.065295785898</v>
      </c>
      <c r="F19" s="3">
        <f>'raw data'!E130</f>
        <v>109038.881559189</v>
      </c>
      <c r="G19" s="3">
        <f>'raw data'!F130</f>
        <v>0</v>
      </c>
      <c r="H19" s="3">
        <f>'raw data'!G130</f>
        <v>120075.218085185</v>
      </c>
      <c r="I19" s="3">
        <f>'raw data'!H130</f>
        <v>18311.304521296301</v>
      </c>
      <c r="J19" s="21">
        <f>'raw data'!I130</f>
        <v>24789.477366347099</v>
      </c>
      <c r="K19" s="24">
        <f>'raw data'!J130</f>
        <v>70.997946611909597</v>
      </c>
      <c r="L19" s="4">
        <f>'raw data'!K130</f>
        <v>152139.663446833</v>
      </c>
    </row>
    <row r="20" spans="1:12" x14ac:dyDescent="0.25">
      <c r="A20" s="52">
        <f>'raw data'!A131</f>
        <v>48152</v>
      </c>
      <c r="B20" s="3">
        <f>'raw data'!B131</f>
        <v>1262988.5372609999</v>
      </c>
      <c r="C20" s="3">
        <f>'raw data'!C131</f>
        <v>0</v>
      </c>
      <c r="D20" s="5">
        <f>'raw data'!L131</f>
        <v>49069.483822505201</v>
      </c>
      <c r="E20" s="3">
        <f>'raw data'!D131</f>
        <v>93509.791928180595</v>
      </c>
      <c r="F20" s="3">
        <f>'raw data'!E131</f>
        <v>111764.85359816899</v>
      </c>
      <c r="G20" s="3">
        <f>'raw data'!F131</f>
        <v>0</v>
      </c>
      <c r="H20" s="3">
        <f>'raw data'!G131</f>
        <v>142450.482725398</v>
      </c>
      <c r="I20" s="3">
        <f>'raw data'!H131</f>
        <v>23905.120681349599</v>
      </c>
      <c r="J20" s="21">
        <f>'raw data'!I131</f>
        <v>26400.793395159701</v>
      </c>
      <c r="K20" s="24">
        <f>'raw data'!J131</f>
        <v>72</v>
      </c>
      <c r="L20" s="4">
        <f>'raw data'!K131</f>
        <v>162070.76767467899</v>
      </c>
    </row>
    <row r="21" spans="1:12" x14ac:dyDescent="0.25">
      <c r="A21" s="52">
        <f>'raw data'!A132</f>
        <v>48517.25</v>
      </c>
      <c r="B21" s="3">
        <f>'raw data'!B132</f>
        <v>1265596.1137999899</v>
      </c>
      <c r="C21" s="3">
        <f>'raw data'!C132</f>
        <v>0</v>
      </c>
      <c r="D21" s="5">
        <f>'raw data'!L132</f>
        <v>49335.489736757903</v>
      </c>
      <c r="E21" s="3">
        <f>'raw data'!D132</f>
        <v>95847.536726385093</v>
      </c>
      <c r="F21" s="3">
        <f>'raw data'!E132</f>
        <v>114558.97493812301</v>
      </c>
      <c r="G21" s="3">
        <f>'raw data'!F132</f>
        <v>0</v>
      </c>
      <c r="H21" s="3">
        <f>'raw data'!G132</f>
        <v>152203.81007636001</v>
      </c>
      <c r="I21" s="3">
        <f>'raw data'!H132</f>
        <v>26343.452519090199</v>
      </c>
      <c r="J21" s="21">
        <f>'raw data'!I132</f>
        <v>28116.844965845099</v>
      </c>
      <c r="K21" s="24">
        <f>'raw data'!J132</f>
        <v>72.999315537303204</v>
      </c>
      <c r="L21" s="4">
        <f>'raw data'!K132</f>
        <v>169019.27242305901</v>
      </c>
    </row>
    <row r="22" spans="1:12" x14ac:dyDescent="0.25">
      <c r="A22" s="52">
        <f>'raw data'!A133</f>
        <v>48882.5</v>
      </c>
      <c r="B22" s="3">
        <f>'raw data'!B133</f>
        <v>1264372.1458354199</v>
      </c>
      <c r="C22" s="3">
        <f>'raw data'!C133</f>
        <v>0</v>
      </c>
      <c r="D22" s="5">
        <f>'raw data'!L133</f>
        <v>51238.709060728303</v>
      </c>
      <c r="E22" s="3">
        <f>'raw data'!D133</f>
        <v>98243.725144544704</v>
      </c>
      <c r="F22" s="3">
        <f>'raw data'!E133</f>
        <v>117422.949311576</v>
      </c>
      <c r="G22" s="3">
        <f>'raw data'!F133</f>
        <v>0</v>
      </c>
      <c r="H22" s="3">
        <f>'raw data'!G133</f>
        <v>158974.28294760999</v>
      </c>
      <c r="I22" s="3">
        <f>'raw data'!H133</f>
        <v>28036.070736902599</v>
      </c>
      <c r="J22" s="21">
        <f>'raw data'!I133</f>
        <v>29944.439888624998</v>
      </c>
      <c r="K22" s="24">
        <f>'raw data'!J133</f>
        <v>73.998631074606394</v>
      </c>
      <c r="L22" s="4">
        <f>'raw data'!K133</f>
        <v>175403.45993710399</v>
      </c>
    </row>
    <row r="23" spans="1:12" x14ac:dyDescent="0.25">
      <c r="A23" s="52">
        <f>'raw data'!A134</f>
        <v>49247.75</v>
      </c>
      <c r="B23" s="3">
        <f>'raw data'!B134</f>
        <v>1259088.91546689</v>
      </c>
      <c r="C23" s="3">
        <f>'raw data'!C134</f>
        <v>0</v>
      </c>
      <c r="D23" s="5">
        <f>'raw data'!L134</f>
        <v>53124.880077118803</v>
      </c>
      <c r="E23" s="3">
        <f>'raw data'!D134</f>
        <v>100699.818273158</v>
      </c>
      <c r="F23" s="3">
        <f>'raw data'!E134</f>
        <v>120358.523044366</v>
      </c>
      <c r="G23" s="3">
        <f>'raw data'!F134</f>
        <v>0</v>
      </c>
      <c r="H23" s="3">
        <f>'raw data'!G134</f>
        <v>165180.44952168001</v>
      </c>
      <c r="I23" s="3">
        <f>'raw data'!H134</f>
        <v>29596.025866070599</v>
      </c>
      <c r="J23" s="21">
        <f>'raw data'!I134</f>
        <v>31890.828481385601</v>
      </c>
      <c r="K23" s="24">
        <f>'raw data'!J134</f>
        <v>74.997946611909597</v>
      </c>
      <c r="L23" s="4">
        <f>'raw data'!K134</f>
        <v>181845.377391822</v>
      </c>
    </row>
    <row r="24" spans="1:12" x14ac:dyDescent="0.25">
      <c r="A24" s="52">
        <f>'raw data'!A135</f>
        <v>49613</v>
      </c>
      <c r="B24" s="3">
        <f>'raw data'!B135</f>
        <v>1249170.3444390099</v>
      </c>
      <c r="C24" s="3">
        <f>'raw data'!C135</f>
        <v>0</v>
      </c>
      <c r="D24" s="5">
        <f>'raw data'!L135</f>
        <v>57231.314339404104</v>
      </c>
      <c r="E24" s="3">
        <f>'raw data'!D135</f>
        <v>103217.313729987</v>
      </c>
      <c r="F24" s="3">
        <f>'raw data'!E135</f>
        <v>123367.48612047501</v>
      </c>
      <c r="G24" s="3">
        <f>'raw data'!F135</f>
        <v>0</v>
      </c>
      <c r="H24" s="3">
        <f>'raw data'!G135</f>
        <v>171444.64725972299</v>
      </c>
      <c r="I24" s="3">
        <f>'raw data'!H135</f>
        <v>31350.0012327226</v>
      </c>
      <c r="J24" s="21">
        <f>'raw data'!I135</f>
        <v>33963.732332675703</v>
      </c>
      <c r="K24" s="24">
        <f>'raw data'!J135</f>
        <v>76</v>
      </c>
      <c r="L24" s="4">
        <f>'raw data'!K135</f>
        <v>188681.21968587299</v>
      </c>
    </row>
    <row r="25" spans="1:12" x14ac:dyDescent="0.25">
      <c r="A25" s="52">
        <f>'raw data'!A136</f>
        <v>49978.25</v>
      </c>
      <c r="B25" s="3">
        <f>'raw data'!B136</f>
        <v>1234080.81498354</v>
      </c>
      <c r="C25" s="3">
        <f>'raw data'!C136</f>
        <v>0</v>
      </c>
      <c r="D25" s="5">
        <f>'raw data'!L136</f>
        <v>56780.470201773504</v>
      </c>
      <c r="E25" s="3">
        <f>'raw data'!D136</f>
        <v>105797.746573236</v>
      </c>
      <c r="F25" s="3">
        <f>'raw data'!E136</f>
        <v>126451.673273487</v>
      </c>
      <c r="G25" s="3">
        <f>'raw data'!F136</f>
        <v>0</v>
      </c>
      <c r="H25" s="3">
        <f>'raw data'!G136</f>
        <v>178103.387454524</v>
      </c>
      <c r="I25" s="3">
        <f>'raw data'!H136</f>
        <v>33214.448487266702</v>
      </c>
      <c r="J25" s="21">
        <f>'raw data'!I136</f>
        <v>36171.374934299602</v>
      </c>
      <c r="K25" s="24">
        <f>'raw data'!J136</f>
        <v>76.999315537303204</v>
      </c>
      <c r="L25" s="4">
        <f>'raw data'!K136</f>
        <v>195837.49669505301</v>
      </c>
    </row>
    <row r="26" spans="1:12" x14ac:dyDescent="0.25">
      <c r="A26" s="52">
        <f>'raw data'!A137</f>
        <v>50343.5</v>
      </c>
      <c r="B26" s="3">
        <f>'raw data'!B137</f>
        <v>1213263.98788841</v>
      </c>
      <c r="C26" s="3">
        <f>'raw data'!C137</f>
        <v>0</v>
      </c>
      <c r="D26" s="5">
        <f>'raw data'!L137</f>
        <v>58211.359197336897</v>
      </c>
      <c r="E26" s="3">
        <f>'raw data'!D137</f>
        <v>108442.690237567</v>
      </c>
      <c r="F26" s="3">
        <f>'raw data'!E137</f>
        <v>129612.96510532399</v>
      </c>
      <c r="G26" s="3">
        <f>'raw data'!F137</f>
        <v>0</v>
      </c>
      <c r="H26" s="3">
        <f>'raw data'!G137</f>
        <v>185083.52436198501</v>
      </c>
      <c r="I26" s="3">
        <f>'raw data'!H137</f>
        <v>35168.886821355802</v>
      </c>
      <c r="J26" s="21">
        <f>'raw data'!I137</f>
        <v>38522.514305029101</v>
      </c>
      <c r="K26" s="24">
        <f>'raw data'!J137</f>
        <v>77.998631074606394</v>
      </c>
      <c r="L26" s="4">
        <f>'raw data'!K137</f>
        <v>203304.36623170899</v>
      </c>
    </row>
    <row r="27" spans="1:12" x14ac:dyDescent="0.25">
      <c r="A27" s="52">
        <f>'raw data'!A138</f>
        <v>50708.75</v>
      </c>
      <c r="B27" s="3">
        <f>'raw data'!B138</f>
        <v>1186123.1524411701</v>
      </c>
      <c r="C27" s="3">
        <f>'raw data'!C138</f>
        <v>0</v>
      </c>
      <c r="D27" s="5">
        <f>'raw data'!L138</f>
        <v>59766.698910759304</v>
      </c>
      <c r="E27" s="3">
        <f>'raw data'!D138</f>
        <v>111153.757493507</v>
      </c>
      <c r="F27" s="3">
        <f>'raw data'!E138</f>
        <v>132853.289232957</v>
      </c>
      <c r="G27" s="3">
        <f>'raw data'!F138</f>
        <v>0</v>
      </c>
      <c r="H27" s="3">
        <f>'raw data'!G138</f>
        <v>192375.59016514299</v>
      </c>
      <c r="I27" s="3">
        <f>'raw data'!H138</f>
        <v>37210.665246240103</v>
      </c>
      <c r="J27" s="21">
        <f>'raw data'!I138</f>
        <v>41026.477734856002</v>
      </c>
      <c r="K27" s="24">
        <f>'raw data'!J138</f>
        <v>78.997946611909597</v>
      </c>
      <c r="L27" s="4">
        <f>'raw data'!K138</f>
        <v>211090.432214053</v>
      </c>
    </row>
    <row r="28" spans="1:12" x14ac:dyDescent="0.25">
      <c r="A28" s="52">
        <f>'raw data'!A139</f>
        <v>51074</v>
      </c>
      <c r="B28" s="3">
        <f>'raw data'!B139</f>
        <v>1152013.0160878301</v>
      </c>
      <c r="C28" s="3">
        <f>'raw data'!C139</f>
        <v>0</v>
      </c>
      <c r="D28" s="5">
        <f>'raw data'!L139</f>
        <v>63429.0455850894</v>
      </c>
      <c r="E28" s="3">
        <f>'raw data'!D139</f>
        <v>113932.60143084401</v>
      </c>
      <c r="F28" s="3">
        <f>'raw data'!E139</f>
        <v>136174.62146378099</v>
      </c>
      <c r="G28" s="3">
        <f>'raw data'!F139</f>
        <v>0</v>
      </c>
      <c r="H28" s="3">
        <f>'raw data'!G139</f>
        <v>199988.59528301601</v>
      </c>
      <c r="I28" s="3">
        <f>'raw data'!H139</f>
        <v>39342.306679244597</v>
      </c>
      <c r="J28" s="21">
        <f>'raw data'!I139</f>
        <v>43693.198787621601</v>
      </c>
      <c r="K28" s="24">
        <f>'raw data'!J139</f>
        <v>80</v>
      </c>
      <c r="L28" s="4">
        <f>'raw data'!K139</f>
        <v>219210.12693064701</v>
      </c>
    </row>
    <row r="29" spans="1:12" x14ac:dyDescent="0.25">
      <c r="A29" s="52">
        <f>'raw data'!A140</f>
        <v>51439.25</v>
      </c>
      <c r="B29" s="3">
        <f>'raw data'!B140</f>
        <v>1110234.49419336</v>
      </c>
      <c r="C29" s="3">
        <f>'raw data'!C140</f>
        <v>0</v>
      </c>
      <c r="D29" s="5">
        <f>'raw data'!L140</f>
        <v>61604.974122344298</v>
      </c>
      <c r="E29" s="3">
        <f>'raw data'!D140</f>
        <v>116780.916466615</v>
      </c>
      <c r="F29" s="3">
        <f>'raw data'!E140</f>
        <v>139578.98700037599</v>
      </c>
      <c r="G29" s="3">
        <f>'raw data'!F140</f>
        <v>0</v>
      </c>
      <c r="H29" s="3">
        <f>'raw data'!G140</f>
        <v>207937.41291844501</v>
      </c>
      <c r="I29" s="3">
        <f>'raw data'!H140</f>
        <v>41567.975617164702</v>
      </c>
      <c r="J29" s="21">
        <f>'raw data'!I140</f>
        <v>46533.256708817004</v>
      </c>
      <c r="K29" s="24">
        <f>'raw data'!J140</f>
        <v>80.999315537303204</v>
      </c>
      <c r="L29" s="4">
        <f>'raw data'!K140</f>
        <v>227680.21932635701</v>
      </c>
    </row>
    <row r="30" spans="1:12" x14ac:dyDescent="0.25">
      <c r="A30" s="52">
        <f>'raw data'!A141</f>
        <v>51804.5</v>
      </c>
      <c r="B30" s="3">
        <f>'raw data'!B141</f>
        <v>1060030.1220143801</v>
      </c>
      <c r="C30" s="3">
        <f>'raw data'!C141</f>
        <v>0</v>
      </c>
      <c r="D30" s="5">
        <f>'raw data'!L141</f>
        <v>62024.273418623903</v>
      </c>
      <c r="E30" s="3">
        <f>'raw data'!D141</f>
        <v>119700.43937828099</v>
      </c>
      <c r="F30" s="3">
        <f>'raw data'!E141</f>
        <v>143068.46167538501</v>
      </c>
      <c r="G30" s="3">
        <f>'raw data'!F141</f>
        <v>0</v>
      </c>
      <c r="H30" s="3">
        <f>'raw data'!G141</f>
        <v>216239.28978069799</v>
      </c>
      <c r="I30" s="3">
        <f>'raw data'!H141</f>
        <v>43892.501138595399</v>
      </c>
      <c r="J30" s="21">
        <f>'raw data'!I141</f>
        <v>49557.918394890097</v>
      </c>
      <c r="K30" s="24">
        <f>'raw data'!J141</f>
        <v>81.998631074606394</v>
      </c>
      <c r="L30" s="4">
        <f>'raw data'!K141</f>
        <v>236518.881208871</v>
      </c>
    </row>
    <row r="31" spans="1:12" x14ac:dyDescent="0.25">
      <c r="A31" s="52">
        <f>'raw data'!A142</f>
        <v>52169.75</v>
      </c>
      <c r="B31" s="3">
        <f>'raw data'!B142</f>
        <v>1000579.40722038</v>
      </c>
      <c r="C31" s="3">
        <f>'raw data'!C142</f>
        <v>0</v>
      </c>
      <c r="D31" s="5">
        <f>'raw data'!L142</f>
        <v>61990.065614876003</v>
      </c>
      <c r="E31" s="3">
        <f>'raw data'!D142</f>
        <v>122692.950362738</v>
      </c>
      <c r="F31" s="3">
        <f>'raw data'!E142</f>
        <v>146645.17321727</v>
      </c>
      <c r="G31" s="3">
        <f>'raw data'!F142</f>
        <v>0</v>
      </c>
      <c r="H31" s="3">
        <f>'raw data'!G142</f>
        <v>224912.91489201199</v>
      </c>
      <c r="I31" s="3">
        <f>'raw data'!H142</f>
        <v>46321.116169763598</v>
      </c>
      <c r="J31" s="21">
        <f>'raw data'!I142</f>
        <v>52779.183090557999</v>
      </c>
      <c r="K31" s="24">
        <f>'raw data'!J142</f>
        <v>82.997946611909597</v>
      </c>
      <c r="L31" s="4">
        <f>'raw data'!K142</f>
        <v>245745.47247759101</v>
      </c>
    </row>
    <row r="32" spans="1:12" x14ac:dyDescent="0.25">
      <c r="A32" s="52">
        <f>'raw data'!A143</f>
        <v>52535</v>
      </c>
      <c r="B32" s="3">
        <f>'raw data'!B143</f>
        <v>930993.91511089401</v>
      </c>
      <c r="C32" s="3">
        <f>'raw data'!C143</f>
        <v>0</v>
      </c>
      <c r="D32" s="5">
        <f>'raw data'!L143</f>
        <v>64553.510143250896</v>
      </c>
      <c r="E32" s="3">
        <f>'raw data'!D143</f>
        <v>125760.274121806</v>
      </c>
      <c r="F32" s="3">
        <f>'raw data'!E143</f>
        <v>150311.30254770099</v>
      </c>
      <c r="G32" s="3">
        <f>'raw data'!F143</f>
        <v>0</v>
      </c>
      <c r="H32" s="3">
        <f>'raw data'!G143</f>
        <v>233978.20759063799</v>
      </c>
      <c r="I32" s="3">
        <f>'raw data'!H143</f>
        <v>48859.398125378801</v>
      </c>
      <c r="J32" s="21">
        <f>'raw data'!I143</f>
        <v>56209.829991444298</v>
      </c>
      <c r="K32" s="24">
        <f>'raw data'!J143</f>
        <v>84</v>
      </c>
      <c r="L32" s="4">
        <f>'raw data'!K143</f>
        <v>255380.53066452401</v>
      </c>
    </row>
    <row r="33" spans="1:13" x14ac:dyDescent="0.25">
      <c r="A33" s="52">
        <f>'raw data'!A144</f>
        <v>52900.25</v>
      </c>
      <c r="B33" s="3">
        <f>'raw data'!B144</f>
        <v>850312.01013131603</v>
      </c>
      <c r="C33" s="3">
        <f>'raw data'!C144</f>
        <v>0</v>
      </c>
      <c r="D33" s="5">
        <f>'raw data'!L144</f>
        <v>60064.123555541497</v>
      </c>
      <c r="E33" s="3">
        <f>'raw data'!D144</f>
        <v>128904.280974851</v>
      </c>
      <c r="F33" s="3">
        <f>'raw data'!E144</f>
        <v>154069.085111394</v>
      </c>
      <c r="G33" s="3">
        <f>'raw data'!F144</f>
        <v>0</v>
      </c>
      <c r="H33" s="3">
        <f>'raw data'!G144</f>
        <v>243456.31003143301</v>
      </c>
      <c r="I33" s="3">
        <f>'raw data'!H144</f>
        <v>51513.266808801403</v>
      </c>
      <c r="J33" s="21">
        <f>'raw data'!I144</f>
        <v>59863.468940888102</v>
      </c>
      <c r="K33" s="24">
        <f>'raw data'!J144</f>
        <v>84.999315537303204</v>
      </c>
      <c r="L33" s="4">
        <f>'raw data'!K144</f>
        <v>265445.82086108299</v>
      </c>
    </row>
    <row r="34" spans="1:13" x14ac:dyDescent="0.25">
      <c r="A34" s="52">
        <f>'raw data'!A145</f>
        <v>53265.5</v>
      </c>
      <c r="B34" s="3">
        <f>'raw data'!B145</f>
        <v>757047.23078804603</v>
      </c>
      <c r="C34" s="3">
        <f>'raw data'!C145</f>
        <v>0</v>
      </c>
      <c r="D34" s="5">
        <f>'raw data'!L145</f>
        <v>57453.514198061901</v>
      </c>
      <c r="E34" s="3">
        <f>'raw data'!D145</f>
        <v>132126.88799922299</v>
      </c>
      <c r="F34" s="3">
        <f>'raw data'!E145</f>
        <v>157920.81223917901</v>
      </c>
      <c r="G34" s="3">
        <f>'raw data'!F145</f>
        <v>0</v>
      </c>
      <c r="H34" s="3">
        <f>'raw data'!G145</f>
        <v>253369.64027014299</v>
      </c>
      <c r="I34" s="3">
        <f>'raw data'!H145</f>
        <v>54734.981289147203</v>
      </c>
      <c r="J34" s="21">
        <f>'raw data'!I145</f>
        <v>63754.594422045899</v>
      </c>
      <c r="K34" s="24">
        <f>'raw data'!J145</f>
        <v>85.998631074606394</v>
      </c>
      <c r="L34" s="4">
        <f>'raw data'!K145</f>
        <v>276410.38795037201</v>
      </c>
    </row>
    <row r="35" spans="1:13" x14ac:dyDescent="0.25">
      <c r="A35" s="52">
        <f>'raw data'!A146</f>
        <v>53630.75</v>
      </c>
      <c r="B35" s="3">
        <f>'raw data'!B146</f>
        <v>649827.62643480604</v>
      </c>
      <c r="C35" s="3">
        <f>'raw data'!C146</f>
        <v>0</v>
      </c>
      <c r="D35" s="5">
        <f>'raw data'!L146</f>
        <v>53691.292963691201</v>
      </c>
      <c r="E35" s="3">
        <f>'raw data'!D146</f>
        <v>135430.060199203</v>
      </c>
      <c r="F35" s="3">
        <f>'raw data'!E146</f>
        <v>161868.83254515799</v>
      </c>
      <c r="G35" s="3">
        <f>'raw data'!F146</f>
        <v>0</v>
      </c>
      <c r="H35" s="3">
        <f>'raw data'!G146</f>
        <v>264187.947863904</v>
      </c>
      <c r="I35" s="3">
        <f>'raw data'!H146</f>
        <v>58305.022795088298</v>
      </c>
      <c r="J35" s="21">
        <f>'raw data'!I146</f>
        <v>67898.643059478898</v>
      </c>
      <c r="K35" s="24">
        <f>'raw data'!J146</f>
        <v>86.997946611909597</v>
      </c>
      <c r="L35" s="4">
        <f>'raw data'!K146</f>
        <v>288072.49839972501</v>
      </c>
    </row>
    <row r="36" spans="1:13" x14ac:dyDescent="0.25">
      <c r="A36" s="52">
        <f>'raw data'!A147</f>
        <v>53996</v>
      </c>
      <c r="B36" s="3">
        <f>'raw data'!B147</f>
        <v>527298.10195327003</v>
      </c>
      <c r="C36" s="3">
        <f>'raw data'!C147</f>
        <v>0</v>
      </c>
      <c r="D36" s="5">
        <f>'raw data'!L147</f>
        <v>51167.529640535897</v>
      </c>
      <c r="E36" s="3">
        <f>'raw data'!D147</f>
        <v>138815.811704183</v>
      </c>
      <c r="F36" s="3">
        <f>'raw data'!E147</f>
        <v>165915.553358787</v>
      </c>
      <c r="G36" s="3">
        <f>'raw data'!F147</f>
        <v>0</v>
      </c>
      <c r="H36" s="3">
        <f>'raw data'!G147</f>
        <v>275710.25925659301</v>
      </c>
      <c r="I36" s="3">
        <f>'raw data'!H147</f>
        <v>62107.385554675799</v>
      </c>
      <c r="J36" s="21">
        <f>'raw data'!I147</f>
        <v>72312.054858345</v>
      </c>
      <c r="K36" s="24">
        <f>'raw data'!J147</f>
        <v>88</v>
      </c>
      <c r="L36" s="4">
        <f>'raw data'!K147</f>
        <v>300334.99377180799</v>
      </c>
    </row>
    <row r="37" spans="1:13" x14ac:dyDescent="0.25">
      <c r="A37" s="52">
        <f>'raw data'!A148</f>
        <v>54361.25</v>
      </c>
      <c r="B37" s="3">
        <f>'raw data'!B148</f>
        <v>388036.13686008297</v>
      </c>
      <c r="C37" s="3">
        <f>'raw data'!C148</f>
        <v>0</v>
      </c>
      <c r="D37" s="5">
        <f>'raw data'!L148</f>
        <v>41519.5355868716</v>
      </c>
      <c r="E37" s="3">
        <f>'raw data'!D148</f>
        <v>142286.20699678801</v>
      </c>
      <c r="F37" s="3">
        <f>'raw data'!E148</f>
        <v>170063.44219275701</v>
      </c>
      <c r="G37" s="3">
        <f>'raw data'!F148</f>
        <v>0</v>
      </c>
      <c r="H37" s="3">
        <f>'raw data'!G148</f>
        <v>287840.23512205202</v>
      </c>
      <c r="I37" s="3">
        <f>'raw data'!H148</f>
        <v>66110.277590277197</v>
      </c>
      <c r="J37" s="21">
        <f>'raw data'!I148</f>
        <v>77012.338424137401</v>
      </c>
      <c r="K37" s="24">
        <f>'raw data'!J148</f>
        <v>88.999315537303204</v>
      </c>
      <c r="L37" s="4">
        <f>'raw data'!K148</f>
        <v>313186.05820717203</v>
      </c>
    </row>
    <row r="38" spans="1:13" x14ac:dyDescent="0.25">
      <c r="A38" s="52">
        <f>'raw data'!A149</f>
        <v>54726.5</v>
      </c>
      <c r="B38" s="3">
        <f>'raw data'!B149</f>
        <v>230518.407735958</v>
      </c>
      <c r="C38" s="3">
        <f>'raw data'!C149</f>
        <v>0</v>
      </c>
      <c r="D38" s="5">
        <f>'raw data'!L149</f>
        <v>32336.344738340202</v>
      </c>
      <c r="E38" s="3">
        <f>'raw data'!D149</f>
        <v>145843.362171708</v>
      </c>
      <c r="F38" s="3">
        <f>'raw data'!E149</f>
        <v>174315.028247576</v>
      </c>
      <c r="G38" s="3">
        <f>'raw data'!F149</f>
        <v>0</v>
      </c>
      <c r="H38" s="3">
        <f>'raw data'!G149</f>
        <v>300566.94193380303</v>
      </c>
      <c r="I38" s="3">
        <f>'raw data'!H149</f>
        <v>70310.090838155098</v>
      </c>
      <c r="J38" s="21">
        <f>'raw data'!I149</f>
        <v>82018.140421706295</v>
      </c>
      <c r="K38" s="24">
        <f>'raw data'!J149</f>
        <v>89.998631074606394</v>
      </c>
      <c r="L38" s="4">
        <f>'raw data'!K149</f>
        <v>326643.259507437</v>
      </c>
    </row>
    <row r="39" spans="1:13" x14ac:dyDescent="0.25">
      <c r="A39" s="52">
        <f>'raw data'!A150</f>
        <v>55091.75</v>
      </c>
      <c r="B39" s="3">
        <f>'raw data'!B150</f>
        <v>53103.798778878197</v>
      </c>
      <c r="C39" s="3">
        <f>'raw data'!C150</f>
        <v>0</v>
      </c>
      <c r="D39" s="5">
        <f>'raw data'!L150</f>
        <v>20220.912959294601</v>
      </c>
      <c r="E39" s="3">
        <f>'raw data'!D150</f>
        <v>149489.446226</v>
      </c>
      <c r="F39" s="3">
        <f>'raw data'!E150</f>
        <v>178672.903953765</v>
      </c>
      <c r="G39" s="3">
        <f>'raw data'!F150</f>
        <v>0</v>
      </c>
      <c r="H39" s="3">
        <f>'raw data'!G150</f>
        <v>313908.89740713802</v>
      </c>
      <c r="I39" s="3">
        <f>'raw data'!H150</f>
        <v>74712.936144355495</v>
      </c>
      <c r="J39" s="21">
        <f>'raw data'!I150</f>
        <v>87349.319549117296</v>
      </c>
      <c r="K39" s="24">
        <f>'raw data'!J150</f>
        <v>90.997946611909597</v>
      </c>
      <c r="L39" s="4">
        <f>'raw data'!K150</f>
        <v>340735.15964723798</v>
      </c>
    </row>
    <row r="40" spans="1:13" x14ac:dyDescent="0.25">
      <c r="A40" s="52">
        <f>'raw data'!A151</f>
        <v>55457</v>
      </c>
      <c r="B40" s="3">
        <f>'raw data'!B151</f>
        <v>-145978.61905280201</v>
      </c>
      <c r="C40" s="3">
        <f>'raw data'!C151</f>
        <v>0</v>
      </c>
      <c r="D40" s="5">
        <f>'raw data'!L151</f>
        <v>5206.2547822429597</v>
      </c>
      <c r="E40" s="3">
        <f>'raw data'!D151</f>
        <v>153226.68238165</v>
      </c>
      <c r="F40" s="3">
        <f>'raw data'!E151</f>
        <v>183139.72655260901</v>
      </c>
      <c r="G40" s="3">
        <f>'raw data'!F151</f>
        <v>0</v>
      </c>
      <c r="H40" s="3">
        <f>'raw data'!G151</f>
        <v>327895.68565952702</v>
      </c>
      <c r="I40" s="3">
        <f>'raw data'!H151</f>
        <v>79328.576267644094</v>
      </c>
      <c r="J40" s="21">
        <f>'raw data'!I151</f>
        <v>93027.025319809894</v>
      </c>
      <c r="K40" s="24">
        <f>'raw data'!J151</f>
        <v>92</v>
      </c>
      <c r="L40" s="4">
        <f>'raw data'!K151</f>
        <v>355495.32814006298</v>
      </c>
    </row>
    <row r="41" spans="1:13" x14ac:dyDescent="0.25">
      <c r="A41" s="52">
        <f>'raw data'!A152</f>
        <v>55822.25</v>
      </c>
      <c r="B41" s="3">
        <f>'raw data'!B152</f>
        <v>-368640.44036285102</v>
      </c>
      <c r="C41" s="3">
        <f>'raw data'!C152</f>
        <v>0</v>
      </c>
      <c r="D41" s="5">
        <f>'raw data'!L152</f>
        <v>-14311.6293189021</v>
      </c>
      <c r="E41" s="3">
        <f>'raw data'!D152</f>
        <v>157057.34944119101</v>
      </c>
      <c r="F41" s="3">
        <f>'raw data'!E152</f>
        <v>187718.21971642401</v>
      </c>
      <c r="G41" s="3">
        <f>'raw data'!F152</f>
        <v>0</v>
      </c>
      <c r="H41" s="3">
        <f>'raw data'!G152</f>
        <v>342561.97553348698</v>
      </c>
      <c r="I41" s="3">
        <f>'raw data'!H152</f>
        <v>84168.451926050897</v>
      </c>
      <c r="J41" s="21">
        <f>'raw data'!I152</f>
        <v>99073.781965597504</v>
      </c>
      <c r="K41" s="24">
        <f>'raw data'!J152</f>
        <v>92.999315537303204</v>
      </c>
      <c r="L41" s="4">
        <f>'raw data'!K152</f>
        <v>370960.453608073</v>
      </c>
    </row>
    <row r="42" spans="1:13" x14ac:dyDescent="0.25">
      <c r="A42" s="52">
        <f>'raw data'!A153</f>
        <v>56187.5</v>
      </c>
      <c r="B42" s="3">
        <f>'raw data'!B153</f>
        <v>-616944.89696931199</v>
      </c>
      <c r="C42" s="3">
        <f>'raw data'!C153</f>
        <v>0</v>
      </c>
      <c r="D42" s="5">
        <f>'raw data'!L153</f>
        <v>-38400.0458711303</v>
      </c>
      <c r="E42" s="3">
        <f>'raw data'!D153</f>
        <v>160983.78317722099</v>
      </c>
      <c r="F42" s="3">
        <f>'raw data'!E153</f>
        <v>192411.17520933499</v>
      </c>
      <c r="G42" s="3">
        <f>'raw data'!F153</f>
        <v>0</v>
      </c>
      <c r="H42" s="3">
        <f>'raw data'!G153</f>
        <v>357945.63745216402</v>
      </c>
      <c r="I42" s="3">
        <f>'raw data'!H153</f>
        <v>89245.060359214302</v>
      </c>
      <c r="J42" s="21">
        <f>'raw data'!I153</f>
        <v>105513.57779336099</v>
      </c>
      <c r="K42" s="24">
        <f>'raw data'!J153</f>
        <v>93.998631074606394</v>
      </c>
      <c r="L42" s="4">
        <f>'raw data'!K153</f>
        <v>387169.81336191099</v>
      </c>
    </row>
    <row r="43" spans="1:13" x14ac:dyDescent="0.25">
      <c r="A43" s="52">
        <f>'raw data'!A154</f>
        <v>56552.75</v>
      </c>
      <c r="B43" s="3">
        <f>'raw data'!B154</f>
        <v>-893118.41011993797</v>
      </c>
      <c r="C43" s="3">
        <f>'raw data'!C154</f>
        <v>0</v>
      </c>
      <c r="D43" s="5">
        <f>'raw data'!L154</f>
        <v>-67796.1425241002</v>
      </c>
      <c r="E43" s="3">
        <f>'raw data'!D154</f>
        <v>165008.37775665199</v>
      </c>
      <c r="F43" s="3">
        <f>'raw data'!E154</f>
        <v>197221.45458956799</v>
      </c>
      <c r="G43" s="3">
        <f>'raw data'!F154</f>
        <v>0</v>
      </c>
      <c r="H43" s="3">
        <f>'raw data'!G154</f>
        <v>374087.21863521502</v>
      </c>
      <c r="I43" s="3">
        <f>'raw data'!H154</f>
        <v>94571.782149620994</v>
      </c>
      <c r="J43" s="21">
        <f>'raw data'!I154</f>
        <v>112371.960349929</v>
      </c>
      <c r="K43" s="24">
        <f>'raw data'!J154</f>
        <v>94.997946611909597</v>
      </c>
      <c r="L43" s="4">
        <f>'raw data'!K154</f>
        <v>404165.197089119</v>
      </c>
    </row>
    <row r="44" spans="1:13" x14ac:dyDescent="0.25">
      <c r="A44" s="52">
        <f>'raw data'!A155</f>
        <v>56552.75</v>
      </c>
      <c r="B44" s="3">
        <f>'raw data'!B155</f>
        <v>-893118.41011993797</v>
      </c>
      <c r="C44" s="3">
        <f>'raw data'!C155</f>
        <v>0</v>
      </c>
      <c r="D44" s="5">
        <f>'raw data'!L155</f>
        <v>-67796.1425241002</v>
      </c>
      <c r="E44" s="3">
        <f>'raw data'!D155</f>
        <v>0</v>
      </c>
      <c r="F44" s="3">
        <f>'raw data'!E155</f>
        <v>0</v>
      </c>
      <c r="G44" s="3">
        <f>'raw data'!F155</f>
        <v>0</v>
      </c>
      <c r="H44" s="3">
        <f>'raw data'!G155</f>
        <v>0</v>
      </c>
      <c r="I44" s="3">
        <f>'raw data'!H155</f>
        <v>0</v>
      </c>
      <c r="J44" s="21">
        <f>'raw data'!I155</f>
        <v>0</v>
      </c>
      <c r="K44" s="24">
        <f>'raw data'!J155</f>
        <v>94.997946611909597</v>
      </c>
      <c r="L44" s="4">
        <f>'raw data'!K155</f>
        <v>0</v>
      </c>
    </row>
    <row r="45" spans="1:13" ht="15.75" thickBot="1" x14ac:dyDescent="0.3">
      <c r="A45" s="52">
        <f>'raw data'!A156</f>
        <v>56552.75</v>
      </c>
      <c r="B45" s="3">
        <f>'raw data'!B156</f>
        <v>0</v>
      </c>
      <c r="C45" s="3">
        <f>'raw data'!C156</f>
        <v>0</v>
      </c>
      <c r="D45" s="5">
        <f>'raw data'!L156</f>
        <v>-67796.1425241002</v>
      </c>
      <c r="E45" s="3">
        <f>'raw data'!D156</f>
        <v>0</v>
      </c>
      <c r="F45" s="3">
        <f>'raw data'!E156</f>
        <v>0</v>
      </c>
      <c r="G45" s="3">
        <f>'raw data'!F156</f>
        <v>0</v>
      </c>
      <c r="H45" s="3">
        <f>'raw data'!G156</f>
        <v>0</v>
      </c>
      <c r="I45" s="3">
        <f>'raw data'!H156</f>
        <v>0</v>
      </c>
      <c r="J45" s="21">
        <f>'raw data'!I156</f>
        <v>0</v>
      </c>
      <c r="K45" s="24">
        <f>'raw data'!J156</f>
        <v>94.997946611909597</v>
      </c>
      <c r="L45" s="4">
        <f>'raw data'!K156</f>
        <v>0</v>
      </c>
    </row>
    <row r="46" spans="1:13" ht="16.5" thickTop="1" thickBot="1" x14ac:dyDescent="0.3">
      <c r="A46" s="93" t="s">
        <v>54</v>
      </c>
      <c r="B46" s="94"/>
      <c r="C46" s="95"/>
      <c r="D46" s="77"/>
      <c r="E46" s="73">
        <f t="shared" ref="E46:J46" si="0">SUM(E6:E45)</f>
        <v>3116180.8761913055</v>
      </c>
      <c r="F46" s="73">
        <f t="shared" si="0"/>
        <v>4353464.9331005244</v>
      </c>
      <c r="G46" s="73">
        <f t="shared" si="0"/>
        <v>78770.337709977204</v>
      </c>
      <c r="H46" s="73">
        <f t="shared" si="0"/>
        <v>6020134.4634403279</v>
      </c>
      <c r="I46" s="73">
        <f t="shared" si="0"/>
        <v>1305330.5985229588</v>
      </c>
      <c r="J46" s="73">
        <f t="shared" si="0"/>
        <v>1575164.2168573632</v>
      </c>
      <c r="K46" s="72"/>
      <c r="L46" s="74">
        <f>SUM(L6:L45)</f>
        <v>7233959.7484808471</v>
      </c>
    </row>
    <row r="47" spans="1:13" s="65" customFormat="1" x14ac:dyDescent="0.25">
      <c r="A47" s="75"/>
      <c r="B47" s="75"/>
      <c r="C47" s="75"/>
      <c r="D47" s="75"/>
      <c r="E47" s="45"/>
      <c r="F47" s="45">
        <f>F46/$L$46</f>
        <v>0.6018093940894218</v>
      </c>
      <c r="G47" s="45"/>
      <c r="H47" s="45"/>
      <c r="I47" s="45">
        <f>I46/$L$46</f>
        <v>0.18044482467532144</v>
      </c>
      <c r="J47" s="45">
        <f>J46/$L$46</f>
        <v>0.21774578123525673</v>
      </c>
      <c r="K47" s="75"/>
      <c r="L47" s="45"/>
      <c r="M47" s="28"/>
    </row>
    <row r="48" spans="1:13" s="65" customFormat="1" x14ac:dyDescent="0.25">
      <c r="A48" s="75"/>
      <c r="B48" s="75"/>
      <c r="C48" s="75"/>
      <c r="D48" s="75"/>
      <c r="E48" s="45">
        <f>E46/($E$46+$G$46+$H$46)</f>
        <v>0.33816081426714079</v>
      </c>
      <c r="F48" s="75"/>
      <c r="G48" s="45">
        <f>G46/($E$46+$G$46+$H$46)</f>
        <v>8.5479767055948921E-3</v>
      </c>
      <c r="H48" s="45">
        <f>H46/($E$46+$G$46+$H$46)</f>
        <v>0.65329120902726434</v>
      </c>
      <c r="I48" s="75"/>
      <c r="J48" s="75"/>
      <c r="K48" s="75"/>
      <c r="L48" s="75"/>
      <c r="M48" s="28"/>
    </row>
    <row r="49" spans="1:12" x14ac:dyDescent="0.25">
      <c r="A49" s="65"/>
      <c r="B49" s="65"/>
      <c r="C49" s="65"/>
      <c r="D49" s="65"/>
      <c r="E49" s="65"/>
      <c r="F49" s="65"/>
      <c r="G49" s="65"/>
      <c r="H49" s="65"/>
      <c r="I49" s="65"/>
      <c r="J49" s="65"/>
      <c r="K49" s="65"/>
      <c r="L49" s="65"/>
    </row>
    <row r="50" spans="1:12" x14ac:dyDescent="0.25">
      <c r="A50" s="65"/>
      <c r="B50" s="65"/>
      <c r="C50" s="65"/>
      <c r="D50" s="65"/>
      <c r="E50" s="65"/>
      <c r="F50" s="65"/>
      <c r="G50" s="65"/>
      <c r="H50" s="65"/>
      <c r="I50" s="65"/>
      <c r="J50" s="65"/>
      <c r="K50" s="65"/>
      <c r="L50" s="65"/>
    </row>
    <row r="51" spans="1:12" x14ac:dyDescent="0.25">
      <c r="A51" s="65"/>
      <c r="B51" s="65"/>
      <c r="C51" s="65"/>
      <c r="D51" s="65"/>
      <c r="E51" s="65"/>
      <c r="F51" s="65"/>
      <c r="G51" s="65"/>
      <c r="H51" s="65"/>
      <c r="I51" s="65"/>
      <c r="J51" s="65"/>
      <c r="K51" s="65"/>
      <c r="L51" s="65"/>
    </row>
    <row r="52" spans="1:12" x14ac:dyDescent="0.25">
      <c r="A52" s="65"/>
      <c r="B52" s="65"/>
      <c r="C52" s="65"/>
      <c r="D52" s="65"/>
      <c r="E52" s="65"/>
      <c r="F52" s="65"/>
      <c r="G52" s="65"/>
      <c r="H52" s="65"/>
      <c r="I52" s="65"/>
      <c r="J52" s="65"/>
      <c r="K52" s="65"/>
      <c r="L52" s="65"/>
    </row>
    <row r="53" spans="1:12" x14ac:dyDescent="0.25">
      <c r="A53" s="65"/>
      <c r="B53" s="65"/>
      <c r="C53" s="65"/>
      <c r="D53" s="65"/>
      <c r="E53" s="65"/>
      <c r="F53" s="65"/>
      <c r="G53" s="65"/>
      <c r="H53" s="65"/>
      <c r="I53" s="65"/>
      <c r="J53" s="65"/>
      <c r="K53" s="65"/>
      <c r="L53" s="65"/>
    </row>
    <row r="54" spans="1:12" x14ac:dyDescent="0.25">
      <c r="A54" s="65"/>
      <c r="B54" s="65"/>
      <c r="C54" s="65"/>
      <c r="D54" s="65"/>
      <c r="E54" s="65"/>
      <c r="F54" s="65"/>
      <c r="G54" s="65"/>
      <c r="H54" s="65"/>
      <c r="I54" s="65"/>
      <c r="J54" s="65"/>
      <c r="K54" s="65"/>
      <c r="L54" s="65"/>
    </row>
    <row r="55" spans="1:12" x14ac:dyDescent="0.25">
      <c r="A55" s="65"/>
      <c r="B55" s="65"/>
      <c r="C55" s="65"/>
      <c r="D55" s="65"/>
      <c r="E55" s="65"/>
      <c r="F55" s="65"/>
      <c r="G55" s="65"/>
      <c r="H55" s="65"/>
      <c r="I55" s="65"/>
      <c r="J55" s="65"/>
      <c r="K55" s="65"/>
      <c r="L55" s="65"/>
    </row>
    <row r="56" spans="1:12" x14ac:dyDescent="0.25">
      <c r="A56" s="65"/>
      <c r="B56" s="65"/>
      <c r="C56" s="65"/>
      <c r="D56" s="65"/>
      <c r="E56" s="65"/>
      <c r="F56" s="65"/>
      <c r="G56" s="65"/>
      <c r="H56" s="65"/>
      <c r="I56" s="65"/>
      <c r="J56" s="65"/>
      <c r="K56" s="65"/>
      <c r="L56" s="65"/>
    </row>
    <row r="57" spans="1:12" x14ac:dyDescent="0.25">
      <c r="A57" s="65"/>
      <c r="B57" s="65"/>
      <c r="C57" s="65"/>
      <c r="D57" s="65"/>
      <c r="E57" s="65"/>
      <c r="F57" s="65"/>
      <c r="G57" s="65"/>
      <c r="H57" s="65"/>
      <c r="I57" s="65"/>
      <c r="J57" s="65"/>
      <c r="K57" s="65"/>
      <c r="L57" s="65"/>
    </row>
    <row r="58" spans="1:12" x14ac:dyDescent="0.25">
      <c r="A58" s="65"/>
      <c r="B58" s="65"/>
      <c r="C58" s="65"/>
      <c r="D58" s="65"/>
      <c r="E58" s="65"/>
      <c r="F58" s="65"/>
      <c r="G58" s="65"/>
      <c r="H58" s="65"/>
      <c r="I58" s="65"/>
      <c r="J58" s="65"/>
      <c r="K58" s="65"/>
      <c r="L58" s="65"/>
    </row>
    <row r="59" spans="1:12" x14ac:dyDescent="0.25">
      <c r="A59" s="65"/>
      <c r="B59" s="65"/>
      <c r="C59" s="65"/>
      <c r="D59" s="65"/>
      <c r="E59" s="65"/>
      <c r="F59" s="65"/>
      <c r="G59" s="65"/>
      <c r="H59" s="65"/>
      <c r="I59" s="65"/>
      <c r="J59" s="65"/>
      <c r="K59" s="65"/>
      <c r="L59" s="65"/>
    </row>
    <row r="60" spans="1:12" x14ac:dyDescent="0.25">
      <c r="A60" s="65"/>
      <c r="B60" s="65"/>
      <c r="C60" s="65"/>
      <c r="D60" s="65"/>
      <c r="E60" s="65"/>
      <c r="F60" s="65"/>
      <c r="G60" s="65"/>
      <c r="H60" s="65"/>
      <c r="I60" s="65"/>
      <c r="J60" s="65"/>
      <c r="K60" s="65"/>
      <c r="L60" s="65"/>
    </row>
    <row r="61" spans="1:12" x14ac:dyDescent="0.25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5"/>
      <c r="L61" s="65"/>
    </row>
    <row r="62" spans="1:12" x14ac:dyDescent="0.25">
      <c r="D62" s="65"/>
    </row>
    <row r="63" spans="1:12" x14ac:dyDescent="0.25">
      <c r="D63" s="65"/>
    </row>
    <row r="64" spans="1:12" x14ac:dyDescent="0.25">
      <c r="D64" s="65"/>
    </row>
    <row r="65" spans="4:4" x14ac:dyDescent="0.25">
      <c r="D65" s="65"/>
    </row>
    <row r="66" spans="4:4" x14ac:dyDescent="0.25">
      <c r="D66" s="65"/>
    </row>
    <row r="67" spans="4:4" x14ac:dyDescent="0.25">
      <c r="D67" s="65"/>
    </row>
    <row r="68" spans="4:4" x14ac:dyDescent="0.25">
      <c r="D68" s="65"/>
    </row>
    <row r="69" spans="4:4" x14ac:dyDescent="0.25">
      <c r="D69" s="65"/>
    </row>
    <row r="70" spans="4:4" x14ac:dyDescent="0.25">
      <c r="D70" s="65"/>
    </row>
    <row r="71" spans="4:4" x14ac:dyDescent="0.25">
      <c r="D71" s="65"/>
    </row>
    <row r="72" spans="4:4" x14ac:dyDescent="0.25">
      <c r="D72" s="65"/>
    </row>
    <row r="73" spans="4:4" x14ac:dyDescent="0.25">
      <c r="D73" s="65"/>
    </row>
    <row r="74" spans="4:4" x14ac:dyDescent="0.25">
      <c r="D74" s="65"/>
    </row>
    <row r="75" spans="4:4" x14ac:dyDescent="0.25">
      <c r="D75" s="65"/>
    </row>
    <row r="76" spans="4:4" x14ac:dyDescent="0.25">
      <c r="D76" s="65"/>
    </row>
    <row r="77" spans="4:4" x14ac:dyDescent="0.25">
      <c r="D77" s="65"/>
    </row>
    <row r="78" spans="4:4" x14ac:dyDescent="0.25">
      <c r="D78" s="65"/>
    </row>
    <row r="79" spans="4:4" x14ac:dyDescent="0.25">
      <c r="D79" s="65"/>
    </row>
    <row r="80" spans="4:4" x14ac:dyDescent="0.25">
      <c r="D80" s="65"/>
    </row>
    <row r="81" spans="4:4" x14ac:dyDescent="0.25">
      <c r="D81" s="65"/>
    </row>
    <row r="82" spans="4:4" x14ac:dyDescent="0.25">
      <c r="D82" s="65"/>
    </row>
    <row r="83" spans="4:4" x14ac:dyDescent="0.25">
      <c r="D83" s="65"/>
    </row>
    <row r="84" spans="4:4" x14ac:dyDescent="0.25">
      <c r="D84" s="65"/>
    </row>
    <row r="85" spans="4:4" x14ac:dyDescent="0.25">
      <c r="D85" s="65"/>
    </row>
    <row r="86" spans="4:4" x14ac:dyDescent="0.25">
      <c r="D86" s="65"/>
    </row>
    <row r="87" spans="4:4" x14ac:dyDescent="0.25">
      <c r="D87" s="65"/>
    </row>
    <row r="88" spans="4:4" x14ac:dyDescent="0.25">
      <c r="D88" s="65"/>
    </row>
    <row r="89" spans="4:4" x14ac:dyDescent="0.25">
      <c r="D89" s="65"/>
    </row>
    <row r="90" spans="4:4" x14ac:dyDescent="0.25">
      <c r="D90" s="65"/>
    </row>
    <row r="91" spans="4:4" x14ac:dyDescent="0.25">
      <c r="D91" s="65"/>
    </row>
    <row r="92" spans="4:4" x14ac:dyDescent="0.25">
      <c r="D92" s="65"/>
    </row>
    <row r="93" spans="4:4" x14ac:dyDescent="0.25">
      <c r="D93" s="65"/>
    </row>
    <row r="94" spans="4:4" x14ac:dyDescent="0.25">
      <c r="D94" s="65"/>
    </row>
    <row r="95" spans="4:4" x14ac:dyDescent="0.25">
      <c r="D95" s="65"/>
    </row>
    <row r="96" spans="4:4" x14ac:dyDescent="0.25">
      <c r="D96" s="65"/>
    </row>
    <row r="97" spans="4:4" x14ac:dyDescent="0.25">
      <c r="D97" s="65"/>
    </row>
    <row r="98" spans="4:4" x14ac:dyDescent="0.25">
      <c r="D98" s="65"/>
    </row>
    <row r="99" spans="4:4" x14ac:dyDescent="0.25">
      <c r="D99" s="65"/>
    </row>
    <row r="100" spans="4:4" x14ac:dyDescent="0.25">
      <c r="D100" s="65"/>
    </row>
    <row r="101" spans="4:4" x14ac:dyDescent="0.25">
      <c r="D101" s="65"/>
    </row>
    <row r="102" spans="4:4" x14ac:dyDescent="0.25">
      <c r="D102" s="65"/>
    </row>
    <row r="103" spans="4:4" x14ac:dyDescent="0.25">
      <c r="D103" s="65"/>
    </row>
    <row r="104" spans="4:4" x14ac:dyDescent="0.25">
      <c r="D104" s="65"/>
    </row>
    <row r="105" spans="4:4" x14ac:dyDescent="0.25">
      <c r="D105" s="65"/>
    </row>
    <row r="106" spans="4:4" x14ac:dyDescent="0.25">
      <c r="D106" s="65"/>
    </row>
  </sheetData>
  <mergeCells count="1">
    <mergeCell ref="A46:C46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61"/>
  <sheetViews>
    <sheetView topLeftCell="H26" zoomScale="85" zoomScaleNormal="85" workbookViewId="0">
      <selection activeCell="L51" sqref="L51"/>
    </sheetView>
  </sheetViews>
  <sheetFormatPr defaultRowHeight="15" x14ac:dyDescent="0.25"/>
  <cols>
    <col min="1" max="1" width="16.28515625" bestFit="1" customWidth="1"/>
    <col min="2" max="2" width="14.28515625" bestFit="1" customWidth="1"/>
    <col min="3" max="3" width="13.28515625" bestFit="1" customWidth="1"/>
    <col min="4" max="5" width="12.7109375" bestFit="1" customWidth="1"/>
    <col min="6" max="6" width="17.7109375" bestFit="1" customWidth="1"/>
    <col min="7" max="7" width="16.28515625" bestFit="1" customWidth="1"/>
    <col min="8" max="8" width="12.140625" bestFit="1" customWidth="1"/>
    <col min="9" max="9" width="12.7109375" bestFit="1" customWidth="1"/>
    <col min="11" max="11" width="13.28515625" bestFit="1" customWidth="1"/>
    <col min="12" max="12" width="10.7109375" bestFit="1" customWidth="1"/>
    <col min="15" max="15" width="10.5703125" customWidth="1"/>
    <col min="16" max="16" width="11.28515625" customWidth="1"/>
    <col min="17" max="17" width="12.42578125" customWidth="1"/>
    <col min="20" max="20" width="12.28515625" customWidth="1"/>
    <col min="21" max="21" width="14.85546875" customWidth="1"/>
    <col min="22" max="22" width="13.7109375" customWidth="1"/>
  </cols>
  <sheetData>
    <row r="1" spans="1:22" s="1" customFormat="1" ht="19.5" thickBot="1" x14ac:dyDescent="0.35">
      <c r="A1" s="26" t="str">
        <f>'raw data'!A5</f>
        <v>SS @ 66.8, Mar Retire @ 62</v>
      </c>
    </row>
    <row r="2" spans="1:22" s="2" customFormat="1" ht="45" x14ac:dyDescent="0.25">
      <c r="A2" s="7" t="s">
        <v>9</v>
      </c>
      <c r="B2" s="8" t="s">
        <v>10</v>
      </c>
      <c r="C2" s="8" t="s">
        <v>11</v>
      </c>
      <c r="D2" s="8" t="s">
        <v>12</v>
      </c>
      <c r="E2" s="8" t="s">
        <v>13</v>
      </c>
      <c r="F2" s="8" t="s">
        <v>14</v>
      </c>
      <c r="G2" s="8" t="s">
        <v>15</v>
      </c>
      <c r="H2" s="8" t="s">
        <v>16</v>
      </c>
      <c r="I2" s="8" t="s">
        <v>17</v>
      </c>
      <c r="J2" s="8" t="s">
        <v>18</v>
      </c>
      <c r="K2" s="8" t="s">
        <v>19</v>
      </c>
      <c r="L2" s="8" t="s">
        <v>20</v>
      </c>
      <c r="M2" s="8" t="s">
        <v>21</v>
      </c>
      <c r="N2" s="8" t="s">
        <v>22</v>
      </c>
      <c r="O2" s="8" t="s">
        <v>23</v>
      </c>
      <c r="P2" s="8" t="s">
        <v>8</v>
      </c>
      <c r="Q2" s="8" t="s">
        <v>24</v>
      </c>
      <c r="R2" s="8" t="s">
        <v>25</v>
      </c>
      <c r="S2" s="8" t="s">
        <v>26</v>
      </c>
      <c r="T2" s="8" t="s">
        <v>27</v>
      </c>
      <c r="U2" s="8" t="s">
        <v>28</v>
      </c>
      <c r="V2" s="9" t="s">
        <v>29</v>
      </c>
    </row>
    <row r="3" spans="1:22" s="1" customFormat="1" ht="15.75" thickBot="1" x14ac:dyDescent="0.3">
      <c r="A3" s="47">
        <f>'raw data'!B5</f>
        <v>43943</v>
      </c>
      <c r="B3" s="48">
        <f>'raw data'!C5</f>
        <v>0.06</v>
      </c>
      <c r="C3" s="48">
        <f>'raw data'!D5</f>
        <v>3.9E-2</v>
      </c>
      <c r="D3" s="48">
        <f>'raw data'!E5</f>
        <v>2.5000000000000001E-2</v>
      </c>
      <c r="E3" s="49">
        <f>'raw data'!F5</f>
        <v>37498</v>
      </c>
      <c r="F3" s="49">
        <f>'raw data'!G5</f>
        <v>9120</v>
      </c>
      <c r="G3" s="49">
        <f>'raw data'!H5</f>
        <v>79240</v>
      </c>
      <c r="H3" s="49">
        <f>'raw data'!I5</f>
        <v>26000</v>
      </c>
      <c r="I3" s="49">
        <f>'raw data'!J5</f>
        <v>8500</v>
      </c>
      <c r="J3" s="49">
        <f>'raw data'!K5</f>
        <v>17000</v>
      </c>
      <c r="K3" s="47">
        <f>'raw data'!L5</f>
        <v>21792</v>
      </c>
      <c r="L3" s="47">
        <f>'raw data'!M5</f>
        <v>21854</v>
      </c>
      <c r="M3" s="49">
        <f>'raw data'!N5</f>
        <v>85181</v>
      </c>
      <c r="N3" s="49">
        <f>'raw data'!O5</f>
        <v>56754</v>
      </c>
      <c r="O3" s="47">
        <f>'raw data'!P5</f>
        <v>46265</v>
      </c>
      <c r="P3" s="49">
        <f>'raw data'!Q5</f>
        <v>13206</v>
      </c>
      <c r="Q3" s="48">
        <f>'raw data'!R5</f>
        <v>6.5000000000000002E-2</v>
      </c>
      <c r="R3">
        <f>'raw data'!S5</f>
        <v>62</v>
      </c>
      <c r="S3">
        <f>'raw data'!T5</f>
        <v>64.5</v>
      </c>
      <c r="T3" s="49">
        <f>'raw data'!U5</f>
        <v>700577</v>
      </c>
      <c r="U3" s="49">
        <f>'raw data'!V5</f>
        <v>364404</v>
      </c>
      <c r="V3" s="49">
        <f>'raw data'!W5</f>
        <v>48036</v>
      </c>
    </row>
    <row r="4" spans="1:22" s="1" customFormat="1" ht="15.75" thickBot="1" x14ac:dyDescent="0.3">
      <c r="A4" s="17"/>
      <c r="B4" s="18"/>
      <c r="C4" s="18"/>
      <c r="D4" s="18"/>
      <c r="E4" s="19"/>
      <c r="F4" s="19"/>
      <c r="G4" s="19"/>
      <c r="H4" s="19"/>
      <c r="I4" s="19"/>
      <c r="J4" s="19"/>
      <c r="K4" s="19"/>
      <c r="L4" s="13"/>
      <c r="M4" s="12"/>
      <c r="N4" s="14"/>
      <c r="O4" s="15"/>
      <c r="P4" s="12"/>
      <c r="Q4" s="16"/>
      <c r="R4" s="11"/>
      <c r="S4" s="11"/>
      <c r="T4" s="12"/>
      <c r="U4" s="12"/>
      <c r="V4" s="12"/>
    </row>
    <row r="5" spans="1:22" s="1" customFormat="1" ht="15.75" thickBot="1" x14ac:dyDescent="0.3">
      <c r="A5" s="6" t="s">
        <v>0</v>
      </c>
      <c r="B5" s="6" t="s">
        <v>1</v>
      </c>
      <c r="C5" s="6" t="s">
        <v>2</v>
      </c>
      <c r="D5" s="6" t="s">
        <v>3</v>
      </c>
      <c r="E5" s="6" t="s">
        <v>4</v>
      </c>
      <c r="F5" s="6" t="s">
        <v>5</v>
      </c>
      <c r="G5" s="6" t="s">
        <v>6</v>
      </c>
      <c r="H5" s="6" t="s">
        <v>7</v>
      </c>
      <c r="I5" s="6" t="s">
        <v>8</v>
      </c>
      <c r="J5" s="6" t="s">
        <v>31</v>
      </c>
      <c r="K5" s="25" t="s">
        <v>32</v>
      </c>
    </row>
    <row r="6" spans="1:22" ht="15.75" thickTop="1" x14ac:dyDescent="0.25">
      <c r="A6" s="51">
        <f>'raw data'!A169</f>
        <v>43943</v>
      </c>
      <c r="B6" s="5">
        <f>'raw data'!B169</f>
        <v>700577</v>
      </c>
      <c r="C6" s="5">
        <f>'raw data'!C169</f>
        <v>364404</v>
      </c>
      <c r="D6" s="5">
        <f>'raw data'!D169</f>
        <v>0</v>
      </c>
      <c r="E6" s="5">
        <f>'raw data'!E169</f>
        <v>0</v>
      </c>
      <c r="F6" s="5">
        <f>'raw data'!F169</f>
        <v>0</v>
      </c>
      <c r="G6" s="5">
        <f>'raw data'!G169</f>
        <v>0</v>
      </c>
      <c r="H6" s="5">
        <f>'raw data'!H169</f>
        <v>0</v>
      </c>
      <c r="I6" s="20">
        <f>'raw data'!I169</f>
        <v>0</v>
      </c>
      <c r="J6" s="22">
        <f>'raw data'!J169</f>
        <v>60.476386036960903</v>
      </c>
      <c r="K6" s="23">
        <f>'raw data'!K169</f>
        <v>0</v>
      </c>
    </row>
    <row r="7" spans="1:22" x14ac:dyDescent="0.25">
      <c r="A7" s="52">
        <f>'raw data'!A170</f>
        <v>44308.25</v>
      </c>
      <c r="B7" s="3">
        <f>'raw data'!B170</f>
        <v>777731.62</v>
      </c>
      <c r="C7" s="3">
        <f>'raw data'!C170</f>
        <v>411768.24</v>
      </c>
      <c r="D7" s="3">
        <f>'raw data'!D170</f>
        <v>0</v>
      </c>
      <c r="E7" s="3">
        <f>'raw data'!E170</f>
        <v>0</v>
      </c>
      <c r="F7" s="3">
        <f>'raw data'!F170</f>
        <v>0</v>
      </c>
      <c r="G7" s="3">
        <f>'raw data'!G170</f>
        <v>0</v>
      </c>
      <c r="H7" s="3">
        <f>'raw data'!H170</f>
        <v>0</v>
      </c>
      <c r="I7" s="21">
        <f>'raw data'!I170</f>
        <v>0</v>
      </c>
      <c r="J7" s="24">
        <f>'raw data'!J170</f>
        <v>61.4757015742642</v>
      </c>
      <c r="K7" s="4">
        <f>'raw data'!K170</f>
        <v>0</v>
      </c>
    </row>
    <row r="8" spans="1:22" x14ac:dyDescent="0.25">
      <c r="A8" s="52">
        <f>'raw data'!A171</f>
        <v>44437.5</v>
      </c>
      <c r="B8" s="3">
        <f>'raw data'!B171</f>
        <v>806306.61071183602</v>
      </c>
      <c r="C8" s="3">
        <f>'raw data'!C171</f>
        <v>429336.21188619698</v>
      </c>
      <c r="D8" s="3">
        <f>'raw data'!D171</f>
        <v>0</v>
      </c>
      <c r="E8" s="3">
        <f>'raw data'!E171</f>
        <v>0</v>
      </c>
      <c r="F8" s="3">
        <f>'raw data'!F171</f>
        <v>0</v>
      </c>
      <c r="G8" s="3">
        <f>'raw data'!G171</f>
        <v>0</v>
      </c>
      <c r="H8" s="3">
        <f>'raw data'!H171</f>
        <v>0</v>
      </c>
      <c r="I8" s="21">
        <f>'raw data'!I171</f>
        <v>0</v>
      </c>
      <c r="J8" s="24">
        <f>'raw data'!J171</f>
        <v>61.828884325804196</v>
      </c>
      <c r="K8" s="4">
        <f>'raw data'!K171</f>
        <v>0</v>
      </c>
    </row>
    <row r="9" spans="1:22" x14ac:dyDescent="0.25">
      <c r="A9" s="52">
        <f>'raw data'!A172</f>
        <v>44802.75</v>
      </c>
      <c r="B9" s="3">
        <f>'raw data'!B172</f>
        <v>880685.00735454599</v>
      </c>
      <c r="C9" s="3">
        <f>'raw data'!C172</f>
        <v>441200.04834936903</v>
      </c>
      <c r="D9" s="3">
        <f>'raw data'!D172</f>
        <v>0</v>
      </c>
      <c r="E9" s="3">
        <f>'raw data'!E172</f>
        <v>39396.33625</v>
      </c>
      <c r="F9" s="3">
        <f>'raw data'!F172</f>
        <v>0</v>
      </c>
      <c r="G9" s="3">
        <f>'raw data'!G172</f>
        <v>0</v>
      </c>
      <c r="H9" s="3">
        <f>'raw data'!H172</f>
        <v>0</v>
      </c>
      <c r="I9" s="21">
        <f>'raw data'!I172</f>
        <v>0</v>
      </c>
      <c r="J9" s="24">
        <f>'raw data'!J172</f>
        <v>62.8281998631074</v>
      </c>
      <c r="K9" s="4">
        <f>'raw data'!K172</f>
        <v>39396.33625</v>
      </c>
    </row>
    <row r="10" spans="1:22" x14ac:dyDescent="0.25">
      <c r="A10" s="52"/>
      <c r="B10" s="3">
        <f>'raw data'!B173</f>
        <v>959526.10779581906</v>
      </c>
      <c r="C10" s="3">
        <f>'raw data'!C173</f>
        <v>452790.80659408099</v>
      </c>
      <c r="D10" s="3">
        <f>'raw data'!D173</f>
        <v>0</v>
      </c>
      <c r="E10" s="3">
        <f>'raw data'!E173</f>
        <v>40381.244656249997</v>
      </c>
      <c r="F10" s="3">
        <f>'raw data'!F173</f>
        <v>0</v>
      </c>
      <c r="G10" s="3">
        <f>'raw data'!G173</f>
        <v>0</v>
      </c>
      <c r="H10" s="3">
        <f>'raw data'!H173</f>
        <v>0</v>
      </c>
      <c r="I10" s="21">
        <f>'raw data'!I173</f>
        <v>0</v>
      </c>
      <c r="J10" s="24">
        <f>'raw data'!J173</f>
        <v>63.830253251197803</v>
      </c>
      <c r="K10" s="4">
        <f>'raw data'!K173</f>
        <v>40381.244656249997</v>
      </c>
    </row>
    <row r="11" spans="1:22" x14ac:dyDescent="0.25">
      <c r="A11" s="52">
        <f>'raw data'!A174</f>
        <v>45412.625</v>
      </c>
      <c r="B11" s="3">
        <f>'raw data'!B174</f>
        <v>1014981.7297131</v>
      </c>
      <c r="C11" s="3">
        <f>'raw data'!C174</f>
        <v>460147.93526883802</v>
      </c>
      <c r="D11" s="3">
        <f>'raw data'!D174</f>
        <v>0</v>
      </c>
      <c r="E11" s="3">
        <f>'raw data'!E174</f>
        <v>27650.511399118699</v>
      </c>
      <c r="F11" s="3">
        <f>'raw data'!F174</f>
        <v>0</v>
      </c>
      <c r="G11" s="3">
        <f>'raw data'!G174</f>
        <v>0</v>
      </c>
      <c r="H11" s="3">
        <f>'raw data'!H174</f>
        <v>0</v>
      </c>
      <c r="I11" s="21">
        <f>'raw data'!I174</f>
        <v>0</v>
      </c>
      <c r="J11" s="24">
        <f>'raw data'!J174</f>
        <v>64.498288843257995</v>
      </c>
      <c r="K11" s="4">
        <f>'raw data'!K174</f>
        <v>27650.511399118699</v>
      </c>
    </row>
    <row r="12" spans="1:22" x14ac:dyDescent="0.25">
      <c r="A12" s="52">
        <f>'raw data'!A175</f>
        <v>45777.875</v>
      </c>
      <c r="B12" s="3">
        <f>'raw data'!B175</f>
        <v>1075880.6334958801</v>
      </c>
      <c r="C12" s="3">
        <f>'raw data'!C175</f>
        <v>323792.07631405297</v>
      </c>
      <c r="D12" s="3">
        <f>'raw data'!D175</f>
        <v>0</v>
      </c>
      <c r="E12" s="3">
        <f>'raw data'!E175</f>
        <v>96374.482982236295</v>
      </c>
      <c r="F12" s="3">
        <f>'raw data'!F175</f>
        <v>27608.876116130301</v>
      </c>
      <c r="G12" s="3">
        <f>'raw data'!G175</f>
        <v>0</v>
      </c>
      <c r="H12" s="3">
        <f>'raw data'!H175</f>
        <v>1460.88761161303</v>
      </c>
      <c r="I12" s="21">
        <f>'raw data'!I175</f>
        <v>18093.364477066702</v>
      </c>
      <c r="J12" s="24">
        <f>'raw data'!J175</f>
        <v>65.497604380561199</v>
      </c>
      <c r="K12" s="4">
        <f>'raw data'!K175</f>
        <v>115928.73507091599</v>
      </c>
    </row>
    <row r="13" spans="1:22" x14ac:dyDescent="0.25">
      <c r="A13" s="52">
        <f>'raw data'!A176</f>
        <v>46143.125</v>
      </c>
      <c r="B13" s="3">
        <f>'raw data'!B176</f>
        <v>1140433.4715056401</v>
      </c>
      <c r="C13" s="3">
        <f>'raw data'!C176</f>
        <v>224523.57021014299</v>
      </c>
      <c r="D13" s="3">
        <f>'raw data'!D176</f>
        <v>0</v>
      </c>
      <c r="E13" s="3">
        <f>'raw data'!E176</f>
        <v>98783.845056792197</v>
      </c>
      <c r="F13" s="3">
        <f>'raw data'!F176</f>
        <v>19427.524578843098</v>
      </c>
      <c r="G13" s="3">
        <f>'raw data'!G176</f>
        <v>0</v>
      </c>
      <c r="H13" s="3">
        <f>'raw data'!H176</f>
        <v>642.75245788431801</v>
      </c>
      <c r="I13" s="21">
        <f>'raw data'!I176</f>
        <v>19269.433168076001</v>
      </c>
      <c r="J13" s="24">
        <f>'raw data'!J176</f>
        <v>66.499657768651602</v>
      </c>
      <c r="K13" s="4">
        <f>'raw data'!K176</f>
        <v>118696.030682752</v>
      </c>
    </row>
    <row r="14" spans="1:22" x14ac:dyDescent="0.25">
      <c r="A14" s="52">
        <f>'raw data'!A177</f>
        <v>46265</v>
      </c>
      <c r="B14" s="3">
        <f>'raw data'!B177</f>
        <v>1162661.47143143</v>
      </c>
      <c r="C14" s="3">
        <f>'raw data'!C177</f>
        <v>188542.36122094799</v>
      </c>
      <c r="D14" s="3">
        <f>'raw data'!D177</f>
        <v>0</v>
      </c>
      <c r="E14" s="3">
        <f>'raw data'!E177</f>
        <v>33543.234450838099</v>
      </c>
      <c r="F14" s="3">
        <f>'raw data'!F177</f>
        <v>4462.8093626985401</v>
      </c>
      <c r="G14" s="3">
        <f>'raw data'!G177</f>
        <v>0</v>
      </c>
      <c r="H14" s="3">
        <f>'raw data'!H177</f>
        <v>15.617007453974701</v>
      </c>
      <c r="I14" s="21">
        <f>'raw data'!I177</f>
        <v>6798.5092544945101</v>
      </c>
      <c r="J14" s="24">
        <f>'raw data'!J177</f>
        <v>66.833675564681698</v>
      </c>
      <c r="K14" s="4">
        <f>'raw data'!K177</f>
        <v>40357.360712786598</v>
      </c>
    </row>
    <row r="15" spans="1:22" x14ac:dyDescent="0.25">
      <c r="A15" s="52">
        <f>'raw data'!A178</f>
        <v>46630.25</v>
      </c>
      <c r="B15" s="3">
        <f>'raw data'!B178</f>
        <v>1232421.15971732</v>
      </c>
      <c r="C15" s="3">
        <f>'raw data'!C178</f>
        <v>138121.31481356901</v>
      </c>
      <c r="D15" s="3">
        <f>'raw data'!D178</f>
        <v>67462.671263685697</v>
      </c>
      <c r="E15" s="3">
        <f>'raw data'!E178</f>
        <v>101253.44118321199</v>
      </c>
      <c r="F15" s="3">
        <f>'raw data'!F178</f>
        <v>68655.812247389695</v>
      </c>
      <c r="G15" s="3">
        <f>'raw data'!G178</f>
        <v>0</v>
      </c>
      <c r="H15" s="3">
        <f>'raw data'!H178</f>
        <v>7420.8718371084597</v>
      </c>
      <c r="I15" s="21">
        <f>'raw data'!I178</f>
        <v>20521.946324001001</v>
      </c>
      <c r="J15" s="24">
        <f>'raw data'!J178</f>
        <v>67.832991101984902</v>
      </c>
      <c r="K15" s="4">
        <f>'raw data'!K178</f>
        <v>129196.25934432101</v>
      </c>
    </row>
    <row r="16" spans="1:22" x14ac:dyDescent="0.25">
      <c r="A16" s="52">
        <f>'raw data'!A179</f>
        <v>46995.5</v>
      </c>
      <c r="B16" s="3">
        <f>'raw data'!B179</f>
        <v>1306366.4293003599</v>
      </c>
      <c r="C16" s="3">
        <f>'raw data'!C179</f>
        <v>82735.062015712901</v>
      </c>
      <c r="D16" s="3">
        <f>'raw data'!D179</f>
        <v>69149.238045277802</v>
      </c>
      <c r="E16" s="3">
        <f>'raw data'!E179</f>
        <v>103784.777212792</v>
      </c>
      <c r="F16" s="3">
        <f>'raw data'!F179</f>
        <v>67064.131227300299</v>
      </c>
      <c r="G16" s="3">
        <f>'raw data'!G179</f>
        <v>0</v>
      </c>
      <c r="H16" s="3">
        <f>'raw data'!H179</f>
        <v>7182.1196840950497</v>
      </c>
      <c r="I16" s="21">
        <f>'raw data'!I179</f>
        <v>21855.872835061</v>
      </c>
      <c r="J16" s="24">
        <f>'raw data'!J179</f>
        <v>68.832306639288106</v>
      </c>
      <c r="K16" s="4">
        <f>'raw data'!K179</f>
        <v>132822.76973194801</v>
      </c>
    </row>
    <row r="17" spans="1:11" x14ac:dyDescent="0.25">
      <c r="A17" s="52">
        <f>'raw data'!A180</f>
        <v>47360.75</v>
      </c>
      <c r="B17" s="3">
        <f>'raw data'!B180</f>
        <v>1384748.41505838</v>
      </c>
      <c r="C17" s="3">
        <f>'raw data'!C180</f>
        <v>22017.1769154297</v>
      </c>
      <c r="D17" s="3">
        <f>'raw data'!D180</f>
        <v>70877.968996409705</v>
      </c>
      <c r="E17" s="3">
        <f>'raw data'!E180</f>
        <v>106379.39664311201</v>
      </c>
      <c r="F17" s="3">
        <f>'raw data'!F180</f>
        <v>65210.377367891102</v>
      </c>
      <c r="G17" s="3">
        <f>'raw data'!G180</f>
        <v>0</v>
      </c>
      <c r="H17" s="3">
        <f>'raw data'!H180</f>
        <v>6904.0566051836604</v>
      </c>
      <c r="I17" s="21">
        <f>'raw data'!I180</f>
        <v>23276.504569339999</v>
      </c>
      <c r="J17" s="24">
        <f>'raw data'!J180</f>
        <v>69.831622176591296</v>
      </c>
      <c r="K17" s="4">
        <f>'raw data'!K180</f>
        <v>136559.957817635</v>
      </c>
    </row>
    <row r="18" spans="1:11" x14ac:dyDescent="0.25">
      <c r="A18" s="52">
        <f>'raw data'!A181</f>
        <v>47421.5</v>
      </c>
      <c r="B18" s="3">
        <f>'raw data'!B181</f>
        <v>1398066.7198955701</v>
      </c>
      <c r="C18" s="3">
        <f>'raw data'!C181</f>
        <v>11888.008379826601</v>
      </c>
      <c r="D18" s="3">
        <f>'raw data'!D181</f>
        <v>11643.198192428699</v>
      </c>
      <c r="E18" s="3">
        <f>'raw data'!E181</f>
        <v>17911.931262289901</v>
      </c>
      <c r="F18" s="3">
        <f>'raw data'!F181</f>
        <v>217.00708253401001</v>
      </c>
      <c r="G18" s="3">
        <f>'raw data'!G181</f>
        <v>0</v>
      </c>
      <c r="H18" s="3">
        <f>'raw data'!H181</f>
        <v>0</v>
      </c>
      <c r="I18" s="21">
        <f>'raw data'!I181</f>
        <v>4072.1934072028098</v>
      </c>
      <c r="J18" s="24">
        <f>'raw data'!J181</f>
        <v>69.998631074606394</v>
      </c>
      <c r="K18" s="4">
        <f>'raw data'!K181</f>
        <v>21984.124669492699</v>
      </c>
    </row>
    <row r="19" spans="1:11" x14ac:dyDescent="0.25">
      <c r="A19" s="52">
        <f>'raw data'!A182</f>
        <v>47786.75</v>
      </c>
      <c r="B19" s="3">
        <f>'raw data'!B182</f>
        <v>1413635.0729668301</v>
      </c>
      <c r="C19" s="3">
        <f>'raw data'!C182</f>
        <v>0</v>
      </c>
      <c r="D19" s="3">
        <f>'raw data'!D182</f>
        <v>72649.918221319997</v>
      </c>
      <c r="E19" s="3">
        <f>'raw data'!E182</f>
        <v>109038.881559189</v>
      </c>
      <c r="F19" s="3">
        <f>'raw data'!F182</f>
        <v>0</v>
      </c>
      <c r="G19" s="3">
        <f>'raw data'!G182</f>
        <v>122930.87119233899</v>
      </c>
      <c r="H19" s="3">
        <f>'raw data'!H182</f>
        <v>19025.217798084701</v>
      </c>
      <c r="I19" s="21">
        <f>'raw data'!I182</f>
        <v>24789.477366347099</v>
      </c>
      <c r="J19" s="24">
        <f>'raw data'!J182</f>
        <v>70.997946611909597</v>
      </c>
      <c r="K19" s="4">
        <f>'raw data'!K182</f>
        <v>152853.57672362099</v>
      </c>
    </row>
    <row r="20" spans="1:11" x14ac:dyDescent="0.25">
      <c r="A20" s="52">
        <f>'raw data'!A183</f>
        <v>48152</v>
      </c>
      <c r="B20" s="3">
        <f>'raw data'!B183</f>
        <v>1409955.9615621399</v>
      </c>
      <c r="C20" s="3">
        <f>'raw data'!C183</f>
        <v>0</v>
      </c>
      <c r="D20" s="3">
        <f>'raw data'!D183</f>
        <v>74466.166176853003</v>
      </c>
      <c r="E20" s="3">
        <f>'raw data'!E183</f>
        <v>111764.85359816899</v>
      </c>
      <c r="F20" s="3">
        <f>'raw data'!F183</f>
        <v>0</v>
      </c>
      <c r="G20" s="3">
        <f>'raw data'!G183</f>
        <v>146020.93986488599</v>
      </c>
      <c r="H20" s="3">
        <f>'raw data'!H183</f>
        <v>24797.734966221498</v>
      </c>
      <c r="I20" s="21">
        <f>'raw data'!I183</f>
        <v>26400.793395159701</v>
      </c>
      <c r="J20" s="24">
        <f>'raw data'!J183</f>
        <v>72</v>
      </c>
      <c r="K20" s="4">
        <f>'raw data'!K183</f>
        <v>162963.38195955</v>
      </c>
    </row>
    <row r="21" spans="1:11" x14ac:dyDescent="0.25">
      <c r="A21" s="52">
        <f>'raw data'!A184</f>
        <v>48517.25</v>
      </c>
      <c r="B21" s="3">
        <f>'raw data'!B184</f>
        <v>1400906.7242280501</v>
      </c>
      <c r="C21" s="3">
        <f>'raw data'!C184</f>
        <v>0</v>
      </c>
      <c r="D21" s="3">
        <f>'raw data'!D184</f>
        <v>76327.820331274299</v>
      </c>
      <c r="E21" s="3">
        <f>'raw data'!E184</f>
        <v>114558.97493812301</v>
      </c>
      <c r="F21" s="3">
        <f>'raw data'!F184</f>
        <v>0</v>
      </c>
      <c r="G21" s="3">
        <f>'raw data'!G184</f>
        <v>156024.38182049899</v>
      </c>
      <c r="H21" s="3">
        <f>'raw data'!H184</f>
        <v>27298.5954551248</v>
      </c>
      <c r="I21" s="21">
        <f>'raw data'!I184</f>
        <v>28116.844965845099</v>
      </c>
      <c r="J21" s="24">
        <f>'raw data'!J184</f>
        <v>72.999315537303204</v>
      </c>
      <c r="K21" s="4">
        <f>'raw data'!K184</f>
        <v>169974.41535909299</v>
      </c>
    </row>
    <row r="22" spans="1:11" x14ac:dyDescent="0.25">
      <c r="A22" s="52">
        <f>'raw data'!A185</f>
        <v>48882.5</v>
      </c>
      <c r="B22" s="3">
        <f>'raw data'!B185</f>
        <v>1386804.60875124</v>
      </c>
      <c r="C22" s="3">
        <f>'raw data'!C185</f>
        <v>0</v>
      </c>
      <c r="D22" s="3">
        <f>'raw data'!D185</f>
        <v>78236.015839556203</v>
      </c>
      <c r="E22" s="3">
        <f>'raw data'!E185</f>
        <v>117422.949311576</v>
      </c>
      <c r="F22" s="3">
        <f>'raw data'!F185</f>
        <v>0</v>
      </c>
      <c r="G22" s="3">
        <f>'raw data'!G185</f>
        <v>162930.58227939301</v>
      </c>
      <c r="H22" s="3">
        <f>'raw data'!H185</f>
        <v>29025.145569848301</v>
      </c>
      <c r="I22" s="21">
        <f>'raw data'!I185</f>
        <v>29944.439888624998</v>
      </c>
      <c r="J22" s="24">
        <f>'raw data'!J185</f>
        <v>73.998631074606394</v>
      </c>
      <c r="K22" s="4">
        <f>'raw data'!K185</f>
        <v>176392.53477005</v>
      </c>
    </row>
    <row r="23" spans="1:11" x14ac:dyDescent="0.25">
      <c r="A23" s="52">
        <f>'raw data'!A186</f>
        <v>49247.75</v>
      </c>
      <c r="B23" s="3">
        <f>'raw data'!B186</f>
        <v>1367221.1512812299</v>
      </c>
      <c r="C23" s="3">
        <f>'raw data'!C186</f>
        <v>0</v>
      </c>
      <c r="D23" s="3">
        <f>'raw data'!D186</f>
        <v>80191.916235545097</v>
      </c>
      <c r="E23" s="3">
        <f>'raw data'!E186</f>
        <v>120358.523044366</v>
      </c>
      <c r="F23" s="3">
        <f>'raw data'!F186</f>
        <v>0</v>
      </c>
      <c r="G23" s="3">
        <f>'raw data'!G186</f>
        <v>169245.70966026801</v>
      </c>
      <c r="H23" s="3">
        <f>'raw data'!H186</f>
        <v>30734.298704875098</v>
      </c>
      <c r="I23" s="21">
        <f>'raw data'!I186</f>
        <v>31890.828481385601</v>
      </c>
      <c r="J23" s="24">
        <f>'raw data'!J186</f>
        <v>74.997946611909597</v>
      </c>
      <c r="K23" s="4">
        <f>'raw data'!K186</f>
        <v>182983.65023062701</v>
      </c>
    </row>
    <row r="24" spans="1:11" x14ac:dyDescent="0.25">
      <c r="A24" s="52">
        <f>'raw data'!A187</f>
        <v>49613</v>
      </c>
      <c r="B24" s="3">
        <f>'raw data'!B187</f>
        <v>1341568.3332360799</v>
      </c>
      <c r="C24" s="3">
        <f>'raw data'!C187</f>
        <v>0</v>
      </c>
      <c r="D24" s="3">
        <f>'raw data'!D187</f>
        <v>82196.714141433695</v>
      </c>
      <c r="E24" s="3">
        <f>'raw data'!E187</f>
        <v>123367.48612047501</v>
      </c>
      <c r="F24" s="3">
        <f>'raw data'!F187</f>
        <v>0</v>
      </c>
      <c r="G24" s="3">
        <f>'raw data'!G187</f>
        <v>175736.010036811</v>
      </c>
      <c r="H24" s="3">
        <f>'raw data'!H187</f>
        <v>32551.5828103071</v>
      </c>
      <c r="I24" s="21">
        <f>'raw data'!I187</f>
        <v>33963.732332675703</v>
      </c>
      <c r="J24" s="24">
        <f>'raw data'!J187</f>
        <v>76</v>
      </c>
      <c r="K24" s="4">
        <f>'raw data'!K187</f>
        <v>189882.80126345801</v>
      </c>
    </row>
    <row r="25" spans="1:11" x14ac:dyDescent="0.25">
      <c r="A25" s="52">
        <f>'raw data'!A188</f>
        <v>49978.25</v>
      </c>
      <c r="B25" s="3">
        <f>'raw data'!B188</f>
        <v>1309235.1888761499</v>
      </c>
      <c r="C25" s="3">
        <f>'raw data'!C188</f>
        <v>0</v>
      </c>
      <c r="D25" s="3">
        <f>'raw data'!D188</f>
        <v>84251.631994969503</v>
      </c>
      <c r="E25" s="3">
        <f>'raw data'!E188</f>
        <v>126451.673273487</v>
      </c>
      <c r="F25" s="3">
        <f>'raw data'!F188</f>
        <v>0</v>
      </c>
      <c r="G25" s="3">
        <f>'raw data'!G188</f>
        <v>182536.886218848</v>
      </c>
      <c r="H25" s="3">
        <f>'raw data'!H188</f>
        <v>34455.828141277598</v>
      </c>
      <c r="I25" s="21">
        <f>'raw data'!I188</f>
        <v>36171.374934299602</v>
      </c>
      <c r="J25" s="24">
        <f>'raw data'!J188</f>
        <v>76.999315537303204</v>
      </c>
      <c r="K25" s="4">
        <f>'raw data'!K188</f>
        <v>197078.876349064</v>
      </c>
    </row>
    <row r="26" spans="1:11" x14ac:dyDescent="0.25">
      <c r="A26" s="52">
        <f>'raw data'!A189</f>
        <v>50343.5</v>
      </c>
      <c r="B26" s="3">
        <f>'raw data'!B189</f>
        <v>1269567.7102361401</v>
      </c>
      <c r="C26" s="3">
        <f>'raw data'!C189</f>
        <v>0</v>
      </c>
      <c r="D26" s="3">
        <f>'raw data'!D189</f>
        <v>86357.922794843704</v>
      </c>
      <c r="E26" s="3">
        <f>'raw data'!E189</f>
        <v>129612.96510532399</v>
      </c>
      <c r="F26" s="3">
        <f>'raw data'!F189</f>
        <v>0</v>
      </c>
      <c r="G26" s="3">
        <f>'raw data'!G189</f>
        <v>189637.61913240401</v>
      </c>
      <c r="H26" s="3">
        <f>'raw data'!H189</f>
        <v>36444.033357073298</v>
      </c>
      <c r="I26" s="21">
        <f>'raw data'!I189</f>
        <v>38522.514305029101</v>
      </c>
      <c r="J26" s="24">
        <f>'raw data'!J189</f>
        <v>77.998631074606394</v>
      </c>
      <c r="K26" s="4">
        <f>'raw data'!K189</f>
        <v>204579.512767426</v>
      </c>
    </row>
    <row r="27" spans="1:11" x14ac:dyDescent="0.25">
      <c r="A27" s="52">
        <f>'raw data'!A190</f>
        <v>50708.75</v>
      </c>
      <c r="B27" s="3">
        <f>'raw data'!B190</f>
        <v>1221860.42123256</v>
      </c>
      <c r="C27" s="3">
        <f>'raw data'!C190</f>
        <v>0</v>
      </c>
      <c r="D27" s="3">
        <f>'raw data'!D190</f>
        <v>88516.870864714801</v>
      </c>
      <c r="E27" s="3">
        <f>'raw data'!E190</f>
        <v>132853.289232957</v>
      </c>
      <c r="F27" s="3">
        <f>'raw data'!F190</f>
        <v>0</v>
      </c>
      <c r="G27" s="3">
        <f>'raw data'!G190</f>
        <v>197046.26969517901</v>
      </c>
      <c r="H27" s="3">
        <f>'raw data'!H190</f>
        <v>38518.455514650297</v>
      </c>
      <c r="I27" s="21">
        <f>'raw data'!I190</f>
        <v>41026.477734856002</v>
      </c>
      <c r="J27" s="24">
        <f>'raw data'!J190</f>
        <v>78.997946611909597</v>
      </c>
      <c r="K27" s="4">
        <f>'raw data'!K190</f>
        <v>212398.222482463</v>
      </c>
    </row>
    <row r="28" spans="1:11" x14ac:dyDescent="0.25">
      <c r="A28" s="52">
        <f>'raw data'!A191</f>
        <v>51074</v>
      </c>
      <c r="B28" s="3">
        <f>'raw data'!B191</f>
        <v>1165351.0129676701</v>
      </c>
      <c r="C28" s="3">
        <f>'raw data'!C191</f>
        <v>0</v>
      </c>
      <c r="D28" s="3">
        <f>'raw data'!D191</f>
        <v>90729.792636332699</v>
      </c>
      <c r="E28" s="3">
        <f>'raw data'!E191</f>
        <v>136174.62146378099</v>
      </c>
      <c r="F28" s="3">
        <f>'raw data'!F191</f>
        <v>0</v>
      </c>
      <c r="G28" s="3">
        <f>'raw data'!G191</f>
        <v>204776.806870603</v>
      </c>
      <c r="H28" s="3">
        <f>'raw data'!H191</f>
        <v>40683.005923769</v>
      </c>
      <c r="I28" s="21">
        <f>'raw data'!I191</f>
        <v>43693.198787621601</v>
      </c>
      <c r="J28" s="24">
        <f>'raw data'!J191</f>
        <v>80</v>
      </c>
      <c r="K28" s="4">
        <f>'raw data'!K191</f>
        <v>220550.826175172</v>
      </c>
    </row>
    <row r="29" spans="1:11" x14ac:dyDescent="0.25">
      <c r="A29" s="52">
        <f>'raw data'!A192</f>
        <v>51439.25</v>
      </c>
      <c r="B29" s="3">
        <f>'raw data'!B192</f>
        <v>1099215.61516455</v>
      </c>
      <c r="C29" s="3">
        <f>'raw data'!C192</f>
        <v>0</v>
      </c>
      <c r="D29" s="3">
        <f>'raw data'!D192</f>
        <v>92998.037452240998</v>
      </c>
      <c r="E29" s="3">
        <f>'raw data'!E192</f>
        <v>139578.98700037599</v>
      </c>
      <c r="F29" s="3">
        <f>'raw data'!F192</f>
        <v>0</v>
      </c>
      <c r="G29" s="3">
        <f>'raw data'!G192</f>
        <v>212845.54401512499</v>
      </c>
      <c r="H29" s="3">
        <f>'raw data'!H192</f>
        <v>42942.252324235204</v>
      </c>
      <c r="I29" s="21">
        <f>'raw data'!I192</f>
        <v>46533.256708817004</v>
      </c>
      <c r="J29" s="24">
        <f>'raw data'!J192</f>
        <v>80.999315537303204</v>
      </c>
      <c r="K29" s="4">
        <f>'raw data'!K192</f>
        <v>229054.496033428</v>
      </c>
    </row>
    <row r="30" spans="1:11" x14ac:dyDescent="0.25">
      <c r="A30" s="52">
        <f>'raw data'!A193</f>
        <v>51804.5</v>
      </c>
      <c r="B30" s="3">
        <f>'raw data'!B193</f>
        <v>1022564.00883455</v>
      </c>
      <c r="C30" s="3">
        <f>'raw data'!C193</f>
        <v>0</v>
      </c>
      <c r="D30" s="3">
        <f>'raw data'!D193</f>
        <v>95322.988388547004</v>
      </c>
      <c r="E30" s="3">
        <f>'raw data'!E193</f>
        <v>143068.46167538501</v>
      </c>
      <c r="F30" s="3">
        <f>'raw data'!F193</f>
        <v>0</v>
      </c>
      <c r="G30" s="3">
        <f>'raw data'!G193</f>
        <v>221270.184136228</v>
      </c>
      <c r="H30" s="3">
        <f>'raw data'!H193</f>
        <v>45301.151558144004</v>
      </c>
      <c r="I30" s="21">
        <f>'raw data'!I193</f>
        <v>49557.918394890097</v>
      </c>
      <c r="J30" s="24">
        <f>'raw data'!J193</f>
        <v>81.998631074606394</v>
      </c>
      <c r="K30" s="4">
        <f>'raw data'!K193</f>
        <v>237927.531628419</v>
      </c>
    </row>
    <row r="31" spans="1:11" x14ac:dyDescent="0.25">
      <c r="A31" s="52">
        <f>'raw data'!A194</f>
        <v>52169.75</v>
      </c>
      <c r="B31" s="3">
        <f>'raw data'!B194</f>
        <v>934434.56860271096</v>
      </c>
      <c r="C31" s="3">
        <f>'raw data'!C194</f>
        <v>0</v>
      </c>
      <c r="D31" s="3">
        <f>'raw data'!D194</f>
        <v>97706.063098260696</v>
      </c>
      <c r="E31" s="3">
        <f>'raw data'!E194</f>
        <v>146645.17321727</v>
      </c>
      <c r="F31" s="3">
        <f>'raw data'!F194</f>
        <v>0</v>
      </c>
      <c r="G31" s="3">
        <f>'raw data'!G194</f>
        <v>230069.598401233</v>
      </c>
      <c r="H31" s="3">
        <f>'raw data'!H194</f>
        <v>47764.987552345199</v>
      </c>
      <c r="I31" s="21">
        <f>'raw data'!I194</f>
        <v>52779.183090557999</v>
      </c>
      <c r="J31" s="24">
        <f>'raw data'!J194</f>
        <v>82.997946611909597</v>
      </c>
      <c r="K31" s="4">
        <f>'raw data'!K194</f>
        <v>247189.34386017299</v>
      </c>
    </row>
    <row r="32" spans="1:11" x14ac:dyDescent="0.25">
      <c r="A32" s="52">
        <f>'raw data'!A195</f>
        <v>52535</v>
      </c>
      <c r="B32" s="3">
        <f>'raw data'!B195</f>
        <v>833788.857246208</v>
      </c>
      <c r="C32" s="3">
        <f>'raw data'!C195</f>
        <v>0</v>
      </c>
      <c r="D32" s="3">
        <f>'raw data'!D195</f>
        <v>100148.714675717</v>
      </c>
      <c r="E32" s="3">
        <f>'raw data'!E195</f>
        <v>150311.30254770099</v>
      </c>
      <c r="F32" s="3">
        <f>'raw data'!F195</f>
        <v>0</v>
      </c>
      <c r="G32" s="3">
        <f>'raw data'!G195</f>
        <v>239263.81289013301</v>
      </c>
      <c r="H32" s="3">
        <f>'raw data'!H195</f>
        <v>50339.367609237401</v>
      </c>
      <c r="I32" s="21">
        <f>'raw data'!I195</f>
        <v>56209.829991444298</v>
      </c>
      <c r="J32" s="24">
        <f>'raw data'!J195</f>
        <v>84</v>
      </c>
      <c r="K32" s="4">
        <f>'raw data'!K195</f>
        <v>256860.500148383</v>
      </c>
    </row>
    <row r="33" spans="1:12" x14ac:dyDescent="0.25">
      <c r="A33" s="52">
        <f>'raw data'!A196</f>
        <v>52900.25</v>
      </c>
      <c r="B33" s="3">
        <f>'raw data'!B196</f>
        <v>719284.62843386503</v>
      </c>
      <c r="C33" s="3">
        <f>'raw data'!C196</f>
        <v>0</v>
      </c>
      <c r="D33" s="3">
        <f>'raw data'!D196</f>
        <v>102652.43254261</v>
      </c>
      <c r="E33" s="3">
        <f>'raw data'!E196</f>
        <v>154069.085111394</v>
      </c>
      <c r="F33" s="3">
        <f>'raw data'!F196</f>
        <v>0</v>
      </c>
      <c r="G33" s="3">
        <f>'raw data'!G196</f>
        <v>248874.05678012801</v>
      </c>
      <c r="H33" s="3">
        <f>'raw data'!H196</f>
        <v>53251.438737442397</v>
      </c>
      <c r="I33" s="21">
        <f>'raw data'!I196</f>
        <v>59863.468940888102</v>
      </c>
      <c r="J33" s="24">
        <f>'raw data'!J196</f>
        <v>84.999315537303204</v>
      </c>
      <c r="K33" s="4">
        <f>'raw data'!K196</f>
        <v>267183.99278972403</v>
      </c>
    </row>
    <row r="34" spans="1:12" x14ac:dyDescent="0.25">
      <c r="A34" s="52">
        <f>'raw data'!A197</f>
        <v>53265.5</v>
      </c>
      <c r="B34" s="3">
        <f>'raw data'!B197</f>
        <v>589344.51164941804</v>
      </c>
      <c r="C34" s="3">
        <f>'raw data'!C197</f>
        <v>0</v>
      </c>
      <c r="D34" s="3">
        <f>'raw data'!D197</f>
        <v>105218.74335617499</v>
      </c>
      <c r="E34" s="3">
        <f>'raw data'!E197</f>
        <v>157920.81223917901</v>
      </c>
      <c r="F34" s="3">
        <f>'raw data'!F197</f>
        <v>0</v>
      </c>
      <c r="G34" s="3">
        <f>'raw data'!G197</f>
        <v>259144.03389524101</v>
      </c>
      <c r="H34" s="3">
        <f>'raw data'!H197</f>
        <v>56640.531185429601</v>
      </c>
      <c r="I34" s="21">
        <f>'raw data'!I197</f>
        <v>63754.594422045899</v>
      </c>
      <c r="J34" s="24">
        <f>'raw data'!J197</f>
        <v>85.998631074606394</v>
      </c>
      <c r="K34" s="4">
        <f>'raw data'!K197</f>
        <v>278315.93784665398</v>
      </c>
    </row>
    <row r="35" spans="1:12" x14ac:dyDescent="0.25">
      <c r="A35" s="52">
        <f>'raw data'!A198</f>
        <v>53630.75</v>
      </c>
      <c r="B35" s="3">
        <f>'raw data'!B198</f>
        <v>442487.81243413698</v>
      </c>
      <c r="C35" s="3">
        <f>'raw data'!C198</f>
        <v>0</v>
      </c>
      <c r="D35" s="3">
        <f>'raw data'!D198</f>
        <v>107849.211940079</v>
      </c>
      <c r="E35" s="3">
        <f>'raw data'!E198</f>
        <v>161868.83254515799</v>
      </c>
      <c r="F35" s="3">
        <f>'raw data'!F198</f>
        <v>0</v>
      </c>
      <c r="G35" s="3">
        <f>'raw data'!G198</f>
        <v>270230.624999055</v>
      </c>
      <c r="H35" s="3">
        <f>'raw data'!H198</f>
        <v>60299.1062496882</v>
      </c>
      <c r="I35" s="21">
        <f>'raw data'!I198</f>
        <v>67898.643059478898</v>
      </c>
      <c r="J35" s="24">
        <f>'raw data'!J198</f>
        <v>86.997946611909597</v>
      </c>
      <c r="K35" s="4">
        <f>'raw data'!K198</f>
        <v>290066.58185432502</v>
      </c>
    </row>
    <row r="36" spans="1:12" x14ac:dyDescent="0.25">
      <c r="A36" s="52">
        <f>'raw data'!A199</f>
        <v>53996</v>
      </c>
      <c r="B36" s="3">
        <f>'raw data'!B199</f>
        <v>277190.09881839302</v>
      </c>
      <c r="C36" s="3">
        <f>'raw data'!C199</f>
        <v>0</v>
      </c>
      <c r="D36" s="3">
        <f>'raw data'!D199</f>
        <v>110545.442238581</v>
      </c>
      <c r="E36" s="3">
        <f>'raw data'!E199</f>
        <v>165915.553358787</v>
      </c>
      <c r="F36" s="3">
        <f>'raw data'!F199</f>
        <v>0</v>
      </c>
      <c r="G36" s="3">
        <f>'raw data'!G199</f>
        <v>281944.898131033</v>
      </c>
      <c r="H36" s="3">
        <f>'raw data'!H199</f>
        <v>64164.816383241101</v>
      </c>
      <c r="I36" s="21">
        <f>'raw data'!I199</f>
        <v>72312.054858345</v>
      </c>
      <c r="J36" s="24">
        <f>'raw data'!J199</f>
        <v>88</v>
      </c>
      <c r="K36" s="4">
        <f>'raw data'!K199</f>
        <v>302392.42460037302</v>
      </c>
    </row>
    <row r="37" spans="1:12" x14ac:dyDescent="0.25">
      <c r="A37" s="52">
        <f>'raw data'!A200</f>
        <v>54361.25</v>
      </c>
      <c r="B37" s="3">
        <f>'raw data'!B200</f>
        <v>91831.204790684205</v>
      </c>
      <c r="C37" s="3">
        <f>'raw data'!C200</f>
        <v>0</v>
      </c>
      <c r="D37" s="3">
        <f>'raw data'!D200</f>
        <v>113309.07829454599</v>
      </c>
      <c r="E37" s="3">
        <f>'raw data'!E200</f>
        <v>170063.44219275701</v>
      </c>
      <c r="F37" s="3">
        <f>'raw data'!F200</f>
        <v>0</v>
      </c>
      <c r="G37" s="3">
        <f>'raw data'!G200</f>
        <v>294244.23525595298</v>
      </c>
      <c r="H37" s="3">
        <f>'raw data'!H200</f>
        <v>68223.597634464793</v>
      </c>
      <c r="I37" s="21">
        <f>'raw data'!I200</f>
        <v>77012.338424137401</v>
      </c>
      <c r="J37" s="24">
        <f>'raw data'!J200</f>
        <v>88.999315537303204</v>
      </c>
      <c r="K37" s="4">
        <f>'raw data'!K200</f>
        <v>315299.37825135898</v>
      </c>
    </row>
    <row r="38" spans="1:12" x14ac:dyDescent="0.25">
      <c r="A38" s="52">
        <f>'raw data'!A201</f>
        <v>54726.5</v>
      </c>
      <c r="B38" s="3">
        <f>'raw data'!B201</f>
        <v>-115327.99985951401</v>
      </c>
      <c r="C38" s="3">
        <f>'raw data'!C201</f>
        <v>0</v>
      </c>
      <c r="D38" s="3">
        <f>'raw data'!D201</f>
        <v>116141.805251909</v>
      </c>
      <c r="E38" s="3">
        <f>'raw data'!E201</f>
        <v>174315.028247576</v>
      </c>
      <c r="F38" s="3">
        <f>'raw data'!F201</f>
        <v>0</v>
      </c>
      <c r="G38" s="3">
        <f>'raw data'!G201</f>
        <v>307135.49551595998</v>
      </c>
      <c r="H38" s="3">
        <f>'raw data'!H201</f>
        <v>72477.713520267003</v>
      </c>
      <c r="I38" s="21">
        <f>'raw data'!I201</f>
        <v>82018.140421706295</v>
      </c>
      <c r="J38" s="24">
        <f>'raw data'!J201</f>
        <v>89.998631074606394</v>
      </c>
      <c r="K38" s="4">
        <f>'raw data'!K201</f>
        <v>328810.88218954898</v>
      </c>
    </row>
    <row r="39" spans="1:12" x14ac:dyDescent="0.25">
      <c r="A39" s="52">
        <f>'raw data'!A202</f>
        <v>55091.75</v>
      </c>
      <c r="B39" s="3">
        <f>'raw data'!B202</f>
        <v>-346159.78734443098</v>
      </c>
      <c r="C39" s="3">
        <f>'raw data'!C202</f>
        <v>0</v>
      </c>
      <c r="D39" s="3">
        <f>'raw data'!D202</f>
        <v>119045.350383207</v>
      </c>
      <c r="E39" s="3">
        <f>'raw data'!E202</f>
        <v>178672.903953765</v>
      </c>
      <c r="F39" s="3">
        <f>'raw data'!F202</f>
        <v>0</v>
      </c>
      <c r="G39" s="3">
        <f>'raw data'!G202</f>
        <v>320643.134465668</v>
      </c>
      <c r="H39" s="3">
        <f>'raw data'!H202</f>
        <v>76935.234373670697</v>
      </c>
      <c r="I39" s="21">
        <f>'raw data'!I202</f>
        <v>87349.319549117296</v>
      </c>
      <c r="J39" s="24">
        <f>'raw data'!J202</f>
        <v>90.997946611909597</v>
      </c>
      <c r="K39" s="4">
        <f>'raw data'!K202</f>
        <v>342957.457876553</v>
      </c>
    </row>
    <row r="40" spans="1:12" x14ac:dyDescent="0.25">
      <c r="A40" s="52">
        <f>'raw data'!A203</f>
        <v>55457</v>
      </c>
      <c r="B40" s="3">
        <f>'raw data'!B203</f>
        <v>-602681.23431086994</v>
      </c>
      <c r="C40" s="3">
        <f>'raw data'!C203</f>
        <v>0</v>
      </c>
      <c r="D40" s="3">
        <f>'raw data'!D203</f>
        <v>122021.484142787</v>
      </c>
      <c r="E40" s="3">
        <f>'raw data'!E203</f>
        <v>183139.72655260901</v>
      </c>
      <c r="F40" s="3">
        <f>'raw data'!F203</f>
        <v>0</v>
      </c>
      <c r="G40" s="3">
        <f>'raw data'!G203</f>
        <v>334798.76362467202</v>
      </c>
      <c r="H40" s="3">
        <f>'raw data'!H203</f>
        <v>81606.591996141797</v>
      </c>
      <c r="I40" s="21">
        <f>'raw data'!I203</f>
        <v>93027.025319809894</v>
      </c>
      <c r="J40" s="24">
        <f>'raw data'!J203</f>
        <v>92</v>
      </c>
      <c r="K40" s="4">
        <f>'raw data'!K203</f>
        <v>357773.34386856097</v>
      </c>
    </row>
    <row r="41" spans="1:12" x14ac:dyDescent="0.25">
      <c r="A41" s="52">
        <f>'raw data'!A204</f>
        <v>55822.25</v>
      </c>
      <c r="B41" s="3">
        <f>'raw data'!B204</f>
        <v>-887065.55966728705</v>
      </c>
      <c r="C41" s="3">
        <f>'raw data'!C204</f>
        <v>0</v>
      </c>
      <c r="D41" s="3">
        <f>'raw data'!D204</f>
        <v>125072.02124635701</v>
      </c>
      <c r="E41" s="3">
        <f>'raw data'!E204</f>
        <v>187718.21971642401</v>
      </c>
      <c r="F41" s="3">
        <f>'raw data'!F204</f>
        <v>0</v>
      </c>
      <c r="G41" s="3">
        <f>'raw data'!G204</f>
        <v>349637.79049121001</v>
      </c>
      <c r="H41" s="3">
        <f>'raw data'!H204</f>
        <v>86503.470862099493</v>
      </c>
      <c r="I41" s="21">
        <f>'raw data'!I204</f>
        <v>99073.781965597504</v>
      </c>
      <c r="J41" s="24">
        <f>'raw data'!J204</f>
        <v>92.999315537303204</v>
      </c>
      <c r="K41" s="4">
        <f>'raw data'!K204</f>
        <v>373295.47254412202</v>
      </c>
    </row>
    <row r="42" spans="1:12" x14ac:dyDescent="0.25">
      <c r="A42" s="52">
        <f>'raw data'!A205</f>
        <v>56187.5</v>
      </c>
      <c r="B42" s="3">
        <f>'raw data'!B205</f>
        <v>-1201653.8966699</v>
      </c>
      <c r="C42" s="3">
        <f>'raw data'!C205</f>
        <v>0</v>
      </c>
      <c r="D42" s="3">
        <f>'raw data'!D205</f>
        <v>128198.821777516</v>
      </c>
      <c r="E42" s="3">
        <f>'raw data'!E205</f>
        <v>192411.17520933499</v>
      </c>
      <c r="F42" s="3">
        <f>'raw data'!F205</f>
        <v>0</v>
      </c>
      <c r="G42" s="3">
        <f>'raw data'!G205</f>
        <v>365198.40059816802</v>
      </c>
      <c r="H42" s="3">
        <f>'raw data'!H205</f>
        <v>91638.472197395706</v>
      </c>
      <c r="I42" s="21">
        <f>'raw data'!I205</f>
        <v>105513.57779336099</v>
      </c>
      <c r="J42" s="24">
        <f>'raw data'!J205</f>
        <v>93.998631074606394</v>
      </c>
      <c r="K42" s="4">
        <f>'raw data'!K205</f>
        <v>389563.22520009201</v>
      </c>
    </row>
    <row r="43" spans="1:12" x14ac:dyDescent="0.25">
      <c r="A43" s="52">
        <f>'raw data'!A206</f>
        <v>56552.75</v>
      </c>
      <c r="B43" s="3">
        <f>'raw data'!B206</f>
        <v>-1548967.78812287</v>
      </c>
      <c r="C43" s="3">
        <f>'raw data'!C206</f>
        <v>0</v>
      </c>
      <c r="D43" s="3">
        <f>'raw data'!D206</f>
        <v>131403.79232195401</v>
      </c>
      <c r="E43" s="3">
        <f>'raw data'!E206</f>
        <v>197221.45458956799</v>
      </c>
      <c r="F43" s="3">
        <f>'raw data'!F206</f>
        <v>0</v>
      </c>
      <c r="G43" s="3">
        <f>'raw data'!G206</f>
        <v>381521.318288601</v>
      </c>
      <c r="H43" s="3">
        <f>'raw data'!H206</f>
        <v>97025.035035238398</v>
      </c>
      <c r="I43" s="21">
        <f>'raw data'!I206</f>
        <v>112371.960349929</v>
      </c>
      <c r="J43" s="24">
        <f>'raw data'!J206</f>
        <v>94.997946611909597</v>
      </c>
      <c r="K43" s="4">
        <f>'raw data'!K206</f>
        <v>406618.44997473701</v>
      </c>
    </row>
    <row r="44" spans="1:12" x14ac:dyDescent="0.25">
      <c r="A44" s="52">
        <f>'raw data'!A207</f>
        <v>56552.75</v>
      </c>
      <c r="B44" s="3">
        <f>'raw data'!B207</f>
        <v>-1548967.78812287</v>
      </c>
      <c r="C44" s="3">
        <f>'raw data'!C207</f>
        <v>0</v>
      </c>
      <c r="D44" s="3">
        <f>'raw data'!D207</f>
        <v>0</v>
      </c>
      <c r="E44" s="3">
        <f>'raw data'!E207</f>
        <v>0</v>
      </c>
      <c r="F44" s="3">
        <f>'raw data'!F207</f>
        <v>0</v>
      </c>
      <c r="G44" s="3">
        <f>'raw data'!G207</f>
        <v>0</v>
      </c>
      <c r="H44" s="3">
        <f>'raw data'!H207</f>
        <v>0</v>
      </c>
      <c r="I44" s="21">
        <f>'raw data'!I207</f>
        <v>0</v>
      </c>
      <c r="J44" s="24">
        <f>'raw data'!J207</f>
        <v>94.997946611909597</v>
      </c>
      <c r="K44" s="4">
        <f>'raw data'!K207</f>
        <v>0</v>
      </c>
    </row>
    <row r="45" spans="1:12" ht="15.75" thickBot="1" x14ac:dyDescent="0.3">
      <c r="A45" s="52">
        <f>'raw data'!A208</f>
        <v>56552.75</v>
      </c>
      <c r="B45" s="3">
        <f>'raw data'!B208</f>
        <v>0</v>
      </c>
      <c r="C45" s="3">
        <f>'raw data'!C208</f>
        <v>0</v>
      </c>
      <c r="D45" s="3">
        <f>'raw data'!D208</f>
        <v>0</v>
      </c>
      <c r="E45" s="3">
        <f>'raw data'!E208</f>
        <v>0</v>
      </c>
      <c r="F45" s="3">
        <f>'raw data'!F208</f>
        <v>0</v>
      </c>
      <c r="G45" s="3">
        <f>'raw data'!G208</f>
        <v>0</v>
      </c>
      <c r="H45" s="3">
        <f>'raw data'!H208</f>
        <v>0</v>
      </c>
      <c r="I45" s="21">
        <f>'raw data'!I208</f>
        <v>0</v>
      </c>
      <c r="J45" s="24">
        <f>'raw data'!J208</f>
        <v>94.997946611909597</v>
      </c>
      <c r="K45" s="4">
        <f>'raw data'!K208</f>
        <v>0</v>
      </c>
    </row>
    <row r="46" spans="1:12" ht="16.5" thickTop="1" thickBot="1" x14ac:dyDescent="0.3">
      <c r="A46" s="93" t="s">
        <v>54</v>
      </c>
      <c r="B46" s="94"/>
      <c r="C46" s="95"/>
      <c r="D46" s="73">
        <f t="shared" ref="D46:I46" si="0">SUM(D6:D45)</f>
        <v>2700691.8328451314</v>
      </c>
      <c r="E46" s="73">
        <f t="shared" si="0"/>
        <v>4389983.5769013725</v>
      </c>
      <c r="F46" s="73">
        <f t="shared" si="0"/>
        <v>252646.53798278706</v>
      </c>
      <c r="G46" s="73">
        <f t="shared" si="0"/>
        <v>6023707.9682596391</v>
      </c>
      <c r="H46" s="73">
        <f t="shared" si="0"/>
        <v>1332273.9706636113</v>
      </c>
      <c r="I46" s="73">
        <f t="shared" si="0"/>
        <v>1573682.599517212</v>
      </c>
      <c r="J46" s="72"/>
      <c r="K46" s="74">
        <f>SUM(K6:K45)</f>
        <v>7295940.1470821956</v>
      </c>
    </row>
    <row r="47" spans="1:12" s="65" customFormat="1" x14ac:dyDescent="0.25">
      <c r="A47" s="75"/>
      <c r="B47" s="75"/>
      <c r="C47" s="75"/>
      <c r="D47" s="45"/>
      <c r="E47" s="45">
        <f>E46/$K$46</f>
        <v>0.60170224650993365</v>
      </c>
      <c r="F47" s="45"/>
      <c r="G47" s="45"/>
      <c r="H47" s="45">
        <f>H46/$K$46</f>
        <v>0.18260483828070007</v>
      </c>
      <c r="I47" s="45">
        <f>I46/$K$46</f>
        <v>0.21569291520936637</v>
      </c>
      <c r="J47" s="75"/>
      <c r="K47" s="45"/>
      <c r="L47" s="28"/>
    </row>
    <row r="48" spans="1:12" s="65" customFormat="1" x14ac:dyDescent="0.25">
      <c r="A48" s="75"/>
      <c r="B48" s="75"/>
      <c r="C48" s="75"/>
      <c r="D48" s="45">
        <f>D46/($D$46+$F$46+$G$46)</f>
        <v>0.3008441452603256</v>
      </c>
      <c r="E48" s="75"/>
      <c r="F48" s="45">
        <f>F46/($D$46+$F$46+$G$46)</f>
        <v>2.8143615220378435E-2</v>
      </c>
      <c r="G48" s="45">
        <f>G46/($D$46+$F$46+$G$46)</f>
        <v>0.67101223951929601</v>
      </c>
      <c r="H48" s="75"/>
      <c r="I48" s="75"/>
      <c r="J48" s="75"/>
      <c r="K48" s="75"/>
      <c r="L48" s="28"/>
    </row>
    <row r="49" spans="1:11" x14ac:dyDescent="0.25">
      <c r="A49" s="65"/>
      <c r="B49" s="65"/>
      <c r="C49" s="65"/>
      <c r="D49" s="65"/>
      <c r="E49" s="65"/>
      <c r="F49" s="65"/>
      <c r="G49" s="65"/>
      <c r="H49" s="65"/>
      <c r="I49" s="65"/>
      <c r="J49" s="65"/>
      <c r="K49" s="65"/>
    </row>
    <row r="50" spans="1:11" x14ac:dyDescent="0.25">
      <c r="A50" s="65"/>
      <c r="B50" s="65"/>
      <c r="C50" s="65"/>
      <c r="D50" s="65"/>
      <c r="E50" s="65"/>
      <c r="F50" s="65"/>
      <c r="G50" s="65"/>
      <c r="H50" s="65"/>
      <c r="I50" s="65"/>
      <c r="J50" s="65"/>
      <c r="K50" s="65"/>
    </row>
    <row r="51" spans="1:11" x14ac:dyDescent="0.25">
      <c r="A51" s="65"/>
      <c r="B51" s="65"/>
      <c r="C51" s="65"/>
      <c r="D51" s="65"/>
      <c r="E51" s="65"/>
      <c r="F51" s="65"/>
      <c r="G51" s="65"/>
      <c r="H51" s="65"/>
      <c r="I51" s="65"/>
      <c r="J51" s="65"/>
      <c r="K51" s="65"/>
    </row>
    <row r="52" spans="1:11" x14ac:dyDescent="0.25">
      <c r="A52" s="65"/>
      <c r="B52" s="65"/>
      <c r="C52" s="65"/>
      <c r="D52" s="65"/>
      <c r="E52" s="65"/>
      <c r="F52" s="65"/>
      <c r="G52" s="65"/>
      <c r="H52" s="65"/>
      <c r="I52" s="65"/>
      <c r="J52" s="65"/>
      <c r="K52" s="65"/>
    </row>
    <row r="53" spans="1:11" x14ac:dyDescent="0.25">
      <c r="A53" s="65"/>
      <c r="B53" s="65"/>
      <c r="C53" s="65"/>
      <c r="D53" s="65"/>
      <c r="E53" s="65"/>
      <c r="F53" s="65"/>
      <c r="G53" s="65"/>
      <c r="H53" s="65"/>
      <c r="I53" s="65"/>
      <c r="J53" s="65"/>
      <c r="K53" s="65"/>
    </row>
    <row r="54" spans="1:11" x14ac:dyDescent="0.25">
      <c r="A54" s="65"/>
      <c r="B54" s="65"/>
      <c r="C54" s="65"/>
      <c r="D54" s="65"/>
      <c r="E54" s="65"/>
      <c r="F54" s="65"/>
      <c r="G54" s="65"/>
      <c r="H54" s="65"/>
      <c r="I54" s="65"/>
      <c r="J54" s="65"/>
      <c r="K54" s="65"/>
    </row>
    <row r="55" spans="1:11" x14ac:dyDescent="0.25">
      <c r="A55" s="65"/>
      <c r="B55" s="65"/>
      <c r="C55" s="65"/>
      <c r="D55" s="65"/>
      <c r="E55" s="65"/>
      <c r="F55" s="65"/>
      <c r="G55" s="65"/>
      <c r="H55" s="65"/>
      <c r="I55" s="65"/>
      <c r="J55" s="65"/>
      <c r="K55" s="65"/>
    </row>
    <row r="56" spans="1:11" x14ac:dyDescent="0.25">
      <c r="A56" s="65"/>
      <c r="B56" s="65"/>
      <c r="C56" s="65"/>
      <c r="D56" s="65"/>
      <c r="E56" s="65"/>
      <c r="F56" s="65"/>
      <c r="G56" s="65"/>
      <c r="H56" s="65"/>
      <c r="I56" s="65"/>
      <c r="J56" s="65"/>
      <c r="K56" s="65"/>
    </row>
    <row r="57" spans="1:11" x14ac:dyDescent="0.25">
      <c r="A57" s="65"/>
      <c r="B57" s="65"/>
      <c r="C57" s="65"/>
      <c r="D57" s="65"/>
      <c r="E57" s="65"/>
      <c r="F57" s="65"/>
      <c r="G57" s="65"/>
      <c r="H57" s="65"/>
      <c r="I57" s="65"/>
      <c r="J57" s="65"/>
      <c r="K57" s="65"/>
    </row>
    <row r="58" spans="1:11" x14ac:dyDescent="0.25">
      <c r="A58" s="65"/>
      <c r="B58" s="65"/>
      <c r="C58" s="65"/>
      <c r="D58" s="65"/>
      <c r="E58" s="65"/>
      <c r="F58" s="65"/>
      <c r="G58" s="65"/>
      <c r="H58" s="65"/>
      <c r="I58" s="65"/>
      <c r="J58" s="65"/>
      <c r="K58" s="65"/>
    </row>
    <row r="59" spans="1:11" x14ac:dyDescent="0.25">
      <c r="A59" s="65"/>
      <c r="B59" s="65"/>
      <c r="C59" s="65"/>
      <c r="D59" s="65"/>
      <c r="E59" s="65"/>
      <c r="F59" s="65"/>
      <c r="G59" s="65"/>
      <c r="H59" s="65"/>
      <c r="I59" s="65"/>
      <c r="J59" s="65"/>
      <c r="K59" s="65"/>
    </row>
    <row r="60" spans="1:11" x14ac:dyDescent="0.25">
      <c r="A60" s="65"/>
      <c r="B60" s="65"/>
      <c r="C60" s="65"/>
      <c r="D60" s="65"/>
      <c r="E60" s="65"/>
      <c r="F60" s="65"/>
      <c r="G60" s="65"/>
      <c r="H60" s="65"/>
      <c r="I60" s="65"/>
      <c r="J60" s="65"/>
      <c r="K60" s="65"/>
    </row>
    <row r="61" spans="1:11" x14ac:dyDescent="0.25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5"/>
    </row>
  </sheetData>
  <mergeCells count="1">
    <mergeCell ref="A46:C46"/>
  </mergeCells>
  <pageMargins left="0.2" right="0.2" top="0.75" bottom="0.75" header="0.3" footer="0.3"/>
  <pageSetup scale="44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1"/>
  <sheetViews>
    <sheetView zoomScale="85" zoomScaleNormal="85" workbookViewId="0">
      <selection activeCell="B23" sqref="B23:C23"/>
    </sheetView>
  </sheetViews>
  <sheetFormatPr defaultRowHeight="15" x14ac:dyDescent="0.25"/>
  <cols>
    <col min="1" max="1" width="16.28515625" bestFit="1" customWidth="1"/>
    <col min="2" max="2" width="14.28515625" bestFit="1" customWidth="1"/>
    <col min="3" max="3" width="13.28515625" bestFit="1" customWidth="1"/>
    <col min="4" max="5" width="12.7109375" bestFit="1" customWidth="1"/>
    <col min="6" max="6" width="17.7109375" bestFit="1" customWidth="1"/>
    <col min="7" max="7" width="16.28515625" bestFit="1" customWidth="1"/>
    <col min="8" max="8" width="12.140625" bestFit="1" customWidth="1"/>
    <col min="9" max="9" width="12.7109375" bestFit="1" customWidth="1"/>
    <col min="11" max="11" width="13.28515625" bestFit="1" customWidth="1"/>
    <col min="12" max="12" width="10.7109375" bestFit="1" customWidth="1"/>
    <col min="15" max="15" width="10.5703125" customWidth="1"/>
    <col min="16" max="16" width="11.28515625" customWidth="1"/>
    <col min="17" max="17" width="12.42578125" customWidth="1"/>
    <col min="20" max="20" width="12.28515625" customWidth="1"/>
    <col min="21" max="21" width="14.85546875" customWidth="1"/>
    <col min="22" max="22" width="13.7109375" customWidth="1"/>
  </cols>
  <sheetData>
    <row r="1" spans="1:22" s="1" customFormat="1" ht="19.5" thickBot="1" x14ac:dyDescent="0.35">
      <c r="A1" s="26" t="str">
        <f>'raw data'!A6</f>
        <v>SS @ 66.8, spend 5% less</v>
      </c>
    </row>
    <row r="2" spans="1:22" s="2" customFormat="1" ht="45" x14ac:dyDescent="0.25">
      <c r="A2" s="7" t="s">
        <v>9</v>
      </c>
      <c r="B2" s="8" t="s">
        <v>10</v>
      </c>
      <c r="C2" s="8" t="s">
        <v>11</v>
      </c>
      <c r="D2" s="8" t="s">
        <v>12</v>
      </c>
      <c r="E2" s="8" t="s">
        <v>13</v>
      </c>
      <c r="F2" s="8" t="s">
        <v>14</v>
      </c>
      <c r="G2" s="8" t="s">
        <v>15</v>
      </c>
      <c r="H2" s="8" t="s">
        <v>16</v>
      </c>
      <c r="I2" s="8" t="s">
        <v>17</v>
      </c>
      <c r="J2" s="8" t="s">
        <v>18</v>
      </c>
      <c r="K2" s="8" t="s">
        <v>19</v>
      </c>
      <c r="L2" s="8" t="s">
        <v>20</v>
      </c>
      <c r="M2" s="8" t="s">
        <v>21</v>
      </c>
      <c r="N2" s="8" t="s">
        <v>22</v>
      </c>
      <c r="O2" s="8" t="s">
        <v>23</v>
      </c>
      <c r="P2" s="8" t="s">
        <v>8</v>
      </c>
      <c r="Q2" s="8" t="s">
        <v>24</v>
      </c>
      <c r="R2" s="8" t="s">
        <v>25</v>
      </c>
      <c r="S2" s="8" t="s">
        <v>26</v>
      </c>
      <c r="T2" s="8" t="s">
        <v>27</v>
      </c>
      <c r="U2" s="8" t="s">
        <v>28</v>
      </c>
      <c r="V2" s="9" t="s">
        <v>29</v>
      </c>
    </row>
    <row r="3" spans="1:22" s="1" customFormat="1" ht="15.75" thickBot="1" x14ac:dyDescent="0.3">
      <c r="A3" s="47">
        <f>'raw data'!B6</f>
        <v>43943</v>
      </c>
      <c r="B3" s="48">
        <f>'raw data'!C6</f>
        <v>0.06</v>
      </c>
      <c r="C3" s="48">
        <f>'raw data'!D6</f>
        <v>3.9E-2</v>
      </c>
      <c r="D3" s="48">
        <f>'raw data'!E6</f>
        <v>2.5000000000000001E-2</v>
      </c>
      <c r="E3" s="49">
        <f>'raw data'!F6</f>
        <v>37498</v>
      </c>
      <c r="F3" s="49">
        <f>'raw data'!G6</f>
        <v>9120</v>
      </c>
      <c r="G3" s="49">
        <f>'raw data'!H6</f>
        <v>79240</v>
      </c>
      <c r="H3" s="49">
        <f>'raw data'!I6</f>
        <v>26000</v>
      </c>
      <c r="I3" s="49">
        <f>'raw data'!J6</f>
        <v>8500</v>
      </c>
      <c r="J3" s="49">
        <f>'raw data'!K6</f>
        <v>17000</v>
      </c>
      <c r="K3" s="47">
        <f>'raw data'!L6</f>
        <v>21792</v>
      </c>
      <c r="L3" s="47">
        <f>'raw data'!M6</f>
        <v>21854</v>
      </c>
      <c r="M3" s="49">
        <f>'raw data'!N6</f>
        <v>80922</v>
      </c>
      <c r="N3" s="49">
        <f>'raw data'!O6</f>
        <v>56754</v>
      </c>
      <c r="O3" s="47">
        <f>'raw data'!P6</f>
        <v>46265</v>
      </c>
      <c r="P3" s="49">
        <f>'raw data'!Q6</f>
        <v>13206</v>
      </c>
      <c r="Q3" s="48">
        <f>'raw data'!R6</f>
        <v>6.5000000000000002E-2</v>
      </c>
      <c r="R3">
        <f>'raw data'!S6</f>
        <v>63</v>
      </c>
      <c r="S3">
        <f>'raw data'!T6</f>
        <v>64.5</v>
      </c>
      <c r="T3" s="49">
        <f>'raw data'!U6</f>
        <v>700577</v>
      </c>
      <c r="U3" s="49">
        <f>'raw data'!V6</f>
        <v>364404</v>
      </c>
      <c r="V3" s="49">
        <f>'raw data'!W6</f>
        <v>48036</v>
      </c>
    </row>
    <row r="4" spans="1:22" s="1" customFormat="1" ht="15.75" thickBot="1" x14ac:dyDescent="0.3">
      <c r="A4" s="17"/>
      <c r="B4" s="18"/>
      <c r="C4" s="18"/>
      <c r="D4" s="18"/>
      <c r="E4" s="19"/>
      <c r="F4" s="19"/>
      <c r="G4" s="19"/>
      <c r="H4" s="19"/>
      <c r="I4" s="19"/>
      <c r="J4" s="19"/>
      <c r="K4" s="19"/>
      <c r="L4" s="13"/>
      <c r="M4" s="46">
        <f>M3-'SS @ 64.5'!M3</f>
        <v>-4259</v>
      </c>
      <c r="N4" s="14"/>
      <c r="O4" s="15"/>
      <c r="P4" s="12"/>
      <c r="Q4" s="16"/>
      <c r="R4" s="11"/>
      <c r="S4" s="11"/>
      <c r="T4" s="12"/>
      <c r="U4" s="12"/>
      <c r="V4" s="12"/>
    </row>
    <row r="5" spans="1:22" s="1" customFormat="1" ht="15.75" thickBot="1" x14ac:dyDescent="0.3">
      <c r="A5" s="6" t="s">
        <v>0</v>
      </c>
      <c r="B5" s="6" t="s">
        <v>1</v>
      </c>
      <c r="C5" s="6" t="s">
        <v>2</v>
      </c>
      <c r="D5" s="6" t="s">
        <v>3</v>
      </c>
      <c r="E5" s="6" t="s">
        <v>4</v>
      </c>
      <c r="F5" s="6" t="s">
        <v>5</v>
      </c>
      <c r="G5" s="6" t="s">
        <v>6</v>
      </c>
      <c r="H5" s="6" t="s">
        <v>7</v>
      </c>
      <c r="I5" s="6" t="s">
        <v>8</v>
      </c>
      <c r="J5" s="6" t="s">
        <v>31</v>
      </c>
      <c r="K5" s="25" t="s">
        <v>32</v>
      </c>
      <c r="M5" s="27">
        <f>M4/12</f>
        <v>-354.91666666666669</v>
      </c>
    </row>
    <row r="6" spans="1:22" ht="15.75" thickTop="1" x14ac:dyDescent="0.25">
      <c r="A6" s="51">
        <f>'raw data'!A221</f>
        <v>43943</v>
      </c>
      <c r="B6" s="5">
        <f>'raw data'!B221</f>
        <v>700577</v>
      </c>
      <c r="C6" s="5">
        <f>'raw data'!C221</f>
        <v>364404</v>
      </c>
      <c r="D6" s="5">
        <f>'raw data'!D221</f>
        <v>0</v>
      </c>
      <c r="E6" s="5">
        <f>'raw data'!E221</f>
        <v>0</v>
      </c>
      <c r="F6" s="5">
        <f>'raw data'!F221</f>
        <v>0</v>
      </c>
      <c r="G6" s="5">
        <f>'raw data'!G221</f>
        <v>0</v>
      </c>
      <c r="H6" s="5">
        <f>'raw data'!H221</f>
        <v>0</v>
      </c>
      <c r="I6" s="20">
        <f>'raw data'!I221</f>
        <v>0</v>
      </c>
      <c r="J6" s="22">
        <f>'raw data'!J221</f>
        <v>60.476386036960903</v>
      </c>
      <c r="K6" s="23">
        <f>'raw data'!K221</f>
        <v>0</v>
      </c>
      <c r="M6" s="45">
        <f>('SS @ 64.5'!M3-M3)/'SS @ 64.5'!M3</f>
        <v>4.9999413014639414E-2</v>
      </c>
    </row>
    <row r="7" spans="1:22" x14ac:dyDescent="0.25">
      <c r="A7" s="52">
        <f>'raw data'!A222</f>
        <v>44308.25</v>
      </c>
      <c r="B7" s="3">
        <f>'raw data'!B222</f>
        <v>777731.62</v>
      </c>
      <c r="C7" s="3">
        <f>'raw data'!C222</f>
        <v>411768.24</v>
      </c>
      <c r="D7" s="3">
        <f>'raw data'!D222</f>
        <v>0</v>
      </c>
      <c r="E7" s="3">
        <f>'raw data'!E222</f>
        <v>0</v>
      </c>
      <c r="F7" s="3">
        <f>'raw data'!F222</f>
        <v>0</v>
      </c>
      <c r="G7" s="3">
        <f>'raw data'!G222</f>
        <v>0</v>
      </c>
      <c r="H7" s="3">
        <f>'raw data'!H222</f>
        <v>0</v>
      </c>
      <c r="I7" s="21">
        <f>'raw data'!I222</f>
        <v>0</v>
      </c>
      <c r="J7" s="24">
        <f>'raw data'!J222</f>
        <v>61.4757015742642</v>
      </c>
      <c r="K7" s="4">
        <f>'raw data'!K222</f>
        <v>0</v>
      </c>
    </row>
    <row r="8" spans="1:22" x14ac:dyDescent="0.25">
      <c r="A8" s="52">
        <f>'raw data'!A223</f>
        <v>44673.5</v>
      </c>
      <c r="B8" s="3">
        <f>'raw data'!B223</f>
        <v>859515.5172</v>
      </c>
      <c r="C8" s="3">
        <f>'raw data'!C223</f>
        <v>461974.33439999999</v>
      </c>
      <c r="D8" s="3">
        <f>'raw data'!D223</f>
        <v>0</v>
      </c>
      <c r="E8" s="3">
        <f>'raw data'!E223</f>
        <v>0</v>
      </c>
      <c r="F8" s="3">
        <f>'raw data'!F223</f>
        <v>0</v>
      </c>
      <c r="G8" s="3">
        <f>'raw data'!G223</f>
        <v>0</v>
      </c>
      <c r="H8" s="3">
        <f>'raw data'!H223</f>
        <v>0</v>
      </c>
      <c r="I8" s="21">
        <f>'raw data'!I223</f>
        <v>0</v>
      </c>
      <c r="J8" s="24">
        <f>'raw data'!J223</f>
        <v>62.475017111567396</v>
      </c>
      <c r="K8" s="4">
        <f>'raw data'!K223</f>
        <v>0</v>
      </c>
    </row>
    <row r="9" spans="1:22" x14ac:dyDescent="0.25">
      <c r="A9" s="52">
        <f>'raw data'!A224</f>
        <v>44802.75</v>
      </c>
      <c r="B9" s="3">
        <f>'raw data'!B224</f>
        <v>889791.02354585298</v>
      </c>
      <c r="C9" s="3">
        <f>'raw data'!C224</f>
        <v>480586.23120752198</v>
      </c>
      <c r="D9" s="3">
        <f>'raw data'!D224</f>
        <v>0</v>
      </c>
      <c r="E9" s="3">
        <f>'raw data'!E224</f>
        <v>39396.33625</v>
      </c>
      <c r="F9" s="3">
        <f>'raw data'!F224</f>
        <v>0</v>
      </c>
      <c r="G9" s="3">
        <f>'raw data'!G224</f>
        <v>0</v>
      </c>
      <c r="H9" s="3">
        <f>'raw data'!H224</f>
        <v>0</v>
      </c>
      <c r="I9" s="21">
        <f>'raw data'!I224</f>
        <v>0</v>
      </c>
      <c r="J9" s="24">
        <f>'raw data'!J224</f>
        <v>62.8281998631074</v>
      </c>
      <c r="K9" s="4">
        <f>'raw data'!K224</f>
        <v>39396.33625</v>
      </c>
    </row>
    <row r="10" spans="1:22" x14ac:dyDescent="0.25">
      <c r="A10" s="52">
        <f>'raw data'!A225</f>
        <v>45168</v>
      </c>
      <c r="B10" s="3">
        <f>'raw data'!B225</f>
        <v>969178.48495860398</v>
      </c>
      <c r="C10" s="3">
        <f>'raw data'!C225</f>
        <v>494540.16042372398</v>
      </c>
      <c r="D10" s="3">
        <f>'raw data'!D225</f>
        <v>0</v>
      </c>
      <c r="E10" s="3">
        <f>'raw data'!E225</f>
        <v>40381.244656249997</v>
      </c>
      <c r="F10" s="3">
        <f>'raw data'!F225</f>
        <v>0</v>
      </c>
      <c r="G10" s="3">
        <f>'raw data'!G225</f>
        <v>0</v>
      </c>
      <c r="H10" s="3">
        <f>'raw data'!H225</f>
        <v>0</v>
      </c>
      <c r="I10" s="21">
        <f>'raw data'!I225</f>
        <v>0</v>
      </c>
      <c r="J10" s="24">
        <f>'raw data'!J225</f>
        <v>63.830253251197803</v>
      </c>
      <c r="K10" s="4">
        <f>'raw data'!K225</f>
        <v>40381.244656249997</v>
      </c>
    </row>
    <row r="11" spans="1:22" x14ac:dyDescent="0.25">
      <c r="A11" s="52">
        <f>'raw data'!A226</f>
        <v>45412.625</v>
      </c>
      <c r="B11" s="3">
        <f>'raw data'!B226</f>
        <v>1025017.24096337</v>
      </c>
      <c r="C11" s="3">
        <f>'raw data'!C226</f>
        <v>503554.45606501901</v>
      </c>
      <c r="D11" s="3">
        <f>'raw data'!D226</f>
        <v>0</v>
      </c>
      <c r="E11" s="3">
        <f>'raw data'!E226</f>
        <v>27650.511399118699</v>
      </c>
      <c r="F11" s="3">
        <f>'raw data'!F226</f>
        <v>0</v>
      </c>
      <c r="G11" s="3">
        <f>'raw data'!G226</f>
        <v>0</v>
      </c>
      <c r="H11" s="3">
        <f>'raw data'!H226</f>
        <v>0</v>
      </c>
      <c r="I11" s="21">
        <f>'raw data'!I226</f>
        <v>0</v>
      </c>
      <c r="J11" s="24">
        <f>'raw data'!J226</f>
        <v>64.498288843257995</v>
      </c>
      <c r="K11" s="4">
        <f>'raw data'!K226</f>
        <v>27650.511399118699</v>
      </c>
    </row>
    <row r="12" spans="1:22" x14ac:dyDescent="0.25">
      <c r="A12" s="52">
        <f>'raw data'!A227</f>
        <v>45777.875</v>
      </c>
      <c r="B12" s="3">
        <f>'raw data'!B227</f>
        <v>1086518.2754211701</v>
      </c>
      <c r="C12" s="3">
        <f>'raw data'!C227</f>
        <v>374361.21681192901</v>
      </c>
      <c r="D12" s="3">
        <f>'raw data'!D227</f>
        <v>0</v>
      </c>
      <c r="E12" s="3">
        <f>'raw data'!E227</f>
        <v>91555.815403535104</v>
      </c>
      <c r="F12" s="3">
        <f>'raw data'!F227</f>
        <v>30213.267363901101</v>
      </c>
      <c r="G12" s="3">
        <f>'raw data'!G227</f>
        <v>0</v>
      </c>
      <c r="H12" s="3">
        <f>'raw data'!H227</f>
        <v>1721.32673639011</v>
      </c>
      <c r="I12" s="21">
        <f>'raw data'!I227</f>
        <v>18093.364477066702</v>
      </c>
      <c r="J12" s="24">
        <f>'raw data'!J227</f>
        <v>65.497604380561199</v>
      </c>
      <c r="K12" s="4">
        <f>'raw data'!K227</f>
        <v>111370.506616992</v>
      </c>
    </row>
    <row r="13" spans="1:22" x14ac:dyDescent="0.25">
      <c r="A13" s="52">
        <f>'raw data'!A228</f>
        <v>46143.125</v>
      </c>
      <c r="B13" s="3">
        <f>'raw data'!B228</f>
        <v>1151709.3719464401</v>
      </c>
      <c r="C13" s="3">
        <f>'raw data'!C228</f>
        <v>282762.57856307301</v>
      </c>
      <c r="D13" s="3">
        <f>'raw data'!D228</f>
        <v>0</v>
      </c>
      <c r="E13" s="3">
        <f>'raw data'!E228</f>
        <v>93844.710788623503</v>
      </c>
      <c r="F13" s="3">
        <f>'raw data'!F228</f>
        <v>22461.673008715701</v>
      </c>
      <c r="G13" s="3">
        <f>'raw data'!G228</f>
        <v>0</v>
      </c>
      <c r="H13" s="3">
        <f>'raw data'!H228</f>
        <v>946.16730087157396</v>
      </c>
      <c r="I13" s="21">
        <f>'raw data'!I228</f>
        <v>19269.433168076001</v>
      </c>
      <c r="J13" s="24">
        <f>'raw data'!J228</f>
        <v>66.499657768651602</v>
      </c>
      <c r="K13" s="4">
        <f>'raw data'!K228</f>
        <v>114060.311257571</v>
      </c>
    </row>
    <row r="14" spans="1:22" x14ac:dyDescent="0.25">
      <c r="A14" s="52">
        <f>'raw data'!A229</f>
        <v>46265</v>
      </c>
      <c r="B14" s="3">
        <f>'raw data'!B229</f>
        <v>1174157.14858033</v>
      </c>
      <c r="C14" s="3">
        <f>'raw data'!C229</f>
        <v>249477.87798088099</v>
      </c>
      <c r="D14" s="3">
        <f>'raw data'!D229</f>
        <v>0</v>
      </c>
      <c r="E14" s="3">
        <f>'raw data'!E229</f>
        <v>31866.092417683802</v>
      </c>
      <c r="F14" s="3">
        <f>'raw data'!F229</f>
        <v>5620.4142925883998</v>
      </c>
      <c r="G14" s="3">
        <f>'raw data'!G229</f>
        <v>0</v>
      </c>
      <c r="H14" s="3">
        <f>'raw data'!H229</f>
        <v>131.37750044296101</v>
      </c>
      <c r="I14" s="21">
        <f>'raw data'!I229</f>
        <v>6798.5092544945101</v>
      </c>
      <c r="J14" s="24">
        <f>'raw data'!J229</f>
        <v>66.833675564681698</v>
      </c>
      <c r="K14" s="4">
        <f>'raw data'!K229</f>
        <v>38795.979172621301</v>
      </c>
    </row>
    <row r="15" spans="1:22" x14ac:dyDescent="0.25">
      <c r="A15" s="52">
        <f>'raw data'!A230</f>
        <v>46630.25</v>
      </c>
      <c r="B15" s="3">
        <f>'raw data'!B230</f>
        <v>1244606.57749515</v>
      </c>
      <c r="C15" s="3">
        <f>'raw data'!C230</f>
        <v>207227.155553132</v>
      </c>
      <c r="D15" s="3">
        <f>'raw data'!D230</f>
        <v>67462.671263685697</v>
      </c>
      <c r="E15" s="3">
        <f>'raw data'!E230</f>
        <v>96190.828558338995</v>
      </c>
      <c r="F15" s="3">
        <f>'raw data'!F230</f>
        <v>72311.9432529857</v>
      </c>
      <c r="G15" s="3">
        <f>'raw data'!G230</f>
        <v>0</v>
      </c>
      <c r="H15" s="3">
        <f>'raw data'!H230</f>
        <v>7969.2914879478603</v>
      </c>
      <c r="I15" s="21">
        <f>'raw data'!I230</f>
        <v>20521.946324001001</v>
      </c>
      <c r="J15" s="24">
        <f>'raw data'!J230</f>
        <v>67.832991101984902</v>
      </c>
      <c r="K15" s="4">
        <f>'raw data'!K230</f>
        <v>124682.06637028699</v>
      </c>
    </row>
    <row r="16" spans="1:22" x14ac:dyDescent="0.25">
      <c r="A16" s="52">
        <f>'raw data'!A231</f>
        <v>46995.5</v>
      </c>
      <c r="B16" s="3">
        <f>'raw data'!B231</f>
        <v>1319282.9721448601</v>
      </c>
      <c r="C16" s="3">
        <f>'raw data'!C231</f>
        <v>160554.47857348801</v>
      </c>
      <c r="D16" s="3">
        <f>'raw data'!D231</f>
        <v>69149.238045277802</v>
      </c>
      <c r="E16" s="3">
        <f>'raw data'!E231</f>
        <v>98595.599272297506</v>
      </c>
      <c r="F16" s="3">
        <f>'raw data'!F231</f>
        <v>71210.481671674104</v>
      </c>
      <c r="G16" s="3">
        <f>'raw data'!G231</f>
        <v>0</v>
      </c>
      <c r="H16" s="3">
        <f>'raw data'!H231</f>
        <v>7804.07225075111</v>
      </c>
      <c r="I16" s="21">
        <f>'raw data'!I231</f>
        <v>21855.872835061</v>
      </c>
      <c r="J16" s="24">
        <f>'raw data'!J231</f>
        <v>68.832306639288106</v>
      </c>
      <c r="K16" s="4">
        <f>'raw data'!K231</f>
        <v>128255.54435810899</v>
      </c>
    </row>
    <row r="17" spans="1:11" x14ac:dyDescent="0.25">
      <c r="A17" s="52">
        <f>'raw data'!A232</f>
        <v>47360.75</v>
      </c>
      <c r="B17" s="3">
        <f>'raw data'!B232</f>
        <v>1398439.95047355</v>
      </c>
      <c r="C17" s="3">
        <f>'raw data'!C232</f>
        <v>109124.291106658</v>
      </c>
      <c r="D17" s="3">
        <f>'raw data'!D232</f>
        <v>70877.968996409705</v>
      </c>
      <c r="E17" s="3">
        <f>'raw data'!E232</f>
        <v>101060.489254104</v>
      </c>
      <c r="F17" s="3">
        <f>'raw data'!F232</f>
        <v>69879.542361357599</v>
      </c>
      <c r="G17" s="3">
        <f>'raw data'!G232</f>
        <v>0</v>
      </c>
      <c r="H17" s="3">
        <f>'raw data'!H232</f>
        <v>7604.4313542036398</v>
      </c>
      <c r="I17" s="21">
        <f>'raw data'!I232</f>
        <v>23276.504569339999</v>
      </c>
      <c r="J17" s="24">
        <f>'raw data'!J232</f>
        <v>69.831622176591296</v>
      </c>
      <c r="K17" s="4">
        <f>'raw data'!K232</f>
        <v>131941.42517764799</v>
      </c>
    </row>
    <row r="18" spans="1:11" x14ac:dyDescent="0.25">
      <c r="A18" s="52">
        <f>'raw data'!A233</f>
        <v>47421.5</v>
      </c>
      <c r="B18" s="3">
        <f>'raw data'!B233</f>
        <v>1411889.93846731</v>
      </c>
      <c r="C18" s="3">
        <f>'raw data'!C233</f>
        <v>100728.491922619</v>
      </c>
      <c r="D18" s="3">
        <f>'raw data'!D233</f>
        <v>11643.198192428699</v>
      </c>
      <c r="E18" s="3">
        <f>'raw data'!E233</f>
        <v>17016.345213216799</v>
      </c>
      <c r="F18" s="3">
        <f>'raw data'!F233</f>
        <v>1075.55769468575</v>
      </c>
      <c r="G18" s="3">
        <f>'raw data'!G233</f>
        <v>0</v>
      </c>
      <c r="H18" s="3">
        <f>'raw data'!H233</f>
        <v>0</v>
      </c>
      <c r="I18" s="21">
        <f>'raw data'!I233</f>
        <v>4072.1934072028098</v>
      </c>
      <c r="J18" s="24">
        <f>'raw data'!J233</f>
        <v>69.998631074606394</v>
      </c>
      <c r="K18" s="4">
        <f>'raw data'!K233</f>
        <v>21088.5386204196</v>
      </c>
    </row>
    <row r="19" spans="1:11" x14ac:dyDescent="0.25">
      <c r="A19" s="52">
        <f>'raw data'!A234</f>
        <v>47786.75</v>
      </c>
      <c r="B19" s="3">
        <f>'raw data'!B234</f>
        <v>1445074.50490428</v>
      </c>
      <c r="C19" s="3">
        <f>'raw data'!C234</f>
        <v>84450.728209924695</v>
      </c>
      <c r="D19" s="3">
        <f>'raw data'!D234</f>
        <v>72649.918221319997</v>
      </c>
      <c r="E19" s="3">
        <f>'raw data'!E234</f>
        <v>103587.001485457</v>
      </c>
      <c r="F19" s="3">
        <f>'raw data'!F234</f>
        <v>67796.140003479202</v>
      </c>
      <c r="G19" s="3">
        <f>'raw data'!G234</f>
        <v>0</v>
      </c>
      <c r="H19" s="3">
        <f>'raw data'!H234</f>
        <v>18123.7424686372</v>
      </c>
      <c r="I19" s="21">
        <f>'raw data'!I234</f>
        <v>24789.477366347099</v>
      </c>
      <c r="J19" s="24">
        <f>'raw data'!J234</f>
        <v>70.997946611909597</v>
      </c>
      <c r="K19" s="4">
        <f>'raw data'!K234</f>
        <v>146500.22132044099</v>
      </c>
    </row>
    <row r="20" spans="1:11" x14ac:dyDescent="0.25">
      <c r="A20" s="52">
        <f>'raw data'!A235</f>
        <v>48152</v>
      </c>
      <c r="B20" s="3">
        <f>'raw data'!B235</f>
        <v>1475330.7523507101</v>
      </c>
      <c r="C20" s="3">
        <f>'raw data'!C235</f>
        <v>68359.314061757002</v>
      </c>
      <c r="D20" s="3">
        <f>'raw data'!D235</f>
        <v>74466.166176853003</v>
      </c>
      <c r="E20" s="3">
        <f>'raw data'!E235</f>
        <v>106176.676522594</v>
      </c>
      <c r="F20" s="3">
        <f>'raw data'!F235</f>
        <v>68363.284942920494</v>
      </c>
      <c r="G20" s="3">
        <f>'raw data'!G235</f>
        <v>0</v>
      </c>
      <c r="H20" s="3">
        <f>'raw data'!H235</f>
        <v>19495.376947686</v>
      </c>
      <c r="I20" s="21">
        <f>'raw data'!I235</f>
        <v>26400.793395159701</v>
      </c>
      <c r="J20" s="24">
        <f>'raw data'!J235</f>
        <v>72</v>
      </c>
      <c r="K20" s="4">
        <f>'raw data'!K235</f>
        <v>152072.846865439</v>
      </c>
    </row>
    <row r="21" spans="1:11" x14ac:dyDescent="0.25">
      <c r="A21" s="52">
        <f>'raw data'!A236</f>
        <v>48517.25</v>
      </c>
      <c r="B21" s="3">
        <f>'raw data'!B236</f>
        <v>1506220.4899780501</v>
      </c>
      <c r="C21" s="3">
        <f>'raw data'!C236</f>
        <v>49525.783939185501</v>
      </c>
      <c r="D21" s="3">
        <f>'raw data'!D236</f>
        <v>76327.820331274299</v>
      </c>
      <c r="E21" s="3">
        <f>'raw data'!E236</f>
        <v>108831.093435658</v>
      </c>
      <c r="F21" s="3">
        <f>'raw data'!F236</f>
        <v>68980.206125288605</v>
      </c>
      <c r="G21" s="3">
        <f>'raw data'!G236</f>
        <v>0</v>
      </c>
      <c r="H21" s="3">
        <f>'raw data'!H236</f>
        <v>19945.078409747101</v>
      </c>
      <c r="I21" s="21">
        <f>'raw data'!I236</f>
        <v>28116.844965845099</v>
      </c>
      <c r="J21" s="24">
        <f>'raw data'!J236</f>
        <v>72.999315537303204</v>
      </c>
      <c r="K21" s="4">
        <f>'raw data'!K236</f>
        <v>156893.016811251</v>
      </c>
    </row>
    <row r="22" spans="1:11" x14ac:dyDescent="0.25">
      <c r="A22" s="52">
        <f>'raw data'!A237</f>
        <v>48882.5</v>
      </c>
      <c r="B22" s="3">
        <f>'raw data'!B237</f>
        <v>1535613.13273795</v>
      </c>
      <c r="C22" s="3">
        <f>'raw data'!C237</f>
        <v>29311.9360090148</v>
      </c>
      <c r="D22" s="3">
        <f>'raw data'!D237</f>
        <v>78236.015839556203</v>
      </c>
      <c r="E22" s="3">
        <f>'raw data'!E237</f>
        <v>111551.87077155001</v>
      </c>
      <c r="F22" s="3">
        <f>'raw data'!F237</f>
        <v>69472.160499973805</v>
      </c>
      <c r="G22" s="3">
        <f>'raw data'!G237</f>
        <v>0</v>
      </c>
      <c r="H22" s="3">
        <f>'raw data'!H237</f>
        <v>20905.686784690399</v>
      </c>
      <c r="I22" s="21">
        <f>'raw data'!I237</f>
        <v>29944.439888624998</v>
      </c>
      <c r="J22" s="24">
        <f>'raw data'!J237</f>
        <v>73.998631074606394</v>
      </c>
      <c r="K22" s="4">
        <f>'raw data'!K237</f>
        <v>162401.997444865</v>
      </c>
    </row>
    <row r="23" spans="1:11" x14ac:dyDescent="0.25">
      <c r="A23" s="52">
        <f>'raw data'!A238</f>
        <v>49247.75</v>
      </c>
      <c r="B23" s="3">
        <f>'raw data'!B238</f>
        <v>1563228.3605031499</v>
      </c>
      <c r="C23" s="3">
        <f>'raw data'!C238</f>
        <v>7649.2812919928901</v>
      </c>
      <c r="D23" s="3">
        <f>'raw data'!D238</f>
        <v>80191.916235545097</v>
      </c>
      <c r="E23" s="3">
        <f>'raw data'!E238</f>
        <v>114340.667540839</v>
      </c>
      <c r="F23" s="3">
        <f>'raw data'!F238</f>
        <v>69921.844960754199</v>
      </c>
      <c r="G23" s="3">
        <f>'raw data'!G238</f>
        <v>0</v>
      </c>
      <c r="H23" s="3">
        <f>'raw data'!H238</f>
        <v>21903.3512899569</v>
      </c>
      <c r="I23" s="21">
        <f>'raw data'!I238</f>
        <v>31890.828481385601</v>
      </c>
      <c r="J23" s="24">
        <f>'raw data'!J238</f>
        <v>74.997946611909597</v>
      </c>
      <c r="K23" s="4">
        <f>'raw data'!K238</f>
        <v>168134.84731218099</v>
      </c>
    </row>
    <row r="24" spans="1:11" x14ac:dyDescent="0.25">
      <c r="A24" s="52">
        <f>'raw data'!A239</f>
        <v>49613</v>
      </c>
      <c r="B24" s="3">
        <f>'raw data'!B239</f>
        <v>1567228.45082204</v>
      </c>
      <c r="C24" s="3">
        <f>'raw data'!C239</f>
        <v>0</v>
      </c>
      <c r="D24" s="3">
        <f>'raw data'!D239</f>
        <v>82196.714141433695</v>
      </c>
      <c r="E24" s="3">
        <f>'raw data'!E239</f>
        <v>117199.18422936001</v>
      </c>
      <c r="F24" s="3">
        <f>'raw data'!F239</f>
        <v>0</v>
      </c>
      <c r="G24" s="3">
        <f>'raw data'!G239</f>
        <v>160736.76073077699</v>
      </c>
      <c r="H24" s="3">
        <f>'raw data'!H239</f>
        <v>28476.690182694401</v>
      </c>
      <c r="I24" s="21">
        <f>'raw data'!I239</f>
        <v>33963.732332675703</v>
      </c>
      <c r="J24" s="24">
        <f>'raw data'!J239</f>
        <v>76</v>
      </c>
      <c r="K24" s="4">
        <f>'raw data'!K239</f>
        <v>179639.60674473</v>
      </c>
    </row>
    <row r="25" spans="1:11" x14ac:dyDescent="0.25">
      <c r="A25" s="52">
        <f>'raw data'!A240</f>
        <v>49978.25</v>
      </c>
      <c r="B25" s="3">
        <f>'raw data'!B240</f>
        <v>1557668.6955341401</v>
      </c>
      <c r="C25" s="3">
        <f>'raw data'!C240</f>
        <v>0</v>
      </c>
      <c r="D25" s="3">
        <f>'raw data'!D240</f>
        <v>84251.631994969503</v>
      </c>
      <c r="E25" s="3">
        <f>'raw data'!E240</f>
        <v>120129.163835094</v>
      </c>
      <c r="F25" s="3">
        <f>'raw data'!F240</f>
        <v>0</v>
      </c>
      <c r="G25" s="3">
        <f>'raw data'!G240</f>
        <v>172139.48415284199</v>
      </c>
      <c r="H25" s="3">
        <f>'raw data'!H240</f>
        <v>31544.5555627959</v>
      </c>
      <c r="I25" s="21">
        <f>'raw data'!I240</f>
        <v>36171.374934299602</v>
      </c>
      <c r="J25" s="24">
        <f>'raw data'!J240</f>
        <v>76.999315537303204</v>
      </c>
      <c r="K25" s="4">
        <f>'raw data'!K240</f>
        <v>187845.09433218901</v>
      </c>
    </row>
    <row r="26" spans="1:11" x14ac:dyDescent="0.25">
      <c r="A26" s="52">
        <f>'raw data'!A241</f>
        <v>50343.5</v>
      </c>
      <c r="B26" s="3">
        <f>'raw data'!B241</f>
        <v>1542017.51599875</v>
      </c>
      <c r="C26" s="3">
        <f>'raw data'!C241</f>
        <v>0</v>
      </c>
      <c r="D26" s="3">
        <f>'raw data'!D241</f>
        <v>86357.922794843704</v>
      </c>
      <c r="E26" s="3">
        <f>'raw data'!E241</f>
        <v>123132.39293097099</v>
      </c>
      <c r="F26" s="3">
        <f>'raw data'!F241</f>
        <v>0</v>
      </c>
      <c r="G26" s="3">
        <f>'raw data'!G241</f>
        <v>180245.77437956899</v>
      </c>
      <c r="H26" s="3">
        <f>'raw data'!H241</f>
        <v>33814.316826279501</v>
      </c>
      <c r="I26" s="21">
        <f>'raw data'!I241</f>
        <v>38522.514305029101</v>
      </c>
      <c r="J26" s="24">
        <f>'raw data'!J241</f>
        <v>77.998631074606394</v>
      </c>
      <c r="K26" s="4">
        <f>'raw data'!K241</f>
        <v>195469.22406228</v>
      </c>
    </row>
    <row r="27" spans="1:11" x14ac:dyDescent="0.25">
      <c r="A27" s="52">
        <f>'raw data'!A242</f>
        <v>50708.75</v>
      </c>
      <c r="B27" s="3">
        <f>'raw data'!B242</f>
        <v>1519896.0466622999</v>
      </c>
      <c r="C27" s="3">
        <f>'raw data'!C242</f>
        <v>0</v>
      </c>
      <c r="D27" s="3">
        <f>'raw data'!D242</f>
        <v>88516.870864714801</v>
      </c>
      <c r="E27" s="3">
        <f>'raw data'!E242</f>
        <v>126210.70275424499</v>
      </c>
      <c r="F27" s="3">
        <f>'raw data'!F242</f>
        <v>0</v>
      </c>
      <c r="G27" s="3">
        <f>'raw data'!G242</f>
        <v>187773.96668567299</v>
      </c>
      <c r="H27" s="3">
        <f>'raw data'!H242</f>
        <v>35922.210671988702</v>
      </c>
      <c r="I27" s="21">
        <f>'raw data'!I242</f>
        <v>41026.477734856002</v>
      </c>
      <c r="J27" s="24">
        <f>'raw data'!J242</f>
        <v>78.997946611909597</v>
      </c>
      <c r="K27" s="4">
        <f>'raw data'!K242</f>
        <v>203159.39116109</v>
      </c>
    </row>
    <row r="28" spans="1:11" x14ac:dyDescent="0.25">
      <c r="A28" s="52">
        <f>'raw data'!A243</f>
        <v>51074</v>
      </c>
      <c r="B28" s="3">
        <f>'raw data'!B243</f>
        <v>1490710.79793922</v>
      </c>
      <c r="C28" s="3">
        <f>'raw data'!C243</f>
        <v>0</v>
      </c>
      <c r="D28" s="3">
        <f>'raw data'!D243</f>
        <v>90729.792636332699</v>
      </c>
      <c r="E28" s="3">
        <f>'raw data'!E243</f>
        <v>129365.97032310101</v>
      </c>
      <c r="F28" s="3">
        <f>'raw data'!F243</f>
        <v>0</v>
      </c>
      <c r="G28" s="3">
        <f>'raw data'!G243</f>
        <v>195371.910887262</v>
      </c>
      <c r="H28" s="3">
        <f>'raw data'!H243</f>
        <v>38049.635048433403</v>
      </c>
      <c r="I28" s="21">
        <f>'raw data'!I243</f>
        <v>43693.198787621601</v>
      </c>
      <c r="J28" s="24">
        <f>'raw data'!J243</f>
        <v>80</v>
      </c>
      <c r="K28" s="4">
        <f>'raw data'!K243</f>
        <v>211108.80415915599</v>
      </c>
    </row>
    <row r="29" spans="1:11" x14ac:dyDescent="0.25">
      <c r="A29" s="52">
        <f>'raw data'!A244</f>
        <v>51439.25</v>
      </c>
      <c r="B29" s="3">
        <f>'raw data'!B244</f>
        <v>1453767.2813760501</v>
      </c>
      <c r="C29" s="3">
        <f>'raw data'!C244</f>
        <v>0</v>
      </c>
      <c r="D29" s="3">
        <f>'raw data'!D244</f>
        <v>92998.037452240998</v>
      </c>
      <c r="E29" s="3">
        <f>'raw data'!E244</f>
        <v>132600.11958117899</v>
      </c>
      <c r="F29" s="3">
        <f>'raw data'!F244</f>
        <v>0</v>
      </c>
      <c r="G29" s="3">
        <f>'raw data'!G244</f>
        <v>203233.30572059299</v>
      </c>
      <c r="H29" s="3">
        <f>'raw data'!H244</f>
        <v>40250.825601766199</v>
      </c>
      <c r="I29" s="21">
        <f>'raw data'!I244</f>
        <v>46533.256708817004</v>
      </c>
      <c r="J29" s="24">
        <f>'raw data'!J244</f>
        <v>80.999315537303204</v>
      </c>
      <c r="K29" s="4">
        <f>'raw data'!K244</f>
        <v>219384.201891762</v>
      </c>
    </row>
    <row r="30" spans="1:11" x14ac:dyDescent="0.25">
      <c r="A30" s="52">
        <f>'raw data'!A245</f>
        <v>51804.5</v>
      </c>
      <c r="B30" s="3">
        <f>'raw data'!B245</f>
        <v>1408298.6485550201</v>
      </c>
      <c r="C30" s="3">
        <f>'raw data'!C245</f>
        <v>0</v>
      </c>
      <c r="D30" s="3">
        <f>'raw data'!D245</f>
        <v>95322.988388547004</v>
      </c>
      <c r="E30" s="3">
        <f>'raw data'!E245</f>
        <v>135915.12257070799</v>
      </c>
      <c r="F30" s="3">
        <f>'raw data'!F245</f>
        <v>0</v>
      </c>
      <c r="G30" s="3">
        <f>'raw data'!G245</f>
        <v>211425.418309083</v>
      </c>
      <c r="H30" s="3">
        <f>'raw data'!H245</f>
        <v>42544.617126543199</v>
      </c>
      <c r="I30" s="21">
        <f>'raw data'!I245</f>
        <v>49557.918394890097</v>
      </c>
      <c r="J30" s="24">
        <f>'raw data'!J245</f>
        <v>81.998631074606394</v>
      </c>
      <c r="K30" s="4">
        <f>'raw data'!K245</f>
        <v>228017.658092142</v>
      </c>
    </row>
    <row r="31" spans="1:11" x14ac:dyDescent="0.25">
      <c r="A31" s="52">
        <f>'raw data'!A246</f>
        <v>52169.75</v>
      </c>
      <c r="B31" s="3">
        <f>'raw data'!B246</f>
        <v>1353470.2972525901</v>
      </c>
      <c r="C31" s="3">
        <f>'raw data'!C246</f>
        <v>0</v>
      </c>
      <c r="D31" s="3">
        <f>'raw data'!D246</f>
        <v>97706.063098260696</v>
      </c>
      <c r="E31" s="3">
        <f>'raw data'!E246</f>
        <v>139313.00063497599</v>
      </c>
      <c r="F31" s="3">
        <f>'raw data'!F246</f>
        <v>0</v>
      </c>
      <c r="G31" s="3">
        <f>'raw data'!G246</f>
        <v>219980.89138733799</v>
      </c>
      <c r="H31" s="3">
        <f>'raw data'!H246</f>
        <v>44940.149588454799</v>
      </c>
      <c r="I31" s="21">
        <f>'raw data'!I246</f>
        <v>52779.183090557999</v>
      </c>
      <c r="J31" s="24">
        <f>'raw data'!J246</f>
        <v>82.997946611909597</v>
      </c>
      <c r="K31" s="4">
        <f>'raw data'!K246</f>
        <v>237032.33331398899</v>
      </c>
    </row>
    <row r="32" spans="1:11" x14ac:dyDescent="0.25">
      <c r="A32" s="52">
        <f>'raw data'!A247</f>
        <v>52535</v>
      </c>
      <c r="B32" s="3">
        <f>'raw data'!B247</f>
        <v>1288377.4946729401</v>
      </c>
      <c r="C32" s="3">
        <f>'raw data'!C247</f>
        <v>0</v>
      </c>
      <c r="D32" s="3">
        <f>'raw data'!D247</f>
        <v>100148.714675717</v>
      </c>
      <c r="E32" s="3">
        <f>'raw data'!E247</f>
        <v>142795.82565084999</v>
      </c>
      <c r="F32" s="3">
        <f>'raw data'!F247</f>
        <v>0</v>
      </c>
      <c r="G32" s="3">
        <f>'raw data'!G247</f>
        <v>228923.49802939201</v>
      </c>
      <c r="H32" s="3">
        <f>'raw data'!H247</f>
        <v>47444.079448229801</v>
      </c>
      <c r="I32" s="21">
        <f>'raw data'!I247</f>
        <v>56209.829991444298</v>
      </c>
      <c r="J32" s="24">
        <f>'raw data'!J247</f>
        <v>84</v>
      </c>
      <c r="K32" s="4">
        <f>'raw data'!K247</f>
        <v>246449.73509052501</v>
      </c>
    </row>
    <row r="33" spans="1:12" x14ac:dyDescent="0.25">
      <c r="A33" s="52">
        <f>'raw data'!A248</f>
        <v>52900.25</v>
      </c>
      <c r="B33" s="3">
        <f>'raw data'!B248</f>
        <v>1212040.7733189601</v>
      </c>
      <c r="C33" s="3">
        <f>'raw data'!C248</f>
        <v>0</v>
      </c>
      <c r="D33" s="3">
        <f>'raw data'!D248</f>
        <v>102652.43254261</v>
      </c>
      <c r="E33" s="3">
        <f>'raw data'!E248</f>
        <v>146365.72129212201</v>
      </c>
      <c r="F33" s="3">
        <f>'raw data'!F248</f>
        <v>0</v>
      </c>
      <c r="G33" s="3">
        <f>'raw data'!G248</f>
        <v>238275.40479984801</v>
      </c>
      <c r="H33" s="3">
        <f>'raw data'!H248</f>
        <v>50062.613343957601</v>
      </c>
      <c r="I33" s="21">
        <f>'raw data'!I248</f>
        <v>59863.468940888102</v>
      </c>
      <c r="J33" s="24">
        <f>'raw data'!J248</f>
        <v>84.999315537303204</v>
      </c>
      <c r="K33" s="4">
        <f>'raw data'!K248</f>
        <v>256291.80357696701</v>
      </c>
    </row>
    <row r="34" spans="1:12" x14ac:dyDescent="0.25">
      <c r="A34" s="52">
        <f>'raw data'!A249</f>
        <v>53265.5</v>
      </c>
      <c r="B34" s="3">
        <f>'raw data'!B249</f>
        <v>1123219.9483340899</v>
      </c>
      <c r="C34" s="3">
        <f>'raw data'!C249</f>
        <v>0</v>
      </c>
      <c r="D34" s="3">
        <f>'raw data'!D249</f>
        <v>105218.74335617499</v>
      </c>
      <c r="E34" s="3">
        <f>'raw data'!E249</f>
        <v>150024.864324425</v>
      </c>
      <c r="F34" s="3">
        <f>'raw data'!F249</f>
        <v>0</v>
      </c>
      <c r="G34" s="3">
        <f>'raw data'!G249</f>
        <v>248059.26058700201</v>
      </c>
      <c r="H34" s="3">
        <f>'raw data'!H249</f>
        <v>52982.555993710703</v>
      </c>
      <c r="I34" s="21">
        <f>'raw data'!I249</f>
        <v>63754.594422045899</v>
      </c>
      <c r="J34" s="24">
        <f>'raw data'!J249</f>
        <v>85.998631074606394</v>
      </c>
      <c r="K34" s="4">
        <f>'raw data'!K249</f>
        <v>266762.01474018098</v>
      </c>
    </row>
    <row r="35" spans="1:12" x14ac:dyDescent="0.25">
      <c r="A35" s="52">
        <f>'raw data'!A250</f>
        <v>53630.75</v>
      </c>
      <c r="B35" s="3">
        <f>'raw data'!B250</f>
        <v>1020367.0581279499</v>
      </c>
      <c r="C35" s="3">
        <f>'raw data'!C250</f>
        <v>0</v>
      </c>
      <c r="D35" s="3">
        <f>'raw data'!D250</f>
        <v>107849.211940079</v>
      </c>
      <c r="E35" s="3">
        <f>'raw data'!E250</f>
        <v>153775.485932535</v>
      </c>
      <c r="F35" s="3">
        <f>'raw data'!F250</f>
        <v>0</v>
      </c>
      <c r="G35" s="3">
        <f>'raw data'!G250</f>
        <v>258479.30319471299</v>
      </c>
      <c r="H35" s="3">
        <f>'raw data'!H250</f>
        <v>56421.170054255403</v>
      </c>
      <c r="I35" s="21">
        <f>'raw data'!I250</f>
        <v>67898.643059478898</v>
      </c>
      <c r="J35" s="24">
        <f>'raw data'!J250</f>
        <v>86.997946611909597</v>
      </c>
      <c r="K35" s="4">
        <f>'raw data'!K250</f>
        <v>278095.29904627003</v>
      </c>
    </row>
    <row r="36" spans="1:12" x14ac:dyDescent="0.25">
      <c r="A36" s="52">
        <f>'raw data'!A251</f>
        <v>53996</v>
      </c>
      <c r="B36" s="3">
        <f>'raw data'!B251</f>
        <v>902055.07296798797</v>
      </c>
      <c r="C36" s="3">
        <f>'raw data'!C251</f>
        <v>0</v>
      </c>
      <c r="D36" s="3">
        <f>'raw data'!D251</f>
        <v>110545.442238581</v>
      </c>
      <c r="E36" s="3">
        <f>'raw data'!E251</f>
        <v>157619.87308084901</v>
      </c>
      <c r="F36" s="3">
        <f>'raw data'!F251</f>
        <v>0</v>
      </c>
      <c r="G36" s="3">
        <f>'raw data'!G251</f>
        <v>269771.28165766201</v>
      </c>
      <c r="H36" s="3">
        <f>'raw data'!H251</f>
        <v>60147.522947028498</v>
      </c>
      <c r="I36" s="21">
        <f>'raw data'!I251</f>
        <v>72312.054858345</v>
      </c>
      <c r="J36" s="24">
        <f>'raw data'!J251</f>
        <v>88</v>
      </c>
      <c r="K36" s="4">
        <f>'raw data'!K251</f>
        <v>290079.45088622201</v>
      </c>
    </row>
    <row r="37" spans="1:12" x14ac:dyDescent="0.25">
      <c r="A37" s="52">
        <f>'raw data'!A252</f>
        <v>54361.25</v>
      </c>
      <c r="B37" s="3">
        <f>'raw data'!B252</f>
        <v>766822.87036210403</v>
      </c>
      <c r="C37" s="3">
        <f>'raw data'!C252</f>
        <v>0</v>
      </c>
      <c r="D37" s="3">
        <f>'raw data'!D252</f>
        <v>113309.07829454599</v>
      </c>
      <c r="E37" s="3">
        <f>'raw data'!E252</f>
        <v>161560.36990786999</v>
      </c>
      <c r="F37" s="3">
        <f>'raw data'!F252</f>
        <v>0</v>
      </c>
      <c r="G37" s="3">
        <f>'raw data'!G252</f>
        <v>281723.86953485402</v>
      </c>
      <c r="H37" s="3">
        <f>'raw data'!H252</f>
        <v>64091.8769465019</v>
      </c>
      <c r="I37" s="21">
        <f>'raw data'!I252</f>
        <v>77012.338424137401</v>
      </c>
      <c r="J37" s="24">
        <f>'raw data'!J252</f>
        <v>88.999315537303204</v>
      </c>
      <c r="K37" s="4">
        <f>'raw data'!K252</f>
        <v>302664.58527850901</v>
      </c>
    </row>
    <row r="38" spans="1:12" x14ac:dyDescent="0.25">
      <c r="A38" s="52">
        <f>'raw data'!A253</f>
        <v>54726.5</v>
      </c>
      <c r="B38" s="3">
        <f>'raw data'!B253</f>
        <v>613118.44676559104</v>
      </c>
      <c r="C38" s="3">
        <f>'raw data'!C253</f>
        <v>0</v>
      </c>
      <c r="D38" s="3">
        <f>'raw data'!D253</f>
        <v>116141.805251909</v>
      </c>
      <c r="E38" s="3">
        <f>'raw data'!E253</f>
        <v>165599.379155567</v>
      </c>
      <c r="F38" s="3">
        <f>'raw data'!F253</f>
        <v>0</v>
      </c>
      <c r="G38" s="3">
        <f>'raw data'!G253</f>
        <v>294288.12573598803</v>
      </c>
      <c r="H38" s="3">
        <f>'raw data'!H253</f>
        <v>68238.081492876299</v>
      </c>
      <c r="I38" s="21">
        <f>'raw data'!I253</f>
        <v>82018.140421706295</v>
      </c>
      <c r="J38" s="24">
        <f>'raw data'!J253</f>
        <v>89.998631074606394</v>
      </c>
      <c r="K38" s="4">
        <f>'raw data'!K253</f>
        <v>315855.60107014899</v>
      </c>
    </row>
    <row r="39" spans="1:12" x14ac:dyDescent="0.25">
      <c r="A39" s="52">
        <f>'raw data'!A254</f>
        <v>55091.75</v>
      </c>
      <c r="B39" s="3">
        <f>'raw data'!B254</f>
        <v>439274.13327190001</v>
      </c>
      <c r="C39" s="3">
        <f>'raw data'!C254</f>
        <v>0</v>
      </c>
      <c r="D39" s="3">
        <f>'raw data'!D254</f>
        <v>119045.350383207</v>
      </c>
      <c r="E39" s="3">
        <f>'raw data'!E254</f>
        <v>169739.36363445601</v>
      </c>
      <c r="F39" s="3">
        <f>'raw data'!F254</f>
        <v>0</v>
      </c>
      <c r="G39" s="3">
        <f>'raw data'!G254</f>
        <v>307469.96211896802</v>
      </c>
      <c r="H39" s="3">
        <f>'raw data'!H254</f>
        <v>72588.087499259695</v>
      </c>
      <c r="I39" s="21">
        <f>'raw data'!I254</f>
        <v>87349.319549117296</v>
      </c>
      <c r="J39" s="24">
        <f>'raw data'!J254</f>
        <v>90.997946611909597</v>
      </c>
      <c r="K39" s="4">
        <f>'raw data'!K254</f>
        <v>329676.77068283298</v>
      </c>
    </row>
    <row r="40" spans="1:12" x14ac:dyDescent="0.25">
      <c r="A40" s="52">
        <f>'raw data'!A255</f>
        <v>55457</v>
      </c>
      <c r="B40" s="3">
        <f>'raw data'!B255</f>
        <v>243491.928851295</v>
      </c>
      <c r="C40" s="3">
        <f>'raw data'!C255</f>
        <v>0</v>
      </c>
      <c r="D40" s="3">
        <f>'raw data'!D255</f>
        <v>122021.484142787</v>
      </c>
      <c r="E40" s="3">
        <f>'raw data'!E255</f>
        <v>173982.847725317</v>
      </c>
      <c r="F40" s="3">
        <f>'raw data'!F255</f>
        <v>0</v>
      </c>
      <c r="G40" s="3">
        <f>'raw data'!G255</f>
        <v>321294.73792296898</v>
      </c>
      <c r="H40" s="3">
        <f>'raw data'!H255</f>
        <v>77150.263514579798</v>
      </c>
      <c r="I40" s="21">
        <f>'raw data'!I255</f>
        <v>93027.025319809894</v>
      </c>
      <c r="J40" s="24">
        <f>'raw data'!J255</f>
        <v>92</v>
      </c>
      <c r="K40" s="4">
        <f>'raw data'!K255</f>
        <v>344160.136559707</v>
      </c>
    </row>
    <row r="41" spans="1:12" x14ac:dyDescent="0.25">
      <c r="A41" s="52">
        <f>'raw data'!A256</f>
        <v>55822.25</v>
      </c>
      <c r="B41" s="3">
        <f>'raw data'!B256</f>
        <v>23831.696744829998</v>
      </c>
      <c r="C41" s="3">
        <f>'raw data'!C256</f>
        <v>0</v>
      </c>
      <c r="D41" s="3">
        <f>'raw data'!D256</f>
        <v>125072.02124635701</v>
      </c>
      <c r="E41" s="3">
        <f>'raw data'!E256</f>
        <v>178332.41891845001</v>
      </c>
      <c r="F41" s="3">
        <f>'raw data'!F256</f>
        <v>0</v>
      </c>
      <c r="G41" s="3">
        <f>'raw data'!G256</f>
        <v>335795.66121167399</v>
      </c>
      <c r="H41" s="3">
        <f>'raw data'!H256</f>
        <v>81935.568199852496</v>
      </c>
      <c r="I41" s="21">
        <f>'raw data'!I256</f>
        <v>99073.781965597504</v>
      </c>
      <c r="J41" s="24">
        <f>'raw data'!J256</f>
        <v>92.999315537303204</v>
      </c>
      <c r="K41" s="4">
        <f>'raw data'!K256</f>
        <v>359341.76908390003</v>
      </c>
    </row>
    <row r="42" spans="1:12" x14ac:dyDescent="0.25">
      <c r="A42" s="52">
        <f>'raw data'!A257</f>
        <v>56187.5</v>
      </c>
      <c r="B42" s="3">
        <f>'raw data'!B257</f>
        <v>-221800.20405667601</v>
      </c>
      <c r="C42" s="3">
        <f>'raw data'!C257</f>
        <v>0</v>
      </c>
      <c r="D42" s="3">
        <f>'raw data'!D257</f>
        <v>128198.821777516</v>
      </c>
      <c r="E42" s="3">
        <f>'raw data'!E257</f>
        <v>182790.72939141101</v>
      </c>
      <c r="F42" s="3">
        <f>'raw data'!F257</f>
        <v>0</v>
      </c>
      <c r="G42" s="3">
        <f>'raw data'!G257</f>
        <v>351010.05211799801</v>
      </c>
      <c r="H42" s="3">
        <f>'raw data'!H257</f>
        <v>86956.317198939403</v>
      </c>
      <c r="I42" s="21">
        <f>'raw data'!I257</f>
        <v>105513.57779336099</v>
      </c>
      <c r="J42" s="24">
        <f>'raw data'!J257</f>
        <v>93.998631074606394</v>
      </c>
      <c r="K42" s="4">
        <f>'raw data'!K257</f>
        <v>375260.62438371201</v>
      </c>
    </row>
    <row r="43" spans="1:12" x14ac:dyDescent="0.25">
      <c r="A43" s="52">
        <f>'raw data'!A258</f>
        <v>56552.75</v>
      </c>
      <c r="B43" s="3">
        <f>'raw data'!B258</f>
        <v>-495662.69004208402</v>
      </c>
      <c r="C43" s="3">
        <f>'raw data'!C258</f>
        <v>0</v>
      </c>
      <c r="D43" s="3">
        <f>'raw data'!D258</f>
        <v>131403.79232195401</v>
      </c>
      <c r="E43" s="3">
        <f>'raw data'!E258</f>
        <v>187360.497626197</v>
      </c>
      <c r="F43" s="3">
        <f>'raw data'!F258</f>
        <v>0</v>
      </c>
      <c r="G43" s="3">
        <f>'raw data'!G258</f>
        <v>366978.20632677298</v>
      </c>
      <c r="H43" s="3">
        <f>'raw data'!H258</f>
        <v>92225.808087835103</v>
      </c>
      <c r="I43" s="21">
        <f>'raw data'!I258</f>
        <v>112371.960349929</v>
      </c>
      <c r="J43" s="24">
        <f>'raw data'!J258</f>
        <v>94.997946611909597</v>
      </c>
      <c r="K43" s="4">
        <f>'raw data'!K258</f>
        <v>391958.26606396202</v>
      </c>
    </row>
    <row r="44" spans="1:12" x14ac:dyDescent="0.25">
      <c r="A44" s="52">
        <f>'raw data'!A259</f>
        <v>56552.75</v>
      </c>
      <c r="B44" s="3">
        <f>'raw data'!B259</f>
        <v>-495662.69004208402</v>
      </c>
      <c r="C44" s="3">
        <f>'raw data'!C259</f>
        <v>0</v>
      </c>
      <c r="D44" s="3">
        <f>'raw data'!D259</f>
        <v>0</v>
      </c>
      <c r="E44" s="3">
        <f>'raw data'!E259</f>
        <v>0</v>
      </c>
      <c r="F44" s="3">
        <f>'raw data'!F259</f>
        <v>0</v>
      </c>
      <c r="G44" s="3">
        <f>'raw data'!G259</f>
        <v>0</v>
      </c>
      <c r="H44" s="3">
        <f>'raw data'!H259</f>
        <v>0</v>
      </c>
      <c r="I44" s="21">
        <f>'raw data'!I259</f>
        <v>0</v>
      </c>
      <c r="J44" s="24">
        <f>'raw data'!J259</f>
        <v>94.997946611909597</v>
      </c>
      <c r="K44" s="4">
        <f>'raw data'!K259</f>
        <v>0</v>
      </c>
    </row>
    <row r="45" spans="1:12" ht="15.75" thickBot="1" x14ac:dyDescent="0.3">
      <c r="A45" s="52">
        <f>'raw data'!A260</f>
        <v>56552.75</v>
      </c>
      <c r="B45" s="3">
        <f>'raw data'!B260</f>
        <v>0</v>
      </c>
      <c r="C45" s="3">
        <f>'raw data'!C260</f>
        <v>0</v>
      </c>
      <c r="D45" s="3">
        <f>'raw data'!D260</f>
        <v>0</v>
      </c>
      <c r="E45" s="3">
        <f>'raw data'!E260</f>
        <v>0</v>
      </c>
      <c r="F45" s="3">
        <f>'raw data'!F260</f>
        <v>0</v>
      </c>
      <c r="G45" s="3">
        <f>'raw data'!G260</f>
        <v>0</v>
      </c>
      <c r="H45" s="3">
        <f>'raw data'!H260</f>
        <v>0</v>
      </c>
      <c r="I45" s="21">
        <f>'raw data'!I260</f>
        <v>0</v>
      </c>
      <c r="J45" s="24">
        <f>'raw data'!J260</f>
        <v>94.997946611909597</v>
      </c>
      <c r="K45" s="4">
        <f>'raw data'!K260</f>
        <v>0</v>
      </c>
    </row>
    <row r="46" spans="1:12" ht="16.5" thickTop="1" thickBot="1" x14ac:dyDescent="0.3">
      <c r="A46" s="93" t="s">
        <v>54</v>
      </c>
      <c r="B46" s="94"/>
      <c r="C46" s="95"/>
      <c r="D46" s="73">
        <f t="shared" ref="D46:I46" si="0">SUM(D6:D45)</f>
        <v>2700691.8328451314</v>
      </c>
      <c r="E46" s="73">
        <f t="shared" si="0"/>
        <v>4175858.3164689485</v>
      </c>
      <c r="F46" s="73">
        <f t="shared" si="0"/>
        <v>617306.5161783247</v>
      </c>
      <c r="G46" s="73">
        <f t="shared" si="0"/>
        <v>5032976.8754909774</v>
      </c>
      <c r="H46" s="73">
        <f t="shared" si="0"/>
        <v>1232336.8478673075</v>
      </c>
      <c r="I46" s="73">
        <f t="shared" si="0"/>
        <v>1573682.599517212</v>
      </c>
      <c r="J46" s="72"/>
      <c r="K46" s="74">
        <f>SUM(K6:K45)</f>
        <v>6981877.7638534689</v>
      </c>
    </row>
    <row r="47" spans="1:12" s="65" customFormat="1" x14ac:dyDescent="0.25">
      <c r="A47" s="75"/>
      <c r="B47" s="75"/>
      <c r="C47" s="75"/>
      <c r="D47" s="45"/>
      <c r="E47" s="45">
        <f>E46/$K$46</f>
        <v>0.59809960267253237</v>
      </c>
      <c r="F47" s="45"/>
      <c r="G47" s="45"/>
      <c r="H47" s="45">
        <f>H46/$K$46</f>
        <v>0.17650507349861574</v>
      </c>
      <c r="I47" s="45">
        <f>I46/$K$46</f>
        <v>0.22539532382885175</v>
      </c>
      <c r="J47" s="75"/>
      <c r="K47" s="45"/>
      <c r="L47" s="28"/>
    </row>
    <row r="48" spans="1:12" s="65" customFormat="1" x14ac:dyDescent="0.25">
      <c r="A48" s="75"/>
      <c r="B48" s="75"/>
      <c r="C48" s="75"/>
      <c r="D48" s="45">
        <f>D46/($D$46+$F$46+$G$46)</f>
        <v>0.32339837686468081</v>
      </c>
      <c r="E48" s="75"/>
      <c r="F48" s="45">
        <f>F46/($D$46+$F$46+$G$46)</f>
        <v>7.3920290694458129E-2</v>
      </c>
      <c r="G48" s="45">
        <f>G46/($D$46+$F$46+$G$46)</f>
        <v>0.60268133244086097</v>
      </c>
      <c r="H48" s="75"/>
      <c r="I48" s="75"/>
      <c r="J48" s="75"/>
      <c r="K48" s="75"/>
      <c r="L48" s="28"/>
    </row>
    <row r="49" spans="1:11" x14ac:dyDescent="0.25">
      <c r="A49" s="65"/>
      <c r="B49" s="65"/>
      <c r="C49" s="65"/>
      <c r="D49" s="65"/>
      <c r="E49" s="65"/>
      <c r="F49" s="65"/>
      <c r="G49" s="65"/>
      <c r="H49" s="65"/>
      <c r="I49" s="65"/>
      <c r="J49" s="65"/>
      <c r="K49" s="65"/>
    </row>
    <row r="50" spans="1:11" x14ac:dyDescent="0.25">
      <c r="A50" s="65"/>
      <c r="B50" s="65"/>
      <c r="C50" s="65"/>
      <c r="D50" s="65"/>
      <c r="E50" s="65"/>
      <c r="F50" s="65"/>
      <c r="G50" s="65"/>
      <c r="H50" s="65"/>
      <c r="I50" s="65"/>
      <c r="J50" s="65"/>
      <c r="K50" s="65"/>
    </row>
    <row r="51" spans="1:11" x14ac:dyDescent="0.25">
      <c r="A51" s="65"/>
      <c r="B51" s="65"/>
      <c r="C51" s="65"/>
      <c r="D51" s="65"/>
      <c r="E51" s="65"/>
      <c r="F51" s="65"/>
      <c r="G51" s="65"/>
      <c r="H51" s="65"/>
      <c r="I51" s="65"/>
      <c r="J51" s="65"/>
      <c r="K51" s="65"/>
    </row>
    <row r="52" spans="1:11" x14ac:dyDescent="0.25">
      <c r="A52" s="65"/>
      <c r="B52" s="65"/>
      <c r="C52" s="65"/>
      <c r="D52" s="65"/>
      <c r="E52" s="65"/>
      <c r="F52" s="65"/>
      <c r="G52" s="65"/>
      <c r="H52" s="65"/>
      <c r="I52" s="65"/>
      <c r="J52" s="65"/>
      <c r="K52" s="65"/>
    </row>
    <row r="53" spans="1:11" x14ac:dyDescent="0.25">
      <c r="A53" s="65"/>
      <c r="B53" s="65"/>
      <c r="C53" s="65"/>
      <c r="D53" s="65"/>
      <c r="E53" s="65"/>
      <c r="F53" s="65"/>
      <c r="G53" s="65"/>
      <c r="H53" s="65"/>
      <c r="I53" s="65"/>
      <c r="J53" s="65"/>
      <c r="K53" s="65"/>
    </row>
    <row r="54" spans="1:11" x14ac:dyDescent="0.25">
      <c r="A54" s="65"/>
      <c r="B54" s="65"/>
      <c r="C54" s="65"/>
      <c r="D54" s="65"/>
      <c r="E54" s="65"/>
      <c r="F54" s="65"/>
      <c r="G54" s="65"/>
      <c r="H54" s="65"/>
      <c r="I54" s="65"/>
      <c r="J54" s="65"/>
      <c r="K54" s="65"/>
    </row>
    <row r="55" spans="1:11" x14ac:dyDescent="0.25">
      <c r="A55" s="65"/>
      <c r="B55" s="65"/>
      <c r="C55" s="65"/>
      <c r="D55" s="65"/>
      <c r="E55" s="65"/>
      <c r="F55" s="65"/>
      <c r="G55" s="65"/>
      <c r="H55" s="65"/>
      <c r="I55" s="65"/>
      <c r="J55" s="65"/>
      <c r="K55" s="65"/>
    </row>
    <row r="56" spans="1:11" x14ac:dyDescent="0.25">
      <c r="A56" s="65"/>
      <c r="B56" s="65"/>
      <c r="C56" s="65"/>
      <c r="D56" s="65"/>
      <c r="E56" s="65"/>
      <c r="F56" s="65"/>
      <c r="G56" s="65"/>
      <c r="H56" s="65"/>
      <c r="I56" s="65"/>
      <c r="J56" s="65"/>
      <c r="K56" s="65"/>
    </row>
    <row r="57" spans="1:11" x14ac:dyDescent="0.25">
      <c r="A57" s="65"/>
      <c r="B57" s="65"/>
      <c r="C57" s="65"/>
      <c r="D57" s="65"/>
      <c r="E57" s="65"/>
      <c r="F57" s="65"/>
      <c r="G57" s="65"/>
      <c r="H57" s="65"/>
      <c r="I57" s="65"/>
      <c r="J57" s="65"/>
      <c r="K57" s="65"/>
    </row>
    <row r="58" spans="1:11" x14ac:dyDescent="0.25">
      <c r="A58" s="65"/>
      <c r="B58" s="65"/>
      <c r="C58" s="65"/>
      <c r="D58" s="65"/>
      <c r="E58" s="65"/>
      <c r="F58" s="65"/>
      <c r="G58" s="65"/>
      <c r="H58" s="65"/>
      <c r="I58" s="65"/>
      <c r="J58" s="65"/>
      <c r="K58" s="65"/>
    </row>
    <row r="59" spans="1:11" x14ac:dyDescent="0.25">
      <c r="A59" s="65"/>
      <c r="B59" s="65"/>
      <c r="C59" s="65"/>
      <c r="D59" s="65"/>
      <c r="E59" s="65"/>
      <c r="F59" s="65"/>
      <c r="G59" s="65"/>
      <c r="H59" s="65"/>
      <c r="I59" s="65"/>
      <c r="J59" s="65"/>
      <c r="K59" s="65"/>
    </row>
    <row r="60" spans="1:11" x14ac:dyDescent="0.25">
      <c r="A60" s="65"/>
      <c r="B60" s="65"/>
      <c r="C60" s="65"/>
      <c r="D60" s="65"/>
      <c r="E60" s="65"/>
      <c r="F60" s="65"/>
      <c r="G60" s="65"/>
      <c r="H60" s="65"/>
      <c r="I60" s="65"/>
      <c r="J60" s="65"/>
      <c r="K60" s="65"/>
    </row>
    <row r="61" spans="1:11" x14ac:dyDescent="0.25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5"/>
    </row>
  </sheetData>
  <mergeCells count="1">
    <mergeCell ref="A46:C46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1"/>
  <sheetViews>
    <sheetView topLeftCell="H37" zoomScale="85" zoomScaleNormal="85" workbookViewId="0">
      <selection activeCell="AA55" sqref="AA55"/>
    </sheetView>
  </sheetViews>
  <sheetFormatPr defaultRowHeight="15" x14ac:dyDescent="0.25"/>
  <cols>
    <col min="1" max="1" width="16.28515625" bestFit="1" customWidth="1"/>
    <col min="2" max="2" width="14.28515625" bestFit="1" customWidth="1"/>
    <col min="3" max="3" width="13.28515625" bestFit="1" customWidth="1"/>
    <col min="4" max="5" width="12.7109375" bestFit="1" customWidth="1"/>
    <col min="6" max="6" width="17.7109375" bestFit="1" customWidth="1"/>
    <col min="7" max="7" width="16.28515625" bestFit="1" customWidth="1"/>
    <col min="8" max="8" width="12.140625" bestFit="1" customWidth="1"/>
    <col min="9" max="9" width="12.7109375" bestFit="1" customWidth="1"/>
    <col min="11" max="11" width="13.28515625" bestFit="1" customWidth="1"/>
    <col min="12" max="12" width="10.7109375" bestFit="1" customWidth="1"/>
    <col min="15" max="15" width="10.5703125" customWidth="1"/>
    <col min="16" max="16" width="11.28515625" customWidth="1"/>
    <col min="17" max="17" width="12.42578125" customWidth="1"/>
    <col min="20" max="20" width="12.28515625" customWidth="1"/>
    <col min="21" max="21" width="14.85546875" customWidth="1"/>
    <col min="22" max="22" width="13.7109375" customWidth="1"/>
  </cols>
  <sheetData>
    <row r="1" spans="1:22" s="1" customFormat="1" ht="19.5" thickBot="1" x14ac:dyDescent="0.35">
      <c r="A1" s="26" t="str">
        <f>'raw data'!A271</f>
        <v>SS @ 66.8 Pay SL Now</v>
      </c>
    </row>
    <row r="2" spans="1:22" s="2" customFormat="1" ht="45" x14ac:dyDescent="0.25">
      <c r="A2" s="7" t="s">
        <v>9</v>
      </c>
      <c r="B2" s="8" t="s">
        <v>10</v>
      </c>
      <c r="C2" s="8" t="s">
        <v>11</v>
      </c>
      <c r="D2" s="8" t="s">
        <v>12</v>
      </c>
      <c r="E2" s="8" t="s">
        <v>13</v>
      </c>
      <c r="F2" s="8" t="s">
        <v>14</v>
      </c>
      <c r="G2" s="8" t="s">
        <v>15</v>
      </c>
      <c r="H2" s="8" t="s">
        <v>16</v>
      </c>
      <c r="I2" s="8" t="s">
        <v>17</v>
      </c>
      <c r="J2" s="8" t="s">
        <v>18</v>
      </c>
      <c r="K2" s="8" t="s">
        <v>19</v>
      </c>
      <c r="L2" s="8" t="s">
        <v>20</v>
      </c>
      <c r="M2" s="8" t="s">
        <v>21</v>
      </c>
      <c r="N2" s="8" t="s">
        <v>22</v>
      </c>
      <c r="O2" s="8" t="s">
        <v>23</v>
      </c>
      <c r="P2" s="8" t="s">
        <v>8</v>
      </c>
      <c r="Q2" s="8" t="s">
        <v>24</v>
      </c>
      <c r="R2" s="8" t="s">
        <v>25</v>
      </c>
      <c r="S2" s="8" t="s">
        <v>26</v>
      </c>
      <c r="T2" s="8" t="s">
        <v>27</v>
      </c>
      <c r="U2" s="8" t="s">
        <v>28</v>
      </c>
      <c r="V2" s="9" t="s">
        <v>29</v>
      </c>
    </row>
    <row r="3" spans="1:22" s="1" customFormat="1" ht="15.75" thickBot="1" x14ac:dyDescent="0.3">
      <c r="A3" s="47">
        <f>'raw data'!B7</f>
        <v>43943</v>
      </c>
      <c r="B3" s="48">
        <f>'raw data'!C7</f>
        <v>0.06</v>
      </c>
      <c r="C3" s="48">
        <f>'raw data'!D7</f>
        <v>3.9E-2</v>
      </c>
      <c r="D3" s="48">
        <f>'raw data'!E7</f>
        <v>2.5000000000000001E-2</v>
      </c>
      <c r="E3" s="49">
        <f>'raw data'!F7</f>
        <v>37498</v>
      </c>
      <c r="F3" s="49">
        <f>'raw data'!G7</f>
        <v>9120</v>
      </c>
      <c r="G3" s="49">
        <f>'raw data'!H7</f>
        <v>79240</v>
      </c>
      <c r="H3" s="49">
        <f>'raw data'!I7</f>
        <v>26000</v>
      </c>
      <c r="I3" s="49">
        <f>'raw data'!J7</f>
        <v>24809</v>
      </c>
      <c r="J3" s="49">
        <f>'raw data'!K7</f>
        <v>17000</v>
      </c>
      <c r="K3" s="47">
        <f>'raw data'!L7</f>
        <v>21792</v>
      </c>
      <c r="L3" s="47">
        <f>'raw data'!M7</f>
        <v>21854</v>
      </c>
      <c r="M3" s="49">
        <f>'raw data'!N7</f>
        <v>85181</v>
      </c>
      <c r="N3" s="49">
        <f>'raw data'!O7</f>
        <v>56754</v>
      </c>
      <c r="O3" s="47">
        <f>'raw data'!P7</f>
        <v>46265</v>
      </c>
      <c r="P3" s="49">
        <f>'raw data'!Q7</f>
        <v>13206</v>
      </c>
      <c r="Q3" s="48">
        <f>'raw data'!R7</f>
        <v>6.5000000000000002E-2</v>
      </c>
      <c r="R3">
        <f>'raw data'!S7</f>
        <v>63</v>
      </c>
      <c r="S3">
        <f>'raw data'!T7</f>
        <v>64.5</v>
      </c>
      <c r="T3" s="49">
        <f>'raw data'!U7</f>
        <v>700577</v>
      </c>
      <c r="U3" s="49">
        <f>'raw data'!V7</f>
        <v>269707</v>
      </c>
      <c r="V3" s="49">
        <f>'raw data'!W7</f>
        <v>0</v>
      </c>
    </row>
    <row r="4" spans="1:22" s="1" customFormat="1" ht="15.75" thickBot="1" x14ac:dyDescent="0.3">
      <c r="A4" s="17"/>
      <c r="B4" s="18"/>
      <c r="C4" s="18"/>
      <c r="D4" s="18"/>
      <c r="E4" s="19"/>
      <c r="F4" s="19"/>
      <c r="G4" s="19"/>
      <c r="H4" s="19"/>
      <c r="I4" s="19"/>
      <c r="J4" s="19"/>
      <c r="K4" s="19"/>
      <c r="L4" s="13"/>
      <c r="M4" s="46"/>
      <c r="N4" s="14"/>
      <c r="O4" s="15"/>
      <c r="P4" s="12"/>
      <c r="Q4" s="16"/>
      <c r="R4" s="11"/>
      <c r="S4" s="11"/>
      <c r="T4" s="12"/>
      <c r="U4" s="12"/>
      <c r="V4" s="12"/>
    </row>
    <row r="5" spans="1:22" s="1" customFormat="1" ht="15.75" thickBot="1" x14ac:dyDescent="0.3">
      <c r="A5" s="6" t="s">
        <v>0</v>
      </c>
      <c r="B5" s="6" t="s">
        <v>1</v>
      </c>
      <c r="C5" s="6" t="s">
        <v>2</v>
      </c>
      <c r="D5" s="6" t="s">
        <v>3</v>
      </c>
      <c r="E5" s="6" t="s">
        <v>4</v>
      </c>
      <c r="F5" s="6" t="s">
        <v>5</v>
      </c>
      <c r="G5" s="6" t="s">
        <v>6</v>
      </c>
      <c r="H5" s="6" t="s">
        <v>7</v>
      </c>
      <c r="I5" s="6" t="s">
        <v>8</v>
      </c>
      <c r="J5" s="6" t="s">
        <v>31</v>
      </c>
      <c r="K5" s="25" t="s">
        <v>32</v>
      </c>
      <c r="M5" s="27"/>
    </row>
    <row r="6" spans="1:22" ht="15.75" thickTop="1" x14ac:dyDescent="0.25">
      <c r="A6" s="51">
        <f>'raw data'!A273</f>
        <v>43943</v>
      </c>
      <c r="B6" s="5">
        <f>'raw data'!B273</f>
        <v>700577</v>
      </c>
      <c r="C6" s="5">
        <f>'raw data'!C273</f>
        <v>269707</v>
      </c>
      <c r="D6" s="5">
        <f>'raw data'!D273</f>
        <v>0</v>
      </c>
      <c r="E6" s="5">
        <f>'raw data'!E273</f>
        <v>0</v>
      </c>
      <c r="F6" s="5">
        <f>'raw data'!F273</f>
        <v>0</v>
      </c>
      <c r="G6" s="5">
        <f>'raw data'!G273</f>
        <v>0</v>
      </c>
      <c r="H6" s="5">
        <f>'raw data'!H273</f>
        <v>0</v>
      </c>
      <c r="I6" s="20">
        <f>'raw data'!I273</f>
        <v>0</v>
      </c>
      <c r="J6" s="22">
        <f>'raw data'!J273</f>
        <v>60.476386036960903</v>
      </c>
      <c r="K6" s="23">
        <f>'raw data'!K273</f>
        <v>0</v>
      </c>
      <c r="M6" s="45"/>
    </row>
    <row r="7" spans="1:22" x14ac:dyDescent="0.25">
      <c r="A7" s="52">
        <f>'raw data'!A222</f>
        <v>44308.25</v>
      </c>
      <c r="B7" s="3">
        <f>'raw data'!B274</f>
        <v>777731.62</v>
      </c>
      <c r="C7" s="3">
        <f>'raw data'!C274</f>
        <v>327698.42</v>
      </c>
      <c r="D7" s="3">
        <f>'raw data'!D274</f>
        <v>0</v>
      </c>
      <c r="E7" s="3">
        <f>'raw data'!E274</f>
        <v>0</v>
      </c>
      <c r="F7" s="3">
        <f>'raw data'!F274</f>
        <v>0</v>
      </c>
      <c r="G7" s="3">
        <f>'raw data'!G274</f>
        <v>0</v>
      </c>
      <c r="H7" s="3">
        <f>'raw data'!H274</f>
        <v>0</v>
      </c>
      <c r="I7" s="21">
        <f>'raw data'!I274</f>
        <v>0</v>
      </c>
      <c r="J7" s="24">
        <f>'raw data'!J274</f>
        <v>61.4757015742642</v>
      </c>
      <c r="K7" s="4">
        <f>'raw data'!K274</f>
        <v>0</v>
      </c>
    </row>
    <row r="8" spans="1:22" x14ac:dyDescent="0.25">
      <c r="A8" s="52">
        <f>'raw data'!A223</f>
        <v>44673.5</v>
      </c>
      <c r="B8" s="3">
        <f>'raw data'!B275</f>
        <v>859515.5172</v>
      </c>
      <c r="C8" s="3">
        <f>'raw data'!C275</f>
        <v>389169.32520000002</v>
      </c>
      <c r="D8" s="3">
        <f>'raw data'!D275</f>
        <v>0</v>
      </c>
      <c r="E8" s="3">
        <f>'raw data'!E275</f>
        <v>0</v>
      </c>
      <c r="F8" s="3">
        <f>'raw data'!F275</f>
        <v>0</v>
      </c>
      <c r="G8" s="3">
        <f>'raw data'!G275</f>
        <v>0</v>
      </c>
      <c r="H8" s="3">
        <f>'raw data'!H275</f>
        <v>0</v>
      </c>
      <c r="I8" s="21">
        <f>'raw data'!I275</f>
        <v>0</v>
      </c>
      <c r="J8" s="24">
        <f>'raw data'!J275</f>
        <v>62.475017111567396</v>
      </c>
      <c r="K8" s="4">
        <f>'raw data'!K275</f>
        <v>0</v>
      </c>
    </row>
    <row r="9" spans="1:22" x14ac:dyDescent="0.25">
      <c r="A9" s="52">
        <f>'raw data'!A224</f>
        <v>44802.75</v>
      </c>
      <c r="B9" s="3">
        <f>'raw data'!B276</f>
        <v>889791.02354585298</v>
      </c>
      <c r="C9" s="3">
        <f>'raw data'!C276</f>
        <v>412027.46002669702</v>
      </c>
      <c r="D9" s="3">
        <f>'raw data'!D276</f>
        <v>0</v>
      </c>
      <c r="E9" s="3">
        <f>'raw data'!E276</f>
        <v>39396.33625</v>
      </c>
      <c r="F9" s="3">
        <f>'raw data'!F276</f>
        <v>0</v>
      </c>
      <c r="G9" s="3">
        <f>'raw data'!G276</f>
        <v>0</v>
      </c>
      <c r="H9" s="3">
        <f>'raw data'!H276</f>
        <v>0</v>
      </c>
      <c r="I9" s="21">
        <f>'raw data'!I276</f>
        <v>0</v>
      </c>
      <c r="J9" s="24">
        <f>'raw data'!J276</f>
        <v>62.8281998631074</v>
      </c>
      <c r="K9" s="4">
        <f>'raw data'!K276</f>
        <v>39396.33625</v>
      </c>
    </row>
    <row r="10" spans="1:22" x14ac:dyDescent="0.25">
      <c r="A10" s="52">
        <f>'raw data'!A225</f>
        <v>45168</v>
      </c>
      <c r="B10" s="3">
        <f>'raw data'!B277</f>
        <v>969178.48495860398</v>
      </c>
      <c r="C10" s="3">
        <f>'raw data'!C277</f>
        <v>438176.86297204799</v>
      </c>
      <c r="D10" s="3">
        <f>'raw data'!D277</f>
        <v>0</v>
      </c>
      <c r="E10" s="3">
        <f>'raw data'!E277</f>
        <v>40381.244656249997</v>
      </c>
      <c r="F10" s="3">
        <f>'raw data'!F277</f>
        <v>0</v>
      </c>
      <c r="G10" s="3">
        <f>'raw data'!G277</f>
        <v>0</v>
      </c>
      <c r="H10" s="3">
        <f>'raw data'!H277</f>
        <v>0</v>
      </c>
      <c r="I10" s="21">
        <f>'raw data'!I277</f>
        <v>0</v>
      </c>
      <c r="J10" s="24">
        <f>'raw data'!J277</f>
        <v>63.830253251197803</v>
      </c>
      <c r="K10" s="4">
        <f>'raw data'!K277</f>
        <v>40381.244656249997</v>
      </c>
    </row>
    <row r="11" spans="1:22" x14ac:dyDescent="0.25">
      <c r="A11" s="52">
        <f>'raw data'!A226</f>
        <v>45412.625</v>
      </c>
      <c r="B11" s="3">
        <f>'raw data'!B278</f>
        <v>1025017.24096337</v>
      </c>
      <c r="C11" s="3">
        <f>'raw data'!C278</f>
        <v>455848.90940038901</v>
      </c>
      <c r="D11" s="3">
        <f>'raw data'!D278</f>
        <v>0</v>
      </c>
      <c r="E11" s="3">
        <f>'raw data'!E278</f>
        <v>27650.511399118699</v>
      </c>
      <c r="F11" s="3">
        <f>'raw data'!F278</f>
        <v>0</v>
      </c>
      <c r="G11" s="3">
        <f>'raw data'!G278</f>
        <v>0</v>
      </c>
      <c r="H11" s="3">
        <f>'raw data'!H278</f>
        <v>0</v>
      </c>
      <c r="I11" s="21">
        <f>'raw data'!I278</f>
        <v>0</v>
      </c>
      <c r="J11" s="24">
        <f>'raw data'!J278</f>
        <v>64.498288843257995</v>
      </c>
      <c r="K11" s="4">
        <f>'raw data'!K278</f>
        <v>27650.511399118699</v>
      </c>
    </row>
    <row r="12" spans="1:22" x14ac:dyDescent="0.25">
      <c r="A12" s="52">
        <f>'raw data'!A227</f>
        <v>45777.875</v>
      </c>
      <c r="B12" s="3">
        <f>'raw data'!B279</f>
        <v>1086518.2754211701</v>
      </c>
      <c r="C12" s="3">
        <f>'raw data'!C279</f>
        <v>367296.903048707</v>
      </c>
      <c r="D12" s="3">
        <f>'raw data'!D279</f>
        <v>0</v>
      </c>
      <c r="E12" s="3">
        <f>'raw data'!E279</f>
        <v>96374.482982236295</v>
      </c>
      <c r="F12" s="3">
        <f>'raw data'!F279</f>
        <v>27350.9345640233</v>
      </c>
      <c r="G12" s="3">
        <f>'raw data'!G279</f>
        <v>0</v>
      </c>
      <c r="H12" s="3">
        <f>'raw data'!H279</f>
        <v>1435.09345640233</v>
      </c>
      <c r="I12" s="21">
        <f>'raw data'!I279</f>
        <v>18093.364477066702</v>
      </c>
      <c r="J12" s="24">
        <f>'raw data'!J279</f>
        <v>65.497604380561199</v>
      </c>
      <c r="K12" s="4">
        <f>'raw data'!K279</f>
        <v>115902.940915705</v>
      </c>
    </row>
    <row r="13" spans="1:22" x14ac:dyDescent="0.25">
      <c r="A13" s="52">
        <f>'raw data'!A228</f>
        <v>46143.125</v>
      </c>
      <c r="B13" s="3">
        <f>'raw data'!B280</f>
        <v>1151709.3719464401</v>
      </c>
      <c r="C13" s="3">
        <f>'raw data'!C280</f>
        <v>270377.65758846898</v>
      </c>
      <c r="D13" s="3">
        <f>'raw data'!D280</f>
        <v>0</v>
      </c>
      <c r="E13" s="3">
        <f>'raw data'!E280</f>
        <v>98783.845056792197</v>
      </c>
      <c r="F13" s="3">
        <f>'raw data'!F280</f>
        <v>22037.814182922401</v>
      </c>
      <c r="G13" s="3">
        <f>'raw data'!G280</f>
        <v>0</v>
      </c>
      <c r="H13" s="3">
        <f>'raw data'!H280</f>
        <v>903.78141829224501</v>
      </c>
      <c r="I13" s="21">
        <f>'raw data'!I280</f>
        <v>19269.433168076001</v>
      </c>
      <c r="J13" s="24">
        <f>'raw data'!J280</f>
        <v>66.499657768651602</v>
      </c>
      <c r="K13" s="4">
        <f>'raw data'!K280</f>
        <v>118957.05964316</v>
      </c>
    </row>
    <row r="14" spans="1:22" x14ac:dyDescent="0.25">
      <c r="A14" s="52">
        <f>'raw data'!A229</f>
        <v>46265</v>
      </c>
      <c r="B14" s="3">
        <f>'raw data'!B281</f>
        <v>1174157.14858033</v>
      </c>
      <c r="C14" s="3">
        <f>'raw data'!C281</f>
        <v>235199.03978512899</v>
      </c>
      <c r="D14" s="3">
        <f>'raw data'!D281</f>
        <v>0</v>
      </c>
      <c r="E14" s="3">
        <f>'raw data'!E281</f>
        <v>33543.234450838099</v>
      </c>
      <c r="F14" s="3">
        <f>'raw data'!F281</f>
        <v>5374.2417360500704</v>
      </c>
      <c r="G14" s="3">
        <f>'raw data'!G281</f>
        <v>0</v>
      </c>
      <c r="H14" s="3">
        <f>'raw data'!H281</f>
        <v>106.760244789127</v>
      </c>
      <c r="I14" s="21">
        <f>'raw data'!I281</f>
        <v>6798.5092544945101</v>
      </c>
      <c r="J14" s="24">
        <f>'raw data'!J281</f>
        <v>66.833675564681698</v>
      </c>
      <c r="K14" s="4">
        <f>'raw data'!K281</f>
        <v>40448.503950121798</v>
      </c>
    </row>
    <row r="15" spans="1:22" x14ac:dyDescent="0.25">
      <c r="A15" s="52">
        <f>'raw data'!A230</f>
        <v>46630.25</v>
      </c>
      <c r="B15" s="3">
        <f>'raw data'!B282</f>
        <v>1244606.57749515</v>
      </c>
      <c r="C15" s="3">
        <f>'raw data'!C282</f>
        <v>187157.48398452299</v>
      </c>
      <c r="D15" s="3">
        <f>'raw data'!D282</f>
        <v>67462.671263685697</v>
      </c>
      <c r="E15" s="3">
        <f>'raw data'!E282</f>
        <v>101253.44118321199</v>
      </c>
      <c r="F15" s="3">
        <f>'raw data'!F282</f>
        <v>71455.212961240599</v>
      </c>
      <c r="G15" s="3">
        <f>'raw data'!G282</f>
        <v>0</v>
      </c>
      <c r="H15" s="3">
        <f>'raw data'!H282</f>
        <v>7840.7819441860902</v>
      </c>
      <c r="I15" s="21">
        <f>'raw data'!I282</f>
        <v>20521.946324001001</v>
      </c>
      <c r="J15" s="24">
        <f>'raw data'!J282</f>
        <v>67.832991101984902</v>
      </c>
      <c r="K15" s="4">
        <f>'raw data'!K282</f>
        <v>129616.16945139899</v>
      </c>
    </row>
    <row r="16" spans="1:22" x14ac:dyDescent="0.25">
      <c r="A16" s="52">
        <f>'raw data'!A231</f>
        <v>46995.5</v>
      </c>
      <c r="B16" s="3">
        <f>'raw data'!B283</f>
        <v>1319282.9721448601</v>
      </c>
      <c r="C16" s="3">
        <f>'raw data'!C283</f>
        <v>134272.075814385</v>
      </c>
      <c r="D16" s="3">
        <f>'raw data'!D283</f>
        <v>69149.238045277802</v>
      </c>
      <c r="E16" s="3">
        <f>'raw data'!E283</f>
        <v>103784.777212792</v>
      </c>
      <c r="F16" s="3">
        <f>'raw data'!F283</f>
        <v>70006.301377557495</v>
      </c>
      <c r="G16" s="3">
        <f>'raw data'!G283</f>
        <v>0</v>
      </c>
      <c r="H16" s="3">
        <f>'raw data'!H283</f>
        <v>7623.4452066336298</v>
      </c>
      <c r="I16" s="21">
        <f>'raw data'!I283</f>
        <v>21855.872835061</v>
      </c>
      <c r="J16" s="24">
        <f>'raw data'!J283</f>
        <v>68.832306639288106</v>
      </c>
      <c r="K16" s="4">
        <f>'raw data'!K283</f>
        <v>133264.09525448701</v>
      </c>
    </row>
    <row r="17" spans="1:11" x14ac:dyDescent="0.25">
      <c r="A17" s="52">
        <f>'raw data'!A232</f>
        <v>47360.75</v>
      </c>
      <c r="B17" s="3">
        <f>'raw data'!B284</f>
        <v>1398439.95047355</v>
      </c>
      <c r="C17" s="3">
        <f>'raw data'!C284</f>
        <v>76182.578417834797</v>
      </c>
      <c r="D17" s="3">
        <f>'raw data'!D284</f>
        <v>70877.968996409705</v>
      </c>
      <c r="E17" s="3">
        <f>'raw data'!E284</f>
        <v>106379.39664311201</v>
      </c>
      <c r="F17" s="3">
        <f>'raw data'!F284</f>
        <v>68302.598195811399</v>
      </c>
      <c r="G17" s="3">
        <f>'raw data'!G284</f>
        <v>0</v>
      </c>
      <c r="H17" s="3">
        <f>'raw data'!H284</f>
        <v>7367.88972937172</v>
      </c>
      <c r="I17" s="21">
        <f>'raw data'!I284</f>
        <v>23276.504569339999</v>
      </c>
      <c r="J17" s="24">
        <f>'raw data'!J284</f>
        <v>69.831622176591296</v>
      </c>
      <c r="K17" s="4">
        <f>'raw data'!K284</f>
        <v>137023.79094182301</v>
      </c>
    </row>
    <row r="18" spans="1:11" x14ac:dyDescent="0.25">
      <c r="A18" s="52">
        <f>'raw data'!A233</f>
        <v>47421.5</v>
      </c>
      <c r="B18" s="3">
        <f>'raw data'!B285</f>
        <v>1411889.93846731</v>
      </c>
      <c r="C18" s="3">
        <f>'raw data'!C285</f>
        <v>66574.364678780301</v>
      </c>
      <c r="D18" s="3">
        <f>'raw data'!D285</f>
        <v>11643.198192428699</v>
      </c>
      <c r="E18" s="3">
        <f>'raw data'!E285</f>
        <v>17911.931262289901</v>
      </c>
      <c r="F18" s="3">
        <f>'raw data'!F285</f>
        <v>750.87551623328</v>
      </c>
      <c r="G18" s="3">
        <f>'raw data'!G285</f>
        <v>0</v>
      </c>
      <c r="H18" s="3">
        <f>'raw data'!H285</f>
        <v>0</v>
      </c>
      <c r="I18" s="21">
        <f>'raw data'!I285</f>
        <v>4072.1934072028098</v>
      </c>
      <c r="J18" s="24">
        <f>'raw data'!J285</f>
        <v>69.998631074606394</v>
      </c>
      <c r="K18" s="4">
        <f>'raw data'!K285</f>
        <v>21984.124669492699</v>
      </c>
    </row>
    <row r="19" spans="1:11" x14ac:dyDescent="0.25">
      <c r="A19" s="52">
        <f>'raw data'!A234</f>
        <v>47786.75</v>
      </c>
      <c r="B19" s="3">
        <f>'raw data'!B286</f>
        <v>1445074.50490428</v>
      </c>
      <c r="C19" s="3">
        <f>'raw data'!C286</f>
        <v>43307.785166380301</v>
      </c>
      <c r="D19" s="3">
        <f>'raw data'!D286</f>
        <v>72649.918221319997</v>
      </c>
      <c r="E19" s="3">
        <f>'raw data'!E286</f>
        <v>109038.881559189</v>
      </c>
      <c r="F19" s="3">
        <f>'raw data'!F286</f>
        <v>65746.892368848799</v>
      </c>
      <c r="G19" s="3">
        <f>'raw data'!G286</f>
        <v>0</v>
      </c>
      <c r="H19" s="3">
        <f>'raw data'!H286</f>
        <v>17611.430559979599</v>
      </c>
      <c r="I19" s="21">
        <f>'raw data'!I286</f>
        <v>24789.477366347099</v>
      </c>
      <c r="J19" s="24">
        <f>'raw data'!J286</f>
        <v>70.997946611909597</v>
      </c>
      <c r="K19" s="4">
        <f>'raw data'!K286</f>
        <v>151439.789485516</v>
      </c>
    </row>
    <row r="20" spans="1:11" x14ac:dyDescent="0.25">
      <c r="A20" s="52">
        <f>'raw data'!A235</f>
        <v>48152</v>
      </c>
      <c r="B20" s="3">
        <f>'raw data'!B287</f>
        <v>1475330.7523507101</v>
      </c>
      <c r="C20" s="3">
        <f>'raw data'!C287</f>
        <v>19776.761505677499</v>
      </c>
      <c r="D20" s="3">
        <f>'raw data'!D287</f>
        <v>74466.166176853003</v>
      </c>
      <c r="E20" s="3">
        <f>'raw data'!E287</f>
        <v>111764.85359816899</v>
      </c>
      <c r="F20" s="3">
        <f>'raw data'!F287</f>
        <v>65894.708360307806</v>
      </c>
      <c r="G20" s="3">
        <f>'raw data'!G287</f>
        <v>0</v>
      </c>
      <c r="H20" s="3">
        <f>'raw data'!H287</f>
        <v>18878.232802032799</v>
      </c>
      <c r="I20" s="21">
        <f>'raw data'!I287</f>
        <v>26400.793395159701</v>
      </c>
      <c r="J20" s="24">
        <f>'raw data'!J287</f>
        <v>72</v>
      </c>
      <c r="K20" s="4">
        <f>'raw data'!K287</f>
        <v>157043.87979536201</v>
      </c>
    </row>
    <row r="21" spans="1:11" x14ac:dyDescent="0.25">
      <c r="A21" s="52">
        <f>'raw data'!A236</f>
        <v>48517.25</v>
      </c>
      <c r="B21" s="3">
        <f>'raw data'!B288</f>
        <v>1491460.63951066</v>
      </c>
      <c r="C21" s="3">
        <f>'raw data'!C288</f>
        <v>0</v>
      </c>
      <c r="D21" s="3">
        <f>'raw data'!D288</f>
        <v>76327.820331274299</v>
      </c>
      <c r="E21" s="3">
        <f>'raw data'!E288</f>
        <v>114558.97493812301</v>
      </c>
      <c r="F21" s="3">
        <f>'raw data'!F288</f>
        <v>0</v>
      </c>
      <c r="G21" s="3">
        <f>'raw data'!G288</f>
        <v>150104.87965630999</v>
      </c>
      <c r="H21" s="3">
        <f>'raw data'!H288</f>
        <v>25818.719914077599</v>
      </c>
      <c r="I21" s="21">
        <f>'raw data'!I288</f>
        <v>28116.844965845099</v>
      </c>
      <c r="J21" s="24">
        <f>'raw data'!J288</f>
        <v>72.999315537303204</v>
      </c>
      <c r="K21" s="4">
        <f>'raw data'!K288</f>
        <v>168494.539818046</v>
      </c>
    </row>
    <row r="22" spans="1:11" x14ac:dyDescent="0.25">
      <c r="A22" s="52">
        <f>'raw data'!A237</f>
        <v>48882.5</v>
      </c>
      <c r="B22" s="3">
        <f>'raw data'!B289</f>
        <v>1483161.7278360699</v>
      </c>
      <c r="C22" s="3">
        <f>'raw data'!C289</f>
        <v>0</v>
      </c>
      <c r="D22" s="3">
        <f>'raw data'!D289</f>
        <v>78236.015839556203</v>
      </c>
      <c r="E22" s="3">
        <f>'raw data'!E289</f>
        <v>117422.949311576</v>
      </c>
      <c r="F22" s="3">
        <f>'raw data'!F289</f>
        <v>0</v>
      </c>
      <c r="G22" s="3">
        <f>'raw data'!G289</f>
        <v>161450.70673834599</v>
      </c>
      <c r="H22" s="3">
        <f>'raw data'!H289</f>
        <v>28655.176684586499</v>
      </c>
      <c r="I22" s="21">
        <f>'raw data'!I289</f>
        <v>29944.439888624998</v>
      </c>
      <c r="J22" s="24">
        <f>'raw data'!J289</f>
        <v>73.998631074606394</v>
      </c>
      <c r="K22" s="4">
        <f>'raw data'!K289</f>
        <v>176022.565884788</v>
      </c>
    </row>
    <row r="23" spans="1:11" x14ac:dyDescent="0.25">
      <c r="A23" s="52">
        <f>'raw data'!A238</f>
        <v>49247.75</v>
      </c>
      <c r="B23" s="3">
        <f>'raw data'!B290</f>
        <v>1469463.28879902</v>
      </c>
      <c r="C23" s="3">
        <f>'raw data'!C290</f>
        <v>0</v>
      </c>
      <c r="D23" s="3">
        <f>'raw data'!D290</f>
        <v>80191.916235545097</v>
      </c>
      <c r="E23" s="3">
        <f>'raw data'!E290</f>
        <v>120358.523044366</v>
      </c>
      <c r="F23" s="3">
        <f>'raw data'!F290</f>
        <v>0</v>
      </c>
      <c r="G23" s="3">
        <f>'raw data'!G290</f>
        <v>168875.74077500601</v>
      </c>
      <c r="H23" s="3">
        <f>'raw data'!H290</f>
        <v>30630.7074170019</v>
      </c>
      <c r="I23" s="21">
        <f>'raw data'!I290</f>
        <v>31890.828481385601</v>
      </c>
      <c r="J23" s="24">
        <f>'raw data'!J290</f>
        <v>74.997946611909597</v>
      </c>
      <c r="K23" s="4">
        <f>'raw data'!K290</f>
        <v>182880.05894275301</v>
      </c>
    </row>
    <row r="24" spans="1:11" x14ac:dyDescent="0.25">
      <c r="A24" s="52">
        <f>'raw data'!A239</f>
        <v>49613</v>
      </c>
      <c r="B24" s="3">
        <f>'raw data'!B291</f>
        <v>1449974.00456554</v>
      </c>
      <c r="C24" s="3">
        <f>'raw data'!C291</f>
        <v>0</v>
      </c>
      <c r="D24" s="3">
        <f>'raw data'!D291</f>
        <v>82196.714141433695</v>
      </c>
      <c r="E24" s="3">
        <f>'raw data'!E291</f>
        <v>123367.48612047501</v>
      </c>
      <c r="F24" s="3">
        <f>'raw data'!F291</f>
        <v>0</v>
      </c>
      <c r="G24" s="3">
        <f>'raw data'!G291</f>
        <v>175632.41874893801</v>
      </c>
      <c r="H24" s="3">
        <f>'raw data'!H291</f>
        <v>32522.577249702601</v>
      </c>
      <c r="I24" s="21">
        <f>'raw data'!I291</f>
        <v>33963.732332675703</v>
      </c>
      <c r="J24" s="24">
        <f>'raw data'!J291</f>
        <v>76</v>
      </c>
      <c r="K24" s="4">
        <f>'raw data'!K291</f>
        <v>189853.79570285301</v>
      </c>
    </row>
    <row r="25" spans="1:11" x14ac:dyDescent="0.25">
      <c r="A25" s="52">
        <f>'raw data'!A240</f>
        <v>49978.25</v>
      </c>
      <c r="B25" s="3">
        <f>'raw data'!B292</f>
        <v>1424153.32204235</v>
      </c>
      <c r="C25" s="3">
        <f>'raw data'!C292</f>
        <v>0</v>
      </c>
      <c r="D25" s="3">
        <f>'raw data'!D292</f>
        <v>84251.631994969503</v>
      </c>
      <c r="E25" s="3">
        <f>'raw data'!E292</f>
        <v>126451.673273487</v>
      </c>
      <c r="F25" s="3">
        <f>'raw data'!F292</f>
        <v>0</v>
      </c>
      <c r="G25" s="3">
        <f>'raw data'!G292</f>
        <v>182507.88065824399</v>
      </c>
      <c r="H25" s="3">
        <f>'raw data'!H292</f>
        <v>34447.706584308296</v>
      </c>
      <c r="I25" s="21">
        <f>'raw data'!I292</f>
        <v>36171.374934299602</v>
      </c>
      <c r="J25" s="24">
        <f>'raw data'!J292</f>
        <v>76.999315537303204</v>
      </c>
      <c r="K25" s="4">
        <f>'raw data'!K292</f>
        <v>197070.75479209499</v>
      </c>
    </row>
    <row r="26" spans="1:11" x14ac:dyDescent="0.25">
      <c r="A26" s="52">
        <f>'raw data'!A241</f>
        <v>50343.5</v>
      </c>
      <c r="B26" s="3">
        <f>'raw data'!B293</f>
        <v>1391383.2054282599</v>
      </c>
      <c r="C26" s="3">
        <f>'raw data'!C293</f>
        <v>0</v>
      </c>
      <c r="D26" s="3">
        <f>'raw data'!D293</f>
        <v>86357.922794843704</v>
      </c>
      <c r="E26" s="3">
        <f>'raw data'!E293</f>
        <v>129612.96510532399</v>
      </c>
      <c r="F26" s="3">
        <f>'raw data'!F293</f>
        <v>0</v>
      </c>
      <c r="G26" s="3">
        <f>'raw data'!G293</f>
        <v>189629.497575435</v>
      </c>
      <c r="H26" s="3">
        <f>'raw data'!H293</f>
        <v>36441.759321121899</v>
      </c>
      <c r="I26" s="21">
        <f>'raw data'!I293</f>
        <v>38522.514305029101</v>
      </c>
      <c r="J26" s="24">
        <f>'raw data'!J293</f>
        <v>77.998631074606394</v>
      </c>
      <c r="K26" s="4">
        <f>'raw data'!K293</f>
        <v>204577.23873147499</v>
      </c>
    </row>
    <row r="27" spans="1:11" x14ac:dyDescent="0.25">
      <c r="A27" s="52">
        <f>'raw data'!A242</f>
        <v>50708.75</v>
      </c>
      <c r="B27" s="3">
        <f>'raw data'!B294</f>
        <v>1350985.48286627</v>
      </c>
      <c r="C27" s="3">
        <f>'raw data'!C294</f>
        <v>0</v>
      </c>
      <c r="D27" s="3">
        <f>'raw data'!D294</f>
        <v>88516.870864714801</v>
      </c>
      <c r="E27" s="3">
        <f>'raw data'!E294</f>
        <v>132853.289232957</v>
      </c>
      <c r="F27" s="3">
        <f>'raw data'!F294</f>
        <v>0</v>
      </c>
      <c r="G27" s="3">
        <f>'raw data'!G294</f>
        <v>197043.99565922801</v>
      </c>
      <c r="H27" s="3">
        <f>'raw data'!H294</f>
        <v>38517.818784583898</v>
      </c>
      <c r="I27" s="21">
        <f>'raw data'!I294</f>
        <v>41026.477734856002</v>
      </c>
      <c r="J27" s="24">
        <f>'raw data'!J294</f>
        <v>78.997946611909597</v>
      </c>
      <c r="K27" s="4">
        <f>'raw data'!K294</f>
        <v>212397.58575239699</v>
      </c>
    </row>
    <row r="28" spans="1:11" x14ac:dyDescent="0.25">
      <c r="A28" s="52">
        <f>'raw data'!A243</f>
        <v>51074</v>
      </c>
      <c r="B28" s="3">
        <f>'raw data'!B295</f>
        <v>1302223.7565838301</v>
      </c>
      <c r="C28" s="3">
        <f>'raw data'!C295</f>
        <v>0</v>
      </c>
      <c r="D28" s="3">
        <f>'raw data'!D295</f>
        <v>90729.792636332699</v>
      </c>
      <c r="E28" s="3">
        <f>'raw data'!E295</f>
        <v>136174.62146378099</v>
      </c>
      <c r="F28" s="3">
        <f>'raw data'!F295</f>
        <v>0</v>
      </c>
      <c r="G28" s="3">
        <f>'raw data'!G295</f>
        <v>204776.170140537</v>
      </c>
      <c r="H28" s="3">
        <f>'raw data'!H295</f>
        <v>40682.827639350398</v>
      </c>
      <c r="I28" s="21">
        <f>'raw data'!I295</f>
        <v>43693.198787621601</v>
      </c>
      <c r="J28" s="24">
        <f>'raw data'!J295</f>
        <v>80</v>
      </c>
      <c r="K28" s="4">
        <f>'raw data'!K295</f>
        <v>220550.647890753</v>
      </c>
    </row>
    <row r="29" spans="1:11" x14ac:dyDescent="0.25">
      <c r="A29" s="52">
        <f>'raw data'!A244</f>
        <v>51439.25</v>
      </c>
      <c r="B29" s="3">
        <f>'raw data'!B296</f>
        <v>1244300.77331731</v>
      </c>
      <c r="C29" s="3">
        <f>'raw data'!C296</f>
        <v>0</v>
      </c>
      <c r="D29" s="3">
        <f>'raw data'!D296</f>
        <v>92998.037452240998</v>
      </c>
      <c r="E29" s="3">
        <f>'raw data'!E296</f>
        <v>139578.98700037599</v>
      </c>
      <c r="F29" s="3">
        <f>'raw data'!F296</f>
        <v>0</v>
      </c>
      <c r="G29" s="3">
        <f>'raw data'!G296</f>
        <v>212845.36573070701</v>
      </c>
      <c r="H29" s="3">
        <f>'raw data'!H296</f>
        <v>42942.202404598</v>
      </c>
      <c r="I29" s="21">
        <f>'raw data'!I296</f>
        <v>46533.256708817004</v>
      </c>
      <c r="J29" s="24">
        <f>'raw data'!J296</f>
        <v>80.999315537303204</v>
      </c>
      <c r="K29" s="4">
        <f>'raw data'!K296</f>
        <v>229054.446113791</v>
      </c>
    </row>
    <row r="30" spans="1:11" x14ac:dyDescent="0.25">
      <c r="A30" s="52">
        <f>'raw data'!A245</f>
        <v>51804.5</v>
      </c>
      <c r="B30" s="3">
        <f>'raw data'!B297</f>
        <v>1176354.29045397</v>
      </c>
      <c r="C30" s="3">
        <f>'raw data'!C297</f>
        <v>0</v>
      </c>
      <c r="D30" s="3">
        <f>'raw data'!D297</f>
        <v>95322.988388547004</v>
      </c>
      <c r="E30" s="3">
        <f>'raw data'!E297</f>
        <v>143068.46167538501</v>
      </c>
      <c r="F30" s="3">
        <f>'raw data'!F297</f>
        <v>0</v>
      </c>
      <c r="G30" s="3">
        <f>'raw data'!G297</f>
        <v>221270.13421659099</v>
      </c>
      <c r="H30" s="3">
        <f>'raw data'!H297</f>
        <v>45301.137580645598</v>
      </c>
      <c r="I30" s="21">
        <f>'raw data'!I297</f>
        <v>49557.918394890097</v>
      </c>
      <c r="J30" s="24">
        <f>'raw data'!J297</f>
        <v>81.998631074606394</v>
      </c>
      <c r="K30" s="4">
        <f>'raw data'!K297</f>
        <v>237927.51765092101</v>
      </c>
    </row>
    <row r="31" spans="1:11" x14ac:dyDescent="0.25">
      <c r="A31" s="52">
        <f>'raw data'!A246</f>
        <v>52169.75</v>
      </c>
      <c r="B31" s="3">
        <f>'raw data'!B298</f>
        <v>1097452.271033</v>
      </c>
      <c r="C31" s="3">
        <f>'raw data'!C298</f>
        <v>0</v>
      </c>
      <c r="D31" s="3">
        <f>'raw data'!D298</f>
        <v>97706.063098260696</v>
      </c>
      <c r="E31" s="3">
        <f>'raw data'!E298</f>
        <v>146645.17321727</v>
      </c>
      <c r="F31" s="3">
        <f>'raw data'!F298</f>
        <v>0</v>
      </c>
      <c r="G31" s="3">
        <f>'raw data'!G298</f>
        <v>230069.58442373399</v>
      </c>
      <c r="H31" s="3">
        <f>'raw data'!H298</f>
        <v>47764.983638645703</v>
      </c>
      <c r="I31" s="21">
        <f>'raw data'!I298</f>
        <v>52779.183090557999</v>
      </c>
      <c r="J31" s="24">
        <f>'raw data'!J298</f>
        <v>82.997946611909597</v>
      </c>
      <c r="K31" s="4">
        <f>'raw data'!K298</f>
        <v>247189.33994647299</v>
      </c>
    </row>
    <row r="32" spans="1:11" x14ac:dyDescent="0.25">
      <c r="A32" s="52">
        <f>'raw data'!A247</f>
        <v>52535</v>
      </c>
      <c r="B32" s="3">
        <f>'raw data'!B299</f>
        <v>1006587.62291815</v>
      </c>
      <c r="C32" s="3">
        <f>'raw data'!C299</f>
        <v>0</v>
      </c>
      <c r="D32" s="3">
        <f>'raw data'!D299</f>
        <v>100148.714675717</v>
      </c>
      <c r="E32" s="3">
        <f>'raw data'!E299</f>
        <v>150311.30254770099</v>
      </c>
      <c r="F32" s="3">
        <f>'raw data'!F299</f>
        <v>0</v>
      </c>
      <c r="G32" s="3">
        <f>'raw data'!G299</f>
        <v>239263.808976434</v>
      </c>
      <c r="H32" s="3">
        <f>'raw data'!H299</f>
        <v>50339.366513401503</v>
      </c>
      <c r="I32" s="21">
        <f>'raw data'!I299</f>
        <v>56209.829991444298</v>
      </c>
      <c r="J32" s="24">
        <f>'raw data'!J299</f>
        <v>84</v>
      </c>
      <c r="K32" s="4">
        <f>'raw data'!K299</f>
        <v>256860.49905254701</v>
      </c>
    </row>
    <row r="33" spans="1:12" x14ac:dyDescent="0.25">
      <c r="A33" s="52">
        <f>'raw data'!A248</f>
        <v>52900.25</v>
      </c>
      <c r="B33" s="3">
        <f>'raw data'!B300</f>
        <v>902451.32040775404</v>
      </c>
      <c r="C33" s="3">
        <f>'raw data'!C300</f>
        <v>0</v>
      </c>
      <c r="D33" s="3">
        <f>'raw data'!D300</f>
        <v>102652.43254261</v>
      </c>
      <c r="E33" s="3">
        <f>'raw data'!E300</f>
        <v>154069.085111394</v>
      </c>
      <c r="F33" s="3">
        <f>'raw data'!F300</f>
        <v>0</v>
      </c>
      <c r="G33" s="3">
        <f>'raw data'!G300</f>
        <v>248874.05568429199</v>
      </c>
      <c r="H33" s="3">
        <f>'raw data'!H300</f>
        <v>53251.438375816499</v>
      </c>
      <c r="I33" s="21">
        <f>'raw data'!I300</f>
        <v>59863.468940888102</v>
      </c>
      <c r="J33" s="24">
        <f>'raw data'!J300</f>
        <v>84.999315537303204</v>
      </c>
      <c r="K33" s="4">
        <f>'raw data'!K300</f>
        <v>267183.99242809898</v>
      </c>
    </row>
    <row r="34" spans="1:12" x14ac:dyDescent="0.25">
      <c r="A34" s="52">
        <f>'raw data'!A249</f>
        <v>53265.5</v>
      </c>
      <c r="B34" s="3">
        <f>'raw data'!B301</f>
        <v>783501.20526107703</v>
      </c>
      <c r="C34" s="3">
        <f>'raw data'!C301</f>
        <v>0</v>
      </c>
      <c r="D34" s="3">
        <f>'raw data'!D301</f>
        <v>105218.74335617499</v>
      </c>
      <c r="E34" s="3">
        <f>'raw data'!E301</f>
        <v>157920.81223917901</v>
      </c>
      <c r="F34" s="3">
        <f>'raw data'!F301</f>
        <v>0</v>
      </c>
      <c r="G34" s="3">
        <f>'raw data'!G301</f>
        <v>259144.033533615</v>
      </c>
      <c r="H34" s="3">
        <f>'raw data'!H301</f>
        <v>56640.531066092997</v>
      </c>
      <c r="I34" s="21">
        <f>'raw data'!I301</f>
        <v>63754.594422045899</v>
      </c>
      <c r="J34" s="24">
        <f>'raw data'!J301</f>
        <v>85.998631074606394</v>
      </c>
      <c r="K34" s="4">
        <f>'raw data'!K301</f>
        <v>278315.93772731803</v>
      </c>
    </row>
    <row r="35" spans="1:12" x14ac:dyDescent="0.25">
      <c r="A35" s="52">
        <f>'raw data'!A250</f>
        <v>53630.75</v>
      </c>
      <c r="B35" s="3">
        <f>'raw data'!B302</f>
        <v>648293.90770187695</v>
      </c>
      <c r="C35" s="3">
        <f>'raw data'!C302</f>
        <v>0</v>
      </c>
      <c r="D35" s="3">
        <f>'raw data'!D302</f>
        <v>107849.211940079</v>
      </c>
      <c r="E35" s="3">
        <f>'raw data'!E302</f>
        <v>161868.83254515799</v>
      </c>
      <c r="F35" s="3">
        <f>'raw data'!F302</f>
        <v>0</v>
      </c>
      <c r="G35" s="3">
        <f>'raw data'!G302</f>
        <v>270230.624879718</v>
      </c>
      <c r="H35" s="3">
        <f>'raw data'!H302</f>
        <v>60299.106210307102</v>
      </c>
      <c r="I35" s="21">
        <f>'raw data'!I302</f>
        <v>67898.643059478898</v>
      </c>
      <c r="J35" s="24">
        <f>'raw data'!J302</f>
        <v>86.997946611909597</v>
      </c>
      <c r="K35" s="4">
        <f>'raw data'!K302</f>
        <v>290066.58181494399</v>
      </c>
    </row>
    <row r="36" spans="1:12" x14ac:dyDescent="0.25">
      <c r="A36" s="52">
        <f>'raw data'!A251</f>
        <v>53996</v>
      </c>
      <c r="B36" s="3">
        <f>'raw data'!B303</f>
        <v>495344.559815193</v>
      </c>
      <c r="C36" s="3">
        <f>'raw data'!C303</f>
        <v>0</v>
      </c>
      <c r="D36" s="3">
        <f>'raw data'!D303</f>
        <v>110545.442238581</v>
      </c>
      <c r="E36" s="3">
        <f>'raw data'!E303</f>
        <v>165915.553358787</v>
      </c>
      <c r="F36" s="3">
        <f>'raw data'!F303</f>
        <v>0</v>
      </c>
      <c r="G36" s="3">
        <f>'raw data'!G303</f>
        <v>281944.89809165202</v>
      </c>
      <c r="H36" s="3">
        <f>'raw data'!H303</f>
        <v>64164.816370245302</v>
      </c>
      <c r="I36" s="21">
        <f>'raw data'!I303</f>
        <v>72312.054858345</v>
      </c>
      <c r="J36" s="24">
        <f>'raw data'!J303</f>
        <v>88</v>
      </c>
      <c r="K36" s="4">
        <f>'raw data'!K303</f>
        <v>302392.42458737799</v>
      </c>
    </row>
    <row r="37" spans="1:12" x14ac:dyDescent="0.25">
      <c r="A37" s="52">
        <f>'raw data'!A252</f>
        <v>54361.25</v>
      </c>
      <c r="B37" s="3">
        <f>'raw data'!B304</f>
        <v>323074.93345158</v>
      </c>
      <c r="C37" s="3">
        <f>'raw data'!C304</f>
        <v>0</v>
      </c>
      <c r="D37" s="3">
        <f>'raw data'!D304</f>
        <v>113309.07829454599</v>
      </c>
      <c r="E37" s="3">
        <f>'raw data'!E304</f>
        <v>170063.44219275701</v>
      </c>
      <c r="F37" s="3">
        <f>'raw data'!F304</f>
        <v>0</v>
      </c>
      <c r="G37" s="3">
        <f>'raw data'!G304</f>
        <v>294244.23524295801</v>
      </c>
      <c r="H37" s="3">
        <f>'raw data'!H304</f>
        <v>68223.597630176097</v>
      </c>
      <c r="I37" s="21">
        <f>'raw data'!I304</f>
        <v>77012.338424137401</v>
      </c>
      <c r="J37" s="24">
        <f>'raw data'!J304</f>
        <v>88.999315537303204</v>
      </c>
      <c r="K37" s="4">
        <f>'raw data'!K304</f>
        <v>315299.37824707001</v>
      </c>
    </row>
    <row r="38" spans="1:12" x14ac:dyDescent="0.25">
      <c r="A38" s="52">
        <f>'raw data'!A253</f>
        <v>54726.5</v>
      </c>
      <c r="B38" s="3">
        <f>'raw data'!B305</f>
        <v>129790.35252245</v>
      </c>
      <c r="C38" s="3">
        <f>'raw data'!C305</f>
        <v>0</v>
      </c>
      <c r="D38" s="3">
        <f>'raw data'!D305</f>
        <v>116141.805251909</v>
      </c>
      <c r="E38" s="3">
        <f>'raw data'!E305</f>
        <v>174315.028247576</v>
      </c>
      <c r="F38" s="3">
        <f>'raw data'!F305</f>
        <v>0</v>
      </c>
      <c r="G38" s="3">
        <f>'raw data'!G305</f>
        <v>307135.49551167199</v>
      </c>
      <c r="H38" s="3">
        <f>'raw data'!H305</f>
        <v>72477.7135188518</v>
      </c>
      <c r="I38" s="21">
        <f>'raw data'!I305</f>
        <v>82018.140421706295</v>
      </c>
      <c r="J38" s="24">
        <f>'raw data'!J305</f>
        <v>89.998631074606394</v>
      </c>
      <c r="K38" s="4">
        <f>'raw data'!K305</f>
        <v>328810.88218813401</v>
      </c>
    </row>
    <row r="39" spans="1:12" x14ac:dyDescent="0.25">
      <c r="A39" s="52">
        <f>'raw data'!A254</f>
        <v>55091.75</v>
      </c>
      <c r="B39" s="3">
        <f>'raw data'!B306</f>
        <v>-86334.333819081003</v>
      </c>
      <c r="C39" s="3">
        <f>'raw data'!C306</f>
        <v>0</v>
      </c>
      <c r="D39" s="3">
        <f>'raw data'!D306</f>
        <v>119045.350383207</v>
      </c>
      <c r="E39" s="3">
        <f>'raw data'!E306</f>
        <v>178672.903953765</v>
      </c>
      <c r="F39" s="3">
        <f>'raw data'!F306</f>
        <v>0</v>
      </c>
      <c r="G39" s="3">
        <f>'raw data'!G306</f>
        <v>320643.13446425297</v>
      </c>
      <c r="H39" s="3">
        <f>'raw data'!H306</f>
        <v>76935.234373203697</v>
      </c>
      <c r="I39" s="21">
        <f>'raw data'!I306</f>
        <v>87349.319549117296</v>
      </c>
      <c r="J39" s="24">
        <f>'raw data'!J306</f>
        <v>90.997946611909597</v>
      </c>
      <c r="K39" s="4">
        <f>'raw data'!K306</f>
        <v>342957.457876086</v>
      </c>
    </row>
    <row r="40" spans="1:12" x14ac:dyDescent="0.25">
      <c r="A40" s="52">
        <f>'raw data'!A255</f>
        <v>55457</v>
      </c>
      <c r="B40" s="3">
        <f>'raw data'!B307</f>
        <v>-327266.25357384502</v>
      </c>
      <c r="C40" s="3">
        <f>'raw data'!C307</f>
        <v>0</v>
      </c>
      <c r="D40" s="3">
        <f>'raw data'!D307</f>
        <v>122021.484142787</v>
      </c>
      <c r="E40" s="3">
        <f>'raw data'!E307</f>
        <v>183139.72655260901</v>
      </c>
      <c r="F40" s="3">
        <f>'raw data'!F307</f>
        <v>0</v>
      </c>
      <c r="G40" s="3">
        <f>'raw data'!G307</f>
        <v>334798.76362420502</v>
      </c>
      <c r="H40" s="3">
        <f>'raw data'!H307</f>
        <v>81606.591995987605</v>
      </c>
      <c r="I40" s="21">
        <f>'raw data'!I307</f>
        <v>93027.025319809894</v>
      </c>
      <c r="J40" s="24">
        <f>'raw data'!J307</f>
        <v>92</v>
      </c>
      <c r="K40" s="4">
        <f>'raw data'!K307</f>
        <v>357773.34386840701</v>
      </c>
    </row>
    <row r="41" spans="1:12" x14ac:dyDescent="0.25">
      <c r="A41" s="52">
        <f>'raw data'!A256</f>
        <v>55822.25</v>
      </c>
      <c r="B41" s="3">
        <f>'raw data'!B308</f>
        <v>-595125.68008598895</v>
      </c>
      <c r="C41" s="3">
        <f>'raw data'!C308</f>
        <v>0</v>
      </c>
      <c r="D41" s="3">
        <f>'raw data'!D308</f>
        <v>125072.02124635701</v>
      </c>
      <c r="E41" s="3">
        <f>'raw data'!E308</f>
        <v>187718.21971642401</v>
      </c>
      <c r="F41" s="3">
        <f>'raw data'!F308</f>
        <v>0</v>
      </c>
      <c r="G41" s="3">
        <f>'raw data'!G308</f>
        <v>349637.79049105599</v>
      </c>
      <c r="H41" s="3">
        <f>'raw data'!H308</f>
        <v>86503.470862048605</v>
      </c>
      <c r="I41" s="21">
        <f>'raw data'!I308</f>
        <v>99073.781965597504</v>
      </c>
      <c r="J41" s="24">
        <f>'raw data'!J308</f>
        <v>92.999315537303204</v>
      </c>
      <c r="K41" s="4">
        <f>'raw data'!K308</f>
        <v>373295.47254407097</v>
      </c>
    </row>
    <row r="42" spans="1:12" x14ac:dyDescent="0.25">
      <c r="A42" s="52">
        <f>'raw data'!A257</f>
        <v>56187.5</v>
      </c>
      <c r="B42" s="3">
        <f>'raw data'!B309</f>
        <v>-892197.62431370805</v>
      </c>
      <c r="C42" s="3">
        <f>'raw data'!C309</f>
        <v>0</v>
      </c>
      <c r="D42" s="3">
        <f>'raw data'!D309</f>
        <v>128198.821777516</v>
      </c>
      <c r="E42" s="3">
        <f>'raw data'!E309</f>
        <v>192411.17520933499</v>
      </c>
      <c r="F42" s="3">
        <f>'raw data'!F309</f>
        <v>0</v>
      </c>
      <c r="G42" s="3">
        <f>'raw data'!G309</f>
        <v>365198.40059811802</v>
      </c>
      <c r="H42" s="3">
        <f>'raw data'!H309</f>
        <v>91638.472197378898</v>
      </c>
      <c r="I42" s="21">
        <f>'raw data'!I309</f>
        <v>105513.57779336099</v>
      </c>
      <c r="J42" s="24">
        <f>'raw data'!J309</f>
        <v>93.998631074606394</v>
      </c>
      <c r="K42" s="4">
        <f>'raw data'!K309</f>
        <v>389563.22520007502</v>
      </c>
    </row>
    <row r="43" spans="1:12" x14ac:dyDescent="0.25">
      <c r="A43" s="52">
        <f>'raw data'!A258</f>
        <v>56552.75</v>
      </c>
      <c r="B43" s="3">
        <f>'raw data'!B310</f>
        <v>-1220944.1394253001</v>
      </c>
      <c r="C43" s="3">
        <f>'raw data'!C310</f>
        <v>0</v>
      </c>
      <c r="D43" s="3">
        <f>'raw data'!D310</f>
        <v>131403.79232195401</v>
      </c>
      <c r="E43" s="3">
        <f>'raw data'!E310</f>
        <v>197221.45458956799</v>
      </c>
      <c r="F43" s="3">
        <f>'raw data'!F310</f>
        <v>0</v>
      </c>
      <c r="G43" s="3">
        <f>'raw data'!G310</f>
        <v>381521.31828858401</v>
      </c>
      <c r="H43" s="3">
        <f>'raw data'!H310</f>
        <v>97025.035035232897</v>
      </c>
      <c r="I43" s="21">
        <f>'raw data'!I310</f>
        <v>112371.960349929</v>
      </c>
      <c r="J43" s="24">
        <f>'raw data'!J310</f>
        <v>94.997946611909597</v>
      </c>
      <c r="K43" s="4">
        <f>'raw data'!K310</f>
        <v>406618.44997473102</v>
      </c>
    </row>
    <row r="44" spans="1:12" x14ac:dyDescent="0.25">
      <c r="A44" s="52">
        <f>'raw data'!A259</f>
        <v>56552.75</v>
      </c>
      <c r="B44" s="3">
        <f>'raw data'!B311</f>
        <v>-1220944.1394253001</v>
      </c>
      <c r="C44" s="3">
        <f>'raw data'!C311</f>
        <v>0</v>
      </c>
      <c r="D44" s="3">
        <f>'raw data'!D311</f>
        <v>0</v>
      </c>
      <c r="E44" s="3">
        <f>'raw data'!E311</f>
        <v>0</v>
      </c>
      <c r="F44" s="3">
        <f>'raw data'!F311</f>
        <v>0</v>
      </c>
      <c r="G44" s="3">
        <f>'raw data'!G311</f>
        <v>0</v>
      </c>
      <c r="H44" s="3">
        <f>'raw data'!H311</f>
        <v>0</v>
      </c>
      <c r="I44" s="21">
        <f>'raw data'!I311</f>
        <v>0</v>
      </c>
      <c r="J44" s="24">
        <f>'raw data'!J311</f>
        <v>94.997946611909597</v>
      </c>
      <c r="K44" s="4">
        <f>'raw data'!K311</f>
        <v>0</v>
      </c>
    </row>
    <row r="45" spans="1:12" ht="15.75" thickBot="1" x14ac:dyDescent="0.3">
      <c r="A45" s="52">
        <f>'raw data'!A260</f>
        <v>56552.75</v>
      </c>
      <c r="B45" s="3">
        <f>'raw data'!B312</f>
        <v>0</v>
      </c>
      <c r="C45" s="3">
        <f>'raw data'!C312</f>
        <v>0</v>
      </c>
      <c r="D45" s="3">
        <f>'raw data'!D312</f>
        <v>0</v>
      </c>
      <c r="E45" s="3">
        <f>'raw data'!E312</f>
        <v>0</v>
      </c>
      <c r="F45" s="3">
        <f>'raw data'!F312</f>
        <v>0</v>
      </c>
      <c r="G45" s="3">
        <f>'raw data'!G312</f>
        <v>0</v>
      </c>
      <c r="H45" s="3">
        <f>'raw data'!H312</f>
        <v>0</v>
      </c>
      <c r="I45" s="21">
        <f>'raw data'!I312</f>
        <v>0</v>
      </c>
      <c r="J45" s="24">
        <f>'raw data'!J312</f>
        <v>94.997946611909597</v>
      </c>
      <c r="K45" s="4">
        <f>'raw data'!K312</f>
        <v>0</v>
      </c>
    </row>
    <row r="46" spans="1:12" ht="16.5" thickTop="1" thickBot="1" x14ac:dyDescent="0.3">
      <c r="A46" s="93" t="s">
        <v>54</v>
      </c>
      <c r="B46" s="94"/>
      <c r="C46" s="95"/>
      <c r="D46" s="73">
        <f t="shared" ref="D46:I46" si="0">SUM(D6:D45)</f>
        <v>2700691.8328451314</v>
      </c>
      <c r="E46" s="73">
        <f t="shared" si="0"/>
        <v>4389983.5769013725</v>
      </c>
      <c r="F46" s="73">
        <f t="shared" si="0"/>
        <v>396919.5792629951</v>
      </c>
      <c r="G46" s="73">
        <f t="shared" si="0"/>
        <v>5746842.9337096335</v>
      </c>
      <c r="H46" s="73">
        <f t="shared" si="0"/>
        <v>1324598.4067290532</v>
      </c>
      <c r="I46" s="73">
        <f t="shared" si="0"/>
        <v>1573682.599517212</v>
      </c>
      <c r="J46" s="72"/>
      <c r="K46" s="74">
        <f>SUM(K6:K45)</f>
        <v>7288264.5831476403</v>
      </c>
    </row>
    <row r="47" spans="1:12" s="65" customFormat="1" x14ac:dyDescent="0.25">
      <c r="A47" s="75"/>
      <c r="B47" s="75"/>
      <c r="C47" s="75"/>
      <c r="D47" s="45"/>
      <c r="E47" s="45">
        <f>E46/$K$46</f>
        <v>0.60233592329402452</v>
      </c>
      <c r="F47" s="45"/>
      <c r="G47" s="45"/>
      <c r="H47" s="45">
        <f>H46/$K$46</f>
        <v>0.1817440066311353</v>
      </c>
      <c r="I47" s="45">
        <f>I46/$K$46</f>
        <v>0.21592007007483985</v>
      </c>
      <c r="J47" s="75"/>
      <c r="K47" s="45"/>
      <c r="L47" s="28"/>
    </row>
    <row r="48" spans="1:12" s="65" customFormat="1" x14ac:dyDescent="0.25">
      <c r="A48" s="75"/>
      <c r="B48" s="75"/>
      <c r="C48" s="75"/>
      <c r="D48" s="45">
        <f>D46/($D$46+$F$46+$G$46)</f>
        <v>0.30535426237144819</v>
      </c>
      <c r="E48" s="75"/>
      <c r="F48" s="45">
        <f>F46/($D$46+$F$46+$G$46)</f>
        <v>4.4877791635691444E-2</v>
      </c>
      <c r="G48" s="45">
        <f>G46/($D$46+$F$46+$G$46)</f>
        <v>0.64976794599286036</v>
      </c>
      <c r="H48" s="75"/>
      <c r="I48" s="75"/>
      <c r="J48" s="75"/>
      <c r="K48" s="75"/>
      <c r="L48" s="28"/>
    </row>
    <row r="49" spans="1:11" x14ac:dyDescent="0.25">
      <c r="A49" s="65"/>
      <c r="B49" s="65"/>
      <c r="C49" s="65"/>
      <c r="D49" s="65"/>
      <c r="E49" s="65"/>
      <c r="F49" s="65"/>
      <c r="G49" s="65"/>
      <c r="H49" s="65"/>
      <c r="I49" s="65"/>
      <c r="J49" s="65"/>
      <c r="K49" s="65"/>
    </row>
    <row r="50" spans="1:11" x14ac:dyDescent="0.25">
      <c r="A50" s="65"/>
      <c r="B50" s="65"/>
      <c r="C50" s="65"/>
      <c r="D50" s="65"/>
      <c r="E50" s="65"/>
      <c r="F50" s="65"/>
      <c r="G50" s="65"/>
      <c r="H50" s="65"/>
      <c r="I50" s="65"/>
      <c r="J50" s="65"/>
      <c r="K50" s="65"/>
    </row>
    <row r="51" spans="1:11" x14ac:dyDescent="0.25">
      <c r="A51" s="65"/>
      <c r="B51" s="65"/>
      <c r="C51" s="65"/>
      <c r="D51" s="65"/>
      <c r="E51" s="65"/>
      <c r="F51" s="65"/>
      <c r="G51" s="65"/>
      <c r="H51" s="65"/>
      <c r="I51" s="65"/>
      <c r="J51" s="65"/>
      <c r="K51" s="65"/>
    </row>
    <row r="52" spans="1:11" x14ac:dyDescent="0.25">
      <c r="A52" s="65"/>
      <c r="B52" s="65"/>
      <c r="C52" s="65"/>
      <c r="D52" s="65"/>
      <c r="E52" s="65"/>
      <c r="F52" s="65"/>
      <c r="G52" s="65"/>
      <c r="H52" s="65"/>
      <c r="I52" s="65"/>
      <c r="J52" s="65"/>
      <c r="K52" s="65"/>
    </row>
    <row r="53" spans="1:11" x14ac:dyDescent="0.25">
      <c r="A53" s="65"/>
      <c r="B53" s="65"/>
      <c r="C53" s="65"/>
      <c r="D53" s="65"/>
      <c r="E53" s="65"/>
      <c r="F53" s="65"/>
      <c r="G53" s="65"/>
      <c r="H53" s="65"/>
      <c r="I53" s="65"/>
      <c r="J53" s="65"/>
      <c r="K53" s="65"/>
    </row>
    <row r="54" spans="1:11" x14ac:dyDescent="0.25">
      <c r="A54" s="65"/>
      <c r="B54" s="65"/>
      <c r="C54" s="65"/>
      <c r="D54" s="65"/>
      <c r="E54" s="65"/>
      <c r="F54" s="65"/>
      <c r="G54" s="65"/>
      <c r="H54" s="65"/>
      <c r="I54" s="65"/>
      <c r="J54" s="65"/>
      <c r="K54" s="65"/>
    </row>
    <row r="55" spans="1:11" x14ac:dyDescent="0.25">
      <c r="A55" s="65"/>
      <c r="B55" s="65"/>
      <c r="C55" s="65"/>
      <c r="D55" s="65"/>
      <c r="E55" s="65"/>
      <c r="F55" s="65"/>
      <c r="G55" s="65"/>
      <c r="H55" s="65"/>
      <c r="I55" s="65"/>
      <c r="J55" s="65"/>
      <c r="K55" s="65"/>
    </row>
    <row r="56" spans="1:11" x14ac:dyDescent="0.25">
      <c r="A56" s="65"/>
      <c r="B56" s="65"/>
      <c r="C56" s="65"/>
      <c r="D56" s="65"/>
      <c r="E56" s="65"/>
      <c r="F56" s="65"/>
      <c r="G56" s="65"/>
      <c r="H56" s="65"/>
      <c r="I56" s="65"/>
      <c r="J56" s="65"/>
      <c r="K56" s="65"/>
    </row>
    <row r="57" spans="1:11" x14ac:dyDescent="0.25">
      <c r="A57" s="65"/>
      <c r="B57" s="65"/>
      <c r="C57" s="65"/>
      <c r="D57" s="65"/>
      <c r="E57" s="65"/>
      <c r="F57" s="65"/>
      <c r="G57" s="65"/>
      <c r="H57" s="65"/>
      <c r="I57" s="65"/>
      <c r="J57" s="65"/>
      <c r="K57" s="65"/>
    </row>
    <row r="58" spans="1:11" x14ac:dyDescent="0.25">
      <c r="A58" s="65"/>
      <c r="B58" s="65"/>
      <c r="C58" s="65"/>
      <c r="D58" s="65"/>
      <c r="E58" s="65"/>
      <c r="F58" s="65"/>
      <c r="G58" s="65"/>
      <c r="H58" s="65"/>
      <c r="I58" s="65"/>
      <c r="J58" s="65"/>
      <c r="K58" s="65"/>
    </row>
    <row r="59" spans="1:11" x14ac:dyDescent="0.25">
      <c r="A59" s="65"/>
      <c r="B59" s="65"/>
      <c r="C59" s="65"/>
      <c r="D59" s="65"/>
      <c r="E59" s="65"/>
      <c r="F59" s="65"/>
      <c r="G59" s="65"/>
      <c r="H59" s="65"/>
      <c r="I59" s="65"/>
      <c r="J59" s="65"/>
      <c r="K59" s="65"/>
    </row>
    <row r="60" spans="1:11" x14ac:dyDescent="0.25">
      <c r="A60" s="65"/>
      <c r="B60" s="65"/>
      <c r="C60" s="65"/>
      <c r="D60" s="65"/>
      <c r="E60" s="65"/>
      <c r="F60" s="65"/>
      <c r="G60" s="65"/>
      <c r="H60" s="65"/>
      <c r="I60" s="65"/>
      <c r="J60" s="65"/>
      <c r="K60" s="65"/>
    </row>
    <row r="61" spans="1:11" x14ac:dyDescent="0.25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5"/>
    </row>
  </sheetData>
  <mergeCells count="1">
    <mergeCell ref="A46:C46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8"/>
  <sheetViews>
    <sheetView topLeftCell="A22" zoomScale="85" zoomScaleNormal="85" workbookViewId="0"/>
  </sheetViews>
  <sheetFormatPr defaultColWidth="8.85546875" defaultRowHeight="15" x14ac:dyDescent="0.25"/>
  <cols>
    <col min="1" max="1" width="16.28515625" style="65" bestFit="1" customWidth="1"/>
    <col min="2" max="2" width="14.28515625" style="65" bestFit="1" customWidth="1"/>
    <col min="3" max="3" width="13.28515625" style="65" bestFit="1" customWidth="1"/>
    <col min="4" max="5" width="12.7109375" style="65" bestFit="1" customWidth="1"/>
    <col min="6" max="6" width="17.7109375" style="65" bestFit="1" customWidth="1"/>
    <col min="7" max="7" width="16.28515625" style="65" bestFit="1" customWidth="1"/>
    <col min="8" max="8" width="12.140625" style="65" bestFit="1" customWidth="1"/>
    <col min="9" max="9" width="12.7109375" style="65" bestFit="1" customWidth="1"/>
    <col min="10" max="10" width="8.85546875" style="65"/>
    <col min="11" max="11" width="13.28515625" style="65" bestFit="1" customWidth="1"/>
    <col min="12" max="12" width="10.7109375" style="65" bestFit="1" customWidth="1"/>
    <col min="13" max="14" width="8.85546875" style="65"/>
    <col min="15" max="15" width="10.5703125" style="65" customWidth="1"/>
    <col min="16" max="16" width="11.28515625" style="65" customWidth="1"/>
    <col min="17" max="17" width="12.42578125" style="65" customWidth="1"/>
    <col min="18" max="19" width="8.85546875" style="65"/>
    <col min="20" max="20" width="12.28515625" style="65" customWidth="1"/>
    <col min="21" max="21" width="14.85546875" style="65" customWidth="1"/>
    <col min="22" max="22" width="13.7109375" style="65" customWidth="1"/>
    <col min="23" max="16384" width="8.85546875" style="65"/>
  </cols>
  <sheetData>
    <row r="1" spans="1:22" s="1" customFormat="1" ht="19.5" thickBot="1" x14ac:dyDescent="0.35">
      <c r="A1" s="26" t="str">
        <f>'raw data'!A323</f>
        <v>SS @ 70 No RSUs 5% less</v>
      </c>
    </row>
    <row r="2" spans="1:22" s="2" customFormat="1" ht="45" x14ac:dyDescent="0.25">
      <c r="A2" s="7" t="s">
        <v>9</v>
      </c>
      <c r="B2" s="8" t="s">
        <v>10</v>
      </c>
      <c r="C2" s="8" t="s">
        <v>11</v>
      </c>
      <c r="D2" s="8" t="s">
        <v>12</v>
      </c>
      <c r="E2" s="8" t="s">
        <v>13</v>
      </c>
      <c r="F2" s="8" t="s">
        <v>14</v>
      </c>
      <c r="G2" s="8" t="s">
        <v>15</v>
      </c>
      <c r="H2" s="8" t="s">
        <v>16</v>
      </c>
      <c r="I2" s="8" t="s">
        <v>17</v>
      </c>
      <c r="J2" s="8" t="s">
        <v>18</v>
      </c>
      <c r="K2" s="8" t="s">
        <v>19</v>
      </c>
      <c r="L2" s="8" t="s">
        <v>20</v>
      </c>
      <c r="M2" s="8" t="s">
        <v>21</v>
      </c>
      <c r="N2" s="8" t="s">
        <v>22</v>
      </c>
      <c r="O2" s="8" t="s">
        <v>23</v>
      </c>
      <c r="P2" s="8" t="s">
        <v>8</v>
      </c>
      <c r="Q2" s="8" t="s">
        <v>24</v>
      </c>
      <c r="R2" s="8" t="s">
        <v>25</v>
      </c>
      <c r="S2" s="8" t="s">
        <v>26</v>
      </c>
      <c r="T2" s="8" t="s">
        <v>27</v>
      </c>
      <c r="U2" s="8" t="s">
        <v>28</v>
      </c>
      <c r="V2" s="9" t="s">
        <v>29</v>
      </c>
    </row>
    <row r="3" spans="1:22" s="1" customFormat="1" ht="15.75" thickBot="1" x14ac:dyDescent="0.3">
      <c r="A3" s="62">
        <f>'raw data'!B8</f>
        <v>43943</v>
      </c>
      <c r="B3" s="63">
        <f>'raw data'!C8</f>
        <v>0.06</v>
      </c>
      <c r="C3" s="63">
        <f>'raw data'!D8</f>
        <v>3.9E-2</v>
      </c>
      <c r="D3" s="63">
        <f>'raw data'!E8</f>
        <v>2.5000000000000001E-2</v>
      </c>
      <c r="E3" s="64">
        <f>'raw data'!F8</f>
        <v>37498</v>
      </c>
      <c r="F3" s="64">
        <f>'raw data'!G8</f>
        <v>9120</v>
      </c>
      <c r="G3" s="64">
        <f>'raw data'!H8</f>
        <v>79240</v>
      </c>
      <c r="H3" s="64">
        <f>'raw data'!I8</f>
        <v>26000</v>
      </c>
      <c r="I3" s="64">
        <f>'raw data'!J8</f>
        <v>8500</v>
      </c>
      <c r="J3" s="64">
        <f>'raw data'!K8</f>
        <v>0</v>
      </c>
      <c r="K3" s="62">
        <f>'raw data'!L8</f>
        <v>21792</v>
      </c>
      <c r="L3" s="62">
        <f>'raw data'!M8</f>
        <v>21854</v>
      </c>
      <c r="M3" s="64">
        <f>'raw data'!N8</f>
        <v>80922</v>
      </c>
      <c r="N3" s="64">
        <f>'raw data'!O8</f>
        <v>71268</v>
      </c>
      <c r="O3" s="62">
        <f>'raw data'!P8</f>
        <v>47422</v>
      </c>
      <c r="P3" s="64">
        <f>'raw data'!Q8</f>
        <v>13206</v>
      </c>
      <c r="Q3" s="63">
        <f>'raw data'!R8</f>
        <v>6.5000000000000002E-2</v>
      </c>
      <c r="R3" s="65">
        <f>'raw data'!S8</f>
        <v>63</v>
      </c>
      <c r="S3" s="65">
        <f>'raw data'!T8</f>
        <v>64.5</v>
      </c>
      <c r="T3" s="64">
        <f>'raw data'!U8</f>
        <v>700577</v>
      </c>
      <c r="U3" s="64">
        <f>'raw data'!V8</f>
        <v>364404</v>
      </c>
      <c r="V3" s="64">
        <f>'raw data'!W8</f>
        <v>48036</v>
      </c>
    </row>
    <row r="4" spans="1:22" s="1" customFormat="1" ht="15.75" thickBot="1" x14ac:dyDescent="0.3">
      <c r="A4" s="17"/>
      <c r="B4" s="18"/>
      <c r="C4" s="18"/>
      <c r="D4" s="18"/>
      <c r="E4" s="19"/>
      <c r="F4" s="19"/>
      <c r="G4" s="19"/>
      <c r="H4" s="19"/>
      <c r="I4" s="19"/>
      <c r="J4" s="19"/>
      <c r="K4" s="19"/>
      <c r="L4" s="13"/>
      <c r="M4" s="46"/>
      <c r="N4" s="14"/>
      <c r="O4" s="15"/>
      <c r="P4" s="12"/>
      <c r="Q4" s="16"/>
      <c r="R4" s="11"/>
      <c r="S4" s="11"/>
      <c r="T4" s="12"/>
      <c r="U4" s="12"/>
      <c r="V4" s="12"/>
    </row>
    <row r="5" spans="1:22" s="1" customFormat="1" ht="15.75" thickBot="1" x14ac:dyDescent="0.3">
      <c r="A5" s="6" t="s">
        <v>0</v>
      </c>
      <c r="B5" s="6" t="s">
        <v>1</v>
      </c>
      <c r="C5" s="6" t="s">
        <v>2</v>
      </c>
      <c r="D5" s="6" t="s">
        <v>3</v>
      </c>
      <c r="E5" s="6" t="s">
        <v>4</v>
      </c>
      <c r="F5" s="6" t="s">
        <v>5</v>
      </c>
      <c r="G5" s="6" t="s">
        <v>6</v>
      </c>
      <c r="H5" s="6" t="s">
        <v>7</v>
      </c>
      <c r="I5" s="6" t="s">
        <v>8</v>
      </c>
      <c r="J5" s="6" t="s">
        <v>31</v>
      </c>
      <c r="K5" s="25" t="s">
        <v>32</v>
      </c>
      <c r="M5" s="27"/>
    </row>
    <row r="6" spans="1:22" ht="15.75" thickTop="1" x14ac:dyDescent="0.25">
      <c r="A6" s="51">
        <f>'raw data'!A325</f>
        <v>43943</v>
      </c>
      <c r="B6" s="5">
        <f>'raw data'!B325</f>
        <v>700577</v>
      </c>
      <c r="C6" s="5">
        <f>'raw data'!C325</f>
        <v>364404</v>
      </c>
      <c r="D6" s="5">
        <f>'raw data'!D325</f>
        <v>0</v>
      </c>
      <c r="E6" s="5">
        <f>'raw data'!E325</f>
        <v>0</v>
      </c>
      <c r="F6" s="5">
        <f>'raw data'!F325</f>
        <v>0</v>
      </c>
      <c r="G6" s="5">
        <f>'raw data'!G325</f>
        <v>0</v>
      </c>
      <c r="H6" s="5">
        <f>'raw data'!H325</f>
        <v>0</v>
      </c>
      <c r="I6" s="20">
        <f>'raw data'!I325</f>
        <v>0</v>
      </c>
      <c r="J6" s="22">
        <f>'raw data'!J325</f>
        <v>60.476386036960903</v>
      </c>
      <c r="K6" s="23">
        <f>'raw data'!K325</f>
        <v>0</v>
      </c>
      <c r="M6" s="45"/>
    </row>
    <row r="7" spans="1:22" x14ac:dyDescent="0.25">
      <c r="A7" s="52">
        <f>'raw data'!A326</f>
        <v>44308.25</v>
      </c>
      <c r="B7" s="3">
        <f>'raw data'!B326</f>
        <v>777731.62</v>
      </c>
      <c r="C7" s="3">
        <f>'raw data'!C326</f>
        <v>394768.24</v>
      </c>
      <c r="D7" s="3">
        <f>'raw data'!D326</f>
        <v>0</v>
      </c>
      <c r="E7" s="3">
        <f>'raw data'!E326</f>
        <v>0</v>
      </c>
      <c r="F7" s="3">
        <f>'raw data'!F326</f>
        <v>0</v>
      </c>
      <c r="G7" s="3">
        <f>'raw data'!G326</f>
        <v>0</v>
      </c>
      <c r="H7" s="3">
        <f>'raw data'!H326</f>
        <v>0</v>
      </c>
      <c r="I7" s="21">
        <f>'raw data'!I326</f>
        <v>0</v>
      </c>
      <c r="J7" s="24">
        <f>'raw data'!J326</f>
        <v>61.4757015742642</v>
      </c>
      <c r="K7" s="4">
        <f>'raw data'!K326</f>
        <v>0</v>
      </c>
    </row>
    <row r="8" spans="1:22" x14ac:dyDescent="0.25">
      <c r="A8" s="52">
        <f>'raw data'!A327</f>
        <v>44673.5</v>
      </c>
      <c r="B8" s="3">
        <f>'raw data'!B327</f>
        <v>859515.5172</v>
      </c>
      <c r="C8" s="3">
        <f>'raw data'!C327</f>
        <v>426954.33439999999</v>
      </c>
      <c r="D8" s="3">
        <f>'raw data'!D327</f>
        <v>0</v>
      </c>
      <c r="E8" s="3">
        <f>'raw data'!E327</f>
        <v>0</v>
      </c>
      <c r="F8" s="3">
        <f>'raw data'!F327</f>
        <v>0</v>
      </c>
      <c r="G8" s="3">
        <f>'raw data'!G327</f>
        <v>0</v>
      </c>
      <c r="H8" s="3">
        <f>'raw data'!H327</f>
        <v>0</v>
      </c>
      <c r="I8" s="21">
        <f>'raw data'!I327</f>
        <v>0</v>
      </c>
      <c r="J8" s="24">
        <f>'raw data'!J327</f>
        <v>62.475017111567396</v>
      </c>
      <c r="K8" s="4">
        <f>'raw data'!K327</f>
        <v>0</v>
      </c>
    </row>
    <row r="9" spans="1:22" x14ac:dyDescent="0.25">
      <c r="A9" s="52">
        <f>'raw data'!A328</f>
        <v>44802.75</v>
      </c>
      <c r="B9" s="3">
        <f>'raw data'!B328</f>
        <v>889791.02354585298</v>
      </c>
      <c r="C9" s="3">
        <f>'raw data'!C328</f>
        <v>438833.96082527598</v>
      </c>
      <c r="D9" s="3">
        <f>'raw data'!D328</f>
        <v>0</v>
      </c>
      <c r="E9" s="3">
        <f>'raw data'!E328</f>
        <v>39396.33625</v>
      </c>
      <c r="F9" s="3">
        <f>'raw data'!F328</f>
        <v>0</v>
      </c>
      <c r="G9" s="3">
        <f>'raw data'!G328</f>
        <v>0</v>
      </c>
      <c r="H9" s="3">
        <f>'raw data'!H328</f>
        <v>0</v>
      </c>
      <c r="I9" s="21">
        <f>'raw data'!I328</f>
        <v>0</v>
      </c>
      <c r="J9" s="24">
        <f>'raw data'!J328</f>
        <v>62.8281998631074</v>
      </c>
      <c r="K9" s="4">
        <f>'raw data'!K328</f>
        <v>39396.33625</v>
      </c>
    </row>
    <row r="10" spans="1:22" x14ac:dyDescent="0.25">
      <c r="A10" s="52">
        <f>'raw data'!A329</f>
        <v>45168</v>
      </c>
      <c r="B10" s="3">
        <f>'raw data'!B329</f>
        <v>969178.48495860398</v>
      </c>
      <c r="C10" s="3">
        <f>'raw data'!C329</f>
        <v>433282.753818542</v>
      </c>
      <c r="D10" s="3">
        <f>'raw data'!D329</f>
        <v>0</v>
      </c>
      <c r="E10" s="3">
        <f>'raw data'!E329</f>
        <v>40381.244656249997</v>
      </c>
      <c r="F10" s="3">
        <f>'raw data'!F329</f>
        <v>0</v>
      </c>
      <c r="G10" s="3">
        <f>'raw data'!G329</f>
        <v>0</v>
      </c>
      <c r="H10" s="3">
        <f>'raw data'!H329</f>
        <v>0</v>
      </c>
      <c r="I10" s="21">
        <f>'raw data'!I329</f>
        <v>0</v>
      </c>
      <c r="J10" s="24">
        <f>'raw data'!J329</f>
        <v>63.830253251197803</v>
      </c>
      <c r="K10" s="4">
        <f>'raw data'!K329</f>
        <v>40381.244656249997</v>
      </c>
    </row>
    <row r="11" spans="1:22" x14ac:dyDescent="0.25">
      <c r="A11" s="52">
        <f>'raw data'!A330</f>
        <v>45412.625</v>
      </c>
      <c r="B11" s="3">
        <f>'raw data'!B330</f>
        <v>1025017.24096337</v>
      </c>
      <c r="C11" s="3">
        <f>'raw data'!C330</f>
        <v>428508.93967988697</v>
      </c>
      <c r="D11" s="3">
        <f>'raw data'!D330</f>
        <v>0</v>
      </c>
      <c r="E11" s="3">
        <f>'raw data'!E330</f>
        <v>27650.511399118699</v>
      </c>
      <c r="F11" s="3">
        <f>'raw data'!F330</f>
        <v>0</v>
      </c>
      <c r="G11" s="3">
        <f>'raw data'!G330</f>
        <v>0</v>
      </c>
      <c r="H11" s="3">
        <f>'raw data'!H330</f>
        <v>0</v>
      </c>
      <c r="I11" s="21">
        <f>'raw data'!I330</f>
        <v>0</v>
      </c>
      <c r="J11" s="24">
        <f>'raw data'!J330</f>
        <v>64.498288843257995</v>
      </c>
      <c r="K11" s="4">
        <f>'raw data'!K330</f>
        <v>27650.511399118699</v>
      </c>
    </row>
    <row r="12" spans="1:22" x14ac:dyDescent="0.25">
      <c r="A12" s="52">
        <f>'raw data'!A331</f>
        <v>45777.875</v>
      </c>
      <c r="B12" s="3">
        <f>'raw data'!B331</f>
        <v>1086518.2754211701</v>
      </c>
      <c r="C12" s="3">
        <f>'raw data'!C331</f>
        <v>295263.24254199897</v>
      </c>
      <c r="D12" s="3">
        <f>'raw data'!D331</f>
        <v>0</v>
      </c>
      <c r="E12" s="3">
        <f>'raw data'!E331</f>
        <v>91555.815403535104</v>
      </c>
      <c r="F12" s="3">
        <f>'raw data'!F331</f>
        <v>25710.536380793201</v>
      </c>
      <c r="G12" s="3">
        <f>'raw data'!G331</f>
        <v>0</v>
      </c>
      <c r="H12" s="3">
        <f>'raw data'!H331</f>
        <v>1271.0536380793201</v>
      </c>
      <c r="I12" s="21">
        <f>'raw data'!I331</f>
        <v>18093.364477066702</v>
      </c>
      <c r="J12" s="24">
        <f>'raw data'!J331</f>
        <v>65.497604380561199</v>
      </c>
      <c r="K12" s="4">
        <f>'raw data'!K331</f>
        <v>110920.23351868099</v>
      </c>
    </row>
    <row r="13" spans="1:22" x14ac:dyDescent="0.25">
      <c r="A13" s="52">
        <f>'raw data'!A332</f>
        <v>46143.125</v>
      </c>
      <c r="B13" s="3">
        <f>'raw data'!B332</f>
        <v>1151709.3719464401</v>
      </c>
      <c r="C13" s="3">
        <f>'raw data'!C332</f>
        <v>199393.31368256701</v>
      </c>
      <c r="D13" s="3">
        <f>'raw data'!D332</f>
        <v>0</v>
      </c>
      <c r="E13" s="3">
        <f>'raw data'!E332</f>
        <v>93844.710788623503</v>
      </c>
      <c r="F13" s="3">
        <f>'raw data'!F332</f>
        <v>17715.794552519899</v>
      </c>
      <c r="G13" s="3">
        <f>'raw data'!G332</f>
        <v>0</v>
      </c>
      <c r="H13" s="3">
        <f>'raw data'!H332</f>
        <v>471.57945525199398</v>
      </c>
      <c r="I13" s="21">
        <f>'raw data'!I332</f>
        <v>19269.433168076001</v>
      </c>
      <c r="J13" s="24">
        <f>'raw data'!J332</f>
        <v>66.499657768651602</v>
      </c>
      <c r="K13" s="4">
        <f>'raw data'!K332</f>
        <v>113585.723411951</v>
      </c>
    </row>
    <row r="14" spans="1:22" x14ac:dyDescent="0.25">
      <c r="A14" s="52">
        <f>'raw data'!A333</f>
        <v>46508.375</v>
      </c>
      <c r="B14" s="3">
        <f>'raw data'!B333</f>
        <v>1220811.9342632301</v>
      </c>
      <c r="C14" s="3">
        <f>'raw data'!C333</f>
        <v>94644.137621181406</v>
      </c>
      <c r="D14" s="3">
        <f>'raw data'!D333</f>
        <v>0</v>
      </c>
      <c r="E14" s="3">
        <f>'raw data'!E333</f>
        <v>96190.828558338995</v>
      </c>
      <c r="F14" s="3">
        <f>'raw data'!F333</f>
        <v>11963.598820953999</v>
      </c>
      <c r="G14" s="3">
        <f>'raw data'!G333</f>
        <v>0</v>
      </c>
      <c r="H14" s="3">
        <f>'raw data'!H333</f>
        <v>0</v>
      </c>
      <c r="I14" s="21">
        <f>'raw data'!I333</f>
        <v>20521.946324001001</v>
      </c>
      <c r="J14" s="24">
        <f>'raw data'!J333</f>
        <v>67.498973305954806</v>
      </c>
      <c r="K14" s="4">
        <f>'raw data'!K333</f>
        <v>116712.77488234</v>
      </c>
    </row>
    <row r="15" spans="1:22" x14ac:dyDescent="0.25">
      <c r="A15" s="52">
        <f>'raw data'!A334</f>
        <v>46873.625</v>
      </c>
      <c r="B15" s="3">
        <f>'raw data'!B334</f>
        <v>1249847.94780601</v>
      </c>
      <c r="C15" s="3">
        <f>'raw data'!C334</f>
        <v>0</v>
      </c>
      <c r="D15" s="3">
        <f>'raw data'!D334</f>
        <v>0</v>
      </c>
      <c r="E15" s="3">
        <f>'raw data'!E334</f>
        <v>98595.599272297506</v>
      </c>
      <c r="F15" s="3">
        <f>'raw data'!F334</f>
        <v>0</v>
      </c>
      <c r="G15" s="3">
        <f>'raw data'!G334</f>
        <v>120451.472107358</v>
      </c>
      <c r="H15" s="3">
        <f>'raw data'!H334</f>
        <v>18405.368026839598</v>
      </c>
      <c r="I15" s="21">
        <f>'raw data'!I334</f>
        <v>21855.872835061</v>
      </c>
      <c r="J15" s="24">
        <f>'raw data'!J334</f>
        <v>68.498288843257995</v>
      </c>
      <c r="K15" s="4">
        <f>'raw data'!K334</f>
        <v>138856.84013419799</v>
      </c>
    </row>
    <row r="16" spans="1:22" x14ac:dyDescent="0.25">
      <c r="A16" s="52">
        <f>'raw data'!A335</f>
        <v>47238.875</v>
      </c>
      <c r="B16" s="3">
        <f>'raw data'!B335</f>
        <v>1176523.7403883501</v>
      </c>
      <c r="C16" s="3">
        <f>'raw data'!C335</f>
        <v>0</v>
      </c>
      <c r="D16" s="3">
        <f>'raw data'!D335</f>
        <v>0</v>
      </c>
      <c r="E16" s="3">
        <f>'raw data'!E335</f>
        <v>101060.489254104</v>
      </c>
      <c r="F16" s="3">
        <f>'raw data'!F335</f>
        <v>0</v>
      </c>
      <c r="G16" s="3">
        <f>'raw data'!G335</f>
        <v>142742.36185028401</v>
      </c>
      <c r="H16" s="3">
        <f>'raw data'!H335</f>
        <v>23978.090462571101</v>
      </c>
      <c r="I16" s="21">
        <f>'raw data'!I335</f>
        <v>23276.504569339999</v>
      </c>
      <c r="J16" s="24">
        <f>'raw data'!J335</f>
        <v>69.497604380561199</v>
      </c>
      <c r="K16" s="4">
        <f>'raw data'!K335</f>
        <v>148315.084286016</v>
      </c>
    </row>
    <row r="17" spans="1:11" x14ac:dyDescent="0.25">
      <c r="A17" s="52">
        <f>'raw data'!A336</f>
        <v>47422</v>
      </c>
      <c r="B17" s="3">
        <f>'raw data'!B336</f>
        <v>1146260.28659722</v>
      </c>
      <c r="C17" s="3">
        <f>'raw data'!C336</f>
        <v>0</v>
      </c>
      <c r="D17" s="3">
        <f>'raw data'!D336</f>
        <v>0</v>
      </c>
      <c r="E17" s="3">
        <f>'raw data'!E336</f>
        <v>51899.852900311402</v>
      </c>
      <c r="F17" s="3">
        <f>'raw data'!F336</f>
        <v>0</v>
      </c>
      <c r="G17" s="3">
        <f>'raw data'!G336</f>
        <v>0</v>
      </c>
      <c r="H17" s="3">
        <f>'raw data'!H336</f>
        <v>13217.6565260306</v>
      </c>
      <c r="I17" s="21">
        <f>'raw data'!I336</f>
        <v>12420.189891968501</v>
      </c>
      <c r="J17" s="24">
        <f>'raw data'!J336</f>
        <v>70.001368925393507</v>
      </c>
      <c r="K17" s="4">
        <f>'raw data'!K336</f>
        <v>77537.699318310595</v>
      </c>
    </row>
    <row r="18" spans="1:11" x14ac:dyDescent="0.25">
      <c r="A18" s="52">
        <f>'raw data'!A337</f>
        <v>47421.5</v>
      </c>
      <c r="B18" s="3">
        <f>'raw data'!B337</f>
        <v>1146493.7746321301</v>
      </c>
      <c r="C18" s="3">
        <f>'raw data'!C337</f>
        <v>0</v>
      </c>
      <c r="D18" s="3">
        <f>'raw data'!D337</f>
        <v>0</v>
      </c>
      <c r="E18" s="3">
        <f>'raw data'!E337</f>
        <v>-283.60575355361402</v>
      </c>
      <c r="F18" s="3">
        <f>'raw data'!F337</f>
        <v>0</v>
      </c>
      <c r="G18" s="3">
        <f>'raw data'!G337</f>
        <v>0</v>
      </c>
      <c r="H18" s="3">
        <f>'raw data'!H337</f>
        <v>-64.862515659024893</v>
      </c>
      <c r="I18" s="21">
        <f>'raw data'!I337</f>
        <v>-67.869890120046904</v>
      </c>
      <c r="J18" s="24">
        <f>'raw data'!J337</f>
        <v>69.998631074606394</v>
      </c>
      <c r="K18" s="4">
        <f>'raw data'!K337</f>
        <v>-416.33815933268602</v>
      </c>
    </row>
    <row r="19" spans="1:11" x14ac:dyDescent="0.25">
      <c r="A19" s="52">
        <f>'raw data'!A338</f>
        <v>47786.75</v>
      </c>
      <c r="B19" s="3">
        <f>'raw data'!B338</f>
        <v>1161186.6734185901</v>
      </c>
      <c r="C19" s="3">
        <f>'raw data'!C338</f>
        <v>0</v>
      </c>
      <c r="D19" s="3">
        <f>'raw data'!D338</f>
        <v>91229.065295785898</v>
      </c>
      <c r="E19" s="3">
        <f>'raw data'!E338</f>
        <v>103587.001485457</v>
      </c>
      <c r="F19" s="3">
        <f>'raw data'!F338</f>
        <v>0</v>
      </c>
      <c r="G19" s="3">
        <f>'raw data'!G338</f>
        <v>114627.25654177699</v>
      </c>
      <c r="H19" s="3">
        <f>'raw data'!H338</f>
        <v>16949.314135444401</v>
      </c>
      <c r="I19" s="21">
        <f>'raw data'!I338</f>
        <v>24789.477366347099</v>
      </c>
      <c r="J19" s="24">
        <f>'raw data'!J338</f>
        <v>70.997946611909597</v>
      </c>
      <c r="K19" s="4">
        <f>'raw data'!K338</f>
        <v>145325.79298724901</v>
      </c>
    </row>
    <row r="20" spans="1:11" x14ac:dyDescent="0.25">
      <c r="A20" s="52">
        <f>'raw data'!A339</f>
        <v>48152</v>
      </c>
      <c r="B20" s="3">
        <f>'raw data'!B339</f>
        <v>1169622.6170181399</v>
      </c>
      <c r="C20" s="3">
        <f>'raw data'!C339</f>
        <v>0</v>
      </c>
      <c r="D20" s="3">
        <f>'raw data'!D339</f>
        <v>93509.791928180595</v>
      </c>
      <c r="E20" s="3">
        <f>'raw data'!E339</f>
        <v>106176.676522594</v>
      </c>
      <c r="F20" s="3">
        <f>'raw data'!F339</f>
        <v>0</v>
      </c>
      <c r="G20" s="3">
        <f>'raw data'!G339</f>
        <v>135500.31526397099</v>
      </c>
      <c r="H20" s="3">
        <f>'raw data'!H339</f>
        <v>22167.5788159927</v>
      </c>
      <c r="I20" s="21">
        <f>'raw data'!I339</f>
        <v>26400.793395159701</v>
      </c>
      <c r="J20" s="24">
        <f>'raw data'!J339</f>
        <v>72</v>
      </c>
      <c r="K20" s="4">
        <f>'raw data'!K339</f>
        <v>154745.04873374599</v>
      </c>
    </row>
    <row r="21" spans="1:11" x14ac:dyDescent="0.25">
      <c r="A21" s="52">
        <f>'raw data'!A340</f>
        <v>48517.25</v>
      </c>
      <c r="B21" s="3">
        <f>'raw data'!B340</f>
        <v>1174222.4756869799</v>
      </c>
      <c r="C21" s="3">
        <f>'raw data'!C340</f>
        <v>0</v>
      </c>
      <c r="D21" s="3">
        <f>'raw data'!D340</f>
        <v>95847.536726385093</v>
      </c>
      <c r="E21" s="3">
        <f>'raw data'!E340</f>
        <v>108831.093435658</v>
      </c>
      <c r="F21" s="3">
        <f>'raw data'!F340</f>
        <v>0</v>
      </c>
      <c r="G21" s="3">
        <f>'raw data'!G340</f>
        <v>144738.38670853799</v>
      </c>
      <c r="H21" s="3">
        <f>'raw data'!H340</f>
        <v>24477.096677134701</v>
      </c>
      <c r="I21" s="21">
        <f>'raw data'!I340</f>
        <v>28116.844965845099</v>
      </c>
      <c r="J21" s="24">
        <f>'raw data'!J340</f>
        <v>72.999315537303204</v>
      </c>
      <c r="K21" s="4">
        <f>'raw data'!K340</f>
        <v>161425.035078638</v>
      </c>
    </row>
    <row r="22" spans="1:11" x14ac:dyDescent="0.25">
      <c r="A22" s="52">
        <f>'raw data'!A341</f>
        <v>48882.5</v>
      </c>
      <c r="B22" s="3">
        <f>'raw data'!B341</f>
        <v>1175321.5265711599</v>
      </c>
      <c r="C22" s="3">
        <f>'raw data'!C341</f>
        <v>0</v>
      </c>
      <c r="D22" s="3">
        <f>'raw data'!D341</f>
        <v>98243.725144544704</v>
      </c>
      <c r="E22" s="3">
        <f>'raw data'!E341</f>
        <v>111551.87077155001</v>
      </c>
      <c r="F22" s="3">
        <f>'raw data'!F341</f>
        <v>0</v>
      </c>
      <c r="G22" s="3">
        <f>'raw data'!G341</f>
        <v>151236.848565628</v>
      </c>
      <c r="H22" s="3">
        <f>'raw data'!H341</f>
        <v>26101.712141407101</v>
      </c>
      <c r="I22" s="21">
        <f>'raw data'!I341</f>
        <v>29944.439888624998</v>
      </c>
      <c r="J22" s="24">
        <f>'raw data'!J341</f>
        <v>73.998631074606394</v>
      </c>
      <c r="K22" s="4">
        <f>'raw data'!K341</f>
        <v>167598.022801582</v>
      </c>
    </row>
    <row r="23" spans="1:11" x14ac:dyDescent="0.25">
      <c r="A23" s="52">
        <f>'raw data'!A342</f>
        <v>49247.75</v>
      </c>
      <c r="B23" s="3">
        <f>'raw data'!B342</f>
        <v>1172709.58156069</v>
      </c>
      <c r="C23" s="3">
        <f>'raw data'!C342</f>
        <v>0</v>
      </c>
      <c r="D23" s="3">
        <f>'raw data'!D342</f>
        <v>100699.818273158</v>
      </c>
      <c r="E23" s="3">
        <f>'raw data'!E342</f>
        <v>114340.667540839</v>
      </c>
      <c r="F23" s="3">
        <f>'raw data'!F342</f>
        <v>0</v>
      </c>
      <c r="G23" s="3">
        <f>'raw data'!G342</f>
        <v>157228.23542265801</v>
      </c>
      <c r="H23" s="3">
        <f>'raw data'!H342</f>
        <v>27599.558855664502</v>
      </c>
      <c r="I23" s="21">
        <f>'raw data'!I342</f>
        <v>31890.828481385601</v>
      </c>
      <c r="J23" s="24">
        <f>'raw data'!J342</f>
        <v>74.997946611909597</v>
      </c>
      <c r="K23" s="4">
        <f>'raw data'!K342</f>
        <v>173831.05487788899</v>
      </c>
    </row>
    <row r="24" spans="1:11" x14ac:dyDescent="0.25">
      <c r="A24" s="52">
        <f>'raw data'!A343</f>
        <v>49613</v>
      </c>
      <c r="B24" s="3">
        <f>'raw data'!B343</f>
        <v>1166014.08403274</v>
      </c>
      <c r="C24" s="3">
        <f>'raw data'!C343</f>
        <v>0</v>
      </c>
      <c r="D24" s="3">
        <f>'raw data'!D343</f>
        <v>103217.313729987</v>
      </c>
      <c r="E24" s="3">
        <f>'raw data'!E343</f>
        <v>117199.18422936001</v>
      </c>
      <c r="F24" s="3">
        <f>'raw data'!F343</f>
        <v>0</v>
      </c>
      <c r="G24" s="3">
        <f>'raw data'!G343</f>
        <v>163279.878358202</v>
      </c>
      <c r="H24" s="3">
        <f>'raw data'!H343</f>
        <v>29112.469589550499</v>
      </c>
      <c r="I24" s="21">
        <f>'raw data'!I343</f>
        <v>33963.732332675703</v>
      </c>
      <c r="J24" s="24">
        <f>'raw data'!J343</f>
        <v>76</v>
      </c>
      <c r="K24" s="4">
        <f>'raw data'!K343</f>
        <v>180275.38615158599</v>
      </c>
    </row>
    <row r="25" spans="1:11" x14ac:dyDescent="0.25">
      <c r="A25" s="52">
        <f>'raw data'!A344</f>
        <v>49978.25</v>
      </c>
      <c r="B25" s="3">
        <f>'raw data'!B344</f>
        <v>1154654.49989412</v>
      </c>
      <c r="C25" s="3">
        <f>'raw data'!C344</f>
        <v>0</v>
      </c>
      <c r="D25" s="3">
        <f>'raw data'!D344</f>
        <v>105797.746573236</v>
      </c>
      <c r="E25" s="3">
        <f>'raw data'!E344</f>
        <v>120129.163835094</v>
      </c>
      <c r="F25" s="3">
        <f>'raw data'!F344</f>
        <v>0</v>
      </c>
      <c r="G25" s="3">
        <f>'raw data'!G344</f>
        <v>169543.34637295801</v>
      </c>
      <c r="H25" s="3">
        <f>'raw data'!H344</f>
        <v>30817.636984428402</v>
      </c>
      <c r="I25" s="21">
        <f>'raw data'!I344</f>
        <v>36171.374934299602</v>
      </c>
      <c r="J25" s="24">
        <f>'raw data'!J344</f>
        <v>76.999315537303204</v>
      </c>
      <c r="K25" s="4">
        <f>'raw data'!K344</f>
        <v>187118.175753822</v>
      </c>
    </row>
    <row r="26" spans="1:11" x14ac:dyDescent="0.25">
      <c r="A26" s="52">
        <f>'raw data'!A345</f>
        <v>50343.5</v>
      </c>
      <c r="B26" s="3">
        <f>'raw data'!B345</f>
        <v>1138038.3334975899</v>
      </c>
      <c r="C26" s="3">
        <f>'raw data'!C345</f>
        <v>0</v>
      </c>
      <c r="D26" s="3">
        <f>'raw data'!D345</f>
        <v>108442.690237567</v>
      </c>
      <c r="E26" s="3">
        <f>'raw data'!E345</f>
        <v>123132.39293097099</v>
      </c>
      <c r="F26" s="3">
        <f>'raw data'!F345</f>
        <v>0</v>
      </c>
      <c r="G26" s="3">
        <f>'raw data'!G345</f>
        <v>176206.140684793</v>
      </c>
      <c r="H26" s="3">
        <f>'raw data'!H345</f>
        <v>32683.219391742201</v>
      </c>
      <c r="I26" s="21">
        <f>'raw data'!I345</f>
        <v>38522.514305029101</v>
      </c>
      <c r="J26" s="24">
        <f>'raw data'!J345</f>
        <v>77.998631074606394</v>
      </c>
      <c r="K26" s="4">
        <f>'raw data'!K345</f>
        <v>194338.12662774199</v>
      </c>
    </row>
    <row r="27" spans="1:11" x14ac:dyDescent="0.25">
      <c r="A27" s="52">
        <f>'raw data'!A346</f>
        <v>50708.75</v>
      </c>
      <c r="B27" s="3">
        <f>'raw data'!B346</f>
        <v>1115582.4563599401</v>
      </c>
      <c r="C27" s="3">
        <f>'raw data'!C346</f>
        <v>0</v>
      </c>
      <c r="D27" s="3">
        <f>'raw data'!D346</f>
        <v>111153.757493507</v>
      </c>
      <c r="E27" s="3">
        <f>'raw data'!E346</f>
        <v>126210.70275424499</v>
      </c>
      <c r="F27" s="3">
        <f>'raw data'!F346</f>
        <v>0</v>
      </c>
      <c r="G27" s="3">
        <f>'raw data'!G346</f>
        <v>183247.33625681701</v>
      </c>
      <c r="H27" s="3">
        <f>'raw data'!H346</f>
        <v>34654.754151908899</v>
      </c>
      <c r="I27" s="21">
        <f>'raw data'!I346</f>
        <v>41026.477734856002</v>
      </c>
      <c r="J27" s="24">
        <f>'raw data'!J346</f>
        <v>78.997946611909597</v>
      </c>
      <c r="K27" s="4">
        <f>'raw data'!K346</f>
        <v>201891.93464101001</v>
      </c>
    </row>
    <row r="28" spans="1:11" x14ac:dyDescent="0.25">
      <c r="A28" s="52">
        <f>'raw data'!A347</f>
        <v>51074</v>
      </c>
      <c r="B28" s="3">
        <f>'raw data'!B347</f>
        <v>1086670.60680822</v>
      </c>
      <c r="C28" s="3">
        <f>'raw data'!C347</f>
        <v>0</v>
      </c>
      <c r="D28" s="3">
        <f>'raw data'!D347</f>
        <v>113932.60143084401</v>
      </c>
      <c r="E28" s="3">
        <f>'raw data'!E347</f>
        <v>129365.97032310101</v>
      </c>
      <c r="F28" s="3">
        <f>'raw data'!F347</f>
        <v>0</v>
      </c>
      <c r="G28" s="3">
        <f>'raw data'!G347</f>
        <v>190624.03304800499</v>
      </c>
      <c r="H28" s="3">
        <f>'raw data'!H347</f>
        <v>36720.229253441503</v>
      </c>
      <c r="I28" s="21">
        <f>'raw data'!I347</f>
        <v>43693.198787621601</v>
      </c>
      <c r="J28" s="24">
        <f>'raw data'!J347</f>
        <v>80</v>
      </c>
      <c r="K28" s="4">
        <f>'raw data'!K347</f>
        <v>209779.39836416501</v>
      </c>
    </row>
    <row r="29" spans="1:11" x14ac:dyDescent="0.25">
      <c r="A29" s="52">
        <f>'raw data'!A348</f>
        <v>51439.25</v>
      </c>
      <c r="B29" s="3">
        <f>'raw data'!B348</f>
        <v>1050638.67233277</v>
      </c>
      <c r="C29" s="3">
        <f>'raw data'!C348</f>
        <v>0</v>
      </c>
      <c r="D29" s="3">
        <f>'raw data'!D348</f>
        <v>116780.916466615</v>
      </c>
      <c r="E29" s="3">
        <f>'raw data'!E348</f>
        <v>132600.11958117899</v>
      </c>
      <c r="F29" s="3">
        <f>'raw data'!F348</f>
        <v>0</v>
      </c>
      <c r="G29" s="3">
        <f>'raw data'!G348</f>
        <v>198336.46807344499</v>
      </c>
      <c r="H29" s="3">
        <f>'raw data'!H348</f>
        <v>38879.711060564703</v>
      </c>
      <c r="I29" s="21">
        <f>'raw data'!I348</f>
        <v>46533.256708817004</v>
      </c>
      <c r="J29" s="24">
        <f>'raw data'!J348</f>
        <v>80.999315537303204</v>
      </c>
      <c r="K29" s="4">
        <f>'raw data'!K348</f>
        <v>218013.08735056099</v>
      </c>
    </row>
    <row r="30" spans="1:11" x14ac:dyDescent="0.25">
      <c r="A30" s="52">
        <f>'raw data'!A349</f>
        <v>51804.5</v>
      </c>
      <c r="B30" s="3">
        <f>'raw data'!B349</f>
        <v>1006767.53897198</v>
      </c>
      <c r="C30" s="3">
        <f>'raw data'!C349</f>
        <v>0</v>
      </c>
      <c r="D30" s="3">
        <f>'raw data'!D349</f>
        <v>119700.43937828099</v>
      </c>
      <c r="E30" s="3">
        <f>'raw data'!E349</f>
        <v>135915.12257070799</v>
      </c>
      <c r="F30" s="3">
        <f>'raw data'!F349</f>
        <v>0</v>
      </c>
      <c r="G30" s="3">
        <f>'raw data'!G349</f>
        <v>206397.68611942101</v>
      </c>
      <c r="H30" s="3">
        <f>'raw data'!H349</f>
        <v>41136.852113437999</v>
      </c>
      <c r="I30" s="21">
        <f>'raw data'!I349</f>
        <v>49557.918394890097</v>
      </c>
      <c r="J30" s="24">
        <f>'raw data'!J349</f>
        <v>81.998631074606394</v>
      </c>
      <c r="K30" s="4">
        <f>'raw data'!K349</f>
        <v>226609.893079036</v>
      </c>
    </row>
    <row r="31" spans="1:11" x14ac:dyDescent="0.25">
      <c r="A31" s="52">
        <f>'raw data'!A350</f>
        <v>52169.75</v>
      </c>
      <c r="B31" s="3">
        <f>'raw data'!B350</f>
        <v>954277.83182782703</v>
      </c>
      <c r="C31" s="3">
        <f>'raw data'!C350</f>
        <v>0</v>
      </c>
      <c r="D31" s="3">
        <f>'raw data'!D350</f>
        <v>122692.950362738</v>
      </c>
      <c r="E31" s="3">
        <f>'raw data'!E350</f>
        <v>139313.00063497599</v>
      </c>
      <c r="F31" s="3">
        <f>'raw data'!F350</f>
        <v>0</v>
      </c>
      <c r="G31" s="3">
        <f>'raw data'!G350</f>
        <v>214825.09328456101</v>
      </c>
      <c r="H31" s="3">
        <f>'raw data'!H350</f>
        <v>43496.526119677197</v>
      </c>
      <c r="I31" s="21">
        <f>'raw data'!I350</f>
        <v>52779.183090557999</v>
      </c>
      <c r="J31" s="24">
        <f>'raw data'!J350</f>
        <v>82.997946611909597</v>
      </c>
      <c r="K31" s="4">
        <f>'raw data'!K350</f>
        <v>235588.70984521101</v>
      </c>
    </row>
    <row r="32" spans="1:11" x14ac:dyDescent="0.25">
      <c r="A32" s="52">
        <f>'raw data'!A351</f>
        <v>52535</v>
      </c>
      <c r="B32" s="3">
        <f>'raw data'!B351</f>
        <v>892324.94083677197</v>
      </c>
      <c r="C32" s="3">
        <f>'raw data'!C351</f>
        <v>0</v>
      </c>
      <c r="D32" s="3">
        <f>'raw data'!D351</f>
        <v>125760.274121806</v>
      </c>
      <c r="E32" s="3">
        <f>'raw data'!E351</f>
        <v>142795.82565084999</v>
      </c>
      <c r="F32" s="3">
        <f>'raw data'!F351</f>
        <v>0</v>
      </c>
      <c r="G32" s="3">
        <f>'raw data'!G351</f>
        <v>223638.14064370099</v>
      </c>
      <c r="H32" s="3">
        <f>'raw data'!H351</f>
        <v>45964.179380236397</v>
      </c>
      <c r="I32" s="21">
        <f>'raw data'!I351</f>
        <v>56209.829991444298</v>
      </c>
      <c r="J32" s="24">
        <f>'raw data'!J351</f>
        <v>84</v>
      </c>
      <c r="K32" s="4">
        <f>'raw data'!K351</f>
        <v>244969.83502253101</v>
      </c>
    </row>
    <row r="33" spans="1:12" x14ac:dyDescent="0.25">
      <c r="A33" s="52">
        <f>'raw data'!A352</f>
        <v>52900.25</v>
      </c>
      <c r="B33" s="3">
        <f>'raw data'!B352</f>
        <v>819993.86433805397</v>
      </c>
      <c r="C33" s="3">
        <f>'raw data'!C352</f>
        <v>0</v>
      </c>
      <c r="D33" s="3">
        <f>'raw data'!D352</f>
        <v>128904.280974851</v>
      </c>
      <c r="E33" s="3">
        <f>'raw data'!E352</f>
        <v>146365.72129212201</v>
      </c>
      <c r="F33" s="3">
        <f>'raw data'!F352</f>
        <v>0</v>
      </c>
      <c r="G33" s="3">
        <f>'raw data'!G352</f>
        <v>232857.727467018</v>
      </c>
      <c r="H33" s="3">
        <f>'raw data'!H352</f>
        <v>48545.663690765301</v>
      </c>
      <c r="I33" s="21">
        <f>'raw data'!I352</f>
        <v>59863.468940888102</v>
      </c>
      <c r="J33" s="24">
        <f>'raw data'!J352</f>
        <v>84.999315537303204</v>
      </c>
      <c r="K33" s="4">
        <f>'raw data'!K352</f>
        <v>254774.85392377499</v>
      </c>
    </row>
    <row r="34" spans="1:12" x14ac:dyDescent="0.25">
      <c r="A34" s="52">
        <f>'raw data'!A353</f>
        <v>53265.5</v>
      </c>
      <c r="B34" s="3">
        <f>'raw data'!B353</f>
        <v>736293.72046463098</v>
      </c>
      <c r="C34" s="3">
        <f>'raw data'!C353</f>
        <v>0</v>
      </c>
      <c r="D34" s="3">
        <f>'raw data'!D353</f>
        <v>132126.88799922299</v>
      </c>
      <c r="E34" s="3">
        <f>'raw data'!E353</f>
        <v>150024.864324425</v>
      </c>
      <c r="F34" s="3">
        <f>'raw data'!F353</f>
        <v>0</v>
      </c>
      <c r="G34" s="3">
        <f>'raw data'!G353</f>
        <v>242506.08923735199</v>
      </c>
      <c r="H34" s="3">
        <f>'raw data'!H353</f>
        <v>51247.204986458797</v>
      </c>
      <c r="I34" s="21">
        <f>'raw data'!I353</f>
        <v>63754.594422045899</v>
      </c>
      <c r="J34" s="24">
        <f>'raw data'!J353</f>
        <v>85.998631074606394</v>
      </c>
      <c r="K34" s="4">
        <f>'raw data'!K353</f>
        <v>265026.66373292898</v>
      </c>
    </row>
    <row r="35" spans="1:12" x14ac:dyDescent="0.25">
      <c r="A35" s="52">
        <f>'raw data'!A354</f>
        <v>53630.75</v>
      </c>
      <c r="B35" s="3">
        <f>'raw data'!B354</f>
        <v>639744.022666662</v>
      </c>
      <c r="C35" s="3">
        <f>'raw data'!C354</f>
        <v>0</v>
      </c>
      <c r="D35" s="3">
        <f>'raw data'!D354</f>
        <v>135430.060199203</v>
      </c>
      <c r="E35" s="3">
        <f>'raw data'!E354</f>
        <v>153775.485932535</v>
      </c>
      <c r="F35" s="3">
        <f>'raw data'!F354</f>
        <v>0</v>
      </c>
      <c r="G35" s="3">
        <f>'raw data'!G354</f>
        <v>252606.824948592</v>
      </c>
      <c r="H35" s="3">
        <f>'raw data'!H354</f>
        <v>54483.252233035601</v>
      </c>
      <c r="I35" s="21">
        <f>'raw data'!I354</f>
        <v>67898.643059478898</v>
      </c>
      <c r="J35" s="24">
        <f>'raw data'!J354</f>
        <v>86.997946611909597</v>
      </c>
      <c r="K35" s="4">
        <f>'raw data'!K354</f>
        <v>276157.38122505002</v>
      </c>
    </row>
    <row r="36" spans="1:12" x14ac:dyDescent="0.25">
      <c r="A36" s="52">
        <f>'raw data'!A355</f>
        <v>53996</v>
      </c>
      <c r="B36" s="3">
        <f>'raw data'!B355</f>
        <v>528903.92101417296</v>
      </c>
      <c r="C36" s="3">
        <f>'raw data'!C355</f>
        <v>0</v>
      </c>
      <c r="D36" s="3">
        <f>'raw data'!D355</f>
        <v>138815.811704183</v>
      </c>
      <c r="E36" s="3">
        <f>'raw data'!E355</f>
        <v>157619.87308084901</v>
      </c>
      <c r="F36" s="3">
        <f>'raw data'!F355</f>
        <v>0</v>
      </c>
      <c r="G36" s="3">
        <f>'raw data'!G355</f>
        <v>263592.80841660203</v>
      </c>
      <c r="H36" s="3">
        <f>'raw data'!H355</f>
        <v>58108.626777478697</v>
      </c>
      <c r="I36" s="21">
        <f>'raw data'!I355</f>
        <v>72312.054858345</v>
      </c>
      <c r="J36" s="24">
        <f>'raw data'!J355</f>
        <v>88</v>
      </c>
      <c r="K36" s="4">
        <f>'raw data'!K355</f>
        <v>288040.55471667199</v>
      </c>
    </row>
    <row r="37" spans="1:12" x14ac:dyDescent="0.25">
      <c r="A37" s="52">
        <f>'raw data'!A356</f>
        <v>54361.25</v>
      </c>
      <c r="B37" s="3">
        <f>'raw data'!B356</f>
        <v>402366.98160001403</v>
      </c>
      <c r="C37" s="3">
        <f>'raw data'!C356</f>
        <v>0</v>
      </c>
      <c r="D37" s="3">
        <f>'raw data'!D356</f>
        <v>142286.20699678801</v>
      </c>
      <c r="E37" s="3">
        <f>'raw data'!E356</f>
        <v>161560.36990786999</v>
      </c>
      <c r="F37" s="3">
        <f>'raw data'!F356</f>
        <v>0</v>
      </c>
      <c r="G37" s="3">
        <f>'raw data'!G356</f>
        <v>275338.40405996802</v>
      </c>
      <c r="H37" s="3">
        <f>'raw data'!H356</f>
        <v>61984.6733397895</v>
      </c>
      <c r="I37" s="21">
        <f>'raw data'!I356</f>
        <v>77012.338424137401</v>
      </c>
      <c r="J37" s="24">
        <f>'raw data'!J356</f>
        <v>88.999315537303204</v>
      </c>
      <c r="K37" s="4">
        <f>'raw data'!K356</f>
        <v>300557.38167179702</v>
      </c>
    </row>
    <row r="38" spans="1:12" x14ac:dyDescent="0.25">
      <c r="A38" s="52">
        <f>'raw data'!A357</f>
        <v>54726.5</v>
      </c>
      <c r="B38" s="3">
        <f>'raw data'!B357</f>
        <v>258662.365855318</v>
      </c>
      <c r="C38" s="3">
        <f>'raw data'!C357</f>
        <v>0</v>
      </c>
      <c r="D38" s="3">
        <f>'raw data'!D357</f>
        <v>145843.362171708</v>
      </c>
      <c r="E38" s="3">
        <f>'raw data'!E357</f>
        <v>165599.379155567</v>
      </c>
      <c r="F38" s="3">
        <f>'raw data'!F357</f>
        <v>0</v>
      </c>
      <c r="G38" s="3">
        <f>'raw data'!G357</f>
        <v>287725.68859130598</v>
      </c>
      <c r="H38" s="3">
        <f>'raw data'!H357</f>
        <v>66072.477235131199</v>
      </c>
      <c r="I38" s="21">
        <f>'raw data'!I357</f>
        <v>82018.140421706295</v>
      </c>
      <c r="J38" s="24">
        <f>'raw data'!J357</f>
        <v>89.998631074606394</v>
      </c>
      <c r="K38" s="4">
        <f>'raw data'!K357</f>
        <v>313689.99681240402</v>
      </c>
    </row>
    <row r="39" spans="1:12" x14ac:dyDescent="0.25">
      <c r="A39" s="52">
        <f>'raw data'!A358</f>
        <v>55091.75</v>
      </c>
      <c r="B39" s="3">
        <f>'raw data'!B358</f>
        <v>96216.415499079405</v>
      </c>
      <c r="C39" s="3">
        <f>'raw data'!C358</f>
        <v>0</v>
      </c>
      <c r="D39" s="3">
        <f>'raw data'!D358</f>
        <v>149489.446226</v>
      </c>
      <c r="E39" s="3">
        <f>'raw data'!E358</f>
        <v>169739.36363445601</v>
      </c>
      <c r="F39" s="3">
        <f>'raw data'!F358</f>
        <v>0</v>
      </c>
      <c r="G39" s="3">
        <f>'raw data'!G358</f>
        <v>300737.743484804</v>
      </c>
      <c r="H39" s="3">
        <f>'raw data'!H358</f>
        <v>70366.455349985496</v>
      </c>
      <c r="I39" s="21">
        <f>'raw data'!I358</f>
        <v>87349.319549117296</v>
      </c>
      <c r="J39" s="24">
        <f>'raw data'!J358</f>
        <v>90.997946611909597</v>
      </c>
      <c r="K39" s="4">
        <f>'raw data'!K358</f>
        <v>327455.13853355899</v>
      </c>
    </row>
    <row r="40" spans="1:12" x14ac:dyDescent="0.25">
      <c r="A40" s="52">
        <f>'raw data'!A359</f>
        <v>55457</v>
      </c>
      <c r="B40" s="3">
        <f>'raw data'!B359</f>
        <v>-86666.257826948204</v>
      </c>
      <c r="C40" s="3">
        <f>'raw data'!C359</f>
        <v>0</v>
      </c>
      <c r="D40" s="3">
        <f>'raw data'!D359</f>
        <v>153226.68238165</v>
      </c>
      <c r="E40" s="3">
        <f>'raw data'!E359</f>
        <v>173982.847725317</v>
      </c>
      <c r="F40" s="3">
        <f>'raw data'!F359</f>
        <v>0</v>
      </c>
      <c r="G40" s="3">
        <f>'raw data'!G359</f>
        <v>314392.32603786502</v>
      </c>
      <c r="H40" s="3">
        <f>'raw data'!H359</f>
        <v>74872.467592495595</v>
      </c>
      <c r="I40" s="21">
        <f>'raw data'!I359</f>
        <v>93027.025319809894</v>
      </c>
      <c r="J40" s="24">
        <f>'raw data'!J359</f>
        <v>92</v>
      </c>
      <c r="K40" s="4">
        <f>'raw data'!K359</f>
        <v>341882.34063762298</v>
      </c>
    </row>
    <row r="41" spans="1:12" x14ac:dyDescent="0.25">
      <c r="A41" s="52">
        <f>'raw data'!A360</f>
        <v>55822.25</v>
      </c>
      <c r="B41" s="3">
        <f>'raw data'!B360</f>
        <v>-291815.70653934102</v>
      </c>
      <c r="C41" s="3">
        <f>'raw data'!C360</f>
        <v>0</v>
      </c>
      <c r="D41" s="3">
        <f>'raw data'!D360</f>
        <v>157057.34944119101</v>
      </c>
      <c r="E41" s="3">
        <f>'raw data'!E360</f>
        <v>178332.41891845001</v>
      </c>
      <c r="F41" s="3">
        <f>'raw data'!F360</f>
        <v>0</v>
      </c>
      <c r="G41" s="3">
        <f>'raw data'!G360</f>
        <v>328720.06606036401</v>
      </c>
      <c r="H41" s="3">
        <f>'raw data'!H360</f>
        <v>79600.621799920395</v>
      </c>
      <c r="I41" s="21">
        <f>'raw data'!I360</f>
        <v>99073.781965597504</v>
      </c>
      <c r="J41" s="24">
        <f>'raw data'!J360</f>
        <v>92.999315537303204</v>
      </c>
      <c r="K41" s="4">
        <f>'raw data'!K360</f>
        <v>357006.822683968</v>
      </c>
    </row>
    <row r="42" spans="1:12" x14ac:dyDescent="0.25">
      <c r="A42" s="52">
        <f>'raw data'!A361</f>
        <v>56187.5</v>
      </c>
      <c r="B42" s="3">
        <f>'raw data'!B361</f>
        <v>-521208.10223692999</v>
      </c>
      <c r="C42" s="3">
        <f>'raw data'!C361</f>
        <v>0</v>
      </c>
      <c r="D42" s="3">
        <f>'raw data'!D361</f>
        <v>160983.78317722099</v>
      </c>
      <c r="E42" s="3">
        <f>'raw data'!E361</f>
        <v>182790.72939141101</v>
      </c>
      <c r="F42" s="3">
        <f>'raw data'!F361</f>
        <v>0</v>
      </c>
      <c r="G42" s="3">
        <f>'raw data'!G361</f>
        <v>343757.36150811001</v>
      </c>
      <c r="H42" s="3">
        <f>'raw data'!H361</f>
        <v>84562.929297676397</v>
      </c>
      <c r="I42" s="21">
        <f>'raw data'!I361</f>
        <v>105513.57779336099</v>
      </c>
      <c r="J42" s="24">
        <f>'raw data'!J361</f>
        <v>93.998631074606394</v>
      </c>
      <c r="K42" s="4">
        <f>'raw data'!K361</f>
        <v>372867.23648244899</v>
      </c>
    </row>
    <row r="43" spans="1:12" x14ac:dyDescent="0.25">
      <c r="A43" s="52">
        <f>'raw data'!A362</f>
        <v>56552.75</v>
      </c>
      <c r="B43" s="3">
        <f>'raw data'!B362</f>
        <v>-776977.23169202101</v>
      </c>
      <c r="C43" s="3">
        <f>'raw data'!C362</f>
        <v>0</v>
      </c>
      <c r="D43" s="3">
        <f>'raw data'!D362</f>
        <v>165008.37775665199</v>
      </c>
      <c r="E43" s="3">
        <f>'raw data'!E362</f>
        <v>187360.497626197</v>
      </c>
      <c r="F43" s="3">
        <f>'raw data'!F362</f>
        <v>0</v>
      </c>
      <c r="G43" s="3">
        <f>'raw data'!G362</f>
        <v>359544.130610305</v>
      </c>
      <c r="H43" s="3">
        <f>'raw data'!H362</f>
        <v>89772.563101400796</v>
      </c>
      <c r="I43" s="21">
        <f>'raw data'!I362</f>
        <v>112371.960349929</v>
      </c>
      <c r="J43" s="24">
        <f>'raw data'!J362</f>
        <v>94.997946611909597</v>
      </c>
      <c r="K43" s="4">
        <f>'raw data'!K362</f>
        <v>389505.02107752702</v>
      </c>
    </row>
    <row r="44" spans="1:12" x14ac:dyDescent="0.25">
      <c r="A44" s="52">
        <f>'raw data'!A363</f>
        <v>56552.75</v>
      </c>
      <c r="B44" s="3">
        <f>'raw data'!B363</f>
        <v>-776977.23169202101</v>
      </c>
      <c r="C44" s="3">
        <f>'raw data'!C363</f>
        <v>0</v>
      </c>
      <c r="D44" s="3">
        <f>'raw data'!D363</f>
        <v>0</v>
      </c>
      <c r="E44" s="3">
        <f>'raw data'!E363</f>
        <v>0</v>
      </c>
      <c r="F44" s="3">
        <f>'raw data'!F363</f>
        <v>0</v>
      </c>
      <c r="G44" s="3">
        <f>'raw data'!G363</f>
        <v>0</v>
      </c>
      <c r="H44" s="3">
        <f>'raw data'!H363</f>
        <v>0</v>
      </c>
      <c r="I44" s="21">
        <f>'raw data'!I363</f>
        <v>0</v>
      </c>
      <c r="J44" s="24">
        <f>'raw data'!J363</f>
        <v>94.997946611909597</v>
      </c>
      <c r="K44" s="4">
        <f>'raw data'!K363</f>
        <v>0</v>
      </c>
    </row>
    <row r="45" spans="1:12" ht="15.75" thickBot="1" x14ac:dyDescent="0.3">
      <c r="A45" s="52">
        <f>'raw data'!A364</f>
        <v>56552.75</v>
      </c>
      <c r="B45" s="3">
        <f>'raw data'!B364</f>
        <v>0</v>
      </c>
      <c r="C45" s="3">
        <f>'raw data'!C364</f>
        <v>0</v>
      </c>
      <c r="D45" s="3">
        <f>'raw data'!D364</f>
        <v>0</v>
      </c>
      <c r="E45" s="3">
        <f>'raw data'!E364</f>
        <v>0</v>
      </c>
      <c r="F45" s="3">
        <f>'raw data'!F364</f>
        <v>0</v>
      </c>
      <c r="G45" s="3">
        <f>'raw data'!G364</f>
        <v>0</v>
      </c>
      <c r="H45" s="3">
        <f>'raw data'!H364</f>
        <v>0</v>
      </c>
      <c r="I45" s="21">
        <f>'raw data'!I364</f>
        <v>0</v>
      </c>
      <c r="J45" s="24">
        <f>'raw data'!J364</f>
        <v>94.997946611909597</v>
      </c>
      <c r="K45" s="4">
        <f>'raw data'!K364</f>
        <v>0</v>
      </c>
    </row>
    <row r="46" spans="1:12" ht="16.5" thickTop="1" thickBot="1" x14ac:dyDescent="0.3">
      <c r="A46" s="93" t="s">
        <v>54</v>
      </c>
      <c r="B46" s="94"/>
      <c r="C46" s="95"/>
      <c r="D46" s="73">
        <f t="shared" ref="D46:I46" si="0">SUM(D6:D45)</f>
        <v>3116180.8761913055</v>
      </c>
      <c r="E46" s="73">
        <f t="shared" si="0"/>
        <v>4178592.1259848056</v>
      </c>
      <c r="F46" s="73">
        <f t="shared" si="0"/>
        <v>55389.929754267105</v>
      </c>
      <c r="G46" s="73">
        <f t="shared" si="0"/>
        <v>5894402.1697244039</v>
      </c>
      <c r="H46" s="73">
        <f t="shared" si="0"/>
        <v>1247656.6596678826</v>
      </c>
      <c r="I46" s="73">
        <f t="shared" si="0"/>
        <v>1575164.2168573632</v>
      </c>
      <c r="J46" s="72"/>
      <c r="K46" s="74">
        <f>SUM(K6:K45)</f>
        <v>7001413.0025100522</v>
      </c>
    </row>
    <row r="47" spans="1:12" x14ac:dyDescent="0.25">
      <c r="A47" s="75"/>
      <c r="B47" s="75"/>
      <c r="C47" s="75"/>
      <c r="D47" s="45"/>
      <c r="E47" s="45">
        <f>E46/$K$46</f>
        <v>0.59682125943531017</v>
      </c>
      <c r="F47" s="45"/>
      <c r="G47" s="45"/>
      <c r="H47" s="45">
        <f>H46/$K$46</f>
        <v>0.17820069451989043</v>
      </c>
      <c r="I47" s="45">
        <f>I46/$K$46</f>
        <v>0.22497804604479932</v>
      </c>
      <c r="J47" s="75"/>
      <c r="K47" s="45"/>
      <c r="L47" s="28"/>
    </row>
    <row r="48" spans="1:12" x14ac:dyDescent="0.25">
      <c r="A48" s="75"/>
      <c r="B48" s="75"/>
      <c r="C48" s="75"/>
      <c r="D48" s="45">
        <f>D46/($D$46+$F$46+$G$46)</f>
        <v>0.34372271840585533</v>
      </c>
      <c r="E48" s="75"/>
      <c r="F48" s="45">
        <f>F46/($D$46+$F$46+$G$46)</f>
        <v>6.1096508783905551E-3</v>
      </c>
      <c r="G48" s="45">
        <f>G46/($D$46+$F$46+$G$46)</f>
        <v>0.65016763071575412</v>
      </c>
      <c r="H48" s="75"/>
      <c r="I48" s="75"/>
      <c r="J48" s="75"/>
      <c r="K48" s="75"/>
      <c r="L48" s="28"/>
    </row>
  </sheetData>
  <mergeCells count="1">
    <mergeCell ref="A46:C46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2"/>
  <sheetViews>
    <sheetView topLeftCell="A2" zoomScale="85" zoomScaleNormal="85" workbookViewId="0">
      <selection activeCell="M13" sqref="M13"/>
    </sheetView>
  </sheetViews>
  <sheetFormatPr defaultColWidth="8.85546875" defaultRowHeight="15" x14ac:dyDescent="0.25"/>
  <cols>
    <col min="1" max="1" width="16.28515625" style="65" bestFit="1" customWidth="1"/>
    <col min="2" max="2" width="14.28515625" style="65" bestFit="1" customWidth="1"/>
    <col min="3" max="3" width="13.28515625" style="65" bestFit="1" customWidth="1"/>
    <col min="4" max="5" width="12.7109375" style="65" bestFit="1" customWidth="1"/>
    <col min="6" max="6" width="17.7109375" style="65" bestFit="1" customWidth="1"/>
    <col min="7" max="7" width="16.28515625" style="65" bestFit="1" customWidth="1"/>
    <col min="8" max="8" width="12.140625" style="65" bestFit="1" customWidth="1"/>
    <col min="9" max="9" width="12.7109375" style="65" bestFit="1" customWidth="1"/>
    <col min="10" max="10" width="8.85546875" style="65"/>
    <col min="11" max="11" width="13.28515625" style="65" bestFit="1" customWidth="1"/>
    <col min="12" max="12" width="11.5703125" style="65" customWidth="1"/>
    <col min="13" max="13" width="12.85546875" style="65" customWidth="1"/>
    <col min="14" max="14" width="8.85546875" style="65"/>
    <col min="15" max="15" width="10.5703125" style="65" customWidth="1"/>
    <col min="16" max="16" width="11.28515625" style="65" customWidth="1"/>
    <col min="17" max="17" width="12.42578125" style="65" customWidth="1"/>
    <col min="18" max="19" width="8.85546875" style="65"/>
    <col min="20" max="20" width="12.28515625" style="65" customWidth="1"/>
    <col min="21" max="21" width="14.85546875" style="65" customWidth="1"/>
    <col min="22" max="22" width="13.7109375" style="65" customWidth="1"/>
    <col min="23" max="16384" width="8.85546875" style="65"/>
  </cols>
  <sheetData>
    <row r="1" spans="1:24" s="1" customFormat="1" ht="19.5" thickBot="1" x14ac:dyDescent="0.35">
      <c r="A1" s="26" t="str">
        <f>'raw data'!A375</f>
        <v>SS @ 66.8 Anuity</v>
      </c>
    </row>
    <row r="2" spans="1:24" s="2" customFormat="1" ht="30" x14ac:dyDescent="0.25">
      <c r="A2" s="7" t="s">
        <v>9</v>
      </c>
      <c r="B2" s="8" t="s">
        <v>10</v>
      </c>
      <c r="C2" s="8" t="s">
        <v>11</v>
      </c>
      <c r="D2" s="8" t="s">
        <v>12</v>
      </c>
      <c r="E2" s="8" t="s">
        <v>13</v>
      </c>
      <c r="F2" s="8" t="s">
        <v>14</v>
      </c>
      <c r="G2" s="8" t="s">
        <v>15</v>
      </c>
      <c r="H2" s="8" t="s">
        <v>16</v>
      </c>
      <c r="I2" s="8" t="s">
        <v>17</v>
      </c>
      <c r="J2" s="8" t="s">
        <v>18</v>
      </c>
      <c r="K2" s="8" t="s">
        <v>19</v>
      </c>
      <c r="L2" s="8" t="s">
        <v>20</v>
      </c>
      <c r="M2" s="8" t="s">
        <v>21</v>
      </c>
      <c r="N2" s="8" t="s">
        <v>22</v>
      </c>
      <c r="O2" s="8" t="s">
        <v>23</v>
      </c>
      <c r="P2" s="8" t="s">
        <v>8</v>
      </c>
      <c r="Q2" s="8" t="s">
        <v>24</v>
      </c>
      <c r="R2" s="8" t="s">
        <v>25</v>
      </c>
      <c r="S2" s="8" t="s">
        <v>26</v>
      </c>
      <c r="T2" s="8" t="s">
        <v>27</v>
      </c>
      <c r="U2" s="8" t="s">
        <v>28</v>
      </c>
      <c r="V2" s="9" t="s">
        <v>29</v>
      </c>
      <c r="W2" s="2" t="s">
        <v>56</v>
      </c>
      <c r="X2" s="2" t="s">
        <v>57</v>
      </c>
    </row>
    <row r="3" spans="1:24" s="1" customFormat="1" ht="15.75" thickBot="1" x14ac:dyDescent="0.3">
      <c r="A3" s="62">
        <f>'raw data'!B9</f>
        <v>43943</v>
      </c>
      <c r="B3" s="63">
        <f>'raw data'!C9</f>
        <v>0.06</v>
      </c>
      <c r="C3" s="63">
        <f>'raw data'!D9</f>
        <v>3.9E-2</v>
      </c>
      <c r="D3" s="63">
        <f>'raw data'!E9</f>
        <v>2.5000000000000001E-2</v>
      </c>
      <c r="E3" s="64">
        <f>'raw data'!F9</f>
        <v>37498</v>
      </c>
      <c r="F3" s="64">
        <f>'raw data'!G9</f>
        <v>9120</v>
      </c>
      <c r="G3" s="64">
        <f>'raw data'!H9</f>
        <v>79240</v>
      </c>
      <c r="H3" s="64">
        <f>'raw data'!I9</f>
        <v>26000</v>
      </c>
      <c r="I3" s="64">
        <f>'raw data'!J9</f>
        <v>8500</v>
      </c>
      <c r="J3" s="64">
        <f>'raw data'!K9</f>
        <v>17000</v>
      </c>
      <c r="K3" s="62">
        <f>'raw data'!L9</f>
        <v>21792</v>
      </c>
      <c r="L3" s="62">
        <f>'raw data'!M9</f>
        <v>21854</v>
      </c>
      <c r="M3" s="64">
        <f>'raw data'!N9</f>
        <v>85181</v>
      </c>
      <c r="N3" s="64">
        <f>'raw data'!O9</f>
        <v>56754</v>
      </c>
      <c r="O3" s="62">
        <f>'raw data'!P9</f>
        <v>46265</v>
      </c>
      <c r="P3" s="64">
        <f>'raw data'!Q9</f>
        <v>13206</v>
      </c>
      <c r="Q3" s="63">
        <f>'raw data'!R9</f>
        <v>6.5000000000000002E-2</v>
      </c>
      <c r="R3" s="65">
        <f>'raw data'!S9</f>
        <v>63</v>
      </c>
      <c r="S3" s="65">
        <f>'raw data'!T9</f>
        <v>64.5</v>
      </c>
      <c r="T3" s="64">
        <f>'raw data'!U9</f>
        <v>200577</v>
      </c>
      <c r="U3" s="64">
        <f>'raw data'!V9</f>
        <v>364404</v>
      </c>
      <c r="V3" s="64">
        <f>'raw data'!W9</f>
        <v>48036</v>
      </c>
      <c r="W3" s="64">
        <f>'raw data'!X9</f>
        <v>500000</v>
      </c>
      <c r="X3" s="62">
        <f>'raw data'!Y9</f>
        <v>45923</v>
      </c>
    </row>
    <row r="4" spans="1:24" s="1" customFormat="1" ht="15.75" thickBot="1" x14ac:dyDescent="0.3">
      <c r="A4" s="17"/>
      <c r="B4" s="18"/>
      <c r="C4" s="18"/>
      <c r="D4" s="18"/>
      <c r="E4" s="19"/>
      <c r="F4" s="19"/>
      <c r="G4" s="19"/>
      <c r="H4" s="19"/>
      <c r="I4" s="19"/>
      <c r="J4" s="19"/>
      <c r="K4" s="19"/>
      <c r="L4" s="13"/>
      <c r="M4" s="46"/>
      <c r="N4" s="14"/>
      <c r="O4" s="15"/>
      <c r="P4" s="12"/>
      <c r="Q4" s="16"/>
      <c r="R4" s="11"/>
      <c r="S4" s="11"/>
      <c r="T4" s="12"/>
      <c r="U4" s="12"/>
      <c r="V4" s="12"/>
    </row>
    <row r="5" spans="1:24" s="1" customFormat="1" ht="15.75" thickBot="1" x14ac:dyDescent="0.3">
      <c r="A5" s="6" t="s">
        <v>0</v>
      </c>
      <c r="B5" s="6" t="s">
        <v>1</v>
      </c>
      <c r="C5" s="6" t="s">
        <v>2</v>
      </c>
      <c r="D5" s="6" t="s">
        <v>3</v>
      </c>
      <c r="E5" s="6" t="s">
        <v>4</v>
      </c>
      <c r="F5" s="6" t="s">
        <v>5</v>
      </c>
      <c r="G5" s="6" t="s">
        <v>6</v>
      </c>
      <c r="H5" s="6" t="s">
        <v>7</v>
      </c>
      <c r="I5" s="6" t="s">
        <v>8</v>
      </c>
      <c r="J5" s="6" t="s">
        <v>31</v>
      </c>
      <c r="K5" s="25" t="s">
        <v>32</v>
      </c>
      <c r="L5" s="1" t="s">
        <v>64</v>
      </c>
      <c r="M5" s="1" t="s">
        <v>65</v>
      </c>
    </row>
    <row r="6" spans="1:24" ht="15.75" thickTop="1" x14ac:dyDescent="0.25">
      <c r="A6" s="51">
        <f>'raw data'!A377</f>
        <v>43943</v>
      </c>
      <c r="B6" s="5">
        <f>'raw data'!B377</f>
        <v>200577</v>
      </c>
      <c r="C6" s="5">
        <f>'raw data'!C377</f>
        <v>364404</v>
      </c>
      <c r="D6" s="5">
        <f>'raw data'!D377</f>
        <v>0</v>
      </c>
      <c r="E6" s="5">
        <f>'raw data'!E377</f>
        <v>0</v>
      </c>
      <c r="F6" s="5">
        <f>'raw data'!F377</f>
        <v>0</v>
      </c>
      <c r="G6" s="5">
        <f>'raw data'!G377</f>
        <v>0</v>
      </c>
      <c r="H6" s="5">
        <f>'raw data'!H377</f>
        <v>0</v>
      </c>
      <c r="I6" s="20">
        <f>'raw data'!I377</f>
        <v>0</v>
      </c>
      <c r="J6" s="22">
        <f>'raw data'!J377</f>
        <v>60.476386036960903</v>
      </c>
      <c r="K6" s="23">
        <f>'raw data'!K377</f>
        <v>0</v>
      </c>
      <c r="L6" s="28">
        <f>'raw data'!M377</f>
        <v>500000</v>
      </c>
      <c r="M6" s="28">
        <f>'raw data'!N377</f>
        <v>0</v>
      </c>
    </row>
    <row r="7" spans="1:24" x14ac:dyDescent="0.25">
      <c r="A7" s="52">
        <f>'raw data'!A378</f>
        <v>44308.25</v>
      </c>
      <c r="B7" s="3">
        <f>'raw data'!B378</f>
        <v>247731.62</v>
      </c>
      <c r="C7" s="3">
        <f>'raw data'!C378</f>
        <v>411768.24</v>
      </c>
      <c r="D7" s="3">
        <f>'raw data'!D378</f>
        <v>0</v>
      </c>
      <c r="E7" s="3">
        <f>'raw data'!E378</f>
        <v>0</v>
      </c>
      <c r="F7" s="3">
        <f>'raw data'!F378</f>
        <v>0</v>
      </c>
      <c r="G7" s="3">
        <f>'raw data'!G378</f>
        <v>0</v>
      </c>
      <c r="H7" s="3">
        <f>'raw data'!H378</f>
        <v>0</v>
      </c>
      <c r="I7" s="21">
        <f>'raw data'!I378</f>
        <v>0</v>
      </c>
      <c r="J7" s="24">
        <f>'raw data'!J378</f>
        <v>61.4757015742642</v>
      </c>
      <c r="K7" s="4">
        <f>'raw data'!K378</f>
        <v>0</v>
      </c>
      <c r="L7" s="28">
        <f>'raw data'!M378</f>
        <v>530000</v>
      </c>
      <c r="M7" s="28">
        <f>'raw data'!N378</f>
        <v>0</v>
      </c>
    </row>
    <row r="8" spans="1:24" x14ac:dyDescent="0.25">
      <c r="A8" s="52">
        <f>'raw data'!A379</f>
        <v>44673.5</v>
      </c>
      <c r="B8" s="3">
        <f>'raw data'!B379</f>
        <v>297715.5172</v>
      </c>
      <c r="C8" s="3">
        <f>'raw data'!C379</f>
        <v>461974.33439999999</v>
      </c>
      <c r="D8" s="3">
        <f>'raw data'!D379</f>
        <v>0</v>
      </c>
      <c r="E8" s="3">
        <f>'raw data'!E379</f>
        <v>0</v>
      </c>
      <c r="F8" s="3">
        <f>'raw data'!F379</f>
        <v>0</v>
      </c>
      <c r="G8" s="3">
        <f>'raw data'!G379</f>
        <v>0</v>
      </c>
      <c r="H8" s="3">
        <f>'raw data'!H379</f>
        <v>0</v>
      </c>
      <c r="I8" s="21">
        <f>'raw data'!I379</f>
        <v>0</v>
      </c>
      <c r="J8" s="24">
        <f>'raw data'!J379</f>
        <v>62.475017111567396</v>
      </c>
      <c r="K8" s="4">
        <f>'raw data'!K379</f>
        <v>0</v>
      </c>
      <c r="L8" s="28">
        <f>'raw data'!M379</f>
        <v>561800</v>
      </c>
      <c r="M8" s="28">
        <f>'raw data'!N379</f>
        <v>0</v>
      </c>
    </row>
    <row r="9" spans="1:24" x14ac:dyDescent="0.25">
      <c r="A9" s="52">
        <f>'raw data'!A380</f>
        <v>44802.75</v>
      </c>
      <c r="B9" s="3">
        <f>'raw data'!B380</f>
        <v>316309.63251535897</v>
      </c>
      <c r="C9" s="3">
        <f>'raw data'!C380</f>
        <v>480586.23120752198</v>
      </c>
      <c r="D9" s="3">
        <f>'raw data'!D380</f>
        <v>0</v>
      </c>
      <c r="E9" s="3">
        <f>'raw data'!E380</f>
        <v>39396.33625</v>
      </c>
      <c r="F9" s="3">
        <f>'raw data'!F380</f>
        <v>0</v>
      </c>
      <c r="G9" s="3">
        <f>'raw data'!G380</f>
        <v>0</v>
      </c>
      <c r="H9" s="3">
        <f>'raw data'!H380</f>
        <v>0</v>
      </c>
      <c r="I9" s="21">
        <f>'raw data'!I380</f>
        <v>0</v>
      </c>
      <c r="J9" s="24">
        <f>'raw data'!J380</f>
        <v>62.8281998631074</v>
      </c>
      <c r="K9" s="4">
        <f>'raw data'!K380</f>
        <v>39396.33625</v>
      </c>
      <c r="L9" s="28">
        <f>'raw data'!M380</f>
        <v>573481.39103049401</v>
      </c>
      <c r="M9" s="28">
        <f>'raw data'!N380</f>
        <v>0</v>
      </c>
    </row>
    <row r="10" spans="1:24" x14ac:dyDescent="0.25">
      <c r="A10" s="52">
        <f>'raw data'!A381</f>
        <v>45168</v>
      </c>
      <c r="B10" s="3">
        <f>'raw data'!B381</f>
        <v>361288.21046628</v>
      </c>
      <c r="C10" s="3">
        <f>'raw data'!C381</f>
        <v>494540.16042372398</v>
      </c>
      <c r="D10" s="3">
        <f>'raw data'!D381</f>
        <v>0</v>
      </c>
      <c r="E10" s="3">
        <f>'raw data'!E381</f>
        <v>40381.244656249997</v>
      </c>
      <c r="F10" s="3">
        <f>'raw data'!F381</f>
        <v>0</v>
      </c>
      <c r="G10" s="3">
        <f>'raw data'!G381</f>
        <v>0</v>
      </c>
      <c r="H10" s="3">
        <f>'raw data'!H381</f>
        <v>0</v>
      </c>
      <c r="I10" s="21">
        <f>'raw data'!I381</f>
        <v>0</v>
      </c>
      <c r="J10" s="24">
        <f>'raw data'!J381</f>
        <v>63.830253251197803</v>
      </c>
      <c r="K10" s="4">
        <f>'raw data'!K381</f>
        <v>40381.244656249997</v>
      </c>
      <c r="L10" s="28">
        <f>'raw data'!M381</f>
        <v>607890.27449232398</v>
      </c>
      <c r="M10" s="28">
        <f>'raw data'!N381</f>
        <v>0</v>
      </c>
    </row>
    <row r="11" spans="1:24" x14ac:dyDescent="0.25">
      <c r="A11" s="52">
        <f>'raw data'!A382</f>
        <v>45412.625</v>
      </c>
      <c r="B11" s="3">
        <f>'raw data'!B382</f>
        <v>392997.83416688401</v>
      </c>
      <c r="C11" s="3">
        <f>'raw data'!C382</f>
        <v>503554.45606501901</v>
      </c>
      <c r="D11" s="3">
        <f>'raw data'!D382</f>
        <v>0</v>
      </c>
      <c r="E11" s="3">
        <f>'raw data'!E382</f>
        <v>27650.511399118699</v>
      </c>
      <c r="F11" s="3">
        <f>'raw data'!F382</f>
        <v>0</v>
      </c>
      <c r="G11" s="3">
        <f>'raw data'!G382</f>
        <v>0</v>
      </c>
      <c r="H11" s="3">
        <f>'raw data'!H382</f>
        <v>0</v>
      </c>
      <c r="I11" s="21">
        <f>'raw data'!I382</f>
        <v>0</v>
      </c>
      <c r="J11" s="24">
        <f>'raw data'!J382</f>
        <v>64.498288843257995</v>
      </c>
      <c r="K11" s="4">
        <f>'raw data'!K382</f>
        <v>27650.511399118699</v>
      </c>
      <c r="L11" s="28">
        <f>'raw data'!M382</f>
        <v>632019.40679649101</v>
      </c>
      <c r="M11" s="28">
        <f>'raw data'!N382</f>
        <v>0</v>
      </c>
    </row>
    <row r="12" spans="1:24" x14ac:dyDescent="0.25">
      <c r="A12" s="52">
        <f>'raw data'!A383</f>
        <v>45777.875</v>
      </c>
      <c r="B12" s="3">
        <f>'raw data'!B383</f>
        <v>416577.70421689702</v>
      </c>
      <c r="C12" s="3">
        <f>'raw data'!C383</f>
        <v>369542.54923322698</v>
      </c>
      <c r="D12" s="3">
        <f>'raw data'!D383</f>
        <v>0</v>
      </c>
      <c r="E12" s="3">
        <f>'raw data'!E383</f>
        <v>96374.482982236295</v>
      </c>
      <c r="F12" s="3">
        <f>'raw data'!F383</f>
        <v>30213.267363901101</v>
      </c>
      <c r="G12" s="3">
        <f>'raw data'!G383</f>
        <v>0</v>
      </c>
      <c r="H12" s="3">
        <f>'raw data'!H383</f>
        <v>1721.32673639011</v>
      </c>
      <c r="I12" s="21">
        <f>'raw data'!I383</f>
        <v>18093.364477066702</v>
      </c>
      <c r="J12" s="24">
        <f>'raw data'!J383</f>
        <v>65.497604380561199</v>
      </c>
      <c r="K12" s="4">
        <f>'raw data'!K383</f>
        <v>116189.17419569301</v>
      </c>
      <c r="L12" s="28">
        <f>'raw data'!M383</f>
        <v>669940.57120428095</v>
      </c>
      <c r="M12" s="28">
        <f>'raw data'!N383</f>
        <v>0</v>
      </c>
    </row>
    <row r="13" spans="1:24" x14ac:dyDescent="0.25">
      <c r="A13" s="52">
        <f>'raw data'!A384</f>
        <v>46143.125</v>
      </c>
      <c r="B13" s="3">
        <f>'raw data'!B384</f>
        <v>441572.36646991101</v>
      </c>
      <c r="C13" s="3">
        <f>'raw data'!C384</f>
        <v>272744.56866695301</v>
      </c>
      <c r="D13" s="3">
        <f>'raw data'!D384</f>
        <v>0</v>
      </c>
      <c r="E13" s="3">
        <f>'raw data'!E384</f>
        <v>98783.845056792197</v>
      </c>
      <c r="F13" s="3">
        <f>'raw data'!F384</f>
        <v>22172.5529539936</v>
      </c>
      <c r="G13" s="3">
        <f>'raw data'!G384</f>
        <v>0</v>
      </c>
      <c r="H13" s="3">
        <f>'raw data'!H384</f>
        <v>917.25529539936701</v>
      </c>
      <c r="I13" s="21">
        <f>'raw data'!I384</f>
        <v>19269.433168076001</v>
      </c>
      <c r="J13" s="24">
        <f>'raw data'!J384</f>
        <v>66.499657768651602</v>
      </c>
      <c r="K13" s="4">
        <f>'raw data'!K384</f>
        <v>118970.533520267</v>
      </c>
      <c r="L13" s="28">
        <f>'raw data'!M384</f>
        <v>676405.49771640205</v>
      </c>
      <c r="M13" s="28">
        <f>'raw data'!N384</f>
        <v>31822.177132203298</v>
      </c>
    </row>
    <row r="14" spans="1:24" x14ac:dyDescent="0.25">
      <c r="A14" s="52">
        <f>'raw data'!A385</f>
        <v>46265</v>
      </c>
      <c r="B14" s="3">
        <f>'raw data'!B385</f>
        <v>450178.98033592501</v>
      </c>
      <c r="C14" s="3">
        <f>'raw data'!C385</f>
        <v>246819.650703914</v>
      </c>
      <c r="D14" s="3">
        <f>'raw data'!D385</f>
        <v>0</v>
      </c>
      <c r="E14" s="3">
        <f>'raw data'!E385</f>
        <v>23001.1853529693</v>
      </c>
      <c r="F14" s="3">
        <f>'raw data'!F385</f>
        <v>5421.28834639859</v>
      </c>
      <c r="G14" s="3">
        <f>'raw data'!G385</f>
        <v>0</v>
      </c>
      <c r="H14" s="3">
        <f>'raw data'!H385</f>
        <v>1441.24257420343</v>
      </c>
      <c r="I14" s="21">
        <f>'raw data'!I385</f>
        <v>6798.5092544945101</v>
      </c>
      <c r="J14" s="24">
        <f>'raw data'!J385</f>
        <v>66.833675564681698</v>
      </c>
      <c r="K14" s="4">
        <f>'raw data'!K385</f>
        <v>31240.937181667199</v>
      </c>
      <c r="L14" s="28">
        <f>'raw data'!M385</f>
        <v>705707.42091542296</v>
      </c>
      <c r="M14" s="28">
        <f>M13</f>
        <v>31822.177132203298</v>
      </c>
    </row>
    <row r="15" spans="1:24" x14ac:dyDescent="0.25">
      <c r="A15" s="52">
        <f>'raw data'!A386</f>
        <v>46630.25</v>
      </c>
      <c r="B15" s="3">
        <f>'raw data'!B386</f>
        <v>477189.71915607998</v>
      </c>
      <c r="C15" s="3">
        <f>'raw data'!C386</f>
        <v>208417.95895108001</v>
      </c>
      <c r="D15" s="3">
        <f>'raw data'!D386</f>
        <v>67462.671263685697</v>
      </c>
      <c r="E15" s="3">
        <f>'raw data'!E386</f>
        <v>90609.661311548596</v>
      </c>
      <c r="F15" s="3">
        <f>'raw data'!F386</f>
        <v>72152.449616367696</v>
      </c>
      <c r="G15" s="3">
        <f>'raw data'!G386</f>
        <v>0</v>
      </c>
      <c r="H15" s="3">
        <f>'raw data'!H386</f>
        <v>9541.9344232046496</v>
      </c>
      <c r="I15" s="21">
        <f>'raw data'!I386</f>
        <v>20521.946324001001</v>
      </c>
      <c r="J15" s="24">
        <f>'raw data'!J386</f>
        <v>67.832991101984902</v>
      </c>
      <c r="K15" s="4">
        <f>'raw data'!K386</f>
        <v>120673.542058754</v>
      </c>
      <c r="L15" s="28">
        <f>'raw data'!M386</f>
        <v>712517.49752725696</v>
      </c>
      <c r="M15" s="28">
        <f>'raw data'!N386</f>
        <v>33521.102493482598</v>
      </c>
    </row>
    <row r="16" spans="1:24" x14ac:dyDescent="0.25">
      <c r="A16" s="52">
        <f>'raw data'!A387</f>
        <v>46995.5</v>
      </c>
      <c r="B16" s="3">
        <f>'raw data'!B387</f>
        <v>505821.10230544501</v>
      </c>
      <c r="C16" s="3">
        <f>'raw data'!C387</f>
        <v>183459.468886794</v>
      </c>
      <c r="D16" s="3">
        <f>'raw data'!D387</f>
        <v>69149.238045277802</v>
      </c>
      <c r="E16" s="3">
        <f>'raw data'!E387</f>
        <v>70263.674719309594</v>
      </c>
      <c r="F16" s="3">
        <f>'raw data'!F387</f>
        <v>71281.929875550995</v>
      </c>
      <c r="G16" s="3">
        <f>'raw data'!G387</f>
        <v>0</v>
      </c>
      <c r="H16" s="3">
        <f>'raw data'!H387</f>
        <v>14493.2580922584</v>
      </c>
      <c r="I16" s="21">
        <f>'raw data'!I387</f>
        <v>21855.872835061</v>
      </c>
      <c r="J16" s="24">
        <f>'raw data'!J387</f>
        <v>68.832306639288106</v>
      </c>
      <c r="K16" s="4">
        <f>'raw data'!K387</f>
        <v>106612.805646629</v>
      </c>
      <c r="L16" s="28">
        <f>'raw data'!M387</f>
        <v>719393.29137839505</v>
      </c>
      <c r="M16" s="28">
        <f>'raw data'!N387</f>
        <v>33844.581132544699</v>
      </c>
    </row>
    <row r="17" spans="1:13" x14ac:dyDescent="0.25">
      <c r="A17" s="52">
        <f>'raw data'!A388</f>
        <v>47360.75</v>
      </c>
      <c r="B17" s="3">
        <f>'raw data'!B388</f>
        <v>536170.36844377196</v>
      </c>
      <c r="C17" s="3">
        <f>'raw data'!C388</f>
        <v>154966.58020832899</v>
      </c>
      <c r="D17" s="3">
        <f>'raw data'!D388</f>
        <v>70877.968996409705</v>
      </c>
      <c r="E17" s="3">
        <f>'raw data'!E388</f>
        <v>72534.815510567307</v>
      </c>
      <c r="F17" s="3">
        <f>'raw data'!F388</f>
        <v>71253.841780155897</v>
      </c>
      <c r="G17" s="3">
        <f>'raw data'!G388</f>
        <v>0</v>
      </c>
      <c r="H17" s="3">
        <f>'raw data'!H388</f>
        <v>14567.1057281751</v>
      </c>
      <c r="I17" s="21">
        <f>'raw data'!I388</f>
        <v>23276.504569339999</v>
      </c>
      <c r="J17" s="24">
        <f>'raw data'!J388</f>
        <v>69.831622176591296</v>
      </c>
      <c r="K17" s="4">
        <f>'raw data'!K388</f>
        <v>110378.425808082</v>
      </c>
      <c r="L17" s="28">
        <f>'raw data'!M388</f>
        <v>726335.43664019695</v>
      </c>
      <c r="M17" s="28">
        <f>'raw data'!N388</f>
        <v>34171.181340473697</v>
      </c>
    </row>
    <row r="18" spans="1:13" x14ac:dyDescent="0.25">
      <c r="A18" s="52">
        <f>'raw data'!A389</f>
        <v>47421.5</v>
      </c>
      <c r="B18" s="3">
        <f>'raw data'!B389</f>
        <v>541327.17550991406</v>
      </c>
      <c r="C18" s="3">
        <f>'raw data'!C389</f>
        <v>151729.43505519201</v>
      </c>
      <c r="D18" s="3">
        <f>'raw data'!D389</f>
        <v>11643.198192428699</v>
      </c>
      <c r="E18" s="3">
        <f>'raw data'!E389</f>
        <v>12298.5955184749</v>
      </c>
      <c r="F18" s="3">
        <f>'raw data'!F389</f>
        <v>1527.3913449691499</v>
      </c>
      <c r="G18" s="3">
        <f>'raw data'!G389</f>
        <v>0</v>
      </c>
      <c r="H18" s="3">
        <f>'raw data'!H389</f>
        <v>0</v>
      </c>
      <c r="I18" s="21">
        <f>'raw data'!I389</f>
        <v>4072.1934072028098</v>
      </c>
      <c r="J18" s="24">
        <f>'raw data'!J389</f>
        <v>69.998631074606394</v>
      </c>
      <c r="K18" s="4">
        <f>'raw data'!K389</f>
        <v>16370.7889256777</v>
      </c>
      <c r="L18" s="28">
        <f>'raw data'!M389</f>
        <v>768938.12778506498</v>
      </c>
      <c r="M18" s="28">
        <f>M17</f>
        <v>34171.181340473697</v>
      </c>
    </row>
    <row r="19" spans="1:13" x14ac:dyDescent="0.25">
      <c r="A19" s="52">
        <f>'raw data'!A390</f>
        <v>47786.75</v>
      </c>
      <c r="B19" s="3">
        <f>'raw data'!B390</f>
        <v>554050.33978102298</v>
      </c>
      <c r="C19" s="3">
        <f>'raw data'!C390</f>
        <v>114078.896744857</v>
      </c>
      <c r="D19" s="3">
        <f>'raw data'!D390</f>
        <v>72649.918221319997</v>
      </c>
      <c r="E19" s="3">
        <f>'raw data'!E390</f>
        <v>103425.545815374</v>
      </c>
      <c r="F19" s="3">
        <f>'raw data'!F390</f>
        <v>70856.196591433501</v>
      </c>
      <c r="G19" s="3">
        <f>'raw data'!G390</f>
        <v>0</v>
      </c>
      <c r="H19" s="3">
        <f>'raw data'!H390</f>
        <v>10945.6657127298</v>
      </c>
      <c r="I19" s="21">
        <f>'raw data'!I390</f>
        <v>24789.477366347099</v>
      </c>
      <c r="J19" s="24">
        <f>'raw data'!J390</f>
        <v>70.997946611909597</v>
      </c>
      <c r="K19" s="4">
        <f>'raw data'!K390</f>
        <v>139160.68889445101</v>
      </c>
      <c r="L19" s="28">
        <f>'raw data'!M390</f>
        <v>776358.38071819104</v>
      </c>
      <c r="M19" s="28">
        <f>'raw data'!N390</f>
        <v>36524.561069790601</v>
      </c>
    </row>
    <row r="20" spans="1:13" x14ac:dyDescent="0.25">
      <c r="A20" s="52">
        <f>'raw data'!A391</f>
        <v>48152</v>
      </c>
      <c r="B20" s="3">
        <f>'raw data'!B391</f>
        <v>565650.76877018798</v>
      </c>
      <c r="C20" s="3">
        <f>'raw data'!C391</f>
        <v>73241.685261406106</v>
      </c>
      <c r="D20" s="3">
        <f>'raw data'!D391</f>
        <v>74466.166176853003</v>
      </c>
      <c r="E20" s="3">
        <f>'raw data'!E391</f>
        <v>106151.517854354</v>
      </c>
      <c r="F20" s="3">
        <f>'raw data'!F391</f>
        <v>70140.975055016504</v>
      </c>
      <c r="G20" s="3">
        <f>'raw data'!G391</f>
        <v>0</v>
      </c>
      <c r="H20" s="3">
        <f>'raw data'!H391</f>
        <v>11238.391613178101</v>
      </c>
      <c r="I20" s="21">
        <f>'raw data'!I391</f>
        <v>26400.793395159701</v>
      </c>
      <c r="J20" s="24">
        <f>'raw data'!J391</f>
        <v>72</v>
      </c>
      <c r="K20" s="4">
        <f>'raw data'!K391</f>
        <v>143790.70286269201</v>
      </c>
      <c r="L20" s="28">
        <f>'raw data'!M391</f>
        <v>784223.84882730502</v>
      </c>
      <c r="M20" s="28">
        <f>'raw data'!N391</f>
        <v>36524.561069790601</v>
      </c>
    </row>
    <row r="21" spans="1:13" x14ac:dyDescent="0.25">
      <c r="A21" s="52">
        <f>'raw data'!A392</f>
        <v>48517.25</v>
      </c>
      <c r="B21" s="3">
        <f>'raw data'!B392</f>
        <v>577494.08174131403</v>
      </c>
      <c r="C21" s="3">
        <f>'raw data'!C392</f>
        <v>58773.760641183697</v>
      </c>
      <c r="D21" s="3">
        <f>'raw data'!D392</f>
        <v>76327.820331274299</v>
      </c>
      <c r="E21" s="3">
        <f>'raw data'!E392</f>
        <v>78034.413868333198</v>
      </c>
      <c r="F21" s="3">
        <f>'raw data'!F392</f>
        <v>69273.148397267505</v>
      </c>
      <c r="G21" s="3">
        <f>'raw data'!G392</f>
        <v>0</v>
      </c>
      <c r="H21" s="3">
        <f>'raw data'!H392</f>
        <v>11134.720388088201</v>
      </c>
      <c r="I21" s="21">
        <f>'raw data'!I392</f>
        <v>28116.844965845099</v>
      </c>
      <c r="J21" s="24">
        <f>'raw data'!J392</f>
        <v>72.999315537303204</v>
      </c>
      <c r="K21" s="4">
        <f>'raw data'!K392</f>
        <v>117285.979222266</v>
      </c>
      <c r="L21" s="28">
        <f>'raw data'!M392</f>
        <v>792561.24502296501</v>
      </c>
      <c r="M21" s="28">
        <f>'raw data'!N392</f>
        <v>36524.561069790601</v>
      </c>
    </row>
    <row r="22" spans="1:13" x14ac:dyDescent="0.25">
      <c r="A22" s="52">
        <f>'raw data'!A393</f>
        <v>48882.5</v>
      </c>
      <c r="B22" s="3">
        <f>'raw data'!B393</f>
        <v>588763.39944978803</v>
      </c>
      <c r="C22" s="3">
        <f>'raw data'!C393</f>
        <v>41429.3596102796</v>
      </c>
      <c r="D22" s="3">
        <f>'raw data'!D393</f>
        <v>78236.015839556203</v>
      </c>
      <c r="E22" s="3">
        <f>'raw data'!E393</f>
        <v>80898.388241786306</v>
      </c>
      <c r="F22" s="3">
        <f>'raw data'!F393</f>
        <v>70027.039102093797</v>
      </c>
      <c r="G22" s="3">
        <f>'raw data'!G393</f>
        <v>0</v>
      </c>
      <c r="H22" s="3">
        <f>'raw data'!H393</f>
        <v>11644.3415745246</v>
      </c>
      <c r="I22" s="21">
        <f>'raw data'!I393</f>
        <v>29944.439888624998</v>
      </c>
      <c r="J22" s="24">
        <f>'raw data'!J393</f>
        <v>73.998631074606394</v>
      </c>
      <c r="K22" s="4">
        <f>'raw data'!K393</f>
        <v>122487.169704935</v>
      </c>
      <c r="L22" s="28">
        <f>'raw data'!M393</f>
        <v>801398.88499036501</v>
      </c>
      <c r="M22" s="28">
        <f>'raw data'!N393</f>
        <v>36524.561069790601</v>
      </c>
    </row>
    <row r="23" spans="1:13" x14ac:dyDescent="0.25">
      <c r="A23" s="52">
        <f>'raw data'!A394</f>
        <v>49247.75</v>
      </c>
      <c r="B23" s="3">
        <f>'raw data'!B394</f>
        <v>599351.24545670103</v>
      </c>
      <c r="C23" s="3">
        <f>'raw data'!C394</f>
        <v>20980.992842329</v>
      </c>
      <c r="D23" s="3">
        <f>'raw data'!D394</f>
        <v>80191.916235545097</v>
      </c>
      <c r="E23" s="3">
        <f>'raw data'!E394</f>
        <v>83833.961974575694</v>
      </c>
      <c r="F23" s="3">
        <f>'raw data'!F394</f>
        <v>70648.890376830095</v>
      </c>
      <c r="G23" s="3">
        <f>'raw data'!G394</f>
        <v>0</v>
      </c>
      <c r="H23" s="3">
        <f>'raw data'!H394</f>
        <v>12139.212084226299</v>
      </c>
      <c r="I23" s="21">
        <f>'raw data'!I394</f>
        <v>31890.828481385601</v>
      </c>
      <c r="J23" s="24">
        <f>'raw data'!J394</f>
        <v>74.997946611909597</v>
      </c>
      <c r="K23" s="4">
        <f>'raw data'!K394</f>
        <v>127864.00254018699</v>
      </c>
      <c r="L23" s="28">
        <f>'raw data'!M394</f>
        <v>810766.78335580905</v>
      </c>
      <c r="M23" s="28">
        <f>'raw data'!N394</f>
        <v>36524.561069790601</v>
      </c>
    </row>
    <row r="24" spans="1:13" x14ac:dyDescent="0.25">
      <c r="A24" s="52">
        <f>'raw data'!A395</f>
        <v>49613</v>
      </c>
      <c r="B24" s="3">
        <f>'raw data'!B395</f>
        <v>590105.63893046405</v>
      </c>
      <c r="C24" s="3">
        <f>'raw data'!C395</f>
        <v>0</v>
      </c>
      <c r="D24" s="3">
        <f>'raw data'!D395</f>
        <v>82196.714141433695</v>
      </c>
      <c r="E24" s="3">
        <f>'raw data'!E395</f>
        <v>86842.925050684804</v>
      </c>
      <c r="F24" s="3">
        <f>'raw data'!F395</f>
        <v>0</v>
      </c>
      <c r="G24" s="3">
        <f>'raw data'!G395</f>
        <v>157140.923416162</v>
      </c>
      <c r="H24" s="3">
        <f>'raw data'!H395</f>
        <v>27577.730854040601</v>
      </c>
      <c r="I24" s="21">
        <f>'raw data'!I395</f>
        <v>33963.732332675703</v>
      </c>
      <c r="J24" s="24">
        <f>'raw data'!J395</f>
        <v>76</v>
      </c>
      <c r="K24" s="4">
        <f>'raw data'!K395</f>
        <v>148384.388237401</v>
      </c>
      <c r="L24" s="28">
        <f>'raw data'!M395</f>
        <v>820696.75562317902</v>
      </c>
      <c r="M24" s="28">
        <f>'raw data'!N395</f>
        <v>36524.561069790601</v>
      </c>
    </row>
    <row r="25" spans="1:13" x14ac:dyDescent="0.25">
      <c r="A25" s="52">
        <f>'raw data'!A396</f>
        <v>49978.25</v>
      </c>
      <c r="B25" s="3">
        <f>'raw data'!B396</f>
        <v>550601.97252974205</v>
      </c>
      <c r="C25" s="3">
        <f>'raw data'!C396</f>
        <v>0</v>
      </c>
      <c r="D25" s="3">
        <f>'raw data'!D396</f>
        <v>84251.631994969503</v>
      </c>
      <c r="E25" s="3">
        <f>'raw data'!E396</f>
        <v>89927.112203696699</v>
      </c>
      <c r="F25" s="3">
        <f>'raw data'!F396</f>
        <v>0</v>
      </c>
      <c r="G25" s="3">
        <f>'raw data'!G396</f>
        <v>177563.03426258199</v>
      </c>
      <c r="H25" s="3">
        <f>'raw data'!H396</f>
        <v>33063.149593522998</v>
      </c>
      <c r="I25" s="21">
        <f>'raw data'!I396</f>
        <v>36171.374934299602</v>
      </c>
      <c r="J25" s="24">
        <f>'raw data'!J396</f>
        <v>76.999315537303204</v>
      </c>
      <c r="K25" s="4">
        <f>'raw data'!K396</f>
        <v>159161.63673151899</v>
      </c>
      <c r="L25" s="28">
        <f>'raw data'!M396</f>
        <v>831222.52622659202</v>
      </c>
      <c r="M25" s="28">
        <f>'raw data'!N396</f>
        <v>36524.561069790601</v>
      </c>
    </row>
    <row r="26" spans="1:13" x14ac:dyDescent="0.25">
      <c r="A26" s="52">
        <f>'raw data'!A397</f>
        <v>50343.5</v>
      </c>
      <c r="B26" s="3">
        <f>'raw data'!B397</f>
        <v>502331.011972106</v>
      </c>
      <c r="C26" s="3">
        <f>'raw data'!C397</f>
        <v>0</v>
      </c>
      <c r="D26" s="3">
        <f>'raw data'!D397</f>
        <v>86357.922794843704</v>
      </c>
      <c r="E26" s="3">
        <f>'raw data'!E397</f>
        <v>93088.404035533895</v>
      </c>
      <c r="F26" s="3">
        <f>'raw data'!F397</f>
        <v>0</v>
      </c>
      <c r="G26" s="3">
        <f>'raw data'!G397</f>
        <v>188244.94058465</v>
      </c>
      <c r="H26" s="3">
        <f>'raw data'!H397</f>
        <v>36054.083363701997</v>
      </c>
      <c r="I26" s="21">
        <f>'raw data'!I397</f>
        <v>38522.514305029101</v>
      </c>
      <c r="J26" s="24">
        <f>'raw data'!J397</f>
        <v>77.998631074606394</v>
      </c>
      <c r="K26" s="4">
        <f>'raw data'!K397</f>
        <v>167665.00170426501</v>
      </c>
      <c r="L26" s="28">
        <f>'raw data'!M397</f>
        <v>842379.84306621004</v>
      </c>
      <c r="M26" s="28">
        <f>'raw data'!N397</f>
        <v>36524.561069790601</v>
      </c>
    </row>
    <row r="27" spans="1:13" x14ac:dyDescent="0.25">
      <c r="A27" s="52">
        <f>'raw data'!A398</f>
        <v>50708.75</v>
      </c>
      <c r="B27" s="3">
        <f>'raw data'!B398</f>
        <v>445223.268140617</v>
      </c>
      <c r="C27" s="3">
        <f>'raw data'!C398</f>
        <v>0</v>
      </c>
      <c r="D27" s="3">
        <f>'raw data'!D398</f>
        <v>88516.870864714801</v>
      </c>
      <c r="E27" s="3">
        <f>'raw data'!E398</f>
        <v>96328.728163166903</v>
      </c>
      <c r="F27" s="3">
        <f>'raw data'!F398</f>
        <v>0</v>
      </c>
      <c r="G27" s="3">
        <f>'raw data'!G398</f>
        <v>196656.31970180801</v>
      </c>
      <c r="H27" s="3">
        <f>'raw data'!H398</f>
        <v>38409.269516506298</v>
      </c>
      <c r="I27" s="21">
        <f>'raw data'!I398</f>
        <v>41026.477734856002</v>
      </c>
      <c r="J27" s="24">
        <f>'raw data'!J398</f>
        <v>78.997946611909597</v>
      </c>
      <c r="K27" s="4">
        <f>'raw data'!K398</f>
        <v>175764.47541452901</v>
      </c>
      <c r="L27" s="28">
        <f>'raw data'!M398</f>
        <v>854206.59891620395</v>
      </c>
      <c r="M27" s="28">
        <f>'raw data'!N398</f>
        <v>36524.561069790601</v>
      </c>
    </row>
    <row r="28" spans="1:13" x14ac:dyDescent="0.25">
      <c r="A28" s="52">
        <f>'raw data'!A399</f>
        <v>51074</v>
      </c>
      <c r="B28" s="3">
        <f>'raw data'!B399</f>
        <v>378670.763839486</v>
      </c>
      <c r="C28" s="3">
        <f>'raw data'!C399</f>
        <v>0</v>
      </c>
      <c r="D28" s="3">
        <f>'raw data'!D399</f>
        <v>90729.792636332699</v>
      </c>
      <c r="E28" s="3">
        <f>'raw data'!E399</f>
        <v>99650.060393990905</v>
      </c>
      <c r="F28" s="3">
        <f>'raw data'!F399</f>
        <v>0</v>
      </c>
      <c r="G28" s="3">
        <f>'raw data'!G399</f>
        <v>204667.620872459</v>
      </c>
      <c r="H28" s="3">
        <f>'raw data'!H399</f>
        <v>40652.433844288702</v>
      </c>
      <c r="I28" s="21">
        <f>'raw data'!I399</f>
        <v>43693.198787621601</v>
      </c>
      <c r="J28" s="24">
        <f>'raw data'!J399</f>
        <v>80</v>
      </c>
      <c r="K28" s="4">
        <f>'raw data'!K399</f>
        <v>183995.69302590101</v>
      </c>
      <c r="L28" s="28">
        <f>'raw data'!M399</f>
        <v>866742.96011719899</v>
      </c>
      <c r="M28" s="28">
        <f>'raw data'!N399</f>
        <v>36524.561069790601</v>
      </c>
    </row>
    <row r="29" spans="1:13" x14ac:dyDescent="0.25">
      <c r="A29" s="52">
        <f>'raw data'!A400</f>
        <v>51439.25</v>
      </c>
      <c r="B29" s="3">
        <f>'raw data'!B400</f>
        <v>301867.67234071298</v>
      </c>
      <c r="C29" s="3">
        <f>'raw data'!C400</f>
        <v>0</v>
      </c>
      <c r="D29" s="3">
        <f>'raw data'!D400</f>
        <v>92998.037452240998</v>
      </c>
      <c r="E29" s="3">
        <f>'raw data'!E400</f>
        <v>103054.425930585</v>
      </c>
      <c r="F29" s="3">
        <f>'raw data'!F400</f>
        <v>0</v>
      </c>
      <c r="G29" s="3">
        <f>'raw data'!G400</f>
        <v>212814.97193564501</v>
      </c>
      <c r="H29" s="3">
        <f>'raw data'!H400</f>
        <v>42933.692141980799</v>
      </c>
      <c r="I29" s="21">
        <f>'raw data'!I400</f>
        <v>46533.256708817004</v>
      </c>
      <c r="J29" s="24">
        <f>'raw data'!J400</f>
        <v>80.999315537303204</v>
      </c>
      <c r="K29" s="4">
        <f>'raw data'!K400</f>
        <v>192521.374781383</v>
      </c>
      <c r="L29" s="28">
        <f>'raw data'!M400</f>
        <v>880031.50299025199</v>
      </c>
      <c r="M29" s="28">
        <f>'raw data'!N400</f>
        <v>36524.561069790601</v>
      </c>
    </row>
    <row r="30" spans="1:13" x14ac:dyDescent="0.25">
      <c r="A30" s="52">
        <f>'raw data'!A401</f>
        <v>51804.5</v>
      </c>
      <c r="B30" s="3">
        <f>'raw data'!B401</f>
        <v>213902.147362105</v>
      </c>
      <c r="C30" s="3">
        <f>'raw data'!C401</f>
        <v>0</v>
      </c>
      <c r="D30" s="3">
        <f>'raw data'!D401</f>
        <v>95322.988388547004</v>
      </c>
      <c r="E30" s="3">
        <f>'raw data'!E401</f>
        <v>106543.900605594</v>
      </c>
      <c r="F30" s="3">
        <f>'raw data'!F401</f>
        <v>0</v>
      </c>
      <c r="G30" s="3">
        <f>'raw data'!G401</f>
        <v>221261.62395397399</v>
      </c>
      <c r="H30" s="3">
        <f>'raw data'!H401</f>
        <v>45298.754707112799</v>
      </c>
      <c r="I30" s="21">
        <f>'raw data'!I401</f>
        <v>49557.918394890097</v>
      </c>
      <c r="J30" s="24">
        <f>'raw data'!J401</f>
        <v>81.998631074606394</v>
      </c>
      <c r="K30" s="4">
        <f>'raw data'!K401</f>
        <v>201400.57370759701</v>
      </c>
      <c r="L30" s="28">
        <f>'raw data'!M401</f>
        <v>894117.35843569005</v>
      </c>
      <c r="M30" s="28">
        <f>'raw data'!N401</f>
        <v>36524.561069790601</v>
      </c>
    </row>
    <row r="31" spans="1:13" x14ac:dyDescent="0.25">
      <c r="A31" s="52">
        <f>'raw data'!A402</f>
        <v>52169.75</v>
      </c>
      <c r="B31" s="3">
        <f>'raw data'!B402</f>
        <v>113778.227629998</v>
      </c>
      <c r="C31" s="3">
        <f>'raw data'!C402</f>
        <v>0</v>
      </c>
      <c r="D31" s="3">
        <f>'raw data'!D402</f>
        <v>97706.063098260696</v>
      </c>
      <c r="E31" s="3">
        <f>'raw data'!E402</f>
        <v>110120.612147479</v>
      </c>
      <c r="F31" s="3">
        <f>'raw data'!F402</f>
        <v>0</v>
      </c>
      <c r="G31" s="3">
        <f>'raw data'!G402</f>
        <v>230067.20155020099</v>
      </c>
      <c r="H31" s="3">
        <f>'raw data'!H402</f>
        <v>47764.316434056498</v>
      </c>
      <c r="I31" s="21">
        <f>'raw data'!I402</f>
        <v>52779.183090557999</v>
      </c>
      <c r="J31" s="24">
        <f>'raw data'!J402</f>
        <v>82.997946611909597</v>
      </c>
      <c r="K31" s="4">
        <f>'raw data'!K402</f>
        <v>210664.111672094</v>
      </c>
      <c r="L31" s="28">
        <f>'raw data'!M402</f>
        <v>909048.36520785303</v>
      </c>
      <c r="M31" s="28">
        <f>'raw data'!N402</f>
        <v>36524.561069790601</v>
      </c>
    </row>
    <row r="32" spans="1:13" x14ac:dyDescent="0.25">
      <c r="A32" s="52">
        <f>'raw data'!A403</f>
        <v>52535</v>
      </c>
      <c r="B32" s="3">
        <f>'raw data'!B403</f>
        <v>417.88479804345099</v>
      </c>
      <c r="C32" s="3">
        <f>'raw data'!C403</f>
        <v>0</v>
      </c>
      <c r="D32" s="3">
        <f>'raw data'!D403</f>
        <v>100148.714675717</v>
      </c>
      <c r="E32" s="3">
        <f>'raw data'!E403</f>
        <v>113786.741477911</v>
      </c>
      <c r="F32" s="3">
        <f>'raw data'!F403</f>
        <v>0</v>
      </c>
      <c r="G32" s="3">
        <f>'raw data'!G403</f>
        <v>239263.141771845</v>
      </c>
      <c r="H32" s="3">
        <f>'raw data'!H403</f>
        <v>50339.179696116596</v>
      </c>
      <c r="I32" s="21">
        <f>'raw data'!I403</f>
        <v>56209.829991444298</v>
      </c>
      <c r="J32" s="24">
        <f>'raw data'!J403</f>
        <v>84</v>
      </c>
      <c r="K32" s="4">
        <f>'raw data'!K403</f>
        <v>220335.751165472</v>
      </c>
      <c r="L32" s="28">
        <f>'raw data'!M403</f>
        <v>924875.23238634598</v>
      </c>
      <c r="M32" s="28">
        <f>'raw data'!N403</f>
        <v>36524.561069790601</v>
      </c>
    </row>
    <row r="33" spans="1:13" x14ac:dyDescent="0.25">
      <c r="A33" s="52">
        <f>'raw data'!A404</f>
        <v>52900.25</v>
      </c>
      <c r="B33" s="3">
        <f>'raw data'!B404</f>
        <v>-127563.979280068</v>
      </c>
      <c r="C33" s="3">
        <f>'raw data'!C404</f>
        <v>0</v>
      </c>
      <c r="D33" s="3">
        <f>'raw data'!D404</f>
        <v>102652.43254261</v>
      </c>
      <c r="E33" s="3">
        <f>'raw data'!E404</f>
        <v>117544.524041603</v>
      </c>
      <c r="F33" s="3">
        <f>'raw data'!F404</f>
        <v>0</v>
      </c>
      <c r="G33" s="3">
        <f>'raw data'!G404</f>
        <v>248873.868867007</v>
      </c>
      <c r="H33" s="3">
        <f>'raw data'!H404</f>
        <v>53251.376726112503</v>
      </c>
      <c r="I33" s="21">
        <f>'raw data'!I404</f>
        <v>59863.468940888102</v>
      </c>
      <c r="J33" s="24">
        <f>'raw data'!J404</f>
        <v>84.999315537303204</v>
      </c>
      <c r="K33" s="4">
        <f>'raw data'!K404</f>
        <v>230659.369708604</v>
      </c>
      <c r="L33" s="28">
        <f>'raw data'!M404</f>
        <v>941651.71159554902</v>
      </c>
      <c r="M33" s="28">
        <f>'raw data'!N404</f>
        <v>36524.561069790601</v>
      </c>
    </row>
    <row r="34" spans="1:13" x14ac:dyDescent="0.25">
      <c r="A34" s="52">
        <f>'raw data'!A405</f>
        <v>53265.5</v>
      </c>
      <c r="B34" s="3">
        <f>'raw data'!B405</f>
        <v>-271790.430993822</v>
      </c>
      <c r="C34" s="3">
        <f>'raw data'!C405</f>
        <v>0</v>
      </c>
      <c r="D34" s="3">
        <f>'raw data'!D405</f>
        <v>105218.74335617499</v>
      </c>
      <c r="E34" s="3">
        <f>'raw data'!E405</f>
        <v>121396.25116938799</v>
      </c>
      <c r="F34" s="3">
        <f>'raw data'!F405</f>
        <v>0</v>
      </c>
      <c r="G34" s="3">
        <f>'raw data'!G405</f>
        <v>259143.971883911</v>
      </c>
      <c r="H34" s="3">
        <f>'raw data'!H405</f>
        <v>56640.510721690698</v>
      </c>
      <c r="I34" s="21">
        <f>'raw data'!I405</f>
        <v>63754.594422045899</v>
      </c>
      <c r="J34" s="24">
        <f>'raw data'!J405</f>
        <v>85.998631074606394</v>
      </c>
      <c r="K34" s="4">
        <f>'raw data'!K405</f>
        <v>241791.356313125</v>
      </c>
      <c r="L34" s="28">
        <f>'raw data'!M405</f>
        <v>959434.77955730399</v>
      </c>
      <c r="M34" s="28">
        <f>'raw data'!N405</f>
        <v>36524.561069790601</v>
      </c>
    </row>
    <row r="35" spans="1:13" x14ac:dyDescent="0.25">
      <c r="A35" s="52">
        <f>'raw data'!A406</f>
        <v>53630.75</v>
      </c>
      <c r="B35" s="3">
        <f>'raw data'!B406</f>
        <v>-433790.65894487302</v>
      </c>
      <c r="C35" s="3">
        <f>'raw data'!C406</f>
        <v>0</v>
      </c>
      <c r="D35" s="3">
        <f>'raw data'!D406</f>
        <v>107849.211940079</v>
      </c>
      <c r="E35" s="3">
        <f>'raw data'!E406</f>
        <v>125344.271475368</v>
      </c>
      <c r="F35" s="3">
        <f>'raw data'!F406</f>
        <v>0</v>
      </c>
      <c r="G35" s="3">
        <f>'raw data'!G406</f>
        <v>270230.604535316</v>
      </c>
      <c r="H35" s="3">
        <f>'raw data'!H406</f>
        <v>60299.0994966543</v>
      </c>
      <c r="I35" s="21">
        <f>'raw data'!I406</f>
        <v>67898.643059478898</v>
      </c>
      <c r="J35" s="24">
        <f>'raw data'!J406</f>
        <v>86.997946611909597</v>
      </c>
      <c r="K35" s="4">
        <f>'raw data'!K406</f>
        <v>253542.01403150099</v>
      </c>
      <c r="L35" s="28">
        <f>'raw data'!M406</f>
        <v>978284.83159676404</v>
      </c>
      <c r="M35" s="28">
        <f>'raw data'!N406</f>
        <v>36524.561069790601</v>
      </c>
    </row>
    <row r="36" spans="1:13" x14ac:dyDescent="0.25">
      <c r="A36" s="52">
        <f>'raw data'!A407</f>
        <v>53996</v>
      </c>
      <c r="B36" s="3">
        <f>'raw data'!B407</f>
        <v>-615140.51754506503</v>
      </c>
      <c r="C36" s="3">
        <f>'raw data'!C407</f>
        <v>0</v>
      </c>
      <c r="D36" s="3">
        <f>'raw data'!D407</f>
        <v>110545.442238581</v>
      </c>
      <c r="E36" s="3">
        <f>'raw data'!E407</f>
        <v>129390.992288996</v>
      </c>
      <c r="F36" s="3">
        <f>'raw data'!F407</f>
        <v>0</v>
      </c>
      <c r="G36" s="3">
        <f>'raw data'!G407</f>
        <v>281944.89137799898</v>
      </c>
      <c r="H36" s="3">
        <f>'raw data'!H407</f>
        <v>64164.814154739899</v>
      </c>
      <c r="I36" s="21">
        <f>'raw data'!I407</f>
        <v>72312.054858345</v>
      </c>
      <c r="J36" s="24">
        <f>'raw data'!J407</f>
        <v>88</v>
      </c>
      <c r="K36" s="4">
        <f>'raw data'!K407</f>
        <v>265867.86130208097</v>
      </c>
      <c r="L36" s="28">
        <f>'raw data'!M407</f>
        <v>998265.88675859198</v>
      </c>
      <c r="M36" s="28">
        <f>'raw data'!N407</f>
        <v>36524.561069790601</v>
      </c>
    </row>
    <row r="37" spans="1:13" x14ac:dyDescent="0.25">
      <c r="A37" s="52">
        <f>'raw data'!A408</f>
        <v>54361.25</v>
      </c>
      <c r="B37" s="3">
        <f>'raw data'!B408</f>
        <v>-817514.68674938695</v>
      </c>
      <c r="C37" s="3">
        <f>'raw data'!C408</f>
        <v>0</v>
      </c>
      <c r="D37" s="3">
        <f>'raw data'!D408</f>
        <v>113309.07829454599</v>
      </c>
      <c r="E37" s="3">
        <f>'raw data'!E408</f>
        <v>133538.88112296601</v>
      </c>
      <c r="F37" s="3">
        <f>'raw data'!F408</f>
        <v>0</v>
      </c>
      <c r="G37" s="3">
        <f>'raw data'!G408</f>
        <v>294244.23302745202</v>
      </c>
      <c r="H37" s="3">
        <f>'raw data'!H408</f>
        <v>68223.596899059397</v>
      </c>
      <c r="I37" s="21">
        <f>'raw data'!I408</f>
        <v>77012.338424137401</v>
      </c>
      <c r="J37" s="24">
        <f>'raw data'!J408</f>
        <v>88.999315537303204</v>
      </c>
      <c r="K37" s="4">
        <f>'raw data'!K408</f>
        <v>278774.81644616299</v>
      </c>
      <c r="L37" s="28">
        <f>'raw data'!M408</f>
        <v>1019445.80523013</v>
      </c>
      <c r="M37" s="28">
        <f>'raw data'!N408</f>
        <v>36524.561069790601</v>
      </c>
    </row>
    <row r="38" spans="1:13" x14ac:dyDescent="0.25">
      <c r="A38" s="52">
        <f>'raw data'!A409</f>
        <v>54726.5</v>
      </c>
      <c r="B38" s="3">
        <f>'raw data'!B409</f>
        <v>-1042710.08357951</v>
      </c>
      <c r="C38" s="3">
        <f>'raw data'!C409</f>
        <v>0</v>
      </c>
      <c r="D38" s="3">
        <f>'raw data'!D409</f>
        <v>116141.805251909</v>
      </c>
      <c r="E38" s="3">
        <f>'raw data'!E409</f>
        <v>137790.467177785</v>
      </c>
      <c r="F38" s="3">
        <f>'raw data'!F409</f>
        <v>0</v>
      </c>
      <c r="G38" s="3">
        <f>'raw data'!G409</f>
        <v>307135.49478055502</v>
      </c>
      <c r="H38" s="3">
        <f>'raw data'!H409</f>
        <v>72477.7132775832</v>
      </c>
      <c r="I38" s="21">
        <f>'raw data'!I409</f>
        <v>82018.140421706295</v>
      </c>
      <c r="J38" s="24">
        <f>'raw data'!J409</f>
        <v>89.998631074606394</v>
      </c>
      <c r="K38" s="4">
        <f>'raw data'!K409</f>
        <v>292286.32087707502</v>
      </c>
      <c r="L38" s="28">
        <f>'raw data'!M409</f>
        <v>1041896.51880995</v>
      </c>
      <c r="M38" s="28">
        <f>'raw data'!N409</f>
        <v>36524.561069790601</v>
      </c>
    </row>
    <row r="39" spans="1:13" x14ac:dyDescent="0.25">
      <c r="A39" s="52">
        <f>'raw data'!A410</f>
        <v>55091.75</v>
      </c>
      <c r="B39" s="3">
        <f>'raw data'!B410</f>
        <v>-1292660.23493775</v>
      </c>
      <c r="C39" s="3">
        <f>'raw data'!C410</f>
        <v>0</v>
      </c>
      <c r="D39" s="3">
        <f>'raw data'!D410</f>
        <v>119045.350383207</v>
      </c>
      <c r="E39" s="3">
        <f>'raw data'!E410</f>
        <v>142148.34288397399</v>
      </c>
      <c r="F39" s="3">
        <f>'raw data'!F410</f>
        <v>0</v>
      </c>
      <c r="G39" s="3">
        <f>'raw data'!G410</f>
        <v>320643.13422298501</v>
      </c>
      <c r="H39" s="3">
        <f>'raw data'!H410</f>
        <v>76935.234293585003</v>
      </c>
      <c r="I39" s="21">
        <f>'raw data'!I410</f>
        <v>87349.319549117296</v>
      </c>
      <c r="J39" s="24">
        <f>'raw data'!J410</f>
        <v>90.997946611909597</v>
      </c>
      <c r="K39" s="4">
        <f>'raw data'!K410</f>
        <v>306432.89672667702</v>
      </c>
      <c r="L39" s="28">
        <f>'raw data'!M410</f>
        <v>1065694.27520457</v>
      </c>
      <c r="M39" s="28">
        <f>'raw data'!N410</f>
        <v>36524.561069790601</v>
      </c>
    </row>
    <row r="40" spans="1:13" x14ac:dyDescent="0.25">
      <c r="A40" s="52">
        <f>'raw data'!A411</f>
        <v>55457</v>
      </c>
      <c r="B40" s="3">
        <f>'raw data'!B411</f>
        <v>-1569447.14766357</v>
      </c>
      <c r="C40" s="3">
        <f>'raw data'!C411</f>
        <v>0</v>
      </c>
      <c r="D40" s="3">
        <f>'raw data'!D411</f>
        <v>122021.484142787</v>
      </c>
      <c r="E40" s="3">
        <f>'raw data'!E411</f>
        <v>146615.16548281899</v>
      </c>
      <c r="F40" s="3">
        <f>'raw data'!F411</f>
        <v>0</v>
      </c>
      <c r="G40" s="3">
        <f>'raw data'!G411</f>
        <v>334798.76354458602</v>
      </c>
      <c r="H40" s="3">
        <f>'raw data'!H411</f>
        <v>81606.591969713496</v>
      </c>
      <c r="I40" s="21">
        <f>'raw data'!I411</f>
        <v>93027.025319809894</v>
      </c>
      <c r="J40" s="24">
        <f>'raw data'!J411</f>
        <v>92</v>
      </c>
      <c r="K40" s="4">
        <f>'raw data'!K411</f>
        <v>321248.78277234198</v>
      </c>
      <c r="L40" s="28">
        <f>'raw data'!M411</f>
        <v>1090919.8969828701</v>
      </c>
      <c r="M40" s="28">
        <f>'raw data'!N411</f>
        <v>36524.561069790601</v>
      </c>
    </row>
    <row r="41" spans="1:13" x14ac:dyDescent="0.25">
      <c r="A41" s="52">
        <f>'raw data'!A412</f>
        <v>55822.25</v>
      </c>
      <c r="B41" s="3">
        <f>'raw data'!B412</f>
        <v>-1875312.86674264</v>
      </c>
      <c r="C41" s="3">
        <f>'raw data'!C412</f>
        <v>0</v>
      </c>
      <c r="D41" s="3">
        <f>'raw data'!D412</f>
        <v>125072.02124635701</v>
      </c>
      <c r="E41" s="3">
        <f>'raw data'!E412</f>
        <v>151193.65864663399</v>
      </c>
      <c r="F41" s="3">
        <f>'raw data'!F412</f>
        <v>0</v>
      </c>
      <c r="G41" s="3">
        <f>'raw data'!G412</f>
        <v>349637.79046478198</v>
      </c>
      <c r="H41" s="3">
        <f>'raw data'!H412</f>
        <v>86503.470853378094</v>
      </c>
      <c r="I41" s="21">
        <f>'raw data'!I412</f>
        <v>99073.781965597504</v>
      </c>
      <c r="J41" s="24">
        <f>'raw data'!J412</f>
        <v>92.999315537303204</v>
      </c>
      <c r="K41" s="4">
        <f>'raw data'!K412</f>
        <v>336770.91146561003</v>
      </c>
      <c r="L41" s="28">
        <f>'raw data'!M412</f>
        <v>1117659.05606787</v>
      </c>
      <c r="M41" s="28">
        <f>'raw data'!N412</f>
        <v>36524.561069790601</v>
      </c>
    </row>
    <row r="42" spans="1:13" x14ac:dyDescent="0.25">
      <c r="A42" s="52">
        <f>'raw data'!A413</f>
        <v>56187.5</v>
      </c>
      <c r="B42" s="3">
        <f>'raw data'!B413</f>
        <v>-2212671.4810971101</v>
      </c>
      <c r="C42" s="3">
        <f>'raw data'!C413</f>
        <v>0</v>
      </c>
      <c r="D42" s="3">
        <f>'raw data'!D413</f>
        <v>128198.821777516</v>
      </c>
      <c r="E42" s="3">
        <f>'raw data'!E413</f>
        <v>155886.61413954399</v>
      </c>
      <c r="F42" s="3">
        <f>'raw data'!F413</f>
        <v>0</v>
      </c>
      <c r="G42" s="3">
        <f>'raw data'!G413</f>
        <v>365198.400589447</v>
      </c>
      <c r="H42" s="3">
        <f>'raw data'!H413</f>
        <v>91638.472194517701</v>
      </c>
      <c r="I42" s="21">
        <f>'raw data'!I413</f>
        <v>105513.57779336099</v>
      </c>
      <c r="J42" s="24">
        <f>'raw data'!J413</f>
        <v>93.998631074606394</v>
      </c>
      <c r="K42" s="4">
        <f>'raw data'!K413</f>
        <v>353038.66412742401</v>
      </c>
      <c r="L42" s="28">
        <f>'raw data'!M413</f>
        <v>1146002.5646979599</v>
      </c>
      <c r="M42" s="28">
        <f>'raw data'!N413</f>
        <v>36524.561069790601</v>
      </c>
    </row>
    <row r="43" spans="1:13" x14ac:dyDescent="0.25">
      <c r="A43" s="52">
        <f>'raw data'!A414</f>
        <v>56552.75</v>
      </c>
      <c r="B43" s="3">
        <f>'raw data'!B414</f>
        <v>-2584121.8665449698</v>
      </c>
      <c r="C43" s="3">
        <f>'raw data'!C414</f>
        <v>0</v>
      </c>
      <c r="D43" s="3">
        <f>'raw data'!D414</f>
        <v>131403.79232195401</v>
      </c>
      <c r="E43" s="3">
        <f>'raw data'!E414</f>
        <v>160696.89351977801</v>
      </c>
      <c r="F43" s="3">
        <f>'raw data'!F414</f>
        <v>0</v>
      </c>
      <c r="G43" s="3">
        <f>'raw data'!G414</f>
        <v>381521.31828572298</v>
      </c>
      <c r="H43" s="3">
        <f>'raw data'!H414</f>
        <v>97025.035034288696</v>
      </c>
      <c r="I43" s="21">
        <f>'raw data'!I414</f>
        <v>112371.960349929</v>
      </c>
      <c r="J43" s="24">
        <f>'raw data'!J414</f>
        <v>94.997946611909597</v>
      </c>
      <c r="K43" s="4">
        <f>'raw data'!K414</f>
        <v>370093.88890399598</v>
      </c>
      <c r="L43" s="28">
        <f>'raw data'!M414</f>
        <v>1176046.68384586</v>
      </c>
      <c r="M43" s="28">
        <f>'raw data'!N414</f>
        <v>36524.561069790601</v>
      </c>
    </row>
    <row r="44" spans="1:13" x14ac:dyDescent="0.25">
      <c r="A44" s="52">
        <f>'raw data'!A415</f>
        <v>56552.75</v>
      </c>
      <c r="B44" s="3">
        <f>'raw data'!B415</f>
        <v>-2584121.8665449698</v>
      </c>
      <c r="C44" s="3">
        <f>'raw data'!C415</f>
        <v>0</v>
      </c>
      <c r="D44" s="3">
        <f>'raw data'!D415</f>
        <v>0</v>
      </c>
      <c r="E44" s="3">
        <f>'raw data'!E415</f>
        <v>0</v>
      </c>
      <c r="F44" s="3">
        <f>'raw data'!F415</f>
        <v>0</v>
      </c>
      <c r="G44" s="3">
        <f>'raw data'!G415</f>
        <v>0</v>
      </c>
      <c r="H44" s="3">
        <f>'raw data'!H415</f>
        <v>0</v>
      </c>
      <c r="I44" s="21">
        <f>'raw data'!I415</f>
        <v>0</v>
      </c>
      <c r="J44" s="24">
        <f>'raw data'!J415</f>
        <v>94.997946611909597</v>
      </c>
      <c r="K44" s="4">
        <f>'raw data'!K415</f>
        <v>0</v>
      </c>
      <c r="L44" s="28">
        <f>'raw data'!M415</f>
        <v>1246609.4848766101</v>
      </c>
      <c r="M44" s="28">
        <f>'raw data'!N415</f>
        <v>0</v>
      </c>
    </row>
    <row r="45" spans="1:13" ht="15.75" thickBot="1" x14ac:dyDescent="0.3">
      <c r="A45" s="52">
        <f>'raw data'!A416</f>
        <v>56552.75</v>
      </c>
      <c r="B45" s="3">
        <f>'raw data'!B416</f>
        <v>0</v>
      </c>
      <c r="C45" s="3">
        <f>'raw data'!C416</f>
        <v>0</v>
      </c>
      <c r="D45" s="3">
        <f>'raw data'!D416</f>
        <v>0</v>
      </c>
      <c r="E45" s="3">
        <f>'raw data'!E416</f>
        <v>0</v>
      </c>
      <c r="F45" s="3">
        <f>'raw data'!F416</f>
        <v>0</v>
      </c>
      <c r="G45" s="3">
        <f>'raw data'!G416</f>
        <v>0</v>
      </c>
      <c r="H45" s="3">
        <f>'raw data'!H416</f>
        <v>0</v>
      </c>
      <c r="I45" s="21">
        <f>'raw data'!I416</f>
        <v>0</v>
      </c>
      <c r="J45" s="24">
        <f>'raw data'!J416</f>
        <v>94.997946611909597</v>
      </c>
      <c r="K45" s="4">
        <f>'raw data'!K416</f>
        <v>0</v>
      </c>
      <c r="L45" s="28">
        <f>'raw data'!M416</f>
        <v>0</v>
      </c>
      <c r="M45" s="28">
        <f>'raw data'!N416</f>
        <v>0</v>
      </c>
    </row>
    <row r="46" spans="1:13" ht="16.5" thickTop="1" thickBot="1" x14ac:dyDescent="0.3">
      <c r="A46" s="93" t="s">
        <v>54</v>
      </c>
      <c r="B46" s="94"/>
      <c r="C46" s="95"/>
      <c r="D46" s="73">
        <f t="shared" ref="D46:I46" si="0">SUM(D6:D45)</f>
        <v>2700691.8328451314</v>
      </c>
      <c r="E46" s="73">
        <f t="shared" si="0"/>
        <v>3444527.152469187</v>
      </c>
      <c r="F46" s="73">
        <f t="shared" si="0"/>
        <v>624968.9708039785</v>
      </c>
      <c r="G46" s="73">
        <f t="shared" si="0"/>
        <v>5241052.2496290887</v>
      </c>
      <c r="H46" s="73">
        <f t="shared" si="0"/>
        <v>1270642.9799950283</v>
      </c>
      <c r="I46" s="73">
        <f t="shared" si="0"/>
        <v>1573682.599517212</v>
      </c>
      <c r="J46" s="72"/>
      <c r="K46" s="74">
        <f>SUM(K6:K45)</f>
        <v>6288852.7319814293</v>
      </c>
    </row>
    <row r="47" spans="1:13" x14ac:dyDescent="0.25">
      <c r="A47" s="75"/>
      <c r="B47" s="75"/>
      <c r="C47" s="75"/>
      <c r="D47" s="45"/>
      <c r="E47" s="45">
        <f>E46/$K$46</f>
        <v>0.54771948068561616</v>
      </c>
      <c r="F47" s="45"/>
      <c r="G47" s="45"/>
      <c r="H47" s="45">
        <f>H46/$K$46</f>
        <v>0.20204686516719986</v>
      </c>
      <c r="I47" s="45">
        <f>I46/$K$46</f>
        <v>0.25023365414718363</v>
      </c>
      <c r="J47" s="75"/>
      <c r="K47" s="45"/>
      <c r="L47" s="28"/>
    </row>
    <row r="48" spans="1:13" x14ac:dyDescent="0.25">
      <c r="A48" s="75"/>
      <c r="B48" s="75"/>
      <c r="C48" s="75"/>
      <c r="D48" s="45">
        <f>D46/($D$46+$F$46+$G$46)</f>
        <v>0.31525414894241915</v>
      </c>
      <c r="E48" s="75"/>
      <c r="F48" s="45">
        <f>F46/($D$46+$F$46+$G$46)</f>
        <v>7.2953181333046221E-2</v>
      </c>
      <c r="G48" s="45">
        <f>G46/($D$46+$F$46+$G$46)</f>
        <v>0.61179266972453461</v>
      </c>
      <c r="H48" s="75"/>
      <c r="I48" s="75"/>
      <c r="J48" s="75"/>
      <c r="K48" s="75"/>
      <c r="L48" s="28"/>
    </row>
    <row r="51" spans="1:7" x14ac:dyDescent="0.25">
      <c r="A51" s="65" t="s">
        <v>31</v>
      </c>
      <c r="B51" s="79" t="s">
        <v>58</v>
      </c>
      <c r="C51" s="80">
        <v>0.05</v>
      </c>
      <c r="D51" s="79" t="s">
        <v>58</v>
      </c>
      <c r="E51" s="80">
        <v>0.06</v>
      </c>
      <c r="F51" s="79" t="s">
        <v>58</v>
      </c>
      <c r="G51" s="80">
        <v>7.0000000000000007E-2</v>
      </c>
    </row>
    <row r="52" spans="1:7" x14ac:dyDescent="0.25">
      <c r="A52" s="65">
        <v>60</v>
      </c>
      <c r="B52" s="28">
        <v>500000</v>
      </c>
      <c r="C52" s="28"/>
      <c r="D52" s="28">
        <v>500000</v>
      </c>
      <c r="E52" s="28"/>
      <c r="F52" s="28">
        <v>500000</v>
      </c>
      <c r="G52" s="28"/>
    </row>
    <row r="53" spans="1:7" x14ac:dyDescent="0.25">
      <c r="A53" s="65">
        <f>1+A52</f>
        <v>61</v>
      </c>
      <c r="B53" s="28">
        <f t="shared" ref="B53:B82" si="1">B52*(1+$C$51)-C52</f>
        <v>525000</v>
      </c>
      <c r="C53" s="28"/>
      <c r="D53" s="28">
        <f>D52*(1+E$51)-E52</f>
        <v>530000</v>
      </c>
      <c r="E53" s="28"/>
      <c r="F53" s="28">
        <f>F52*(1+G$51)-G52</f>
        <v>535000</v>
      </c>
      <c r="G53" s="28"/>
    </row>
    <row r="54" spans="1:7" x14ac:dyDescent="0.25">
      <c r="A54" s="65">
        <f t="shared" ref="A54:A82" si="2">1+A53</f>
        <v>62</v>
      </c>
      <c r="B54" s="28">
        <f t="shared" si="1"/>
        <v>551250</v>
      </c>
      <c r="C54" s="28"/>
      <c r="D54" s="28">
        <f t="shared" ref="D54:D82" si="3">D53*(1+E$51)-E53</f>
        <v>561800</v>
      </c>
      <c r="E54" s="28"/>
      <c r="F54" s="28">
        <f t="shared" ref="F54:F82" si="4">F53*(1+G$51)-G53</f>
        <v>572450</v>
      </c>
      <c r="G54" s="28"/>
    </row>
    <row r="55" spans="1:7" x14ac:dyDescent="0.25">
      <c r="A55" s="65">
        <f t="shared" si="2"/>
        <v>63</v>
      </c>
      <c r="B55" s="28">
        <f t="shared" si="1"/>
        <v>578812.5</v>
      </c>
      <c r="C55" s="28"/>
      <c r="D55" s="28">
        <f t="shared" si="3"/>
        <v>595508</v>
      </c>
      <c r="E55" s="28"/>
      <c r="F55" s="28">
        <f t="shared" si="4"/>
        <v>612521.5</v>
      </c>
      <c r="G55" s="28"/>
    </row>
    <row r="56" spans="1:7" x14ac:dyDescent="0.25">
      <c r="A56" s="65">
        <f t="shared" si="2"/>
        <v>64</v>
      </c>
      <c r="B56" s="28">
        <f t="shared" si="1"/>
        <v>607753.125</v>
      </c>
      <c r="C56" s="28"/>
      <c r="D56" s="28">
        <f t="shared" si="3"/>
        <v>631238.48</v>
      </c>
      <c r="E56" s="28">
        <f>0.0475*D52</f>
        <v>23750</v>
      </c>
      <c r="F56" s="28">
        <f t="shared" si="4"/>
        <v>655398.005</v>
      </c>
      <c r="G56" s="28">
        <f>0.0475*F52</f>
        <v>23750</v>
      </c>
    </row>
    <row r="57" spans="1:7" x14ac:dyDescent="0.25">
      <c r="A57" s="65">
        <f t="shared" si="2"/>
        <v>65</v>
      </c>
      <c r="B57" s="28">
        <f t="shared" si="1"/>
        <v>638140.78125</v>
      </c>
      <c r="C57" s="28"/>
      <c r="D57" s="28">
        <f t="shared" si="3"/>
        <v>645362.78879999998</v>
      </c>
      <c r="E57" s="28">
        <f t="shared" ref="E57:G65" si="5">0.0475*D53</f>
        <v>25175</v>
      </c>
      <c r="F57" s="28">
        <f t="shared" si="4"/>
        <v>677525.86535000009</v>
      </c>
      <c r="G57" s="28">
        <f t="shared" si="5"/>
        <v>25412.5</v>
      </c>
    </row>
    <row r="58" spans="1:7" x14ac:dyDescent="0.25">
      <c r="A58" s="65">
        <f t="shared" si="2"/>
        <v>66</v>
      </c>
      <c r="B58" s="28">
        <f t="shared" si="1"/>
        <v>670047.8203125</v>
      </c>
      <c r="C58" s="28">
        <f>0.0475*B58</f>
        <v>31827.27146484375</v>
      </c>
      <c r="D58" s="28">
        <f t="shared" si="3"/>
        <v>658909.55612800003</v>
      </c>
      <c r="E58" s="28">
        <f t="shared" si="5"/>
        <v>26685.5</v>
      </c>
      <c r="F58" s="28">
        <f t="shared" si="4"/>
        <v>699540.1759245001</v>
      </c>
      <c r="G58" s="28">
        <f t="shared" si="5"/>
        <v>27191.375</v>
      </c>
    </row>
    <row r="59" spans="1:7" x14ac:dyDescent="0.25">
      <c r="A59" s="65">
        <f t="shared" si="2"/>
        <v>67</v>
      </c>
      <c r="B59" s="28">
        <f t="shared" si="1"/>
        <v>671722.93986328121</v>
      </c>
      <c r="C59" s="28">
        <f>0.0475*B59</f>
        <v>31906.839643505857</v>
      </c>
      <c r="D59" s="28">
        <f t="shared" si="3"/>
        <v>671758.6294956801</v>
      </c>
      <c r="E59" s="28">
        <f t="shared" si="5"/>
        <v>28286.63</v>
      </c>
      <c r="F59" s="28">
        <f t="shared" si="4"/>
        <v>721316.6132392151</v>
      </c>
      <c r="G59" s="28">
        <f t="shared" si="5"/>
        <v>29094.771250000002</v>
      </c>
    </row>
    <row r="60" spans="1:7" x14ac:dyDescent="0.25">
      <c r="A60" s="65">
        <f t="shared" si="2"/>
        <v>68</v>
      </c>
      <c r="B60" s="28">
        <f t="shared" si="1"/>
        <v>673402.24721293943</v>
      </c>
      <c r="C60" s="28">
        <f t="shared" ref="C60:C65" si="6">0.0475*B56</f>
        <v>28868.2734375</v>
      </c>
      <c r="D60" s="28">
        <f t="shared" si="3"/>
        <v>683777.51726542099</v>
      </c>
      <c r="E60" s="28">
        <f t="shared" si="5"/>
        <v>29983.827799999999</v>
      </c>
      <c r="F60" s="28">
        <f t="shared" si="4"/>
        <v>742714.00491596025</v>
      </c>
      <c r="G60" s="28">
        <f t="shared" si="5"/>
        <v>31131.405237499999</v>
      </c>
    </row>
    <row r="61" spans="1:7" x14ac:dyDescent="0.25">
      <c r="A61" s="65">
        <f t="shared" si="2"/>
        <v>69</v>
      </c>
      <c r="B61" s="28">
        <f t="shared" si="1"/>
        <v>678204.08613608638</v>
      </c>
      <c r="C61" s="28">
        <f t="shared" si="6"/>
        <v>30311.687109375001</v>
      </c>
      <c r="D61" s="28">
        <f t="shared" si="3"/>
        <v>694820.34050134628</v>
      </c>
      <c r="E61" s="28">
        <f t="shared" si="5"/>
        <v>30654.732467999998</v>
      </c>
      <c r="F61" s="28">
        <f t="shared" si="4"/>
        <v>763572.58002257755</v>
      </c>
      <c r="G61" s="28">
        <f t="shared" si="5"/>
        <v>32182.478604125004</v>
      </c>
    </row>
    <row r="62" spans="1:7" x14ac:dyDescent="0.25">
      <c r="A62" s="65">
        <f t="shared" si="2"/>
        <v>70</v>
      </c>
      <c r="B62" s="28">
        <f t="shared" si="1"/>
        <v>681802.6033335157</v>
      </c>
      <c r="C62" s="28">
        <f t="shared" si="6"/>
        <v>31827.27146484375</v>
      </c>
      <c r="D62" s="28">
        <f t="shared" si="3"/>
        <v>705854.82846342702</v>
      </c>
      <c r="E62" s="28">
        <f t="shared" si="5"/>
        <v>31298.203916080001</v>
      </c>
      <c r="F62" s="28">
        <f t="shared" si="4"/>
        <v>784840.18202003301</v>
      </c>
      <c r="G62" s="28">
        <f t="shared" si="5"/>
        <v>33228.158356413755</v>
      </c>
    </row>
    <row r="63" spans="1:7" x14ac:dyDescent="0.25">
      <c r="A63" s="65">
        <f t="shared" si="2"/>
        <v>71</v>
      </c>
      <c r="B63" s="28">
        <f t="shared" si="1"/>
        <v>684065.46203534771</v>
      </c>
      <c r="C63" s="28">
        <f t="shared" si="6"/>
        <v>31906.839643505857</v>
      </c>
      <c r="D63" s="28">
        <f t="shared" si="3"/>
        <v>716907.91425515269</v>
      </c>
      <c r="E63" s="28">
        <f t="shared" si="5"/>
        <v>31908.534901044804</v>
      </c>
      <c r="F63" s="28">
        <f t="shared" si="4"/>
        <v>806550.8364050216</v>
      </c>
      <c r="G63" s="28">
        <f t="shared" si="5"/>
        <v>34262.539128862714</v>
      </c>
    </row>
    <row r="64" spans="1:7" x14ac:dyDescent="0.25">
      <c r="A64" s="65">
        <f t="shared" si="2"/>
        <v>72</v>
      </c>
      <c r="B64" s="28">
        <f t="shared" si="1"/>
        <v>686361.89549360925</v>
      </c>
      <c r="C64" s="28">
        <f t="shared" si="6"/>
        <v>31986.606742614622</v>
      </c>
      <c r="D64" s="28">
        <f t="shared" si="3"/>
        <v>728013.85420941713</v>
      </c>
      <c r="E64" s="28">
        <f t="shared" si="5"/>
        <v>32479.432070107498</v>
      </c>
      <c r="F64" s="28">
        <f t="shared" si="4"/>
        <v>828746.85582451045</v>
      </c>
      <c r="G64" s="28">
        <f t="shared" si="5"/>
        <v>35278.915233508109</v>
      </c>
    </row>
    <row r="65" spans="1:7" x14ac:dyDescent="0.25">
      <c r="A65" s="65">
        <f t="shared" si="2"/>
        <v>73</v>
      </c>
      <c r="B65" s="28">
        <f t="shared" si="1"/>
        <v>688693.38352567505</v>
      </c>
      <c r="C65" s="28">
        <f t="shared" si="6"/>
        <v>32214.694091464102</v>
      </c>
      <c r="D65" s="28">
        <f t="shared" si="3"/>
        <v>739215.2533918746</v>
      </c>
      <c r="E65" s="28">
        <f t="shared" si="5"/>
        <v>33003.966173813948</v>
      </c>
      <c r="F65" s="28">
        <f t="shared" si="4"/>
        <v>851480.22049871809</v>
      </c>
      <c r="G65" s="28">
        <f t="shared" si="5"/>
        <v>36269.697551072437</v>
      </c>
    </row>
    <row r="66" spans="1:7" x14ac:dyDescent="0.25">
      <c r="A66" s="65">
        <f t="shared" si="2"/>
        <v>74</v>
      </c>
      <c r="B66" s="28">
        <f t="shared" si="1"/>
        <v>690913.35861049476</v>
      </c>
      <c r="C66" s="28">
        <f>MAX(C$56:C$65)</f>
        <v>32214.694091464102</v>
      </c>
      <c r="D66" s="28">
        <f t="shared" si="3"/>
        <v>750564.20242157322</v>
      </c>
      <c r="E66" s="28">
        <f>MAX(E$56:E$65)</f>
        <v>33003.966173813948</v>
      </c>
      <c r="F66" s="28">
        <f t="shared" si="4"/>
        <v>874814.13838255592</v>
      </c>
      <c r="G66" s="28">
        <f>MAX(G$56:G$65)</f>
        <v>36269.697551072437</v>
      </c>
    </row>
    <row r="67" spans="1:7" x14ac:dyDescent="0.25">
      <c r="A67" s="65">
        <f t="shared" si="2"/>
        <v>75</v>
      </c>
      <c r="B67" s="28">
        <f t="shared" si="1"/>
        <v>693244.3324495554</v>
      </c>
      <c r="C67" s="28">
        <f t="shared" ref="C67:G82" si="7">MAX(C$56:C$65)</f>
        <v>32214.694091464102</v>
      </c>
      <c r="D67" s="28">
        <f t="shared" si="3"/>
        <v>762594.08839305374</v>
      </c>
      <c r="E67" s="28">
        <f t="shared" si="7"/>
        <v>33003.966173813948</v>
      </c>
      <c r="F67" s="28">
        <f t="shared" si="4"/>
        <v>899781.43051826244</v>
      </c>
      <c r="G67" s="28">
        <f t="shared" si="7"/>
        <v>36269.697551072437</v>
      </c>
    </row>
    <row r="68" spans="1:7" x14ac:dyDescent="0.25">
      <c r="A68" s="65">
        <f t="shared" si="2"/>
        <v>76</v>
      </c>
      <c r="B68" s="28">
        <f t="shared" si="1"/>
        <v>695691.8549805691</v>
      </c>
      <c r="C68" s="28">
        <f t="shared" si="7"/>
        <v>32214.694091464102</v>
      </c>
      <c r="D68" s="28">
        <f t="shared" si="3"/>
        <v>775345.76752282307</v>
      </c>
      <c r="E68" s="28">
        <f t="shared" si="7"/>
        <v>33003.966173813948</v>
      </c>
      <c r="F68" s="28">
        <f t="shared" si="4"/>
        <v>926496.43310346839</v>
      </c>
      <c r="G68" s="28">
        <f t="shared" si="7"/>
        <v>36269.697551072437</v>
      </c>
    </row>
    <row r="69" spans="1:7" x14ac:dyDescent="0.25">
      <c r="A69" s="65">
        <f t="shared" si="2"/>
        <v>77</v>
      </c>
      <c r="B69" s="28">
        <f t="shared" si="1"/>
        <v>698261.75363813341</v>
      </c>
      <c r="C69" s="28">
        <f t="shared" si="7"/>
        <v>32214.694091464102</v>
      </c>
      <c r="D69" s="28">
        <f t="shared" si="3"/>
        <v>788862.54740037862</v>
      </c>
      <c r="E69" s="28">
        <f t="shared" si="7"/>
        <v>33003.966173813948</v>
      </c>
      <c r="F69" s="28">
        <f t="shared" si="4"/>
        <v>955081.48586963874</v>
      </c>
      <c r="G69" s="28">
        <f t="shared" si="7"/>
        <v>36269.697551072437</v>
      </c>
    </row>
    <row r="70" spans="1:7" x14ac:dyDescent="0.25">
      <c r="A70" s="65">
        <f t="shared" si="2"/>
        <v>78</v>
      </c>
      <c r="B70" s="28">
        <f t="shared" si="1"/>
        <v>700960.14722857601</v>
      </c>
      <c r="C70" s="28">
        <f t="shared" si="7"/>
        <v>32214.694091464102</v>
      </c>
      <c r="D70" s="28">
        <f t="shared" si="3"/>
        <v>803190.33407058741</v>
      </c>
      <c r="E70" s="28">
        <f t="shared" si="7"/>
        <v>33003.966173813948</v>
      </c>
      <c r="F70" s="28">
        <f t="shared" si="4"/>
        <v>985667.49232944101</v>
      </c>
      <c r="G70" s="28">
        <f t="shared" si="7"/>
        <v>36269.697551072437</v>
      </c>
    </row>
    <row r="71" spans="1:7" x14ac:dyDescent="0.25">
      <c r="A71" s="65">
        <f t="shared" si="2"/>
        <v>79</v>
      </c>
      <c r="B71" s="28">
        <f t="shared" si="1"/>
        <v>703793.46049854066</v>
      </c>
      <c r="C71" s="28">
        <f t="shared" si="7"/>
        <v>32214.694091464102</v>
      </c>
      <c r="D71" s="28">
        <f t="shared" si="3"/>
        <v>818377.78794100881</v>
      </c>
      <c r="E71" s="28">
        <f t="shared" si="7"/>
        <v>33003.966173813948</v>
      </c>
      <c r="F71" s="28">
        <f t="shared" si="4"/>
        <v>1018394.5192414295</v>
      </c>
      <c r="G71" s="28">
        <f t="shared" si="7"/>
        <v>36269.697551072437</v>
      </c>
    </row>
    <row r="72" spans="1:7" x14ac:dyDescent="0.25">
      <c r="A72" s="65">
        <f t="shared" si="2"/>
        <v>80</v>
      </c>
      <c r="B72" s="28">
        <f t="shared" si="1"/>
        <v>706768.43943200354</v>
      </c>
      <c r="C72" s="28">
        <f t="shared" si="7"/>
        <v>32214.694091464102</v>
      </c>
      <c r="D72" s="28">
        <f t="shared" si="3"/>
        <v>834476.48904365546</v>
      </c>
      <c r="E72" s="28">
        <f t="shared" si="7"/>
        <v>33003.966173813948</v>
      </c>
      <c r="F72" s="28">
        <f t="shared" si="4"/>
        <v>1053412.4380372574</v>
      </c>
      <c r="G72" s="28">
        <f t="shared" si="7"/>
        <v>36269.697551072437</v>
      </c>
    </row>
    <row r="73" spans="1:7" x14ac:dyDescent="0.25">
      <c r="A73" s="65">
        <f t="shared" si="2"/>
        <v>81</v>
      </c>
      <c r="B73" s="28">
        <f t="shared" si="1"/>
        <v>709892.16731213965</v>
      </c>
      <c r="C73" s="28">
        <f t="shared" si="7"/>
        <v>32214.694091464102</v>
      </c>
      <c r="D73" s="28">
        <f t="shared" si="3"/>
        <v>851541.11221246095</v>
      </c>
      <c r="E73" s="28">
        <f t="shared" si="7"/>
        <v>33003.966173813948</v>
      </c>
      <c r="F73" s="28">
        <f t="shared" si="4"/>
        <v>1090881.6111487933</v>
      </c>
      <c r="G73" s="28">
        <f t="shared" si="7"/>
        <v>36269.697551072437</v>
      </c>
    </row>
    <row r="74" spans="1:7" x14ac:dyDescent="0.25">
      <c r="A74" s="65">
        <f t="shared" si="2"/>
        <v>82</v>
      </c>
      <c r="B74" s="28">
        <f t="shared" si="1"/>
        <v>713172.08158628247</v>
      </c>
      <c r="C74" s="28">
        <f t="shared" si="7"/>
        <v>32214.694091464102</v>
      </c>
      <c r="D74" s="28">
        <f t="shared" si="3"/>
        <v>869629.61277139478</v>
      </c>
      <c r="E74" s="28">
        <f t="shared" si="7"/>
        <v>33003.966173813948</v>
      </c>
      <c r="F74" s="28">
        <f t="shared" si="4"/>
        <v>1130973.6263781365</v>
      </c>
      <c r="G74" s="28">
        <f t="shared" si="7"/>
        <v>36269.697551072437</v>
      </c>
    </row>
    <row r="75" spans="1:7" x14ac:dyDescent="0.25">
      <c r="A75" s="65">
        <f t="shared" si="2"/>
        <v>83</v>
      </c>
      <c r="B75" s="28">
        <f t="shared" si="1"/>
        <v>716615.99157413258</v>
      </c>
      <c r="C75" s="28">
        <f t="shared" si="7"/>
        <v>32214.694091464102</v>
      </c>
      <c r="D75" s="28">
        <f t="shared" si="3"/>
        <v>888803.42336386465</v>
      </c>
      <c r="E75" s="28">
        <f t="shared" si="7"/>
        <v>33003.966173813948</v>
      </c>
      <c r="F75" s="28">
        <f t="shared" si="4"/>
        <v>1173872.0826735338</v>
      </c>
      <c r="G75" s="28">
        <f t="shared" si="7"/>
        <v>36269.697551072437</v>
      </c>
    </row>
    <row r="76" spans="1:7" x14ac:dyDescent="0.25">
      <c r="A76" s="65">
        <f t="shared" si="2"/>
        <v>84</v>
      </c>
      <c r="B76" s="28">
        <f t="shared" si="1"/>
        <v>720232.09706137516</v>
      </c>
      <c r="C76" s="28">
        <f t="shared" si="7"/>
        <v>32214.694091464102</v>
      </c>
      <c r="D76" s="28">
        <f t="shared" si="3"/>
        <v>909127.66259188263</v>
      </c>
      <c r="E76" s="28">
        <f t="shared" si="7"/>
        <v>33003.966173813948</v>
      </c>
      <c r="F76" s="28">
        <f t="shared" si="4"/>
        <v>1219773.430909609</v>
      </c>
      <c r="G76" s="28">
        <f t="shared" si="7"/>
        <v>36269.697551072437</v>
      </c>
    </row>
    <row r="77" spans="1:7" x14ac:dyDescent="0.25">
      <c r="A77" s="65">
        <f t="shared" si="2"/>
        <v>85</v>
      </c>
      <c r="B77" s="28">
        <f t="shared" si="1"/>
        <v>724029.00782297994</v>
      </c>
      <c r="C77" s="28">
        <f t="shared" si="7"/>
        <v>32214.694091464102</v>
      </c>
      <c r="D77" s="28">
        <f t="shared" si="3"/>
        <v>930671.35617358168</v>
      </c>
      <c r="E77" s="28">
        <f t="shared" si="7"/>
        <v>33003.966173813948</v>
      </c>
      <c r="F77" s="28">
        <f t="shared" si="4"/>
        <v>1268887.8735222092</v>
      </c>
      <c r="G77" s="28">
        <f t="shared" si="7"/>
        <v>36269.697551072437</v>
      </c>
    </row>
    <row r="78" spans="1:7" x14ac:dyDescent="0.25">
      <c r="A78" s="65">
        <f t="shared" si="2"/>
        <v>86</v>
      </c>
      <c r="B78" s="28">
        <f t="shared" si="1"/>
        <v>728015.76412266493</v>
      </c>
      <c r="C78" s="28">
        <f t="shared" si="7"/>
        <v>32214.694091464102</v>
      </c>
      <c r="D78" s="28">
        <f t="shared" si="3"/>
        <v>953507.67137018277</v>
      </c>
      <c r="E78" s="28">
        <f t="shared" si="7"/>
        <v>33003.966173813948</v>
      </c>
      <c r="F78" s="28">
        <f t="shared" si="4"/>
        <v>1321440.3271176915</v>
      </c>
      <c r="G78" s="28">
        <f t="shared" si="7"/>
        <v>36269.697551072437</v>
      </c>
    </row>
    <row r="79" spans="1:7" x14ac:dyDescent="0.25">
      <c r="A79" s="65">
        <f t="shared" si="2"/>
        <v>87</v>
      </c>
      <c r="B79" s="28">
        <f t="shared" si="1"/>
        <v>732201.85823733406</v>
      </c>
      <c r="C79" s="28">
        <f t="shared" si="7"/>
        <v>32214.694091464102</v>
      </c>
      <c r="D79" s="28">
        <f t="shared" si="3"/>
        <v>977714.16547857982</v>
      </c>
      <c r="E79" s="28">
        <f t="shared" si="7"/>
        <v>33003.966173813948</v>
      </c>
      <c r="F79" s="28">
        <f t="shared" si="4"/>
        <v>1377671.4524648576</v>
      </c>
      <c r="G79" s="28">
        <f t="shared" si="7"/>
        <v>36269.697551072437</v>
      </c>
    </row>
    <row r="80" spans="1:7" x14ac:dyDescent="0.25">
      <c r="A80" s="65">
        <f t="shared" si="2"/>
        <v>88</v>
      </c>
      <c r="B80" s="28">
        <f t="shared" si="1"/>
        <v>736597.25705773663</v>
      </c>
      <c r="C80" s="28">
        <f t="shared" si="7"/>
        <v>32214.694091464102</v>
      </c>
      <c r="D80" s="28">
        <f t="shared" si="3"/>
        <v>1003373.0492334807</v>
      </c>
      <c r="E80" s="28">
        <f t="shared" si="7"/>
        <v>33003.966173813948</v>
      </c>
      <c r="F80" s="28">
        <f t="shared" si="4"/>
        <v>1437838.7565863254</v>
      </c>
      <c r="G80" s="28">
        <f t="shared" si="7"/>
        <v>36269.697551072437</v>
      </c>
    </row>
    <row r="81" spans="1:7" x14ac:dyDescent="0.25">
      <c r="A81" s="65">
        <f t="shared" si="2"/>
        <v>89</v>
      </c>
      <c r="B81" s="28">
        <f t="shared" si="1"/>
        <v>741212.42581915949</v>
      </c>
      <c r="C81" s="28">
        <f t="shared" si="7"/>
        <v>32214.694091464102</v>
      </c>
      <c r="D81" s="28">
        <f t="shared" si="3"/>
        <v>1030571.4660136758</v>
      </c>
      <c r="E81" s="28">
        <f t="shared" si="7"/>
        <v>33003.966173813948</v>
      </c>
      <c r="F81" s="28">
        <f t="shared" si="4"/>
        <v>1502217.7719962958</v>
      </c>
      <c r="G81" s="28">
        <f t="shared" si="7"/>
        <v>36269.697551072437</v>
      </c>
    </row>
    <row r="82" spans="1:7" x14ac:dyDescent="0.25">
      <c r="A82" s="65">
        <f t="shared" si="2"/>
        <v>90</v>
      </c>
      <c r="B82" s="28">
        <f t="shared" si="1"/>
        <v>746058.35301865335</v>
      </c>
      <c r="C82" s="28">
        <f t="shared" si="7"/>
        <v>32214.694091464102</v>
      </c>
      <c r="D82" s="28">
        <f t="shared" si="3"/>
        <v>1059401.7878006825</v>
      </c>
      <c r="E82" s="28">
        <f t="shared" si="7"/>
        <v>33003.966173813948</v>
      </c>
      <c r="F82" s="28">
        <f t="shared" si="4"/>
        <v>1571103.3184849643</v>
      </c>
      <c r="G82" s="28">
        <f t="shared" si="7"/>
        <v>36269.697551072437</v>
      </c>
    </row>
    <row r="83" spans="1:7" x14ac:dyDescent="0.25">
      <c r="A83" s="78"/>
    </row>
    <row r="84" spans="1:7" x14ac:dyDescent="0.25">
      <c r="A84" s="78"/>
    </row>
    <row r="85" spans="1:7" x14ac:dyDescent="0.25">
      <c r="A85" s="78"/>
    </row>
    <row r="86" spans="1:7" x14ac:dyDescent="0.25">
      <c r="A86" s="78"/>
    </row>
    <row r="87" spans="1:7" x14ac:dyDescent="0.25">
      <c r="A87" s="78"/>
    </row>
    <row r="88" spans="1:7" x14ac:dyDescent="0.25">
      <c r="A88" s="78"/>
    </row>
    <row r="89" spans="1:7" x14ac:dyDescent="0.25">
      <c r="A89" s="78"/>
    </row>
    <row r="90" spans="1:7" x14ac:dyDescent="0.25">
      <c r="A90" s="78"/>
    </row>
    <row r="91" spans="1:7" x14ac:dyDescent="0.25">
      <c r="A91" s="78"/>
    </row>
    <row r="92" spans="1:7" x14ac:dyDescent="0.25">
      <c r="A92" s="78"/>
    </row>
    <row r="93" spans="1:7" x14ac:dyDescent="0.25">
      <c r="A93" s="78"/>
    </row>
    <row r="94" spans="1:7" x14ac:dyDescent="0.25">
      <c r="A94" s="78"/>
    </row>
    <row r="95" spans="1:7" x14ac:dyDescent="0.25">
      <c r="A95" s="78"/>
    </row>
    <row r="96" spans="1:7" x14ac:dyDescent="0.25">
      <c r="A96" s="78"/>
    </row>
    <row r="97" spans="1:1" x14ac:dyDescent="0.25">
      <c r="A97" s="78"/>
    </row>
    <row r="98" spans="1:1" x14ac:dyDescent="0.25">
      <c r="A98" s="78"/>
    </row>
    <row r="99" spans="1:1" x14ac:dyDescent="0.25">
      <c r="A99" s="78"/>
    </row>
    <row r="100" spans="1:1" x14ac:dyDescent="0.25">
      <c r="A100" s="78"/>
    </row>
    <row r="101" spans="1:1" x14ac:dyDescent="0.25">
      <c r="A101" s="78"/>
    </row>
    <row r="102" spans="1:1" x14ac:dyDescent="0.25">
      <c r="A102" s="78"/>
    </row>
    <row r="103" spans="1:1" x14ac:dyDescent="0.25">
      <c r="A103" s="78"/>
    </row>
    <row r="104" spans="1:1" x14ac:dyDescent="0.25">
      <c r="A104" s="78"/>
    </row>
    <row r="105" spans="1:1" x14ac:dyDescent="0.25">
      <c r="A105" s="78"/>
    </row>
    <row r="106" spans="1:1" x14ac:dyDescent="0.25">
      <c r="A106" s="78"/>
    </row>
    <row r="107" spans="1:1" x14ac:dyDescent="0.25">
      <c r="A107" s="78"/>
    </row>
    <row r="108" spans="1:1" x14ac:dyDescent="0.25">
      <c r="A108" s="78"/>
    </row>
    <row r="109" spans="1:1" x14ac:dyDescent="0.25">
      <c r="A109" s="78"/>
    </row>
    <row r="110" spans="1:1" x14ac:dyDescent="0.25">
      <c r="A110" s="78"/>
    </row>
    <row r="111" spans="1:1" x14ac:dyDescent="0.25">
      <c r="A111" s="78"/>
    </row>
    <row r="112" spans="1:1" x14ac:dyDescent="0.25">
      <c r="A112" s="78"/>
    </row>
  </sheetData>
  <mergeCells count="1">
    <mergeCell ref="A46:C46"/>
  </mergeCells>
  <pageMargins left="0.7" right="0.7" top="0.75" bottom="0.75" header="0.3" footer="0.3"/>
  <pageSetup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2"/>
  <sheetViews>
    <sheetView workbookViewId="0">
      <selection activeCell="A2" sqref="A2"/>
    </sheetView>
  </sheetViews>
  <sheetFormatPr defaultColWidth="8.85546875" defaultRowHeight="15" x14ac:dyDescent="0.25"/>
  <cols>
    <col min="1" max="1" width="16.28515625" style="65" bestFit="1" customWidth="1"/>
    <col min="2" max="2" width="14.28515625" style="65" bestFit="1" customWidth="1"/>
    <col min="3" max="3" width="13.28515625" style="65" bestFit="1" customWidth="1"/>
    <col min="4" max="5" width="12.7109375" style="65" bestFit="1" customWidth="1"/>
    <col min="6" max="6" width="17.7109375" style="65" bestFit="1" customWidth="1"/>
    <col min="7" max="7" width="16.28515625" style="65" bestFit="1" customWidth="1"/>
    <col min="8" max="8" width="12.140625" style="65" bestFit="1" customWidth="1"/>
    <col min="9" max="9" width="12.7109375" style="65" bestFit="1" customWidth="1"/>
    <col min="10" max="10" width="8.85546875" style="65"/>
    <col min="11" max="11" width="13.28515625" style="65" bestFit="1" customWidth="1"/>
    <col min="12" max="12" width="11.5703125" style="65" customWidth="1"/>
    <col min="13" max="13" width="12.85546875" style="65" customWidth="1"/>
    <col min="14" max="14" width="8.85546875" style="65"/>
    <col min="15" max="15" width="10.5703125" style="65" customWidth="1"/>
    <col min="16" max="16" width="11.28515625" style="65" customWidth="1"/>
    <col min="17" max="17" width="12.42578125" style="65" customWidth="1"/>
    <col min="18" max="19" width="8.85546875" style="65"/>
    <col min="20" max="20" width="12.28515625" style="65" customWidth="1"/>
    <col min="21" max="21" width="14.85546875" style="65" customWidth="1"/>
    <col min="22" max="22" width="13.7109375" style="65" customWidth="1"/>
    <col min="23" max="16384" width="8.85546875" style="65"/>
  </cols>
  <sheetData>
    <row r="1" spans="1:24" s="1" customFormat="1" ht="19.5" thickBot="1" x14ac:dyDescent="0.35">
      <c r="A1" s="26" t="str">
        <f>'raw data'!B427</f>
        <v xml:space="preserve"> T Towe Price</v>
      </c>
    </row>
    <row r="2" spans="1:24" s="2" customFormat="1" ht="30" x14ac:dyDescent="0.25">
      <c r="A2" s="7" t="s">
        <v>9</v>
      </c>
      <c r="B2" s="8" t="s">
        <v>10</v>
      </c>
      <c r="C2" s="8" t="s">
        <v>11</v>
      </c>
      <c r="D2" s="8" t="s">
        <v>12</v>
      </c>
      <c r="E2" s="8" t="s">
        <v>13</v>
      </c>
      <c r="F2" s="8" t="s">
        <v>14</v>
      </c>
      <c r="G2" s="8" t="s">
        <v>15</v>
      </c>
      <c r="H2" s="8" t="s">
        <v>16</v>
      </c>
      <c r="I2" s="8" t="s">
        <v>17</v>
      </c>
      <c r="J2" s="8" t="s">
        <v>18</v>
      </c>
      <c r="K2" s="8" t="s">
        <v>19</v>
      </c>
      <c r="L2" s="8" t="s">
        <v>20</v>
      </c>
      <c r="M2" s="8" t="s">
        <v>21</v>
      </c>
      <c r="N2" s="8" t="s">
        <v>22</v>
      </c>
      <c r="O2" s="8" t="s">
        <v>23</v>
      </c>
      <c r="P2" s="8" t="s">
        <v>8</v>
      </c>
      <c r="Q2" s="8" t="s">
        <v>24</v>
      </c>
      <c r="R2" s="8" t="s">
        <v>25</v>
      </c>
      <c r="S2" s="8" t="s">
        <v>26</v>
      </c>
      <c r="T2" s="8" t="s">
        <v>27</v>
      </c>
      <c r="U2" s="8" t="s">
        <v>28</v>
      </c>
      <c r="V2" s="9" t="s">
        <v>29</v>
      </c>
      <c r="W2" s="2" t="s">
        <v>56</v>
      </c>
      <c r="X2" s="2" t="s">
        <v>57</v>
      </c>
    </row>
    <row r="3" spans="1:24" s="1" customFormat="1" ht="15.75" thickBot="1" x14ac:dyDescent="0.3">
      <c r="A3" s="62">
        <f>'raw data'!B10</f>
        <v>43943</v>
      </c>
      <c r="B3" s="63">
        <f>'raw data'!C10</f>
        <v>6.1699999999999998E-2</v>
      </c>
      <c r="C3" s="63">
        <f>'raw data'!D10</f>
        <v>3.9E-2</v>
      </c>
      <c r="D3" s="63">
        <f>'raw data'!E10</f>
        <v>0.03</v>
      </c>
      <c r="E3" s="63">
        <f>'raw data'!F10</f>
        <v>37498</v>
      </c>
      <c r="F3" s="63">
        <f>'raw data'!G10</f>
        <v>9120</v>
      </c>
      <c r="G3" s="63">
        <f>'raw data'!H10</f>
        <v>79240</v>
      </c>
      <c r="H3" s="63">
        <f>'raw data'!I10</f>
        <v>26000</v>
      </c>
      <c r="I3" s="63">
        <f>'raw data'!J10</f>
        <v>8500</v>
      </c>
      <c r="J3" s="63">
        <f>'raw data'!K10</f>
        <v>17000</v>
      </c>
      <c r="K3" s="63">
        <f>'raw data'!L10</f>
        <v>21792</v>
      </c>
      <c r="L3" s="63">
        <f>'raw data'!M10</f>
        <v>21854</v>
      </c>
      <c r="M3" s="63">
        <f>'raw data'!N10</f>
        <v>85181</v>
      </c>
      <c r="N3" s="63">
        <f>'raw data'!O10</f>
        <v>56754</v>
      </c>
      <c r="O3" s="63">
        <f>'raw data'!P10</f>
        <v>46265</v>
      </c>
      <c r="P3" s="63">
        <f>'raw data'!Q10</f>
        <v>13206</v>
      </c>
      <c r="Q3" s="63">
        <f>'raw data'!R10</f>
        <v>0.03</v>
      </c>
      <c r="R3" s="63">
        <f>'raw data'!S10</f>
        <v>63</v>
      </c>
      <c r="S3" s="63">
        <f>'raw data'!T10</f>
        <v>64.5</v>
      </c>
      <c r="T3" s="63">
        <f>'raw data'!U10</f>
        <v>700577</v>
      </c>
      <c r="U3" s="63">
        <f>'raw data'!V10</f>
        <v>364404</v>
      </c>
      <c r="V3" s="63">
        <f>'raw data'!W10</f>
        <v>48036</v>
      </c>
      <c r="W3" s="63">
        <f>'raw data'!X10</f>
        <v>0</v>
      </c>
      <c r="X3" s="63">
        <f>'raw data'!Y10</f>
        <v>45923</v>
      </c>
    </row>
    <row r="4" spans="1:24" s="1" customFormat="1" ht="15.75" thickBot="1" x14ac:dyDescent="0.3">
      <c r="A4" s="17"/>
      <c r="B4" s="18"/>
      <c r="C4" s="18"/>
      <c r="D4" s="18"/>
      <c r="E4" s="19"/>
      <c r="F4" s="19"/>
      <c r="G4" s="19"/>
      <c r="H4" s="19"/>
      <c r="I4" s="19"/>
      <c r="J4" s="19"/>
      <c r="K4" s="19"/>
      <c r="L4" s="13"/>
      <c r="M4" s="46"/>
      <c r="N4" s="14"/>
      <c r="O4" s="15"/>
      <c r="P4" s="12"/>
      <c r="Q4" s="16"/>
      <c r="R4" s="11"/>
      <c r="S4" s="11"/>
      <c r="T4" s="12"/>
      <c r="U4" s="12"/>
      <c r="V4" s="12"/>
    </row>
    <row r="5" spans="1:24" s="1" customFormat="1" ht="15.75" thickBot="1" x14ac:dyDescent="0.3">
      <c r="A5" s="6" t="s">
        <v>0</v>
      </c>
      <c r="B5" s="6" t="s">
        <v>1</v>
      </c>
      <c r="C5" s="6" t="s">
        <v>2</v>
      </c>
      <c r="D5" s="6" t="s">
        <v>3</v>
      </c>
      <c r="E5" s="6" t="s">
        <v>4</v>
      </c>
      <c r="F5" s="6" t="s">
        <v>5</v>
      </c>
      <c r="G5" s="6" t="s">
        <v>6</v>
      </c>
      <c r="H5" s="6" t="s">
        <v>7</v>
      </c>
      <c r="I5" s="6" t="s">
        <v>8</v>
      </c>
      <c r="J5" s="6" t="s">
        <v>31</v>
      </c>
      <c r="K5" s="25" t="s">
        <v>32</v>
      </c>
    </row>
    <row r="6" spans="1:24" ht="15.75" thickTop="1" x14ac:dyDescent="0.25">
      <c r="A6" s="51">
        <f>'raw data'!A429</f>
        <v>43943</v>
      </c>
      <c r="B6" s="5">
        <f>'raw data'!B429</f>
        <v>700577</v>
      </c>
      <c r="C6" s="5">
        <f>'raw data'!C429</f>
        <v>364404</v>
      </c>
      <c r="D6" s="5">
        <f>'raw data'!D429</f>
        <v>0</v>
      </c>
      <c r="E6" s="5">
        <f>'raw data'!E429</f>
        <v>0</v>
      </c>
      <c r="F6" s="5">
        <f>'raw data'!F429</f>
        <v>0</v>
      </c>
      <c r="G6" s="5">
        <f>'raw data'!G429</f>
        <v>0</v>
      </c>
      <c r="H6" s="5">
        <f>'raw data'!H429</f>
        <v>0</v>
      </c>
      <c r="I6" s="20">
        <f>'raw data'!I429</f>
        <v>0</v>
      </c>
      <c r="J6" s="22">
        <f>'raw data'!J429</f>
        <v>60.476386036960903</v>
      </c>
      <c r="K6" s="23">
        <f>'raw data'!K429</f>
        <v>0</v>
      </c>
    </row>
    <row r="7" spans="1:24" x14ac:dyDescent="0.25">
      <c r="A7" s="52">
        <f>'raw data'!A430</f>
        <v>44308.25</v>
      </c>
      <c r="B7" s="3">
        <f>'raw data'!B430</f>
        <v>778922.60089999996</v>
      </c>
      <c r="C7" s="3">
        <f>'raw data'!C430</f>
        <v>412387.7268</v>
      </c>
      <c r="D7" s="3">
        <f>'raw data'!D430</f>
        <v>0</v>
      </c>
      <c r="E7" s="3">
        <f>'raw data'!E430</f>
        <v>0</v>
      </c>
      <c r="F7" s="3">
        <f>'raw data'!F430</f>
        <v>0</v>
      </c>
      <c r="G7" s="3">
        <f>'raw data'!G430</f>
        <v>0</v>
      </c>
      <c r="H7" s="3">
        <f>'raw data'!H430</f>
        <v>0</v>
      </c>
      <c r="I7" s="21">
        <f>'raw data'!I430</f>
        <v>0</v>
      </c>
      <c r="J7" s="24">
        <f>'raw data'!J430</f>
        <v>61.4757015742642</v>
      </c>
      <c r="K7" s="4">
        <f>'raw data'!K430</f>
        <v>0</v>
      </c>
    </row>
    <row r="8" spans="1:24" x14ac:dyDescent="0.25">
      <c r="A8" s="52">
        <f>'raw data'!A431</f>
        <v>44673.5</v>
      </c>
      <c r="B8" s="3">
        <f>'raw data'!B431</f>
        <v>862102.12537552998</v>
      </c>
      <c r="C8" s="3">
        <f>'raw data'!C431</f>
        <v>463332.04954356002</v>
      </c>
      <c r="D8" s="3">
        <f>'raw data'!D431</f>
        <v>0</v>
      </c>
      <c r="E8" s="3">
        <f>'raw data'!E431</f>
        <v>0</v>
      </c>
      <c r="F8" s="3">
        <f>'raw data'!F431</f>
        <v>0</v>
      </c>
      <c r="G8" s="3">
        <f>'raw data'!G431</f>
        <v>0</v>
      </c>
      <c r="H8" s="3">
        <f>'raw data'!H431</f>
        <v>0</v>
      </c>
      <c r="I8" s="21">
        <f>'raw data'!I431</f>
        <v>0</v>
      </c>
      <c r="J8" s="24">
        <f>'raw data'!J431</f>
        <v>62.475017111567396</v>
      </c>
      <c r="K8" s="4">
        <f>'raw data'!K431</f>
        <v>0</v>
      </c>
    </row>
    <row r="9" spans="1:24" x14ac:dyDescent="0.25">
      <c r="A9" s="52">
        <f>'raw data'!A432</f>
        <v>44802.75</v>
      </c>
      <c r="B9" s="3">
        <f>'raw data'!B432</f>
        <v>892929.62601468898</v>
      </c>
      <c r="C9" s="3">
        <f>'raw data'!C432</f>
        <v>482239.93806564598</v>
      </c>
      <c r="D9" s="3">
        <f>'raw data'!D432</f>
        <v>0</v>
      </c>
      <c r="E9" s="3">
        <f>'raw data'!E432</f>
        <v>39396.33625</v>
      </c>
      <c r="F9" s="3">
        <f>'raw data'!F432</f>
        <v>0</v>
      </c>
      <c r="G9" s="3">
        <f>'raw data'!G432</f>
        <v>0</v>
      </c>
      <c r="H9" s="3">
        <f>'raw data'!H432</f>
        <v>0</v>
      </c>
      <c r="I9" s="21">
        <f>'raw data'!I432</f>
        <v>0</v>
      </c>
      <c r="J9" s="24">
        <f>'raw data'!J432</f>
        <v>62.8281998631074</v>
      </c>
      <c r="K9" s="4">
        <f>'raw data'!K432</f>
        <v>39396.33625</v>
      </c>
    </row>
    <row r="10" spans="1:24" x14ac:dyDescent="0.25">
      <c r="A10" s="52">
        <f>'raw data'!A433</f>
        <v>45168</v>
      </c>
      <c r="B10" s="3">
        <f>'raw data'!B433</f>
        <v>974023.38393979496</v>
      </c>
      <c r="C10" s="3">
        <f>'raw data'!C433</f>
        <v>496519.06519829697</v>
      </c>
      <c r="D10" s="3">
        <f>'raw data'!D433</f>
        <v>0</v>
      </c>
      <c r="E10" s="3">
        <f>'raw data'!E433</f>
        <v>40975.077045999999</v>
      </c>
      <c r="F10" s="3">
        <f>'raw data'!F433</f>
        <v>0</v>
      </c>
      <c r="G10" s="3">
        <f>'raw data'!G433</f>
        <v>0</v>
      </c>
      <c r="H10" s="3">
        <f>'raw data'!H433</f>
        <v>0</v>
      </c>
      <c r="I10" s="21">
        <f>'raw data'!I433</f>
        <v>0</v>
      </c>
      <c r="J10" s="24">
        <f>'raw data'!J433</f>
        <v>63.830253251197803</v>
      </c>
      <c r="K10" s="4">
        <f>'raw data'!K433</f>
        <v>40975.077045999999</v>
      </c>
    </row>
    <row r="11" spans="1:24" x14ac:dyDescent="0.25">
      <c r="A11" s="52">
        <f>'raw data'!A434</f>
        <v>45412.625</v>
      </c>
      <c r="B11" s="3">
        <f>'raw data'!B434</f>
        <v>1031139.12987956</v>
      </c>
      <c r="C11" s="3">
        <f>'raw data'!C434</f>
        <v>505621.35481794499</v>
      </c>
      <c r="D11" s="3">
        <f>'raw data'!D434</f>
        <v>0</v>
      </c>
      <c r="E11" s="3">
        <f>'raw data'!E434</f>
        <v>28193.994149762399</v>
      </c>
      <c r="F11" s="3">
        <f>'raw data'!F434</f>
        <v>0</v>
      </c>
      <c r="G11" s="3">
        <f>'raw data'!G434</f>
        <v>0</v>
      </c>
      <c r="H11" s="3">
        <f>'raw data'!H434</f>
        <v>0</v>
      </c>
      <c r="I11" s="21">
        <f>'raw data'!I434</f>
        <v>0</v>
      </c>
      <c r="J11" s="24">
        <f>'raw data'!J434</f>
        <v>64.498288843257995</v>
      </c>
      <c r="K11" s="4">
        <f>'raw data'!K434</f>
        <v>28193.994149762399</v>
      </c>
    </row>
    <row r="12" spans="1:24" x14ac:dyDescent="0.25">
      <c r="A12" s="52">
        <f>'raw data'!A435</f>
        <v>45777.875</v>
      </c>
      <c r="B12" s="3">
        <f>'raw data'!B435</f>
        <v>1094760.4141931301</v>
      </c>
      <c r="C12" s="3">
        <f>'raw data'!C435</f>
        <v>369692.28557241301</v>
      </c>
      <c r="D12" s="3">
        <f>'raw data'!D435</f>
        <v>0</v>
      </c>
      <c r="E12" s="3">
        <f>'raw data'!E435</f>
        <v>98748.124922948293</v>
      </c>
      <c r="F12" s="3">
        <f>'raw data'!F435</f>
        <v>31196.837592267198</v>
      </c>
      <c r="G12" s="3">
        <f>'raw data'!G435</f>
        <v>0</v>
      </c>
      <c r="H12" s="3">
        <f>'raw data'!H435</f>
        <v>1819.68375922672</v>
      </c>
      <c r="I12" s="21">
        <f>'raw data'!I435</f>
        <v>18522.0981556242</v>
      </c>
      <c r="J12" s="24">
        <f>'raw data'!J435</f>
        <v>65.497604380561199</v>
      </c>
      <c r="K12" s="4">
        <f>'raw data'!K435</f>
        <v>119089.906837799</v>
      </c>
    </row>
    <row r="13" spans="1:24" x14ac:dyDescent="0.25">
      <c r="A13" s="52">
        <f>'raw data'!A436</f>
        <v>46143.125</v>
      </c>
      <c r="B13" s="3">
        <f>'raw data'!B436</f>
        <v>1162307.13174885</v>
      </c>
      <c r="C13" s="3">
        <f>'raw data'!C436</f>
        <v>269992.08449309401</v>
      </c>
      <c r="D13" s="3">
        <f>'raw data'!D436</f>
        <v>0</v>
      </c>
      <c r="E13" s="3">
        <f>'raw data'!E436</f>
        <v>101710.568670636</v>
      </c>
      <c r="F13" s="3">
        <f>'raw data'!F436</f>
        <v>22810.014019817801</v>
      </c>
      <c r="G13" s="3">
        <f>'raw data'!G436</f>
        <v>0</v>
      </c>
      <c r="H13" s="3">
        <f>'raw data'!H436</f>
        <v>981.00140198178804</v>
      </c>
      <c r="I13" s="21">
        <f>'raw data'!I436</f>
        <v>19818.645026517901</v>
      </c>
      <c r="J13" s="24">
        <f>'raw data'!J436</f>
        <v>66.499657768651602</v>
      </c>
      <c r="K13" s="4">
        <f>'raw data'!K436</f>
        <v>122510.215099136</v>
      </c>
    </row>
    <row r="14" spans="1:24" x14ac:dyDescent="0.25">
      <c r="A14" s="52">
        <f>'raw data'!A437</f>
        <v>46265</v>
      </c>
      <c r="B14" s="3">
        <f>'raw data'!B437</f>
        <v>1185590.6979546901</v>
      </c>
      <c r="C14" s="3">
        <f>'raw data'!C437</f>
        <v>233548.80236148799</v>
      </c>
      <c r="D14" s="3">
        <f>'raw data'!D437</f>
        <v>0</v>
      </c>
      <c r="E14" s="3">
        <f>'raw data'!E437</f>
        <v>34705.511768436503</v>
      </c>
      <c r="F14" s="3">
        <f>'raw data'!F437</f>
        <v>5518.63081505844</v>
      </c>
      <c r="G14" s="3">
        <f>'raw data'!G437</f>
        <v>0</v>
      </c>
      <c r="H14" s="3">
        <f>'raw data'!H437</f>
        <v>121.199152689964</v>
      </c>
      <c r="I14" s="21">
        <f>'raw data'!I437</f>
        <v>7025.1060139172396</v>
      </c>
      <c r="J14" s="24">
        <f>'raw data'!J437</f>
        <v>66.833675564681698</v>
      </c>
      <c r="K14" s="4">
        <f>'raw data'!K437</f>
        <v>41851.816935043702</v>
      </c>
    </row>
    <row r="15" spans="1:24" x14ac:dyDescent="0.25">
      <c r="A15" s="52">
        <f>'raw data'!A438</f>
        <v>46630.25</v>
      </c>
      <c r="B15" s="3">
        <f>'raw data'!B438</f>
        <v>1258741.6440184901</v>
      </c>
      <c r="C15" s="3">
        <f>'raw data'!C438</f>
        <v>183607.66142734399</v>
      </c>
      <c r="D15" s="3">
        <f>'raw data'!D438</f>
        <v>69800.261358322998</v>
      </c>
      <c r="E15" s="3">
        <f>'raw data'!E438</f>
        <v>104761.88573075501</v>
      </c>
      <c r="F15" s="3">
        <f>'raw data'!F438</f>
        <v>73740.183260278398</v>
      </c>
      <c r="G15" s="3">
        <f>'raw data'!G438</f>
        <v>0</v>
      </c>
      <c r="H15" s="3">
        <f>'raw data'!H438</f>
        <v>8183.5274890417704</v>
      </c>
      <c r="I15" s="21">
        <f>'raw data'!I438</f>
        <v>21205.9501783741</v>
      </c>
      <c r="J15" s="24">
        <f>'raw data'!J438</f>
        <v>67.832991101984902</v>
      </c>
      <c r="K15" s="4">
        <f>'raw data'!K438</f>
        <v>134151.363398171</v>
      </c>
    </row>
    <row r="16" spans="1:24" x14ac:dyDescent="0.25">
      <c r="A16" s="52">
        <f>'raw data'!A439</f>
        <v>46995.5</v>
      </c>
      <c r="B16" s="3">
        <f>'raw data'!B439</f>
        <v>1336406.00345444</v>
      </c>
      <c r="C16" s="3">
        <f>'raw data'!C439</f>
        <v>128247.106113553</v>
      </c>
      <c r="D16" s="3">
        <f>'raw data'!D439</f>
        <v>71894.269199072703</v>
      </c>
      <c r="E16" s="3">
        <f>'raw data'!E439</f>
        <v>107904.742302678</v>
      </c>
      <c r="F16" s="3">
        <f>'raw data'!F439</f>
        <v>72438.721529278904</v>
      </c>
      <c r="G16" s="3">
        <f>'raw data'!G439</f>
        <v>0</v>
      </c>
      <c r="H16" s="3">
        <f>'raw data'!H439</f>
        <v>7988.3082293918396</v>
      </c>
      <c r="I16" s="21">
        <f>'raw data'!I439</f>
        <v>22690.366690860301</v>
      </c>
      <c r="J16" s="24">
        <f>'raw data'!J439</f>
        <v>68.832306639288106</v>
      </c>
      <c r="K16" s="4">
        <f>'raw data'!K439</f>
        <v>138583.41722293</v>
      </c>
    </row>
    <row r="17" spans="1:11" x14ac:dyDescent="0.25">
      <c r="A17" s="52">
        <f>'raw data'!A440</f>
        <v>47360.75</v>
      </c>
      <c r="B17" s="3">
        <f>'raw data'!B440</f>
        <v>1418862.2538675701</v>
      </c>
      <c r="C17" s="3">
        <f>'raw data'!C440</f>
        <v>67039.531035175707</v>
      </c>
      <c r="D17" s="3">
        <f>'raw data'!D440</f>
        <v>74051.0972750449</v>
      </c>
      <c r="E17" s="3">
        <f>'raw data'!E440</f>
        <v>111141.884571758</v>
      </c>
      <c r="F17" s="3">
        <f>'raw data'!F440</f>
        <v>70856.2791309944</v>
      </c>
      <c r="G17" s="3">
        <f>'raw data'!G440</f>
        <v>0</v>
      </c>
      <c r="H17" s="3">
        <f>'raw data'!H440</f>
        <v>7750.9418696491603</v>
      </c>
      <c r="I17" s="21">
        <f>'raw data'!I440</f>
        <v>24278.692359220498</v>
      </c>
      <c r="J17" s="24">
        <f>'raw data'!J440</f>
        <v>69.831622176591296</v>
      </c>
      <c r="K17" s="4">
        <f>'raw data'!K440</f>
        <v>143171.51880062799</v>
      </c>
    </row>
    <row r="18" spans="1:11" x14ac:dyDescent="0.25">
      <c r="A18" s="52">
        <f>'raw data'!A441</f>
        <v>47421.5</v>
      </c>
      <c r="B18" s="3">
        <f>'raw data'!B441</f>
        <v>1432885.8073911001</v>
      </c>
      <c r="C18" s="3">
        <f>'raw data'!C441</f>
        <v>56793.996494214902</v>
      </c>
      <c r="D18" s="3">
        <f>'raw data'!D441</f>
        <v>12164.451297748599</v>
      </c>
      <c r="E18" s="3">
        <f>'raw data'!E441</f>
        <v>18805.1155825727</v>
      </c>
      <c r="F18" s="3">
        <f>'raw data'!F441</f>
        <v>679.48074987603104</v>
      </c>
      <c r="G18" s="3">
        <f>'raw data'!G441</f>
        <v>0</v>
      </c>
      <c r="H18" s="3">
        <f>'raw data'!H441</f>
        <v>0</v>
      </c>
      <c r="I18" s="21">
        <f>'raw data'!I441</f>
        <v>4267.4662545159699</v>
      </c>
      <c r="J18" s="24">
        <f>'raw data'!J441</f>
        <v>69.998631074606394</v>
      </c>
      <c r="K18" s="4">
        <f>'raw data'!K441</f>
        <v>23072.581837088699</v>
      </c>
    </row>
    <row r="19" spans="1:11" x14ac:dyDescent="0.25">
      <c r="A19" s="52">
        <f>'raw data'!A442</f>
        <v>47786.75</v>
      </c>
      <c r="B19" s="3">
        <f>'raw data'!B442</f>
        <v>1468999.7592476101</v>
      </c>
      <c r="C19" s="3">
        <f>'raw data'!C442</f>
        <v>29961.319870575</v>
      </c>
      <c r="D19" s="3">
        <f>'raw data'!D442</f>
        <v>76272.630193296296</v>
      </c>
      <c r="E19" s="3">
        <f>'raw data'!E442</f>
        <v>114476.141108911</v>
      </c>
      <c r="F19" s="3">
        <f>'raw data'!F442</f>
        <v>68335.925247994906</v>
      </c>
      <c r="G19" s="3">
        <f>'raw data'!G442</f>
        <v>0</v>
      </c>
      <c r="H19" s="3">
        <f>'raw data'!H442</f>
        <v>18450.256926881098</v>
      </c>
      <c r="I19" s="21">
        <f>'raw data'!I442</f>
        <v>25978.200824365998</v>
      </c>
      <c r="J19" s="24">
        <f>'raw data'!J442</f>
        <v>70.997946611909597</v>
      </c>
      <c r="K19" s="4">
        <f>'raw data'!K442</f>
        <v>158904.598860158</v>
      </c>
    </row>
    <row r="20" spans="1:11" x14ac:dyDescent="0.25">
      <c r="A20" s="52">
        <f>'raw data'!A443</f>
        <v>48152</v>
      </c>
      <c r="B20" s="3">
        <f>'raw data'!B443</f>
        <v>1502254.2412975701</v>
      </c>
      <c r="C20" s="3">
        <f>'raw data'!C443</f>
        <v>2251.9192105799998</v>
      </c>
      <c r="D20" s="3">
        <f>'raw data'!D443</f>
        <v>78560.809099095204</v>
      </c>
      <c r="E20" s="3">
        <f>'raw data'!E443</f>
        <v>117910.42534217901</v>
      </c>
      <c r="F20" s="3">
        <f>'raw data'!F443</f>
        <v>68625.301170245395</v>
      </c>
      <c r="G20" s="3">
        <f>'raw data'!G443</f>
        <v>0</v>
      </c>
      <c r="H20" s="3">
        <f>'raw data'!H443</f>
        <v>19794.526066463699</v>
      </c>
      <c r="I20" s="21">
        <f>'raw data'!I443</f>
        <v>27796.674882071598</v>
      </c>
      <c r="J20" s="24">
        <f>'raw data'!J443</f>
        <v>72</v>
      </c>
      <c r="K20" s="4">
        <f>'raw data'!K443</f>
        <v>165501.62629071399</v>
      </c>
    </row>
    <row r="21" spans="1:11" x14ac:dyDescent="0.25">
      <c r="A21" s="52">
        <f>'raw data'!A444</f>
        <v>48517.25</v>
      </c>
      <c r="B21" s="3">
        <f>'raw data'!B444</f>
        <v>1498918.4350202901</v>
      </c>
      <c r="C21" s="3">
        <f>'raw data'!C444</f>
        <v>0</v>
      </c>
      <c r="D21" s="3">
        <f>'raw data'!D444</f>
        <v>80917.633372067998</v>
      </c>
      <c r="E21" s="3">
        <f>'raw data'!E444</f>
        <v>121447.738102444</v>
      </c>
      <c r="F21" s="3">
        <f>'raw data'!F444</f>
        <v>0</v>
      </c>
      <c r="G21" s="3">
        <f>'raw data'!G444</f>
        <v>158847.06128691399</v>
      </c>
      <c r="H21" s="3">
        <f>'raw data'!H444</f>
        <v>28004.265321728599</v>
      </c>
      <c r="I21" s="21">
        <f>'raw data'!I444</f>
        <v>29742.4421238166</v>
      </c>
      <c r="J21" s="24">
        <f>'raw data'!J444</f>
        <v>72.999315537303204</v>
      </c>
      <c r="K21" s="4">
        <f>'raw data'!K444</f>
        <v>179194.44554798899</v>
      </c>
    </row>
    <row r="22" spans="1:11" x14ac:dyDescent="0.25">
      <c r="A22" s="52">
        <f>'raw data'!A445</f>
        <v>48882.5</v>
      </c>
      <c r="B22" s="3">
        <f>'raw data'!B445</f>
        <v>1486208.7207168201</v>
      </c>
      <c r="C22" s="3">
        <f>'raw data'!C445</f>
        <v>0</v>
      </c>
      <c r="D22" s="3">
        <f>'raw data'!D445</f>
        <v>83345.162373230094</v>
      </c>
      <c r="E22" s="3">
        <f>'raw data'!E445</f>
        <v>125091.170245517</v>
      </c>
      <c r="F22" s="3">
        <f>'raw data'!F445</f>
        <v>0</v>
      </c>
      <c r="G22" s="3">
        <f>'raw data'!G445</f>
        <v>172418.07428374499</v>
      </c>
      <c r="H22" s="3">
        <f>'raw data'!H445</f>
        <v>31622.560799448798</v>
      </c>
      <c r="I22" s="21">
        <f>'raw data'!I445</f>
        <v>31824.4130724838</v>
      </c>
      <c r="J22" s="24">
        <f>'raw data'!J445</f>
        <v>73.998631074606394</v>
      </c>
      <c r="K22" s="4">
        <f>'raw data'!K445</f>
        <v>188538.14411744999</v>
      </c>
    </row>
    <row r="23" spans="1:11" x14ac:dyDescent="0.25">
      <c r="A23" s="52">
        <f>'raw data'!A446</f>
        <v>49247.75</v>
      </c>
      <c r="B23" s="3">
        <f>'raw data'!B446</f>
        <v>1466652.0957341399</v>
      </c>
      <c r="C23" s="3">
        <f>'raw data'!C446</f>
        <v>0</v>
      </c>
      <c r="D23" s="3">
        <f>'raw data'!D446</f>
        <v>85845.517244426999</v>
      </c>
      <c r="E23" s="3">
        <f>'raw data'!E446</f>
        <v>128843.905352883</v>
      </c>
      <c r="F23" s="3">
        <f>'raw data'!F446</f>
        <v>0</v>
      </c>
      <c r="G23" s="3">
        <f>'raw data'!G446</f>
        <v>181641.760553225</v>
      </c>
      <c r="H23" s="3">
        <f>'raw data'!H446</f>
        <v>34205.192954903199</v>
      </c>
      <c r="I23" s="21">
        <f>'raw data'!I446</f>
        <v>34052.121987557599</v>
      </c>
      <c r="J23" s="24">
        <f>'raw data'!J446</f>
        <v>74.997946611909597</v>
      </c>
      <c r="K23" s="4">
        <f>'raw data'!K446</f>
        <v>197101.22029534401</v>
      </c>
    </row>
    <row r="24" spans="1:11" x14ac:dyDescent="0.25">
      <c r="A24" s="52">
        <f>'raw data'!A447</f>
        <v>49613</v>
      </c>
      <c r="B24" s="3">
        <f>'raw data'!B447</f>
        <v>1439850.5447599101</v>
      </c>
      <c r="C24" s="3">
        <f>'raw data'!C447</f>
        <v>0</v>
      </c>
      <c r="D24" s="3">
        <f>'raw data'!D447</f>
        <v>88420.8827617598</v>
      </c>
      <c r="E24" s="3">
        <f>'raw data'!E447</f>
        <v>132709.22251346899</v>
      </c>
      <c r="F24" s="3">
        <f>'raw data'!F447</f>
        <v>0</v>
      </c>
      <c r="G24" s="3">
        <f>'raw data'!G447</f>
        <v>190087.05358079501</v>
      </c>
      <c r="H24" s="3">
        <f>'raw data'!H447</f>
        <v>36569.875002622801</v>
      </c>
      <c r="I24" s="21">
        <f>'raw data'!I447</f>
        <v>36435.770526686698</v>
      </c>
      <c r="J24" s="24">
        <f>'raw data'!J447</f>
        <v>76</v>
      </c>
      <c r="K24" s="4">
        <f>'raw data'!K447</f>
        <v>205714.86804277901</v>
      </c>
    </row>
    <row r="25" spans="1:11" x14ac:dyDescent="0.25">
      <c r="A25" s="52">
        <f>'raw data'!A448</f>
        <v>49978.25</v>
      </c>
      <c r="B25" s="3">
        <f>'raw data'!B448</f>
        <v>1405136.58472864</v>
      </c>
      <c r="C25" s="3">
        <f>'raw data'!C448</f>
        <v>0</v>
      </c>
      <c r="D25" s="3">
        <f>'raw data'!D448</f>
        <v>91073.509244612593</v>
      </c>
      <c r="E25" s="3">
        <f>'raw data'!E448</f>
        <v>136690.49918887299</v>
      </c>
      <c r="F25" s="3">
        <f>'raw data'!F448</f>
        <v>0</v>
      </c>
      <c r="G25" s="3">
        <f>'raw data'!G448</f>
        <v>198585.622268359</v>
      </c>
      <c r="H25" s="3">
        <f>'raw data'!H448</f>
        <v>38949.474235140602</v>
      </c>
      <c r="I25" s="21">
        <f>'raw data'!I448</f>
        <v>38986.274463554801</v>
      </c>
      <c r="J25" s="24">
        <f>'raw data'!J448</f>
        <v>76.999315537303204</v>
      </c>
      <c r="K25" s="4">
        <f>'raw data'!K448</f>
        <v>214626.24788756901</v>
      </c>
    </row>
    <row r="26" spans="1:11" x14ac:dyDescent="0.25">
      <c r="A26" s="52">
        <f>'raw data'!A449</f>
        <v>50343.5</v>
      </c>
      <c r="B26" s="3">
        <f>'raw data'!B449</f>
        <v>1361719.3581165399</v>
      </c>
      <c r="C26" s="3">
        <f>'raw data'!C449</f>
        <v>0</v>
      </c>
      <c r="D26" s="3">
        <f>'raw data'!D449</f>
        <v>93805.714521950998</v>
      </c>
      <c r="E26" s="3">
        <f>'raw data'!E449</f>
        <v>140791.21416454</v>
      </c>
      <c r="F26" s="3">
        <f>'raw data'!F449</f>
        <v>0</v>
      </c>
      <c r="G26" s="3">
        <f>'raw data'!G449</f>
        <v>207385.144897391</v>
      </c>
      <c r="H26" s="3">
        <f>'raw data'!H449</f>
        <v>41413.340571269699</v>
      </c>
      <c r="I26" s="21">
        <f>'raw data'!I449</f>
        <v>41715.3136760036</v>
      </c>
      <c r="J26" s="24">
        <f>'raw data'!J449</f>
        <v>77.998631074606394</v>
      </c>
      <c r="K26" s="4">
        <f>'raw data'!K449</f>
        <v>223919.86841181299</v>
      </c>
    </row>
    <row r="27" spans="1:11" x14ac:dyDescent="0.25">
      <c r="A27" s="52">
        <f>'raw data'!A450</f>
        <v>50708.75</v>
      </c>
      <c r="B27" s="3">
        <f>'raw data'!B450</f>
        <v>1308721.69795502</v>
      </c>
      <c r="C27" s="3">
        <f>'raw data'!C450</f>
        <v>0</v>
      </c>
      <c r="D27" s="3">
        <f>'raw data'!D450</f>
        <v>96619.885957609498</v>
      </c>
      <c r="E27" s="3">
        <f>'raw data'!E450</f>
        <v>145014.95058947601</v>
      </c>
      <c r="F27" s="3">
        <f>'raw data'!F450</f>
        <v>0</v>
      </c>
      <c r="G27" s="3">
        <f>'raw data'!G450</f>
        <v>216570.69390042801</v>
      </c>
      <c r="H27" s="3">
        <f>'raw data'!H450</f>
        <v>43985.294292119899</v>
      </c>
      <c r="I27" s="21">
        <f>'raw data'!I450</f>
        <v>44635.385633323902</v>
      </c>
      <c r="J27" s="24">
        <f>'raw data'!J450</f>
        <v>78.997946611909597</v>
      </c>
      <c r="K27" s="4">
        <f>'raw data'!K450</f>
        <v>233635.63051491999</v>
      </c>
    </row>
    <row r="28" spans="1:11" x14ac:dyDescent="0.25">
      <c r="A28" s="52">
        <f>'raw data'!A451</f>
        <v>51074</v>
      </c>
      <c r="B28" s="3">
        <f>'raw data'!B451</f>
        <v>1245186.36809935</v>
      </c>
      <c r="C28" s="3">
        <f>'raw data'!C451</f>
        <v>0</v>
      </c>
      <c r="D28" s="3">
        <f>'raw data'!D451</f>
        <v>99518.482536337804</v>
      </c>
      <c r="E28" s="3">
        <f>'raw data'!E451</f>
        <v>149365.39910715999</v>
      </c>
      <c r="F28" s="3">
        <f>'raw data'!F451</f>
        <v>0</v>
      </c>
      <c r="G28" s="3">
        <f>'raw data'!G451</f>
        <v>226182.783646486</v>
      </c>
      <c r="H28" s="3">
        <f>'raw data'!H451</f>
        <v>46676.679421016197</v>
      </c>
      <c r="I28" s="21">
        <f>'raw data'!I451</f>
        <v>47759.862627656497</v>
      </c>
      <c r="J28" s="24">
        <f>'raw data'!J451</f>
        <v>80</v>
      </c>
      <c r="K28" s="4">
        <f>'raw data'!K451</f>
        <v>243801.94115583299</v>
      </c>
    </row>
    <row r="29" spans="1:11" x14ac:dyDescent="0.25">
      <c r="A29" s="52">
        <f>'raw data'!A452</f>
        <v>51439.25</v>
      </c>
      <c r="B29" s="3">
        <f>'raw data'!B452</f>
        <v>1170073.3533024199</v>
      </c>
      <c r="C29" s="3">
        <f>'raw data'!C452</f>
        <v>0</v>
      </c>
      <c r="D29" s="3">
        <f>'raw data'!D452</f>
        <v>102504.037012427</v>
      </c>
      <c r="E29" s="3">
        <f>'raw data'!E452</f>
        <v>153846.36108037501</v>
      </c>
      <c r="F29" s="3">
        <f>'raw data'!F452</f>
        <v>0</v>
      </c>
      <c r="G29" s="3">
        <f>'raw data'!G452</f>
        <v>236250.48796112</v>
      </c>
      <c r="H29" s="3">
        <f>'raw data'!H452</f>
        <v>49495.6366291136</v>
      </c>
      <c r="I29" s="21">
        <f>'raw data'!I452</f>
        <v>51103.053011592499</v>
      </c>
      <c r="J29" s="24">
        <f>'raw data'!J452</f>
        <v>80.999315537303204</v>
      </c>
      <c r="K29" s="4">
        <f>'raw data'!K452</f>
        <v>254445.050721081</v>
      </c>
    </row>
    <row r="30" spans="1:11" x14ac:dyDescent="0.25">
      <c r="A30" s="52">
        <f>'raw data'!A453</f>
        <v>51804.5</v>
      </c>
      <c r="B30" s="3">
        <f>'raw data'!B453</f>
        <v>1082136.7607786499</v>
      </c>
      <c r="C30" s="3">
        <f>'raw data'!C453</f>
        <v>0</v>
      </c>
      <c r="D30" s="3">
        <f>'raw data'!D453</f>
        <v>105579.1581228</v>
      </c>
      <c r="E30" s="3">
        <f>'raw data'!E453</f>
        <v>158461.75191278601</v>
      </c>
      <c r="F30" s="3">
        <f>'raw data'!F453</f>
        <v>0</v>
      </c>
      <c r="G30" s="3">
        <f>'raw data'!G453</f>
        <v>246800.78154588401</v>
      </c>
      <c r="H30" s="3">
        <f>'raw data'!H453</f>
        <v>52567.257910141801</v>
      </c>
      <c r="I30" s="21">
        <f>'raw data'!I453</f>
        <v>54680.266722403998</v>
      </c>
      <c r="J30" s="24">
        <f>'raw data'!J453</f>
        <v>81.998631074606394</v>
      </c>
      <c r="K30" s="4">
        <f>'raw data'!K453</f>
        <v>265709.27654533199</v>
      </c>
    </row>
    <row r="31" spans="1:11" x14ac:dyDescent="0.25">
      <c r="A31" s="52">
        <f>'raw data'!A454</f>
        <v>52169.75</v>
      </c>
      <c r="B31" s="3">
        <f>'raw data'!B454</f>
        <v>979671.64853374998</v>
      </c>
      <c r="C31" s="3">
        <f>'raw data'!C454</f>
        <v>0</v>
      </c>
      <c r="D31" s="3">
        <f>'raw data'!D454</f>
        <v>108746.53286648401</v>
      </c>
      <c r="E31" s="3">
        <f>'raw data'!E454</f>
        <v>163215.60447016999</v>
      </c>
      <c r="F31" s="3">
        <f>'raw data'!F454</f>
        <v>0</v>
      </c>
      <c r="G31" s="3">
        <f>'raw data'!G454</f>
        <v>257978.76784331101</v>
      </c>
      <c r="H31" s="3">
        <f>'raw data'!H454</f>
        <v>56255.993388292802</v>
      </c>
      <c r="I31" s="21">
        <f>'raw data'!I454</f>
        <v>58507.885392972297</v>
      </c>
      <c r="J31" s="24">
        <f>'raw data'!J454</f>
        <v>82.997946611909597</v>
      </c>
      <c r="K31" s="4">
        <f>'raw data'!K454</f>
        <v>277979.48325143498</v>
      </c>
    </row>
    <row r="32" spans="1:11" x14ac:dyDescent="0.25">
      <c r="A32" s="52">
        <f>'raw data'!A455</f>
        <v>52535</v>
      </c>
      <c r="B32" s="3">
        <f>'raw data'!B455</f>
        <v>861131.65399439796</v>
      </c>
      <c r="C32" s="3">
        <f>'raw data'!C455</f>
        <v>0</v>
      </c>
      <c r="D32" s="3">
        <f>'raw data'!D455</f>
        <v>112008.928852479</v>
      </c>
      <c r="E32" s="3">
        <f>'raw data'!E455</f>
        <v>168112.07260427499</v>
      </c>
      <c r="F32" s="3">
        <f>'raw data'!F455</f>
        <v>0</v>
      </c>
      <c r="G32" s="3">
        <f>'raw data'!G455</f>
        <v>270170.16403517599</v>
      </c>
      <c r="H32" s="3">
        <f>'raw data'!H455</f>
        <v>60279.154131608302</v>
      </c>
      <c r="I32" s="21">
        <f>'raw data'!I455</f>
        <v>62603.4373704803</v>
      </c>
      <c r="J32" s="24">
        <f>'raw data'!J455</f>
        <v>84</v>
      </c>
      <c r="K32" s="4">
        <f>'raw data'!K455</f>
        <v>290994.66410636401</v>
      </c>
    </row>
    <row r="33" spans="1:12" x14ac:dyDescent="0.25">
      <c r="A33" s="52">
        <f>'raw data'!A456</f>
        <v>52900.25</v>
      </c>
      <c r="B33" s="3">
        <f>'raw data'!B456</f>
        <v>724940.64815549098</v>
      </c>
      <c r="C33" s="3">
        <f>'raw data'!C456</f>
        <v>0</v>
      </c>
      <c r="D33" s="3">
        <f>'raw data'!D456</f>
        <v>115369.196718053</v>
      </c>
      <c r="E33" s="3">
        <f>'raw data'!E456</f>
        <v>173155.434782403</v>
      </c>
      <c r="F33" s="3">
        <f>'raw data'!F456</f>
        <v>0</v>
      </c>
      <c r="G33" s="3">
        <f>'raw data'!G456</f>
        <v>283114.887392718</v>
      </c>
      <c r="H33" s="3">
        <f>'raw data'!H456</f>
        <v>64550.912839596902</v>
      </c>
      <c r="I33" s="21">
        <f>'raw data'!I456</f>
        <v>66985.677986413997</v>
      </c>
      <c r="J33" s="24">
        <f>'raw data'!J456</f>
        <v>84.999315537303204</v>
      </c>
      <c r="K33" s="4">
        <f>'raw data'!K456</f>
        <v>304692.02560841403</v>
      </c>
    </row>
    <row r="34" spans="1:12" x14ac:dyDescent="0.25">
      <c r="A34" s="52">
        <f>'raw data'!A457</f>
        <v>53265.5</v>
      </c>
      <c r="B34" s="3">
        <f>'raw data'!B457</f>
        <v>569424.10757300304</v>
      </c>
      <c r="C34" s="3">
        <f>'raw data'!C457</f>
        <v>0</v>
      </c>
      <c r="D34" s="3">
        <f>'raw data'!D457</f>
        <v>118830.27261959499</v>
      </c>
      <c r="E34" s="3">
        <f>'raw data'!E457</f>
        <v>178350.09782587501</v>
      </c>
      <c r="F34" s="3">
        <f>'raw data'!F457</f>
        <v>0</v>
      </c>
      <c r="G34" s="3">
        <f>'raw data'!G457</f>
        <v>296751.14521799597</v>
      </c>
      <c r="H34" s="3">
        <f>'raw data'!H457</f>
        <v>69050.877921938794</v>
      </c>
      <c r="I34" s="21">
        <f>'raw data'!I457</f>
        <v>71674.675445462999</v>
      </c>
      <c r="J34" s="24">
        <f>'raw data'!J457</f>
        <v>85.998631074606394</v>
      </c>
      <c r="K34" s="4">
        <f>'raw data'!K457</f>
        <v>319075.65119327698</v>
      </c>
    </row>
    <row r="35" spans="1:12" x14ac:dyDescent="0.25">
      <c r="A35" s="52">
        <f>'raw data'!A458</f>
        <v>53630.75</v>
      </c>
      <c r="B35" s="3">
        <f>'raw data'!B458</f>
        <v>392779.49790560501</v>
      </c>
      <c r="C35" s="3">
        <f>'raw data'!C458</f>
        <v>0</v>
      </c>
      <c r="D35" s="3">
        <f>'raw data'!D458</f>
        <v>122395.18079818301</v>
      </c>
      <c r="E35" s="3">
        <f>'raw data'!E458</f>
        <v>183700.60076065201</v>
      </c>
      <c r="F35" s="3">
        <f>'raw data'!F458</f>
        <v>0</v>
      </c>
      <c r="G35" s="3">
        <f>'raw data'!G458</f>
        <v>311084.10428950802</v>
      </c>
      <c r="H35" s="3">
        <f>'raw data'!H458</f>
        <v>73780.7544155379</v>
      </c>
      <c r="I35" s="21">
        <f>'raw data'!I458</f>
        <v>76691.902726645407</v>
      </c>
      <c r="J35" s="24">
        <f>'raw data'!J458</f>
        <v>86.997946611909597</v>
      </c>
      <c r="K35" s="4">
        <f>'raw data'!K458</f>
        <v>334173.25790283497</v>
      </c>
    </row>
    <row r="36" spans="1:12" x14ac:dyDescent="0.25">
      <c r="A36" s="52">
        <f>'raw data'!A459</f>
        <v>53996</v>
      </c>
      <c r="B36" s="3">
        <f>'raw data'!B459</f>
        <v>193058.99873207099</v>
      </c>
      <c r="C36" s="3">
        <f>'raw data'!C459</f>
        <v>0</v>
      </c>
      <c r="D36" s="3">
        <f>'raw data'!D459</f>
        <v>126067.03622212799</v>
      </c>
      <c r="E36" s="3">
        <f>'raw data'!E459</f>
        <v>189211.618783471</v>
      </c>
      <c r="F36" s="3">
        <f>'raw data'!F459</f>
        <v>0</v>
      </c>
      <c r="G36" s="3">
        <f>'raw data'!G459</f>
        <v>326142.65368320001</v>
      </c>
      <c r="H36" s="3">
        <f>'raw data'!H459</f>
        <v>78750.075715456202</v>
      </c>
      <c r="I36" s="21">
        <f>'raw data'!I459</f>
        <v>82060.3359175105</v>
      </c>
      <c r="J36" s="24">
        <f>'raw data'!J459</f>
        <v>88</v>
      </c>
      <c r="K36" s="4">
        <f>'raw data'!K459</f>
        <v>350022.03041643801</v>
      </c>
    </row>
    <row r="37" spans="1:12" x14ac:dyDescent="0.25">
      <c r="A37" s="52">
        <f>'raw data'!A460</f>
        <v>54361.25</v>
      </c>
      <c r="B37" s="3">
        <f>'raw data'!B460</f>
        <v>-31844.2714973693</v>
      </c>
      <c r="C37" s="3">
        <f>'raw data'!C460</f>
        <v>0</v>
      </c>
      <c r="D37" s="3">
        <f>'raw data'!D460</f>
        <v>129849.047308792</v>
      </c>
      <c r="E37" s="3">
        <f>'raw data'!E460</f>
        <v>194887.967346975</v>
      </c>
      <c r="F37" s="3">
        <f>'raw data'!F460</f>
        <v>0</v>
      </c>
      <c r="G37" s="3">
        <f>'raw data'!G460</f>
        <v>341965.24539784901</v>
      </c>
      <c r="H37" s="3">
        <f>'raw data'!H460</f>
        <v>83971.5309812903</v>
      </c>
      <c r="I37" s="21">
        <f>'raw data'!I460</f>
        <v>87804.559431736299</v>
      </c>
      <c r="J37" s="24">
        <f>'raw data'!J460</f>
        <v>88.999315537303204</v>
      </c>
      <c r="K37" s="4">
        <f>'raw data'!K460</f>
        <v>366664.05776000198</v>
      </c>
    </row>
    <row r="38" spans="1:12" x14ac:dyDescent="0.25">
      <c r="A38" s="52">
        <f>'raw data'!A461</f>
        <v>54726.5</v>
      </c>
      <c r="B38" s="3">
        <f>'raw data'!B461</f>
        <v>-284209.49086341303</v>
      </c>
      <c r="C38" s="3">
        <f>'raw data'!C461</f>
        <v>0</v>
      </c>
      <c r="D38" s="3">
        <f>'raw data'!D461</f>
        <v>133744.51872805599</v>
      </c>
      <c r="E38" s="3">
        <f>'raw data'!E461</f>
        <v>200734.60636738499</v>
      </c>
      <c r="F38" s="3">
        <f>'raw data'!F461</f>
        <v>0</v>
      </c>
      <c r="G38" s="3">
        <f>'raw data'!G461</f>
        <v>358595.33813142398</v>
      </c>
      <c r="H38" s="3">
        <f>'raw data'!H461</f>
        <v>89459.461583370197</v>
      </c>
      <c r="I38" s="21">
        <f>'raw data'!I461</f>
        <v>93950.878591957793</v>
      </c>
      <c r="J38" s="24">
        <f>'raw data'!J461</f>
        <v>89.998631074606394</v>
      </c>
      <c r="K38" s="4">
        <f>'raw data'!K461</f>
        <v>384144.94654271298</v>
      </c>
    </row>
    <row r="39" spans="1:12" x14ac:dyDescent="0.25">
      <c r="A39" s="52">
        <f>'raw data'!A462</f>
        <v>55091.75</v>
      </c>
      <c r="B39" s="3">
        <f>'raw data'!B462</f>
        <v>-566501.85278184596</v>
      </c>
      <c r="C39" s="3">
        <f>'raw data'!C462</f>
        <v>0</v>
      </c>
      <c r="D39" s="3">
        <f>'raw data'!D462</f>
        <v>137756.85428989801</v>
      </c>
      <c r="E39" s="3">
        <f>'raw data'!E462</f>
        <v>206756.644558406</v>
      </c>
      <c r="F39" s="3">
        <f>'raw data'!F462</f>
        <v>0</v>
      </c>
      <c r="G39" s="3">
        <f>'raw data'!G462</f>
        <v>376080.018091687</v>
      </c>
      <c r="H39" s="3">
        <f>'raw data'!H462</f>
        <v>95229.405970256703</v>
      </c>
      <c r="I39" s="21">
        <f>'raw data'!I462</f>
        <v>100527.44009339401</v>
      </c>
      <c r="J39" s="24">
        <f>'raw data'!J462</f>
        <v>90.997946611909597</v>
      </c>
      <c r="K39" s="4">
        <f>'raw data'!K462</f>
        <v>402513.49062205799</v>
      </c>
    </row>
    <row r="40" spans="1:12" x14ac:dyDescent="0.25">
      <c r="A40" s="52">
        <f>'raw data'!A463</f>
        <v>55457</v>
      </c>
      <c r="B40" s="3">
        <f>'raw data'!B463</f>
        <v>-881387.15531157702</v>
      </c>
      <c r="C40" s="3">
        <f>'raw data'!C463</f>
        <v>0</v>
      </c>
      <c r="D40" s="3">
        <f>'raw data'!D463</f>
        <v>141889.55991859501</v>
      </c>
      <c r="E40" s="3">
        <f>'raw data'!E463</f>
        <v>212959.343895158</v>
      </c>
      <c r="F40" s="3">
        <f>'raw data'!F463</f>
        <v>0</v>
      </c>
      <c r="G40" s="3">
        <f>'raw data'!G463</f>
        <v>394469.67677755898</v>
      </c>
      <c r="H40" s="3">
        <f>'raw data'!H463</f>
        <v>101297.99333659399</v>
      </c>
      <c r="I40" s="21">
        <f>'raw data'!I463</f>
        <v>107564.360899932</v>
      </c>
      <c r="J40" s="24">
        <f>'raw data'!J463</f>
        <v>92</v>
      </c>
      <c r="K40" s="4">
        <f>'raw data'!K463</f>
        <v>421821.69813168503</v>
      </c>
    </row>
    <row r="41" spans="1:12" x14ac:dyDescent="0.25">
      <c r="A41" s="52">
        <f>'raw data'!A464</f>
        <v>55822.25</v>
      </c>
      <c r="B41" s="3">
        <f>'raw data'!B464</f>
        <v>-1231747.44186544</v>
      </c>
      <c r="C41" s="3">
        <f>'raw data'!C464</f>
        <v>0</v>
      </c>
      <c r="D41" s="3">
        <f>'raw data'!D464</f>
        <v>146146.246716152</v>
      </c>
      <c r="E41" s="3">
        <f>'raw data'!E464</f>
        <v>219348.124212013</v>
      </c>
      <c r="F41" s="3">
        <f>'raw data'!F464</f>
        <v>0</v>
      </c>
      <c r="G41" s="3">
        <f>'raw data'!G464</f>
        <v>413818.04670411302</v>
      </c>
      <c r="H41" s="3">
        <f>'raw data'!H464</f>
        <v>107682.955412357</v>
      </c>
      <c r="I41" s="21">
        <f>'raw data'!I464</f>
        <v>115093.86616292701</v>
      </c>
      <c r="J41" s="24">
        <f>'raw data'!J464</f>
        <v>92.999315537303204</v>
      </c>
      <c r="K41" s="4">
        <f>'raw data'!K464</f>
        <v>442124.94578729803</v>
      </c>
    </row>
    <row r="42" spans="1:12" x14ac:dyDescent="0.25">
      <c r="A42" s="52">
        <f>'raw data'!A465</f>
        <v>56187.5</v>
      </c>
      <c r="B42" s="3">
        <f>'raw data'!B465</f>
        <v>-1620854.45740321</v>
      </c>
      <c r="C42" s="3">
        <f>'raw data'!C465</f>
        <v>0</v>
      </c>
      <c r="D42" s="3">
        <f>'raw data'!D465</f>
        <v>150530.634117637</v>
      </c>
      <c r="E42" s="3">
        <f>'raw data'!E465</f>
        <v>225928.56793837401</v>
      </c>
      <c r="F42" s="3">
        <f>'raw data'!F465</f>
        <v>0</v>
      </c>
      <c r="G42" s="3">
        <f>'raw data'!G465</f>
        <v>434182.36502741801</v>
      </c>
      <c r="H42" s="3">
        <f>'raw data'!H465</f>
        <v>114559.827759596</v>
      </c>
      <c r="I42" s="21">
        <f>'raw data'!I465</f>
        <v>123150.436794332</v>
      </c>
      <c r="J42" s="24">
        <f>'raw data'!J465</f>
        <v>93.998631074606394</v>
      </c>
      <c r="K42" s="4">
        <f>'raw data'!K465</f>
        <v>463638.83249230299</v>
      </c>
    </row>
    <row r="43" spans="1:12" x14ac:dyDescent="0.25">
      <c r="A43" s="52">
        <f>'raw data'!A466</f>
        <v>56552.75</v>
      </c>
      <c r="B43" s="3">
        <f>'raw data'!B466</f>
        <v>-2052411.0996274899</v>
      </c>
      <c r="C43" s="3">
        <f>'raw data'!C466</f>
        <v>0</v>
      </c>
      <c r="D43" s="3">
        <f>'raw data'!D466</f>
        <v>155046.55314116599</v>
      </c>
      <c r="E43" s="3">
        <f>'raw data'!E466</f>
        <v>232706.42497652501</v>
      </c>
      <c r="F43" s="3">
        <f>'raw data'!F466</f>
        <v>0</v>
      </c>
      <c r="G43" s="3">
        <f>'raw data'!G466</f>
        <v>455780.23713488202</v>
      </c>
      <c r="H43" s="3">
        <f>'raw data'!H466</f>
        <v>122119.082997208</v>
      </c>
      <c r="I43" s="21">
        <f>'raw data'!I466</f>
        <v>131770.967369936</v>
      </c>
      <c r="J43" s="24">
        <f>'raw data'!J466</f>
        <v>94.997946611909597</v>
      </c>
      <c r="K43" s="4">
        <f>'raw data'!K466</f>
        <v>486596.47534367</v>
      </c>
    </row>
    <row r="44" spans="1:12" x14ac:dyDescent="0.25">
      <c r="A44" s="52">
        <f>'raw data'!A467</f>
        <v>56552.75</v>
      </c>
      <c r="B44" s="3">
        <f>'raw data'!B467</f>
        <v>-2052411.0996274899</v>
      </c>
      <c r="C44" s="3">
        <f>'raw data'!C467</f>
        <v>0</v>
      </c>
      <c r="D44" s="3">
        <f>'raw data'!D467</f>
        <v>0</v>
      </c>
      <c r="E44" s="3">
        <f>'raw data'!E467</f>
        <v>0</v>
      </c>
      <c r="F44" s="3">
        <f>'raw data'!F467</f>
        <v>0</v>
      </c>
      <c r="G44" s="3">
        <f>'raw data'!G467</f>
        <v>0</v>
      </c>
      <c r="H44" s="3">
        <f>'raw data'!H467</f>
        <v>0</v>
      </c>
      <c r="I44" s="21">
        <f>'raw data'!I467</f>
        <v>0</v>
      </c>
      <c r="J44" s="24">
        <f>'raw data'!J467</f>
        <v>94.997946611909597</v>
      </c>
      <c r="K44" s="4">
        <f>'raw data'!K467</f>
        <v>0</v>
      </c>
    </row>
    <row r="45" spans="1:12" ht="15.75" thickBot="1" x14ac:dyDescent="0.3">
      <c r="A45" s="52">
        <f>'raw data'!A468</f>
        <v>56552.75</v>
      </c>
      <c r="B45" s="3">
        <f>'raw data'!B468</f>
        <v>0</v>
      </c>
      <c r="C45" s="3">
        <f>'raw data'!C468</f>
        <v>0</v>
      </c>
      <c r="D45" s="3">
        <f>'raw data'!D468</f>
        <v>0</v>
      </c>
      <c r="E45" s="3">
        <f>'raw data'!E468</f>
        <v>0</v>
      </c>
      <c r="F45" s="3">
        <f>'raw data'!F468</f>
        <v>0</v>
      </c>
      <c r="G45" s="3">
        <f>'raw data'!G468</f>
        <v>0</v>
      </c>
      <c r="H45" s="3">
        <f>'raw data'!H468</f>
        <v>0</v>
      </c>
      <c r="I45" s="21">
        <f>'raw data'!I468</f>
        <v>0</v>
      </c>
      <c r="J45" s="24">
        <f>'raw data'!J468</f>
        <v>94.997946611909597</v>
      </c>
      <c r="K45" s="4">
        <f>'raw data'!K468</f>
        <v>0</v>
      </c>
    </row>
    <row r="46" spans="1:12" ht="16.5" thickTop="1" thickBot="1" x14ac:dyDescent="0.3">
      <c r="A46" s="93" t="s">
        <v>54</v>
      </c>
      <c r="B46" s="94"/>
      <c r="C46" s="95"/>
      <c r="D46" s="73">
        <f t="shared" ref="D46:I46" si="0">SUM(D6:D45)</f>
        <v>3008754.0638670214</v>
      </c>
      <c r="E46" s="73">
        <f t="shared" si="0"/>
        <v>4860059.1282258425</v>
      </c>
      <c r="F46" s="73">
        <f t="shared" si="0"/>
        <v>414201.37351581146</v>
      </c>
      <c r="G46" s="73">
        <f t="shared" si="0"/>
        <v>6554902.113651189</v>
      </c>
      <c r="H46" s="73">
        <f t="shared" si="0"/>
        <v>1585567.0484859343</v>
      </c>
      <c r="I46" s="73">
        <f t="shared" si="0"/>
        <v>1760904.5284142483</v>
      </c>
      <c r="J46" s="72"/>
      <c r="K46" s="74">
        <f>SUM(K6:K45)</f>
        <v>8206530.7051260313</v>
      </c>
    </row>
    <row r="47" spans="1:12" x14ac:dyDescent="0.25">
      <c r="A47" s="75"/>
      <c r="B47" s="75"/>
      <c r="C47" s="75"/>
      <c r="D47" s="45"/>
      <c r="E47" s="45">
        <f>E46/$K$46</f>
        <v>0.59221847853321408</v>
      </c>
      <c r="F47" s="45"/>
      <c r="G47" s="45"/>
      <c r="H47" s="45">
        <f>H46/$K$46</f>
        <v>0.19320795905821009</v>
      </c>
      <c r="I47" s="45">
        <f>I46/$K$46</f>
        <v>0.21457356240857509</v>
      </c>
      <c r="J47" s="75"/>
      <c r="K47" s="45"/>
      <c r="L47" s="28"/>
    </row>
    <row r="48" spans="1:12" x14ac:dyDescent="0.25">
      <c r="A48" s="75"/>
      <c r="B48" s="75"/>
      <c r="C48" s="75"/>
      <c r="D48" s="45">
        <f>D46/($D$46+$F$46+$G$46)</f>
        <v>0.30154309664956275</v>
      </c>
      <c r="E48" s="75"/>
      <c r="F48" s="45">
        <f>F46/($D$46+$F$46+$G$46)</f>
        <v>4.1512055207972687E-2</v>
      </c>
      <c r="G48" s="45">
        <f>G46/($D$46+$F$46+$G$46)</f>
        <v>0.65694484814246457</v>
      </c>
      <c r="H48" s="75"/>
      <c r="I48" s="75"/>
      <c r="J48" s="75"/>
      <c r="K48" s="75"/>
      <c r="L48" s="28"/>
    </row>
    <row r="51" spans="2:7" x14ac:dyDescent="0.25">
      <c r="B51" s="79"/>
      <c r="C51" s="80"/>
      <c r="D51" s="79"/>
      <c r="E51" s="80"/>
      <c r="F51" s="79"/>
      <c r="G51" s="80"/>
    </row>
    <row r="52" spans="2:7" x14ac:dyDescent="0.25">
      <c r="B52" s="28"/>
      <c r="C52" s="28"/>
      <c r="D52" s="28"/>
      <c r="E52" s="28"/>
      <c r="F52" s="28"/>
      <c r="G52" s="28"/>
    </row>
    <row r="53" spans="2:7" x14ac:dyDescent="0.25">
      <c r="B53" s="28"/>
      <c r="C53" s="28"/>
      <c r="D53" s="28"/>
      <c r="E53" s="28"/>
      <c r="F53" s="28"/>
      <c r="G53" s="28"/>
    </row>
    <row r="54" spans="2:7" x14ac:dyDescent="0.25">
      <c r="B54" s="28"/>
      <c r="C54" s="28"/>
      <c r="D54" s="28"/>
      <c r="E54" s="28"/>
      <c r="F54" s="28"/>
      <c r="G54" s="28"/>
    </row>
    <row r="55" spans="2:7" x14ac:dyDescent="0.25">
      <c r="B55" s="28"/>
      <c r="C55" s="28"/>
      <c r="D55" s="28"/>
      <c r="E55" s="28"/>
      <c r="F55" s="28"/>
      <c r="G55" s="28"/>
    </row>
    <row r="56" spans="2:7" x14ac:dyDescent="0.25">
      <c r="B56" s="28"/>
      <c r="C56" s="28"/>
      <c r="D56" s="28"/>
      <c r="E56" s="28"/>
      <c r="F56" s="28"/>
      <c r="G56" s="28"/>
    </row>
    <row r="57" spans="2:7" x14ac:dyDescent="0.25">
      <c r="B57" s="28"/>
      <c r="C57" s="28"/>
      <c r="D57" s="28"/>
      <c r="E57" s="28"/>
      <c r="F57" s="28"/>
      <c r="G57" s="28"/>
    </row>
    <row r="58" spans="2:7" x14ac:dyDescent="0.25">
      <c r="B58" s="28"/>
      <c r="C58" s="28"/>
      <c r="D58" s="28"/>
      <c r="E58" s="28"/>
      <c r="F58" s="28"/>
      <c r="G58" s="28"/>
    </row>
    <row r="59" spans="2:7" x14ac:dyDescent="0.25">
      <c r="B59" s="28"/>
      <c r="C59" s="28"/>
      <c r="D59" s="28"/>
      <c r="E59" s="28"/>
      <c r="F59" s="28"/>
      <c r="G59" s="28"/>
    </row>
    <row r="60" spans="2:7" x14ac:dyDescent="0.25">
      <c r="B60" s="28"/>
      <c r="C60" s="28"/>
      <c r="D60" s="28"/>
      <c r="E60" s="28"/>
      <c r="F60" s="28"/>
      <c r="G60" s="28"/>
    </row>
    <row r="61" spans="2:7" x14ac:dyDescent="0.25">
      <c r="B61" s="28"/>
      <c r="C61" s="28"/>
      <c r="D61" s="28"/>
      <c r="E61" s="28"/>
      <c r="F61" s="28"/>
      <c r="G61" s="28"/>
    </row>
    <row r="62" spans="2:7" x14ac:dyDescent="0.25">
      <c r="B62" s="28"/>
      <c r="C62" s="28"/>
      <c r="D62" s="28"/>
      <c r="E62" s="28"/>
      <c r="F62" s="28"/>
      <c r="G62" s="28"/>
    </row>
    <row r="63" spans="2:7" x14ac:dyDescent="0.25">
      <c r="B63" s="28"/>
      <c r="C63" s="28"/>
      <c r="D63" s="28"/>
      <c r="E63" s="28"/>
      <c r="F63" s="28"/>
      <c r="G63" s="28"/>
    </row>
    <row r="64" spans="2:7" x14ac:dyDescent="0.25">
      <c r="B64" s="28"/>
      <c r="C64" s="28"/>
      <c r="D64" s="28"/>
      <c r="E64" s="28"/>
      <c r="F64" s="28"/>
      <c r="G64" s="28"/>
    </row>
    <row r="65" spans="2:7" x14ac:dyDescent="0.25">
      <c r="B65" s="28"/>
      <c r="C65" s="28"/>
      <c r="D65" s="28"/>
      <c r="E65" s="28"/>
      <c r="F65" s="28"/>
      <c r="G65" s="28"/>
    </row>
    <row r="66" spans="2:7" x14ac:dyDescent="0.25">
      <c r="B66" s="28"/>
      <c r="C66" s="28"/>
      <c r="D66" s="28"/>
      <c r="E66" s="28"/>
      <c r="F66" s="28"/>
      <c r="G66" s="28"/>
    </row>
    <row r="67" spans="2:7" x14ac:dyDescent="0.25">
      <c r="B67" s="28"/>
      <c r="C67" s="28"/>
      <c r="D67" s="28"/>
      <c r="E67" s="28"/>
      <c r="F67" s="28"/>
      <c r="G67" s="28"/>
    </row>
    <row r="68" spans="2:7" x14ac:dyDescent="0.25">
      <c r="B68" s="28"/>
      <c r="C68" s="28"/>
      <c r="D68" s="28"/>
      <c r="E68" s="28"/>
      <c r="F68" s="28"/>
      <c r="G68" s="28"/>
    </row>
    <row r="69" spans="2:7" x14ac:dyDescent="0.25">
      <c r="B69" s="28"/>
      <c r="C69" s="28"/>
      <c r="D69" s="28"/>
      <c r="E69" s="28"/>
      <c r="F69" s="28"/>
      <c r="G69" s="28"/>
    </row>
    <row r="70" spans="2:7" x14ac:dyDescent="0.25">
      <c r="B70" s="28"/>
      <c r="C70" s="28"/>
      <c r="D70" s="28"/>
      <c r="E70" s="28"/>
      <c r="F70" s="28"/>
      <c r="G70" s="28"/>
    </row>
    <row r="71" spans="2:7" x14ac:dyDescent="0.25">
      <c r="B71" s="28"/>
      <c r="C71" s="28"/>
      <c r="D71" s="28"/>
      <c r="E71" s="28"/>
      <c r="F71" s="28"/>
      <c r="G71" s="28"/>
    </row>
    <row r="72" spans="2:7" x14ac:dyDescent="0.25">
      <c r="B72" s="28"/>
      <c r="C72" s="28"/>
      <c r="D72" s="28"/>
      <c r="E72" s="28"/>
      <c r="F72" s="28"/>
      <c r="G72" s="28"/>
    </row>
    <row r="73" spans="2:7" x14ac:dyDescent="0.25">
      <c r="B73" s="28"/>
      <c r="C73" s="28"/>
      <c r="D73" s="28"/>
      <c r="E73" s="28"/>
      <c r="F73" s="28"/>
      <c r="G73" s="28"/>
    </row>
    <row r="74" spans="2:7" x14ac:dyDescent="0.25">
      <c r="B74" s="28"/>
      <c r="C74" s="28"/>
      <c r="D74" s="28"/>
      <c r="E74" s="28"/>
      <c r="F74" s="28"/>
      <c r="G74" s="28"/>
    </row>
    <row r="75" spans="2:7" x14ac:dyDescent="0.25">
      <c r="B75" s="28"/>
      <c r="C75" s="28"/>
      <c r="D75" s="28"/>
      <c r="E75" s="28"/>
      <c r="F75" s="28"/>
      <c r="G75" s="28"/>
    </row>
    <row r="76" spans="2:7" x14ac:dyDescent="0.25">
      <c r="B76" s="28"/>
      <c r="C76" s="28"/>
      <c r="D76" s="28"/>
      <c r="E76" s="28"/>
      <c r="F76" s="28"/>
      <c r="G76" s="28"/>
    </row>
    <row r="77" spans="2:7" x14ac:dyDescent="0.25">
      <c r="B77" s="28"/>
      <c r="C77" s="28"/>
      <c r="D77" s="28"/>
      <c r="E77" s="28"/>
      <c r="F77" s="28"/>
      <c r="G77" s="28"/>
    </row>
    <row r="78" spans="2:7" x14ac:dyDescent="0.25">
      <c r="B78" s="28"/>
      <c r="C78" s="28"/>
      <c r="D78" s="28"/>
      <c r="E78" s="28"/>
      <c r="F78" s="28"/>
      <c r="G78" s="28"/>
    </row>
    <row r="79" spans="2:7" x14ac:dyDescent="0.25">
      <c r="B79" s="28"/>
      <c r="C79" s="28"/>
      <c r="D79" s="28"/>
      <c r="E79" s="28"/>
      <c r="F79" s="28"/>
      <c r="G79" s="28"/>
    </row>
    <row r="80" spans="2:7" x14ac:dyDescent="0.25">
      <c r="B80" s="28"/>
      <c r="C80" s="28"/>
      <c r="D80" s="28"/>
      <c r="E80" s="28"/>
      <c r="F80" s="28"/>
      <c r="G80" s="28"/>
    </row>
    <row r="81" spans="1:7" x14ac:dyDescent="0.25">
      <c r="B81" s="28"/>
      <c r="C81" s="28"/>
      <c r="D81" s="28"/>
      <c r="E81" s="28"/>
      <c r="F81" s="28"/>
      <c r="G81" s="28"/>
    </row>
    <row r="82" spans="1:7" x14ac:dyDescent="0.25">
      <c r="B82" s="28"/>
      <c r="C82" s="28"/>
      <c r="D82" s="28"/>
      <c r="E82" s="28"/>
      <c r="F82" s="28"/>
      <c r="G82" s="28"/>
    </row>
    <row r="83" spans="1:7" x14ac:dyDescent="0.25">
      <c r="A83" s="78"/>
    </row>
    <row r="84" spans="1:7" x14ac:dyDescent="0.25">
      <c r="A84" s="78"/>
    </row>
    <row r="85" spans="1:7" x14ac:dyDescent="0.25">
      <c r="A85" s="78"/>
    </row>
    <row r="86" spans="1:7" x14ac:dyDescent="0.25">
      <c r="A86" s="78"/>
    </row>
    <row r="87" spans="1:7" x14ac:dyDescent="0.25">
      <c r="A87" s="78"/>
    </row>
    <row r="88" spans="1:7" x14ac:dyDescent="0.25">
      <c r="A88" s="78"/>
    </row>
    <row r="89" spans="1:7" x14ac:dyDescent="0.25">
      <c r="A89" s="78"/>
    </row>
    <row r="90" spans="1:7" x14ac:dyDescent="0.25">
      <c r="A90" s="78"/>
    </row>
    <row r="91" spans="1:7" x14ac:dyDescent="0.25">
      <c r="A91" s="78"/>
    </row>
    <row r="92" spans="1:7" x14ac:dyDescent="0.25">
      <c r="A92" s="78"/>
    </row>
    <row r="93" spans="1:7" x14ac:dyDescent="0.25">
      <c r="A93" s="78"/>
    </row>
    <row r="94" spans="1:7" x14ac:dyDescent="0.25">
      <c r="A94" s="78"/>
    </row>
    <row r="95" spans="1:7" x14ac:dyDescent="0.25">
      <c r="A95" s="78"/>
    </row>
    <row r="96" spans="1:7" x14ac:dyDescent="0.25">
      <c r="A96" s="78"/>
    </row>
    <row r="97" spans="1:1" x14ac:dyDescent="0.25">
      <c r="A97" s="78"/>
    </row>
    <row r="98" spans="1:1" x14ac:dyDescent="0.25">
      <c r="A98" s="78"/>
    </row>
    <row r="99" spans="1:1" x14ac:dyDescent="0.25">
      <c r="A99" s="78"/>
    </row>
    <row r="100" spans="1:1" x14ac:dyDescent="0.25">
      <c r="A100" s="78"/>
    </row>
    <row r="101" spans="1:1" x14ac:dyDescent="0.25">
      <c r="A101" s="78"/>
    </row>
    <row r="102" spans="1:1" x14ac:dyDescent="0.25">
      <c r="A102" s="78"/>
    </row>
    <row r="103" spans="1:1" x14ac:dyDescent="0.25">
      <c r="A103" s="78"/>
    </row>
    <row r="104" spans="1:1" x14ac:dyDescent="0.25">
      <c r="A104" s="78"/>
    </row>
    <row r="105" spans="1:1" x14ac:dyDescent="0.25">
      <c r="A105" s="78"/>
    </row>
    <row r="106" spans="1:1" x14ac:dyDescent="0.25">
      <c r="A106" s="78"/>
    </row>
    <row r="107" spans="1:1" x14ac:dyDescent="0.25">
      <c r="A107" s="78"/>
    </row>
    <row r="108" spans="1:1" x14ac:dyDescent="0.25">
      <c r="A108" s="78"/>
    </row>
    <row r="109" spans="1:1" x14ac:dyDescent="0.25">
      <c r="A109" s="78"/>
    </row>
    <row r="110" spans="1:1" x14ac:dyDescent="0.25">
      <c r="A110" s="78"/>
    </row>
    <row r="111" spans="1:1" x14ac:dyDescent="0.25">
      <c r="A111" s="78"/>
    </row>
    <row r="112" spans="1:1" x14ac:dyDescent="0.25">
      <c r="A112" s="78"/>
    </row>
  </sheetData>
  <mergeCells count="1">
    <mergeCell ref="A46:C46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78"/>
  <sheetViews>
    <sheetView topLeftCell="A372" workbookViewId="0">
      <selection activeCell="A422" sqref="A422"/>
    </sheetView>
  </sheetViews>
  <sheetFormatPr defaultRowHeight="15" x14ac:dyDescent="0.25"/>
  <cols>
    <col min="1" max="1" width="16.28515625" customWidth="1"/>
    <col min="2" max="2" width="16.5703125" style="28" bestFit="1" customWidth="1"/>
    <col min="3" max="5" width="12.5703125" style="28" bestFit="1" customWidth="1"/>
    <col min="6" max="6" width="11.5703125" style="28" bestFit="1" customWidth="1"/>
    <col min="7" max="9" width="12.5703125" style="28" bestFit="1" customWidth="1"/>
    <col min="10" max="10" width="9.140625" style="85"/>
    <col min="11" max="11" width="12.5703125" style="28" bestFit="1" customWidth="1"/>
    <col min="12" max="12" width="13.42578125" style="28" bestFit="1" customWidth="1"/>
    <col min="13" max="13" width="14.28515625" style="28" bestFit="1" customWidth="1"/>
    <col min="14" max="14" width="11.5703125" style="28" bestFit="1" customWidth="1"/>
    <col min="16" max="16" width="10.5703125" bestFit="1" customWidth="1"/>
    <col min="17" max="18" width="10.28515625" customWidth="1"/>
    <col min="21" max="21" width="14.28515625" bestFit="1" customWidth="1"/>
    <col min="22" max="22" width="18" bestFit="1" customWidth="1"/>
    <col min="23" max="23" width="11.28515625" customWidth="1"/>
    <col min="25" max="25" width="11.7109375" customWidth="1"/>
    <col min="26" max="26" width="9.5703125" bestFit="1" customWidth="1"/>
    <col min="27" max="27" width="11.140625" customWidth="1"/>
  </cols>
  <sheetData>
    <row r="1" spans="1:27" s="2" customFormat="1" ht="45" x14ac:dyDescent="0.25">
      <c r="A1" s="2" t="s">
        <v>37</v>
      </c>
      <c r="B1" s="83" t="s">
        <v>9</v>
      </c>
      <c r="C1" s="83" t="s">
        <v>10</v>
      </c>
      <c r="D1" s="83" t="s">
        <v>11</v>
      </c>
      <c r="E1" s="83" t="s">
        <v>12</v>
      </c>
      <c r="F1" s="83" t="s">
        <v>13</v>
      </c>
      <c r="G1" s="83" t="s">
        <v>14</v>
      </c>
      <c r="H1" s="83" t="s">
        <v>15</v>
      </c>
      <c r="I1" s="83" t="s">
        <v>16</v>
      </c>
      <c r="J1" s="84" t="s">
        <v>17</v>
      </c>
      <c r="K1" s="83" t="s">
        <v>18</v>
      </c>
      <c r="L1" s="83" t="s">
        <v>19</v>
      </c>
      <c r="M1" s="83" t="s">
        <v>20</v>
      </c>
      <c r="N1" s="83" t="s">
        <v>21</v>
      </c>
      <c r="O1" s="2" t="s">
        <v>22</v>
      </c>
      <c r="P1" s="2" t="s">
        <v>23</v>
      </c>
      <c r="Q1" s="2" t="s">
        <v>8</v>
      </c>
      <c r="R1" s="2" t="s">
        <v>24</v>
      </c>
      <c r="S1" s="2" t="s">
        <v>25</v>
      </c>
      <c r="T1" s="2" t="s">
        <v>26</v>
      </c>
      <c r="U1" s="2" t="s">
        <v>27</v>
      </c>
      <c r="V1" s="2" t="s">
        <v>28</v>
      </c>
      <c r="W1" s="2" t="s">
        <v>29</v>
      </c>
      <c r="X1" s="2" t="s">
        <v>60</v>
      </c>
      <c r="Y1" s="2" t="s">
        <v>61</v>
      </c>
      <c r="Z1" s="2" t="s">
        <v>62</v>
      </c>
      <c r="AA1" s="2" t="s">
        <v>63</v>
      </c>
    </row>
    <row r="2" spans="1:27" x14ac:dyDescent="0.25">
      <c r="A2" s="65" t="s">
        <v>51</v>
      </c>
      <c r="B2" s="28">
        <v>43943</v>
      </c>
      <c r="C2" s="28">
        <v>0.06</v>
      </c>
      <c r="D2" s="28">
        <v>3.9E-2</v>
      </c>
      <c r="E2" s="28">
        <v>2.5000000000000001E-2</v>
      </c>
      <c r="F2" s="28">
        <v>37498</v>
      </c>
      <c r="G2" s="28">
        <v>9120</v>
      </c>
      <c r="H2" s="28">
        <v>79240</v>
      </c>
      <c r="I2" s="28">
        <v>26000</v>
      </c>
      <c r="J2" s="85">
        <v>8500</v>
      </c>
      <c r="K2" s="28">
        <v>17000</v>
      </c>
      <c r="L2" s="28">
        <v>21792</v>
      </c>
      <c r="M2" s="28">
        <v>21854</v>
      </c>
      <c r="N2" s="28">
        <v>85181</v>
      </c>
      <c r="O2" s="64">
        <v>56754</v>
      </c>
      <c r="P2" s="62">
        <v>46265</v>
      </c>
      <c r="Q2" s="64">
        <v>13206</v>
      </c>
      <c r="R2" s="63">
        <v>6.5000000000000002E-2</v>
      </c>
      <c r="S2" s="65">
        <v>63</v>
      </c>
      <c r="T2" s="65">
        <v>64.5</v>
      </c>
      <c r="U2" s="64">
        <v>700577</v>
      </c>
      <c r="V2" s="64">
        <v>364404</v>
      </c>
      <c r="W2" s="64">
        <v>48036</v>
      </c>
      <c r="X2" s="64">
        <v>0</v>
      </c>
      <c r="Y2" s="62">
        <v>45923</v>
      </c>
      <c r="Z2" s="62">
        <v>47384</v>
      </c>
      <c r="AA2" s="82">
        <v>0.05</v>
      </c>
    </row>
    <row r="3" spans="1:27" x14ac:dyDescent="0.25">
      <c r="A3" s="65" t="s">
        <v>30</v>
      </c>
      <c r="B3" s="28">
        <v>43943</v>
      </c>
      <c r="C3" s="28">
        <v>0.06</v>
      </c>
      <c r="D3" s="28">
        <v>3.9E-2</v>
      </c>
      <c r="E3" s="28">
        <v>2.5000000000000001E-2</v>
      </c>
      <c r="F3" s="28">
        <v>37498</v>
      </c>
      <c r="G3" s="28">
        <v>9120</v>
      </c>
      <c r="H3" s="28">
        <v>79240</v>
      </c>
      <c r="I3" s="28">
        <v>26000</v>
      </c>
      <c r="J3" s="85">
        <v>8500</v>
      </c>
      <c r="K3" s="28">
        <v>17000</v>
      </c>
      <c r="L3" s="28">
        <v>21792</v>
      </c>
      <c r="M3" s="28">
        <v>21854</v>
      </c>
      <c r="N3" s="28">
        <v>85181</v>
      </c>
      <c r="O3" s="64">
        <v>47868</v>
      </c>
      <c r="P3" s="62">
        <v>45413</v>
      </c>
      <c r="Q3" s="64">
        <v>13206</v>
      </c>
      <c r="R3" s="63">
        <v>6.5000000000000002E-2</v>
      </c>
      <c r="S3" s="65">
        <v>63</v>
      </c>
      <c r="T3" s="65">
        <v>64.5</v>
      </c>
      <c r="U3" s="64">
        <v>700577</v>
      </c>
      <c r="V3" s="64">
        <v>364404</v>
      </c>
      <c r="W3" s="64">
        <v>48036</v>
      </c>
      <c r="X3" s="64">
        <v>0</v>
      </c>
      <c r="Y3" s="62">
        <v>45923</v>
      </c>
      <c r="Z3" s="62">
        <v>47384</v>
      </c>
      <c r="AA3" s="82">
        <v>0.05</v>
      </c>
    </row>
    <row r="4" spans="1:27" x14ac:dyDescent="0.25">
      <c r="A4" s="65" t="s">
        <v>34</v>
      </c>
      <c r="B4" s="28">
        <v>43943</v>
      </c>
      <c r="C4" s="28">
        <v>0.06</v>
      </c>
      <c r="D4" s="28">
        <v>3.9E-2</v>
      </c>
      <c r="E4" s="28">
        <v>2.5000000000000001E-2</v>
      </c>
      <c r="F4" s="28">
        <v>37498</v>
      </c>
      <c r="G4" s="28">
        <v>9120</v>
      </c>
      <c r="H4" s="28">
        <v>79240</v>
      </c>
      <c r="I4" s="28">
        <v>26000</v>
      </c>
      <c r="J4" s="85">
        <v>8500</v>
      </c>
      <c r="K4" s="28">
        <v>17000</v>
      </c>
      <c r="L4" s="28">
        <v>21792</v>
      </c>
      <c r="M4" s="28">
        <v>21854</v>
      </c>
      <c r="N4" s="28">
        <v>85181</v>
      </c>
      <c r="O4" s="64">
        <v>71268</v>
      </c>
      <c r="P4" s="62">
        <v>47422</v>
      </c>
      <c r="Q4" s="64">
        <v>13206</v>
      </c>
      <c r="R4" s="63">
        <v>6.5000000000000002E-2</v>
      </c>
      <c r="S4" s="65">
        <v>63</v>
      </c>
      <c r="T4" s="65">
        <v>64.5</v>
      </c>
      <c r="U4" s="64">
        <v>700577</v>
      </c>
      <c r="V4" s="64">
        <v>364404</v>
      </c>
      <c r="W4" s="64">
        <v>48036</v>
      </c>
      <c r="X4" s="64">
        <v>0</v>
      </c>
      <c r="Y4" s="62">
        <v>45923</v>
      </c>
      <c r="Z4" s="62">
        <v>47384</v>
      </c>
      <c r="AA4" s="82">
        <v>0.05</v>
      </c>
    </row>
    <row r="5" spans="1:27" x14ac:dyDescent="0.25">
      <c r="A5" s="65" t="s">
        <v>38</v>
      </c>
      <c r="B5" s="28">
        <v>43943</v>
      </c>
      <c r="C5" s="28">
        <v>0.06</v>
      </c>
      <c r="D5" s="28">
        <v>3.9E-2</v>
      </c>
      <c r="E5" s="28">
        <v>2.5000000000000001E-2</v>
      </c>
      <c r="F5" s="28">
        <v>37498</v>
      </c>
      <c r="G5" s="28">
        <v>9120</v>
      </c>
      <c r="H5" s="28">
        <v>79240</v>
      </c>
      <c r="I5" s="28">
        <v>26000</v>
      </c>
      <c r="J5" s="85">
        <v>8500</v>
      </c>
      <c r="K5" s="28">
        <v>17000</v>
      </c>
      <c r="L5" s="28">
        <v>21792</v>
      </c>
      <c r="M5" s="28">
        <v>21854</v>
      </c>
      <c r="N5" s="28">
        <v>85181</v>
      </c>
      <c r="O5" s="64">
        <v>56754</v>
      </c>
      <c r="P5" s="62">
        <v>46265</v>
      </c>
      <c r="Q5" s="64">
        <v>13206</v>
      </c>
      <c r="R5" s="63">
        <v>6.5000000000000002E-2</v>
      </c>
      <c r="S5" s="65">
        <v>62</v>
      </c>
      <c r="T5" s="65">
        <v>64.5</v>
      </c>
      <c r="U5" s="64">
        <v>700577</v>
      </c>
      <c r="V5" s="64">
        <v>364404</v>
      </c>
      <c r="W5" s="64">
        <v>48036</v>
      </c>
      <c r="X5" s="64">
        <v>0</v>
      </c>
      <c r="Y5" s="62">
        <v>45923</v>
      </c>
      <c r="Z5" s="62">
        <v>47384</v>
      </c>
      <c r="AA5" s="82">
        <v>0.05</v>
      </c>
    </row>
    <row r="6" spans="1:27" x14ac:dyDescent="0.25">
      <c r="A6" s="65" t="s">
        <v>39</v>
      </c>
      <c r="B6" s="28">
        <v>43943</v>
      </c>
      <c r="C6" s="28">
        <v>0.06</v>
      </c>
      <c r="D6" s="28">
        <v>3.9E-2</v>
      </c>
      <c r="E6" s="28">
        <v>2.5000000000000001E-2</v>
      </c>
      <c r="F6" s="28">
        <v>37498</v>
      </c>
      <c r="G6" s="28">
        <v>9120</v>
      </c>
      <c r="H6" s="28">
        <v>79240</v>
      </c>
      <c r="I6" s="28">
        <v>26000</v>
      </c>
      <c r="J6" s="85">
        <v>8500</v>
      </c>
      <c r="K6" s="28">
        <v>17000</v>
      </c>
      <c r="L6" s="28">
        <v>21792</v>
      </c>
      <c r="M6" s="28">
        <v>21854</v>
      </c>
      <c r="N6" s="28">
        <v>80922</v>
      </c>
      <c r="O6" s="64">
        <v>56754</v>
      </c>
      <c r="P6" s="62">
        <v>46265</v>
      </c>
      <c r="Q6" s="64">
        <v>13206</v>
      </c>
      <c r="R6" s="63">
        <v>6.5000000000000002E-2</v>
      </c>
      <c r="S6" s="65">
        <v>63</v>
      </c>
      <c r="T6" s="65">
        <v>64.5</v>
      </c>
      <c r="U6" s="64">
        <v>700577</v>
      </c>
      <c r="V6" s="64">
        <v>364404</v>
      </c>
      <c r="W6" s="64">
        <v>48036</v>
      </c>
      <c r="X6" s="64">
        <v>0</v>
      </c>
      <c r="Y6" s="62">
        <v>45923</v>
      </c>
      <c r="Z6" s="62">
        <v>47384</v>
      </c>
      <c r="AA6" s="82">
        <v>0.05</v>
      </c>
    </row>
    <row r="7" spans="1:27" x14ac:dyDescent="0.25">
      <c r="A7" s="65" t="s">
        <v>40</v>
      </c>
      <c r="B7" s="28">
        <v>43943</v>
      </c>
      <c r="C7" s="28">
        <v>0.06</v>
      </c>
      <c r="D7" s="28">
        <v>3.9E-2</v>
      </c>
      <c r="E7" s="28">
        <v>2.5000000000000001E-2</v>
      </c>
      <c r="F7" s="28">
        <v>37498</v>
      </c>
      <c r="G7" s="28">
        <v>9120</v>
      </c>
      <c r="H7" s="28">
        <v>79240</v>
      </c>
      <c r="I7" s="28">
        <v>26000</v>
      </c>
      <c r="J7" s="85">
        <v>24809</v>
      </c>
      <c r="K7" s="28">
        <v>17000</v>
      </c>
      <c r="L7" s="28">
        <v>21792</v>
      </c>
      <c r="M7" s="28">
        <v>21854</v>
      </c>
      <c r="N7" s="28">
        <v>85181</v>
      </c>
      <c r="O7" s="64">
        <v>56754</v>
      </c>
      <c r="P7" s="62">
        <v>46265</v>
      </c>
      <c r="Q7" s="64">
        <v>13206</v>
      </c>
      <c r="R7" s="63">
        <v>6.5000000000000002E-2</v>
      </c>
      <c r="S7" s="65">
        <v>63</v>
      </c>
      <c r="T7" s="65">
        <v>64.5</v>
      </c>
      <c r="U7" s="64">
        <v>700577</v>
      </c>
      <c r="V7" s="64">
        <v>269707</v>
      </c>
      <c r="W7" s="64">
        <v>0</v>
      </c>
      <c r="X7" s="64">
        <v>0</v>
      </c>
      <c r="Y7" s="62">
        <v>45923</v>
      </c>
      <c r="Z7" s="62">
        <v>47384</v>
      </c>
      <c r="AA7" s="82">
        <v>0.05</v>
      </c>
    </row>
    <row r="8" spans="1:27" x14ac:dyDescent="0.25">
      <c r="A8" s="65" t="s">
        <v>52</v>
      </c>
      <c r="B8" s="28">
        <v>43943</v>
      </c>
      <c r="C8" s="28">
        <v>0.06</v>
      </c>
      <c r="D8" s="28">
        <v>3.9E-2</v>
      </c>
      <c r="E8" s="28">
        <v>2.5000000000000001E-2</v>
      </c>
      <c r="F8" s="28">
        <v>37498</v>
      </c>
      <c r="G8" s="28">
        <v>9120</v>
      </c>
      <c r="H8" s="28">
        <v>79240</v>
      </c>
      <c r="I8" s="28">
        <v>26000</v>
      </c>
      <c r="J8" s="85">
        <v>8500</v>
      </c>
      <c r="K8" s="28">
        <v>0</v>
      </c>
      <c r="L8" s="28">
        <v>21792</v>
      </c>
      <c r="M8" s="28">
        <v>21854</v>
      </c>
      <c r="N8" s="28">
        <v>80922</v>
      </c>
      <c r="O8" s="64">
        <v>71268</v>
      </c>
      <c r="P8" s="62">
        <v>47422</v>
      </c>
      <c r="Q8" s="64">
        <v>13206</v>
      </c>
      <c r="R8" s="63">
        <v>6.5000000000000002E-2</v>
      </c>
      <c r="S8" s="65">
        <v>63</v>
      </c>
      <c r="T8" s="65">
        <v>64.5</v>
      </c>
      <c r="U8" s="64">
        <v>700577</v>
      </c>
      <c r="V8" s="64">
        <v>364404</v>
      </c>
      <c r="W8" s="64">
        <v>48036</v>
      </c>
      <c r="X8" s="64">
        <v>0</v>
      </c>
      <c r="Y8" s="62">
        <v>45923</v>
      </c>
      <c r="Z8" s="62">
        <v>47384</v>
      </c>
      <c r="AA8" s="82">
        <v>0.05</v>
      </c>
    </row>
    <row r="9" spans="1:27" x14ac:dyDescent="0.25">
      <c r="A9" s="65" t="s">
        <v>59</v>
      </c>
      <c r="B9" s="28">
        <v>43943</v>
      </c>
      <c r="C9" s="28">
        <v>0.06</v>
      </c>
      <c r="D9" s="28">
        <v>3.9E-2</v>
      </c>
      <c r="E9" s="28">
        <v>2.5000000000000001E-2</v>
      </c>
      <c r="F9" s="28">
        <v>37498</v>
      </c>
      <c r="G9" s="28">
        <v>9120</v>
      </c>
      <c r="H9" s="28">
        <v>79240</v>
      </c>
      <c r="I9" s="28">
        <v>26000</v>
      </c>
      <c r="J9" s="85">
        <v>8500</v>
      </c>
      <c r="K9" s="28">
        <v>17000</v>
      </c>
      <c r="L9" s="28">
        <v>21792</v>
      </c>
      <c r="M9" s="28">
        <v>21854</v>
      </c>
      <c r="N9" s="28">
        <v>85181</v>
      </c>
      <c r="O9" s="64">
        <v>56754</v>
      </c>
      <c r="P9" s="62">
        <v>46265</v>
      </c>
      <c r="Q9" s="64">
        <v>13206</v>
      </c>
      <c r="R9" s="63">
        <v>6.5000000000000002E-2</v>
      </c>
      <c r="S9" s="65">
        <v>63</v>
      </c>
      <c r="T9" s="65">
        <v>64.5</v>
      </c>
      <c r="U9" s="64">
        <v>200577</v>
      </c>
      <c r="V9" s="64">
        <v>364404</v>
      </c>
      <c r="W9" s="64">
        <v>48036</v>
      </c>
      <c r="X9" s="64">
        <v>500000</v>
      </c>
      <c r="Y9" s="62">
        <v>45923</v>
      </c>
      <c r="Z9" s="62">
        <v>47384</v>
      </c>
      <c r="AA9" s="82">
        <v>0.05</v>
      </c>
    </row>
    <row r="10" spans="1:27" x14ac:dyDescent="0.25">
      <c r="A10" s="65" t="s">
        <v>66</v>
      </c>
      <c r="B10" s="28">
        <v>43943</v>
      </c>
      <c r="C10" s="28">
        <v>6.1699999999999998E-2</v>
      </c>
      <c r="D10" s="28">
        <v>3.9E-2</v>
      </c>
      <c r="E10" s="28">
        <v>0.03</v>
      </c>
      <c r="F10" s="28">
        <v>37498</v>
      </c>
      <c r="G10" s="28">
        <v>9120</v>
      </c>
      <c r="H10" s="28">
        <v>79240</v>
      </c>
      <c r="I10" s="28">
        <v>26000</v>
      </c>
      <c r="J10" s="85">
        <v>8500</v>
      </c>
      <c r="K10" s="28">
        <v>17000</v>
      </c>
      <c r="L10" s="28">
        <v>21792</v>
      </c>
      <c r="M10" s="28">
        <v>21854</v>
      </c>
      <c r="N10" s="28">
        <v>85181</v>
      </c>
      <c r="O10" s="64">
        <v>56754</v>
      </c>
      <c r="P10" s="62">
        <v>46265</v>
      </c>
      <c r="Q10" s="64">
        <v>13206</v>
      </c>
      <c r="R10" s="63">
        <v>0.03</v>
      </c>
      <c r="S10" s="65">
        <v>63</v>
      </c>
      <c r="T10" s="65">
        <v>64.5</v>
      </c>
      <c r="U10" s="64">
        <v>700577</v>
      </c>
      <c r="V10" s="64">
        <v>364404</v>
      </c>
      <c r="W10" s="64">
        <v>48036</v>
      </c>
      <c r="X10" s="64">
        <v>0</v>
      </c>
      <c r="Y10" s="62">
        <v>45923</v>
      </c>
      <c r="Z10" s="62">
        <v>47384</v>
      </c>
      <c r="AA10" s="82">
        <v>0.05</v>
      </c>
    </row>
    <row r="11" spans="1:27" s="65" customFormat="1" x14ac:dyDescent="0.25">
      <c r="A11" s="65" t="s">
        <v>35</v>
      </c>
      <c r="B11" s="28" t="s">
        <v>53</v>
      </c>
      <c r="C11" s="28"/>
      <c r="D11" s="28"/>
      <c r="E11" s="28"/>
      <c r="F11" s="28"/>
      <c r="G11" s="28"/>
      <c r="H11" s="28"/>
      <c r="I11" s="28"/>
      <c r="J11" s="85"/>
      <c r="K11" s="28"/>
      <c r="L11" s="28"/>
      <c r="M11" s="28"/>
      <c r="N11" s="28"/>
    </row>
    <row r="12" spans="1:27" s="65" customFormat="1" x14ac:dyDescent="0.25">
      <c r="A12" s="65" t="s">
        <v>0</v>
      </c>
      <c r="B12" s="28" t="s">
        <v>1</v>
      </c>
      <c r="C12" s="28" t="s">
        <v>2</v>
      </c>
      <c r="D12" s="28" t="s">
        <v>3</v>
      </c>
      <c r="E12" s="28" t="s">
        <v>4</v>
      </c>
      <c r="F12" s="28" t="s">
        <v>5</v>
      </c>
      <c r="G12" s="28" t="s">
        <v>6</v>
      </c>
      <c r="H12" s="28" t="s">
        <v>7</v>
      </c>
      <c r="I12" s="28" t="s">
        <v>8</v>
      </c>
      <c r="J12" s="85" t="s">
        <v>31</v>
      </c>
      <c r="K12" s="28" t="s">
        <v>32</v>
      </c>
      <c r="L12" s="28" t="s">
        <v>55</v>
      </c>
      <c r="M12" s="28" t="s">
        <v>64</v>
      </c>
      <c r="N12" s="28" t="s">
        <v>65</v>
      </c>
    </row>
    <row r="13" spans="1:27" s="65" customFormat="1" x14ac:dyDescent="0.25">
      <c r="A13" s="66">
        <v>43943</v>
      </c>
      <c r="B13" s="28">
        <v>700577</v>
      </c>
      <c r="C13" s="28">
        <v>364404</v>
      </c>
      <c r="D13" s="28">
        <v>0</v>
      </c>
      <c r="E13" s="28">
        <v>0</v>
      </c>
      <c r="F13" s="28">
        <v>0</v>
      </c>
      <c r="G13" s="28">
        <v>0</v>
      </c>
      <c r="H13" s="28">
        <v>0</v>
      </c>
      <c r="I13" s="28">
        <v>0</v>
      </c>
      <c r="J13" s="85">
        <v>60.476386036960903</v>
      </c>
      <c r="K13" s="28">
        <v>0</v>
      </c>
      <c r="L13" s="28">
        <v>0</v>
      </c>
      <c r="M13" s="28">
        <v>0</v>
      </c>
      <c r="N13" s="28">
        <v>0</v>
      </c>
    </row>
    <row r="14" spans="1:27" s="65" customFormat="1" x14ac:dyDescent="0.25">
      <c r="A14" s="66">
        <v>44308.25</v>
      </c>
      <c r="B14" s="28">
        <v>777731.62</v>
      </c>
      <c r="C14" s="28">
        <v>411768.24</v>
      </c>
      <c r="D14" s="28">
        <v>0</v>
      </c>
      <c r="E14" s="28">
        <v>0</v>
      </c>
      <c r="F14" s="28">
        <v>0</v>
      </c>
      <c r="G14" s="28">
        <v>0</v>
      </c>
      <c r="H14" s="28">
        <v>0</v>
      </c>
      <c r="I14" s="28">
        <v>0</v>
      </c>
      <c r="J14" s="85">
        <v>61.4757015742642</v>
      </c>
      <c r="K14" s="28">
        <v>0</v>
      </c>
      <c r="L14" s="28">
        <v>0</v>
      </c>
      <c r="M14" s="28">
        <v>0</v>
      </c>
      <c r="N14" s="28">
        <v>0</v>
      </c>
    </row>
    <row r="15" spans="1:27" s="65" customFormat="1" x14ac:dyDescent="0.25">
      <c r="A15" s="66">
        <v>44673.5</v>
      </c>
      <c r="B15" s="28">
        <v>859515.5172</v>
      </c>
      <c r="C15" s="28">
        <v>461974.33439999999</v>
      </c>
      <c r="D15" s="28">
        <v>0</v>
      </c>
      <c r="E15" s="28">
        <v>0</v>
      </c>
      <c r="F15" s="28">
        <v>0</v>
      </c>
      <c r="G15" s="28">
        <v>0</v>
      </c>
      <c r="H15" s="28">
        <v>0</v>
      </c>
      <c r="I15" s="28">
        <v>0</v>
      </c>
      <c r="J15" s="85">
        <v>62.475017111567396</v>
      </c>
      <c r="K15" s="28">
        <v>0</v>
      </c>
      <c r="L15" s="28">
        <v>0</v>
      </c>
      <c r="M15" s="28">
        <v>0</v>
      </c>
      <c r="N15" s="28">
        <v>0</v>
      </c>
    </row>
    <row r="16" spans="1:27" s="65" customFormat="1" x14ac:dyDescent="0.25">
      <c r="A16" s="66">
        <v>44802.75</v>
      </c>
      <c r="B16" s="28">
        <v>889791.02354585298</v>
      </c>
      <c r="C16" s="28">
        <v>480586.23120752198</v>
      </c>
      <c r="D16" s="28">
        <v>0</v>
      </c>
      <c r="E16" s="28">
        <v>0</v>
      </c>
      <c r="F16" s="28">
        <v>0</v>
      </c>
      <c r="G16" s="28">
        <v>0</v>
      </c>
      <c r="H16" s="28">
        <v>0</v>
      </c>
      <c r="I16" s="28">
        <v>0</v>
      </c>
      <c r="J16" s="85">
        <v>62.8281998631074</v>
      </c>
      <c r="K16" s="28">
        <v>0</v>
      </c>
      <c r="L16" s="28">
        <v>0</v>
      </c>
      <c r="M16" s="28">
        <v>0</v>
      </c>
      <c r="N16" s="28">
        <v>0</v>
      </c>
    </row>
    <row r="17" spans="1:14" s="65" customFormat="1" x14ac:dyDescent="0.25">
      <c r="A17" s="66">
        <v>45168</v>
      </c>
      <c r="B17" s="28">
        <v>969178.48495860398</v>
      </c>
      <c r="C17" s="28">
        <v>494540.16042372398</v>
      </c>
      <c r="D17" s="28">
        <v>0</v>
      </c>
      <c r="E17" s="28">
        <v>40381.244656249997</v>
      </c>
      <c r="F17" s="28">
        <v>0</v>
      </c>
      <c r="G17" s="28">
        <v>0</v>
      </c>
      <c r="H17" s="28">
        <v>0</v>
      </c>
      <c r="I17" s="28">
        <v>0</v>
      </c>
      <c r="J17" s="85">
        <v>63.830253251197803</v>
      </c>
      <c r="K17" s="28">
        <v>40381.244656249997</v>
      </c>
      <c r="L17" s="28">
        <v>0</v>
      </c>
      <c r="M17" s="28">
        <v>0</v>
      </c>
      <c r="N17" s="28">
        <v>0</v>
      </c>
    </row>
    <row r="18" spans="1:14" s="65" customFormat="1" x14ac:dyDescent="0.25">
      <c r="A18" s="66">
        <v>45412.625</v>
      </c>
      <c r="B18" s="28">
        <v>1025017.24096337</v>
      </c>
      <c r="C18" s="28">
        <v>503554.45606501901</v>
      </c>
      <c r="D18" s="28">
        <v>0</v>
      </c>
      <c r="E18" s="28">
        <v>27650.511399118699</v>
      </c>
      <c r="F18" s="28">
        <v>0</v>
      </c>
      <c r="G18" s="28">
        <v>0</v>
      </c>
      <c r="H18" s="28">
        <v>0</v>
      </c>
      <c r="I18" s="28">
        <v>0</v>
      </c>
      <c r="J18" s="85">
        <v>64.498288843257995</v>
      </c>
      <c r="K18" s="28">
        <v>27650.511399118699</v>
      </c>
      <c r="L18" s="28">
        <v>0</v>
      </c>
      <c r="M18" s="28">
        <v>0</v>
      </c>
      <c r="N18" s="28">
        <v>0</v>
      </c>
    </row>
    <row r="19" spans="1:14" s="65" customFormat="1" x14ac:dyDescent="0.25">
      <c r="A19" s="66">
        <v>45777.875</v>
      </c>
      <c r="B19" s="28">
        <v>1086518.2754211701</v>
      </c>
      <c r="C19" s="28">
        <v>369542.54923322698</v>
      </c>
      <c r="D19" s="28">
        <v>0</v>
      </c>
      <c r="E19" s="28">
        <v>96374.482982236295</v>
      </c>
      <c r="F19" s="28">
        <v>30213.267363901101</v>
      </c>
      <c r="G19" s="28">
        <v>0</v>
      </c>
      <c r="H19" s="28">
        <v>1721.32673639011</v>
      </c>
      <c r="I19" s="28">
        <v>18093.364477066702</v>
      </c>
      <c r="J19" s="85">
        <v>65.497604380561199</v>
      </c>
      <c r="K19" s="28">
        <v>116189.17419569301</v>
      </c>
      <c r="L19" s="28">
        <v>0</v>
      </c>
      <c r="M19" s="28">
        <v>0</v>
      </c>
      <c r="N19" s="28">
        <v>0</v>
      </c>
    </row>
    <row r="20" spans="1:14" s="65" customFormat="1" x14ac:dyDescent="0.25">
      <c r="A20" s="66">
        <v>46143.125</v>
      </c>
      <c r="B20" s="28">
        <v>1151709.3719464401</v>
      </c>
      <c r="C20" s="28">
        <v>272744.56866695301</v>
      </c>
      <c r="D20" s="28">
        <v>0</v>
      </c>
      <c r="E20" s="28">
        <v>98783.845056792197</v>
      </c>
      <c r="F20" s="28">
        <v>22172.5529539936</v>
      </c>
      <c r="G20" s="28">
        <v>0</v>
      </c>
      <c r="H20" s="28">
        <v>917.25529539936701</v>
      </c>
      <c r="I20" s="28">
        <v>19269.433168076001</v>
      </c>
      <c r="J20" s="85">
        <v>66.499657768651602</v>
      </c>
      <c r="K20" s="28">
        <v>118970.533520267</v>
      </c>
      <c r="L20" s="28">
        <v>0</v>
      </c>
      <c r="M20" s="28">
        <v>0</v>
      </c>
      <c r="N20" s="28">
        <v>0</v>
      </c>
    </row>
    <row r="21" spans="1:14" s="65" customFormat="1" x14ac:dyDescent="0.25">
      <c r="A21" s="66">
        <v>46265</v>
      </c>
      <c r="B21" s="28">
        <v>1174157.14858033</v>
      </c>
      <c r="C21" s="28">
        <v>237607.37927442501</v>
      </c>
      <c r="D21" s="28">
        <v>0</v>
      </c>
      <c r="E21" s="28">
        <v>33543.234450838099</v>
      </c>
      <c r="F21" s="28">
        <v>5421.28834639859</v>
      </c>
      <c r="G21" s="28">
        <v>0</v>
      </c>
      <c r="H21" s="28">
        <v>111.464905823979</v>
      </c>
      <c r="I21" s="28">
        <v>6798.5092544945101</v>
      </c>
      <c r="J21" s="85">
        <v>66.833675564681698</v>
      </c>
      <c r="K21" s="28">
        <v>40453.208611156697</v>
      </c>
      <c r="L21" s="28">
        <v>0</v>
      </c>
      <c r="M21" s="28">
        <v>0</v>
      </c>
      <c r="N21" s="28">
        <v>0</v>
      </c>
    </row>
    <row r="22" spans="1:14" s="65" customFormat="1" x14ac:dyDescent="0.25">
      <c r="A22" s="66">
        <v>46630.25</v>
      </c>
      <c r="B22" s="28">
        <v>1244606.57749515</v>
      </c>
      <c r="C22" s="28">
        <v>189688.64878777301</v>
      </c>
      <c r="D22" s="28">
        <v>67462.671263685697</v>
      </c>
      <c r="E22" s="28">
        <v>101253.44118321199</v>
      </c>
      <c r="F22" s="28">
        <v>71599.713330598301</v>
      </c>
      <c r="G22" s="28">
        <v>0</v>
      </c>
      <c r="H22" s="28">
        <v>7862.45699958975</v>
      </c>
      <c r="I22" s="28">
        <v>20521.946324001001</v>
      </c>
      <c r="J22" s="85">
        <v>67.832991101984902</v>
      </c>
      <c r="K22" s="28">
        <v>129637.84450680199</v>
      </c>
      <c r="L22" s="28">
        <v>0</v>
      </c>
      <c r="M22" s="28">
        <v>0</v>
      </c>
      <c r="N22" s="28">
        <v>0</v>
      </c>
    </row>
    <row r="23" spans="1:14" s="65" customFormat="1" x14ac:dyDescent="0.25">
      <c r="A23" s="66">
        <v>46995.5</v>
      </c>
      <c r="B23" s="28">
        <v>1319282.9721448601</v>
      </c>
      <c r="C23" s="28">
        <v>136932.330022601</v>
      </c>
      <c r="D23" s="28">
        <v>69149.238045277802</v>
      </c>
      <c r="E23" s="28">
        <v>103784.777212792</v>
      </c>
      <c r="F23" s="28">
        <v>70158.171265752593</v>
      </c>
      <c r="G23" s="28">
        <v>0</v>
      </c>
      <c r="H23" s="28">
        <v>7646.2256898628802</v>
      </c>
      <c r="I23" s="28">
        <v>21855.872835061</v>
      </c>
      <c r="J23" s="85">
        <v>68.832306639288106</v>
      </c>
      <c r="K23" s="28">
        <v>133286.87573771601</v>
      </c>
      <c r="L23" s="28">
        <v>0</v>
      </c>
      <c r="M23" s="28">
        <v>0</v>
      </c>
      <c r="N23" s="28">
        <v>0</v>
      </c>
    </row>
    <row r="24" spans="1:14" s="65" customFormat="1" x14ac:dyDescent="0.25">
      <c r="A24" s="66">
        <v>47360.75</v>
      </c>
      <c r="B24" s="28">
        <v>1398439.95047355</v>
      </c>
      <c r="C24" s="28">
        <v>78978.505590669694</v>
      </c>
      <c r="D24" s="28">
        <v>70877.968996409705</v>
      </c>
      <c r="E24" s="28">
        <v>106379.39664311201</v>
      </c>
      <c r="F24" s="28">
        <v>68462.213448304406</v>
      </c>
      <c r="G24" s="28">
        <v>0</v>
      </c>
      <c r="H24" s="28">
        <v>7391.8320172456597</v>
      </c>
      <c r="I24" s="28">
        <v>23276.504569339999</v>
      </c>
      <c r="J24" s="85">
        <v>69.831622176591296</v>
      </c>
      <c r="K24" s="28">
        <v>137047.73322969701</v>
      </c>
      <c r="L24" s="28">
        <v>0</v>
      </c>
      <c r="M24" s="28">
        <v>0</v>
      </c>
      <c r="N24" s="28">
        <v>0</v>
      </c>
    </row>
    <row r="25" spans="1:14" s="65" customFormat="1" x14ac:dyDescent="0.25">
      <c r="A25" s="66">
        <v>47421.5</v>
      </c>
      <c r="B25" s="28">
        <v>1411889.93846731</v>
      </c>
      <c r="C25" s="28">
        <v>69397.182664405002</v>
      </c>
      <c r="D25" s="28">
        <v>11643.198192428699</v>
      </c>
      <c r="E25" s="28">
        <v>17911.931262289901</v>
      </c>
      <c r="F25" s="28">
        <v>778.43290931255501</v>
      </c>
      <c r="G25" s="28">
        <v>0</v>
      </c>
      <c r="H25" s="28">
        <v>0</v>
      </c>
      <c r="I25" s="28">
        <v>4072.1934072028098</v>
      </c>
      <c r="J25" s="85">
        <v>69.998631074606394</v>
      </c>
      <c r="K25" s="28">
        <v>21984.124669492699</v>
      </c>
      <c r="L25" s="28">
        <v>0</v>
      </c>
      <c r="M25" s="28">
        <v>0</v>
      </c>
      <c r="N25" s="28">
        <v>0</v>
      </c>
    </row>
    <row r="26" spans="1:14" s="65" customFormat="1" x14ac:dyDescent="0.25">
      <c r="A26" s="66">
        <v>47786.75</v>
      </c>
      <c r="B26" s="28">
        <v>1445074.50490428</v>
      </c>
      <c r="C26" s="28">
        <v>46257.6299613581</v>
      </c>
      <c r="D26" s="28">
        <v>72649.918221319997</v>
      </c>
      <c r="E26" s="28">
        <v>109038.881559189</v>
      </c>
      <c r="F26" s="28">
        <v>65916.261447986297</v>
      </c>
      <c r="G26" s="28">
        <v>0</v>
      </c>
      <c r="H26" s="28">
        <v>17653.772829763999</v>
      </c>
      <c r="I26" s="28">
        <v>24789.477366347099</v>
      </c>
      <c r="J26" s="85">
        <v>70.997946611909597</v>
      </c>
      <c r="K26" s="28">
        <v>151482.131755301</v>
      </c>
      <c r="L26" s="28">
        <v>51528.8298710698</v>
      </c>
      <c r="M26" s="28">
        <v>0</v>
      </c>
      <c r="N26" s="28">
        <v>0</v>
      </c>
    </row>
    <row r="27" spans="1:14" s="65" customFormat="1" x14ac:dyDescent="0.25">
      <c r="A27" s="66">
        <v>48152</v>
      </c>
      <c r="B27" s="28">
        <v>1475330.7523507101</v>
      </c>
      <c r="C27" s="28">
        <v>22859.3493164293</v>
      </c>
      <c r="D27" s="28">
        <v>74466.166176853003</v>
      </c>
      <c r="E27" s="28">
        <v>111764.85359816899</v>
      </c>
      <c r="F27" s="28">
        <v>66071.6990480065</v>
      </c>
      <c r="G27" s="28">
        <v>0</v>
      </c>
      <c r="H27" s="28">
        <v>18922.480473957501</v>
      </c>
      <c r="I27" s="28">
        <v>26400.793395159701</v>
      </c>
      <c r="J27" s="85">
        <v>72</v>
      </c>
      <c r="K27" s="28">
        <v>157088.12746728599</v>
      </c>
      <c r="L27" s="28">
        <v>56448.222847823497</v>
      </c>
      <c r="M27" s="28">
        <v>0</v>
      </c>
      <c r="N27" s="28">
        <v>0</v>
      </c>
    </row>
    <row r="28" spans="1:14" s="65" customFormat="1" x14ac:dyDescent="0.25">
      <c r="A28" s="66">
        <v>48517.25</v>
      </c>
      <c r="B28" s="28">
        <v>1494532.1654034299</v>
      </c>
      <c r="C28" s="28">
        <v>0</v>
      </c>
      <c r="D28" s="28">
        <v>76327.820331274299</v>
      </c>
      <c r="E28" s="28">
        <v>114558.97493812301</v>
      </c>
      <c r="F28" s="28">
        <v>0</v>
      </c>
      <c r="G28" s="28">
        <v>150149.12732823499</v>
      </c>
      <c r="H28" s="28">
        <v>25829.781832058801</v>
      </c>
      <c r="I28" s="28">
        <v>28116.844965845099</v>
      </c>
      <c r="J28" s="85">
        <v>72.999315537303204</v>
      </c>
      <c r="K28" s="28">
        <v>168505.60173602699</v>
      </c>
      <c r="L28" s="28">
        <v>57630.107513699797</v>
      </c>
      <c r="M28" s="28">
        <v>0</v>
      </c>
      <c r="N28" s="28">
        <v>0</v>
      </c>
    </row>
    <row r="29" spans="1:14" s="65" customFormat="1" x14ac:dyDescent="0.25">
      <c r="A29" s="66">
        <v>48882.5</v>
      </c>
      <c r="B29" s="28">
        <v>1486414.7798029101</v>
      </c>
      <c r="C29" s="28">
        <v>0</v>
      </c>
      <c r="D29" s="28">
        <v>78236.015839556203</v>
      </c>
      <c r="E29" s="28">
        <v>117422.949311576</v>
      </c>
      <c r="F29" s="28">
        <v>0</v>
      </c>
      <c r="G29" s="28">
        <v>161461.76865632701</v>
      </c>
      <c r="H29" s="28">
        <v>28657.9421640818</v>
      </c>
      <c r="I29" s="28">
        <v>29944.439888624998</v>
      </c>
      <c r="J29" s="85">
        <v>73.998631074606394</v>
      </c>
      <c r="K29" s="28">
        <v>176025.33136428299</v>
      </c>
      <c r="L29" s="28">
        <v>60507.375117547897</v>
      </c>
      <c r="M29" s="28">
        <v>0</v>
      </c>
      <c r="N29" s="28">
        <v>0</v>
      </c>
    </row>
    <row r="30" spans="1:14" s="65" customFormat="1" x14ac:dyDescent="0.25">
      <c r="A30" s="66">
        <v>49247.75</v>
      </c>
      <c r="B30" s="28">
        <v>1472910.7495496201</v>
      </c>
      <c r="C30" s="28">
        <v>0</v>
      </c>
      <c r="D30" s="28">
        <v>80191.916235545097</v>
      </c>
      <c r="E30" s="28">
        <v>120358.523044366</v>
      </c>
      <c r="F30" s="28">
        <v>0</v>
      </c>
      <c r="G30" s="28">
        <v>168878.50625450199</v>
      </c>
      <c r="H30" s="28">
        <v>30631.4817512605</v>
      </c>
      <c r="I30" s="28">
        <v>31890.828481385601</v>
      </c>
      <c r="J30" s="85">
        <v>74.997946611909597</v>
      </c>
      <c r="K30" s="28">
        <v>182880.83327701199</v>
      </c>
      <c r="L30" s="28">
        <v>62454.4025127274</v>
      </c>
      <c r="M30" s="28">
        <v>0</v>
      </c>
      <c r="N30" s="28">
        <v>0</v>
      </c>
    </row>
    <row r="31" spans="1:14" s="65" customFormat="1" x14ac:dyDescent="0.25">
      <c r="A31" s="66">
        <v>49613</v>
      </c>
      <c r="B31" s="28">
        <v>1453628.0961475801</v>
      </c>
      <c r="C31" s="28">
        <v>0</v>
      </c>
      <c r="D31" s="28">
        <v>82196.714141433695</v>
      </c>
      <c r="E31" s="28">
        <v>123367.48612047501</v>
      </c>
      <c r="F31" s="28">
        <v>0</v>
      </c>
      <c r="G31" s="28">
        <v>175633.19308319601</v>
      </c>
      <c r="H31" s="28">
        <v>32522.794063295001</v>
      </c>
      <c r="I31" s="28">
        <v>33963.732332675703</v>
      </c>
      <c r="J31" s="85">
        <v>76</v>
      </c>
      <c r="K31" s="28">
        <v>189854.012516446</v>
      </c>
      <c r="L31" s="28">
        <v>66950.488615891794</v>
      </c>
      <c r="M31" s="28">
        <v>0</v>
      </c>
      <c r="N31" s="28">
        <v>0</v>
      </c>
    </row>
    <row r="32" spans="1:14" s="65" customFormat="1" x14ac:dyDescent="0.25">
      <c r="A32" s="66">
        <v>49978.25</v>
      </c>
      <c r="B32" s="28">
        <v>1428026.5984115</v>
      </c>
      <c r="C32" s="28">
        <v>0</v>
      </c>
      <c r="D32" s="28">
        <v>84251.631994969503</v>
      </c>
      <c r="E32" s="28">
        <v>126451.673273487</v>
      </c>
      <c r="F32" s="28">
        <v>0</v>
      </c>
      <c r="G32" s="28">
        <v>182508.09747183599</v>
      </c>
      <c r="H32" s="28">
        <v>34447.7672921142</v>
      </c>
      <c r="I32" s="28">
        <v>36171.374934299602</v>
      </c>
      <c r="J32" s="85">
        <v>76.999315537303204</v>
      </c>
      <c r="K32" s="28">
        <v>197070.81549990099</v>
      </c>
      <c r="L32" s="28">
        <v>66074.004370344701</v>
      </c>
      <c r="M32" s="28">
        <v>0</v>
      </c>
      <c r="N32" s="28">
        <v>0</v>
      </c>
    </row>
    <row r="33" spans="1:14" s="65" customFormat="1" x14ac:dyDescent="0.25">
      <c r="A33" s="66">
        <v>50343.5</v>
      </c>
      <c r="B33" s="28">
        <v>1395488.8613813799</v>
      </c>
      <c r="C33" s="28">
        <v>0</v>
      </c>
      <c r="D33" s="28">
        <v>86357.922794843704</v>
      </c>
      <c r="E33" s="28">
        <v>129612.96510532399</v>
      </c>
      <c r="F33" s="28">
        <v>0</v>
      </c>
      <c r="G33" s="28">
        <v>189629.558283241</v>
      </c>
      <c r="H33" s="28">
        <v>36441.776319307501</v>
      </c>
      <c r="I33" s="28">
        <v>38522.514305029101</v>
      </c>
      <c r="J33" s="85">
        <v>77.998631074606394</v>
      </c>
      <c r="K33" s="28">
        <v>204577.255729661</v>
      </c>
      <c r="L33" s="28">
        <v>67359.745208089997</v>
      </c>
      <c r="M33" s="28">
        <v>0</v>
      </c>
      <c r="N33" s="28">
        <v>0</v>
      </c>
    </row>
    <row r="34" spans="1:14" s="65" customFormat="1" x14ac:dyDescent="0.25">
      <c r="A34" s="66">
        <v>50708.75</v>
      </c>
      <c r="B34" s="28">
        <v>1355337.47341709</v>
      </c>
      <c r="C34" s="28">
        <v>0</v>
      </c>
      <c r="D34" s="28">
        <v>88516.870864714801</v>
      </c>
      <c r="E34" s="28">
        <v>132853.289232957</v>
      </c>
      <c r="F34" s="28">
        <v>0</v>
      </c>
      <c r="G34" s="28">
        <v>197044.01265741399</v>
      </c>
      <c r="H34" s="28">
        <v>38517.823544075902</v>
      </c>
      <c r="I34" s="28">
        <v>41026.477734856002</v>
      </c>
      <c r="J34" s="85">
        <v>78.997946611909597</v>
      </c>
      <c r="K34" s="28">
        <v>212397.59051188899</v>
      </c>
      <c r="L34" s="28">
        <v>68743.293664107405</v>
      </c>
      <c r="M34" s="28">
        <v>0</v>
      </c>
      <c r="N34" s="28">
        <v>0</v>
      </c>
    </row>
    <row r="35" spans="1:14" s="65" customFormat="1" x14ac:dyDescent="0.25">
      <c r="A35" s="66">
        <v>51074</v>
      </c>
      <c r="B35" s="28">
        <v>1306836.86523503</v>
      </c>
      <c r="C35" s="28">
        <v>0</v>
      </c>
      <c r="D35" s="28">
        <v>90729.792636332699</v>
      </c>
      <c r="E35" s="28">
        <v>136174.62146378099</v>
      </c>
      <c r="F35" s="28">
        <v>0</v>
      </c>
      <c r="G35" s="28">
        <v>204776.174900029</v>
      </c>
      <c r="H35" s="28">
        <v>40682.828972008101</v>
      </c>
      <c r="I35" s="28">
        <v>43693.198787621601</v>
      </c>
      <c r="J35" s="85">
        <v>80</v>
      </c>
      <c r="K35" s="28">
        <v>220550.64922341099</v>
      </c>
      <c r="L35" s="28">
        <v>72477.939754924606</v>
      </c>
      <c r="M35" s="28">
        <v>0</v>
      </c>
      <c r="N35" s="28">
        <v>0</v>
      </c>
    </row>
    <row r="36" spans="1:14" s="65" customFormat="1" x14ac:dyDescent="0.25">
      <c r="A36" s="66">
        <v>51439.25</v>
      </c>
      <c r="B36" s="28">
        <v>1249190.66811444</v>
      </c>
      <c r="C36" s="28">
        <v>0</v>
      </c>
      <c r="D36" s="28">
        <v>92998.037452240998</v>
      </c>
      <c r="E36" s="28">
        <v>139578.98700037599</v>
      </c>
      <c r="F36" s="28">
        <v>0</v>
      </c>
      <c r="G36" s="28">
        <v>212845.367063365</v>
      </c>
      <c r="H36" s="28">
        <v>42942.202777742197</v>
      </c>
      <c r="I36" s="28">
        <v>46533.256708817004</v>
      </c>
      <c r="J36" s="85">
        <v>80.999315537303204</v>
      </c>
      <c r="K36" s="28">
        <v>229054.44648693499</v>
      </c>
      <c r="L36" s="28">
        <v>69884.324344119595</v>
      </c>
      <c r="M36" s="28">
        <v>0</v>
      </c>
      <c r="N36" s="28">
        <v>0</v>
      </c>
    </row>
    <row r="37" spans="1:14" s="65" customFormat="1" x14ac:dyDescent="0.25">
      <c r="A37" s="66">
        <v>51804.5</v>
      </c>
      <c r="B37" s="28">
        <v>1181537.5788344501</v>
      </c>
      <c r="C37" s="28">
        <v>0</v>
      </c>
      <c r="D37" s="28">
        <v>95322.988388547004</v>
      </c>
      <c r="E37" s="28">
        <v>143068.46167538501</v>
      </c>
      <c r="F37" s="28">
        <v>0</v>
      </c>
      <c r="G37" s="28">
        <v>221270.13458973501</v>
      </c>
      <c r="H37" s="28">
        <v>45301.137685125999</v>
      </c>
      <c r="I37" s="28">
        <v>49557.918394890097</v>
      </c>
      <c r="J37" s="85">
        <v>81.998631074606394</v>
      </c>
      <c r="K37" s="28">
        <v>237927.517755401</v>
      </c>
      <c r="L37" s="28">
        <v>69787.1881628181</v>
      </c>
      <c r="M37" s="28">
        <v>0</v>
      </c>
      <c r="N37" s="28">
        <v>0</v>
      </c>
    </row>
    <row r="38" spans="1:14" s="65" customFormat="1" x14ac:dyDescent="0.25">
      <c r="A38" s="66">
        <v>52169.75</v>
      </c>
      <c r="B38" s="28">
        <v>1102946.55668705</v>
      </c>
      <c r="C38" s="28">
        <v>0</v>
      </c>
      <c r="D38" s="28">
        <v>97706.063098260696</v>
      </c>
      <c r="E38" s="28">
        <v>146645.17321727</v>
      </c>
      <c r="F38" s="28">
        <v>0</v>
      </c>
      <c r="G38" s="28">
        <v>230069.584528215</v>
      </c>
      <c r="H38" s="28">
        <v>47764.983667900196</v>
      </c>
      <c r="I38" s="28">
        <v>52779.183090557999</v>
      </c>
      <c r="J38" s="85">
        <v>82.997946611909597</v>
      </c>
      <c r="K38" s="28">
        <v>247189.33997572801</v>
      </c>
      <c r="L38" s="28">
        <v>69095.764844120204</v>
      </c>
      <c r="M38" s="28">
        <v>0</v>
      </c>
      <c r="N38" s="28">
        <v>0</v>
      </c>
    </row>
    <row r="39" spans="1:14" s="65" customFormat="1" x14ac:dyDescent="0.25">
      <c r="A39" s="66">
        <v>52535</v>
      </c>
      <c r="B39" s="28">
        <v>1012411.56570325</v>
      </c>
      <c r="C39" s="28">
        <v>0</v>
      </c>
      <c r="D39" s="28">
        <v>100148.714675717</v>
      </c>
      <c r="E39" s="28">
        <v>150311.30254770099</v>
      </c>
      <c r="F39" s="28">
        <v>0</v>
      </c>
      <c r="G39" s="28">
        <v>239263.809005688</v>
      </c>
      <c r="H39" s="28">
        <v>50339.366521592798</v>
      </c>
      <c r="I39" s="28">
        <v>56209.829991444298</v>
      </c>
      <c r="J39" s="85">
        <v>84</v>
      </c>
      <c r="K39" s="28">
        <v>256860.49906073799</v>
      </c>
      <c r="L39" s="28">
        <v>71157.8423669068</v>
      </c>
      <c r="M39" s="28">
        <v>0</v>
      </c>
      <c r="N39" s="28">
        <v>0</v>
      </c>
    </row>
    <row r="40" spans="1:14" s="65" customFormat="1" x14ac:dyDescent="0.25">
      <c r="A40" s="66">
        <v>52900.25</v>
      </c>
      <c r="B40" s="28">
        <v>908624.69975726202</v>
      </c>
      <c r="C40" s="28">
        <v>0</v>
      </c>
      <c r="D40" s="28">
        <v>102652.43254261</v>
      </c>
      <c r="E40" s="28">
        <v>154069.085111394</v>
      </c>
      <c r="F40" s="28">
        <v>0</v>
      </c>
      <c r="G40" s="28">
        <v>248874.055692483</v>
      </c>
      <c r="H40" s="28">
        <v>53251.438378519597</v>
      </c>
      <c r="I40" s="28">
        <v>59863.468940888102</v>
      </c>
      <c r="J40" s="85">
        <v>84.999315537303204</v>
      </c>
      <c r="K40" s="28">
        <v>267183.99243080203</v>
      </c>
      <c r="L40" s="28">
        <v>65316.875206661804</v>
      </c>
      <c r="M40" s="28">
        <v>0</v>
      </c>
      <c r="N40" s="28">
        <v>0</v>
      </c>
    </row>
    <row r="41" spans="1:14" s="65" customFormat="1" x14ac:dyDescent="0.25">
      <c r="A41" s="66">
        <v>53265.5</v>
      </c>
      <c r="B41" s="28">
        <v>790044.98737066297</v>
      </c>
      <c r="C41" s="28">
        <v>0</v>
      </c>
      <c r="D41" s="28">
        <v>105218.74335617499</v>
      </c>
      <c r="E41" s="28">
        <v>157920.81223917901</v>
      </c>
      <c r="F41" s="28">
        <v>0</v>
      </c>
      <c r="G41" s="28">
        <v>259144.03353631799</v>
      </c>
      <c r="H41" s="28">
        <v>56640.531066985001</v>
      </c>
      <c r="I41" s="28">
        <v>63754.594422045899</v>
      </c>
      <c r="J41" s="85">
        <v>85.998631074606394</v>
      </c>
      <c r="K41" s="28">
        <v>278315.93772821</v>
      </c>
      <c r="L41" s="28">
        <v>61393.560794409597</v>
      </c>
      <c r="M41" s="28">
        <v>0</v>
      </c>
      <c r="N41" s="28">
        <v>0</v>
      </c>
    </row>
    <row r="42" spans="1:14" s="65" customFormat="1" x14ac:dyDescent="0.25">
      <c r="A42" s="66">
        <v>53630.75</v>
      </c>
      <c r="B42" s="28">
        <v>655230.31673774298</v>
      </c>
      <c r="C42" s="28">
        <v>0</v>
      </c>
      <c r="D42" s="28">
        <v>107849.211940079</v>
      </c>
      <c r="E42" s="28">
        <v>161868.83254515799</v>
      </c>
      <c r="F42" s="28">
        <v>0</v>
      </c>
      <c r="G42" s="28">
        <v>270230.62488060998</v>
      </c>
      <c r="H42" s="28">
        <v>60299.106210601502</v>
      </c>
      <c r="I42" s="28">
        <v>67898.643059478898</v>
      </c>
      <c r="J42" s="85">
        <v>86.997946611909597</v>
      </c>
      <c r="K42" s="28">
        <v>290066.58181523898</v>
      </c>
      <c r="L42" s="28">
        <v>56031.559387990303</v>
      </c>
      <c r="M42" s="28">
        <v>0</v>
      </c>
      <c r="N42" s="28">
        <v>0</v>
      </c>
    </row>
    <row r="43" spans="1:14" s="65" customFormat="1" x14ac:dyDescent="0.25">
      <c r="A43" s="66">
        <v>53996</v>
      </c>
      <c r="B43" s="28">
        <v>502697.15339311399</v>
      </c>
      <c r="C43" s="28">
        <v>0</v>
      </c>
      <c r="D43" s="28">
        <v>110545.442238581</v>
      </c>
      <c r="E43" s="28">
        <v>165915.553358787</v>
      </c>
      <c r="F43" s="28">
        <v>0</v>
      </c>
      <c r="G43" s="28">
        <v>281944.89809194597</v>
      </c>
      <c r="H43" s="28">
        <v>64164.8163703424</v>
      </c>
      <c r="I43" s="28">
        <v>72312.054858345</v>
      </c>
      <c r="J43" s="85">
        <v>88</v>
      </c>
      <c r="K43" s="28">
        <v>302392.42458747502</v>
      </c>
      <c r="L43" s="28">
        <v>51592.938325806499</v>
      </c>
      <c r="M43" s="28">
        <v>0</v>
      </c>
      <c r="N43" s="28">
        <v>0</v>
      </c>
    </row>
    <row r="44" spans="1:14" s="65" customFormat="1" x14ac:dyDescent="0.25">
      <c r="A44" s="66">
        <v>54361.25</v>
      </c>
      <c r="B44" s="28">
        <v>330868.68264414498</v>
      </c>
      <c r="C44" s="28">
        <v>0</v>
      </c>
      <c r="D44" s="28">
        <v>113309.07829454599</v>
      </c>
      <c r="E44" s="28">
        <v>170063.44219275701</v>
      </c>
      <c r="F44" s="28">
        <v>0</v>
      </c>
      <c r="G44" s="28">
        <v>294244.23524305498</v>
      </c>
      <c r="H44" s="28">
        <v>68223.597630208198</v>
      </c>
      <c r="I44" s="28">
        <v>77012.338424137401</v>
      </c>
      <c r="J44" s="85">
        <v>88.999315537303204</v>
      </c>
      <c r="K44" s="28">
        <v>315299.37824710301</v>
      </c>
      <c r="L44" s="28">
        <v>39582.453023079899</v>
      </c>
      <c r="M44" s="28">
        <v>0</v>
      </c>
      <c r="N44" s="28">
        <v>0</v>
      </c>
    </row>
    <row r="45" spans="1:14" s="65" customFormat="1" x14ac:dyDescent="0.25">
      <c r="A45" s="66">
        <v>54726.5</v>
      </c>
      <c r="B45" s="28">
        <v>138051.72666655801</v>
      </c>
      <c r="C45" s="28">
        <v>0</v>
      </c>
      <c r="D45" s="28">
        <v>116141.805251909</v>
      </c>
      <c r="E45" s="28">
        <v>174315.028247576</v>
      </c>
      <c r="F45" s="28">
        <v>0</v>
      </c>
      <c r="G45" s="28">
        <v>307135.49551170401</v>
      </c>
      <c r="H45" s="28">
        <v>72477.713518862394</v>
      </c>
      <c r="I45" s="28">
        <v>82018.140421706295</v>
      </c>
      <c r="J45" s="85">
        <v>89.998631074606394</v>
      </c>
      <c r="K45" s="28">
        <v>328810.88218814402</v>
      </c>
      <c r="L45" s="28">
        <v>27572.390220345402</v>
      </c>
      <c r="M45" s="28">
        <v>0</v>
      </c>
      <c r="N45" s="28">
        <v>0</v>
      </c>
    </row>
    <row r="46" spans="1:14" s="65" customFormat="1" x14ac:dyDescent="0.25">
      <c r="A46" s="66">
        <v>55091.75</v>
      </c>
      <c r="B46" s="28">
        <v>-77577.277226329898</v>
      </c>
      <c r="C46" s="28">
        <v>0</v>
      </c>
      <c r="D46" s="28">
        <v>119045.350383207</v>
      </c>
      <c r="E46" s="28">
        <v>178672.903953765</v>
      </c>
      <c r="F46" s="28">
        <v>0</v>
      </c>
      <c r="G46" s="28">
        <v>320643.13446426397</v>
      </c>
      <c r="H46" s="28">
        <v>76935.234373207102</v>
      </c>
      <c r="I46" s="28">
        <v>87349.319549117296</v>
      </c>
      <c r="J46" s="85">
        <v>90.997946611909597</v>
      </c>
      <c r="K46" s="28">
        <v>342957.45787609002</v>
      </c>
      <c r="L46" s="28">
        <v>12109.8005847858</v>
      </c>
      <c r="M46" s="28">
        <v>0</v>
      </c>
      <c r="N46" s="28">
        <v>0</v>
      </c>
    </row>
    <row r="47" spans="1:14" s="65" customFormat="1" x14ac:dyDescent="0.25">
      <c r="A47" s="66">
        <v>55457</v>
      </c>
      <c r="B47" s="28">
        <v>-317983.77358553</v>
      </c>
      <c r="C47" s="28">
        <v>0</v>
      </c>
      <c r="D47" s="28">
        <v>122021.484142787</v>
      </c>
      <c r="E47" s="28">
        <v>183139.72655260901</v>
      </c>
      <c r="F47" s="28">
        <v>0</v>
      </c>
      <c r="G47" s="28">
        <v>334798.76362420799</v>
      </c>
      <c r="H47" s="28">
        <v>81606.591995988798</v>
      </c>
      <c r="I47" s="28">
        <v>93027.025319809894</v>
      </c>
      <c r="J47" s="85">
        <v>92</v>
      </c>
      <c r="K47" s="28">
        <v>357773.343868408</v>
      </c>
      <c r="L47" s="28">
        <v>-7605.6154143460699</v>
      </c>
      <c r="M47" s="28">
        <v>0</v>
      </c>
      <c r="N47" s="28">
        <v>0</v>
      </c>
    </row>
    <row r="48" spans="1:14" s="65" customFormat="1" x14ac:dyDescent="0.25">
      <c r="A48" s="66">
        <v>55822.25</v>
      </c>
      <c r="B48" s="28">
        <v>-585286.25129837601</v>
      </c>
      <c r="C48" s="28">
        <v>0</v>
      </c>
      <c r="D48" s="28">
        <v>125072.02124635701</v>
      </c>
      <c r="E48" s="28">
        <v>187718.21971642401</v>
      </c>
      <c r="F48" s="28">
        <v>0</v>
      </c>
      <c r="G48" s="28">
        <v>349637.79049105698</v>
      </c>
      <c r="H48" s="28">
        <v>86503.470862048998</v>
      </c>
      <c r="I48" s="28">
        <v>99073.781965597504</v>
      </c>
      <c r="J48" s="85">
        <v>92.999315537303204</v>
      </c>
      <c r="K48" s="28">
        <v>373295.47254407097</v>
      </c>
      <c r="L48" s="28">
        <v>-31174.879763287201</v>
      </c>
      <c r="M48" s="28">
        <v>0</v>
      </c>
      <c r="N48" s="28">
        <v>0</v>
      </c>
    </row>
    <row r="49" spans="1:14" s="65" customFormat="1" x14ac:dyDescent="0.25">
      <c r="A49" s="66">
        <v>56187.5</v>
      </c>
      <c r="B49" s="28">
        <v>-881767.82979883801</v>
      </c>
      <c r="C49" s="28">
        <v>0</v>
      </c>
      <c r="D49" s="28">
        <v>128198.821777516</v>
      </c>
      <c r="E49" s="28">
        <v>192411.17520933499</v>
      </c>
      <c r="F49" s="28">
        <v>0</v>
      </c>
      <c r="G49" s="28">
        <v>365198.40059811802</v>
      </c>
      <c r="H49" s="28">
        <v>91638.472197379</v>
      </c>
      <c r="I49" s="28">
        <v>105513.57779336099</v>
      </c>
      <c r="J49" s="85">
        <v>93.998631074606394</v>
      </c>
      <c r="K49" s="28">
        <v>389563.22520007601</v>
      </c>
      <c r="L49" s="28">
        <v>-60967.3178435808</v>
      </c>
      <c r="M49" s="28">
        <v>0</v>
      </c>
      <c r="N49" s="28">
        <v>0</v>
      </c>
    </row>
    <row r="50" spans="1:14" s="65" customFormat="1" x14ac:dyDescent="0.25">
      <c r="A50" s="66">
        <v>56552.75</v>
      </c>
      <c r="B50" s="28">
        <v>-1209888.5572395399</v>
      </c>
      <c r="C50" s="28">
        <v>0</v>
      </c>
      <c r="D50" s="28">
        <v>131403.79232195401</v>
      </c>
      <c r="E50" s="28">
        <v>197221.45458956799</v>
      </c>
      <c r="F50" s="28">
        <v>0</v>
      </c>
      <c r="G50" s="28">
        <v>381521.31828858401</v>
      </c>
      <c r="H50" s="28">
        <v>97025.035035232897</v>
      </c>
      <c r="I50" s="28">
        <v>112371.960349929</v>
      </c>
      <c r="J50" s="85">
        <v>94.997946611909597</v>
      </c>
      <c r="K50" s="28">
        <v>406618.44997473102</v>
      </c>
      <c r="L50" s="28">
        <v>-96897.563714157994</v>
      </c>
      <c r="M50" s="28">
        <v>0</v>
      </c>
      <c r="N50" s="28">
        <v>0</v>
      </c>
    </row>
    <row r="51" spans="1:14" s="65" customFormat="1" x14ac:dyDescent="0.25">
      <c r="A51" s="66">
        <v>56552.75</v>
      </c>
      <c r="B51" s="28">
        <v>-1209888.5572395399</v>
      </c>
      <c r="C51" s="28">
        <v>0</v>
      </c>
      <c r="D51" s="28">
        <v>0</v>
      </c>
      <c r="E51" s="28">
        <v>0</v>
      </c>
      <c r="F51" s="28">
        <v>0</v>
      </c>
      <c r="G51" s="28">
        <v>0</v>
      </c>
      <c r="H51" s="28">
        <v>0</v>
      </c>
      <c r="I51" s="28">
        <v>0</v>
      </c>
      <c r="J51" s="85">
        <v>94.997946611909597</v>
      </c>
      <c r="K51" s="28">
        <v>0</v>
      </c>
      <c r="L51" s="28">
        <v>-96897.563714157994</v>
      </c>
      <c r="M51" s="28">
        <v>0</v>
      </c>
      <c r="N51" s="28">
        <v>0</v>
      </c>
    </row>
    <row r="52" spans="1:14" s="65" customFormat="1" x14ac:dyDescent="0.25">
      <c r="A52" s="66">
        <v>56552.75</v>
      </c>
      <c r="B52" s="28">
        <v>0</v>
      </c>
      <c r="C52" s="28">
        <v>0</v>
      </c>
      <c r="D52" s="28">
        <v>0</v>
      </c>
      <c r="E52" s="28">
        <v>0</v>
      </c>
      <c r="F52" s="28">
        <v>0</v>
      </c>
      <c r="G52" s="28">
        <v>0</v>
      </c>
      <c r="H52" s="28">
        <v>0</v>
      </c>
      <c r="I52" s="28">
        <v>0</v>
      </c>
      <c r="J52" s="85">
        <v>94.997946611909597</v>
      </c>
      <c r="K52" s="28">
        <v>0</v>
      </c>
      <c r="L52" s="28">
        <v>-96897.563714157994</v>
      </c>
      <c r="M52" s="28">
        <v>0</v>
      </c>
      <c r="N52" s="28">
        <v>0</v>
      </c>
    </row>
    <row r="53" spans="1:14" s="65" customFormat="1" x14ac:dyDescent="0.25">
      <c r="A53" s="65">
        <v>0</v>
      </c>
      <c r="B53" s="28">
        <v>0</v>
      </c>
      <c r="C53" s="28">
        <v>0</v>
      </c>
      <c r="D53" s="28">
        <v>0</v>
      </c>
      <c r="E53" s="28">
        <v>0</v>
      </c>
      <c r="F53" s="28">
        <v>0</v>
      </c>
      <c r="G53" s="28">
        <v>0</v>
      </c>
      <c r="H53" s="28">
        <v>0</v>
      </c>
      <c r="I53" s="28">
        <v>0</v>
      </c>
      <c r="J53" s="85">
        <v>0</v>
      </c>
      <c r="K53" s="28">
        <v>0</v>
      </c>
      <c r="L53" s="28">
        <v>0</v>
      </c>
      <c r="M53" s="28">
        <v>0</v>
      </c>
      <c r="N53" s="28">
        <v>0</v>
      </c>
    </row>
    <row r="54" spans="1:14" s="65" customFormat="1" x14ac:dyDescent="0.25">
      <c r="A54" s="65">
        <v>0</v>
      </c>
      <c r="B54" s="28">
        <v>0</v>
      </c>
      <c r="C54" s="28">
        <v>0</v>
      </c>
      <c r="D54" s="28">
        <v>0</v>
      </c>
      <c r="E54" s="28">
        <v>0</v>
      </c>
      <c r="F54" s="28">
        <v>0</v>
      </c>
      <c r="G54" s="28">
        <v>0</v>
      </c>
      <c r="H54" s="28">
        <v>0</v>
      </c>
      <c r="I54" s="28">
        <v>0</v>
      </c>
      <c r="J54" s="85">
        <v>0</v>
      </c>
      <c r="K54" s="28">
        <v>0</v>
      </c>
      <c r="L54" s="28">
        <v>0</v>
      </c>
      <c r="M54" s="28">
        <v>0</v>
      </c>
      <c r="N54" s="28">
        <v>0</v>
      </c>
    </row>
    <row r="55" spans="1:14" s="65" customFormat="1" x14ac:dyDescent="0.25">
      <c r="A55" s="65">
        <v>0</v>
      </c>
      <c r="B55" s="28">
        <v>0</v>
      </c>
      <c r="C55" s="28">
        <v>0</v>
      </c>
      <c r="D55" s="28">
        <v>0</v>
      </c>
      <c r="E55" s="28">
        <v>0</v>
      </c>
      <c r="F55" s="28">
        <v>0</v>
      </c>
      <c r="G55" s="28">
        <v>0</v>
      </c>
      <c r="H55" s="28">
        <v>0</v>
      </c>
      <c r="I55" s="28">
        <v>0</v>
      </c>
      <c r="J55" s="85">
        <v>0</v>
      </c>
      <c r="K55" s="28">
        <v>0</v>
      </c>
      <c r="L55" s="28">
        <v>0</v>
      </c>
      <c r="M55" s="28">
        <v>0</v>
      </c>
      <c r="N55" s="28">
        <v>0</v>
      </c>
    </row>
    <row r="56" spans="1:14" s="65" customFormat="1" x14ac:dyDescent="0.25">
      <c r="A56" s="65">
        <v>0</v>
      </c>
      <c r="B56" s="28">
        <v>0</v>
      </c>
      <c r="C56" s="28">
        <v>0</v>
      </c>
      <c r="D56" s="28">
        <v>0</v>
      </c>
      <c r="E56" s="28">
        <v>0</v>
      </c>
      <c r="F56" s="28">
        <v>0</v>
      </c>
      <c r="G56" s="28">
        <v>0</v>
      </c>
      <c r="H56" s="28">
        <v>0</v>
      </c>
      <c r="I56" s="28">
        <v>0</v>
      </c>
      <c r="J56" s="85">
        <v>0</v>
      </c>
      <c r="K56" s="28">
        <v>0</v>
      </c>
      <c r="L56" s="28">
        <v>0</v>
      </c>
      <c r="M56" s="28">
        <v>0</v>
      </c>
      <c r="N56" s="28">
        <v>0</v>
      </c>
    </row>
    <row r="57" spans="1:14" s="65" customFormat="1" x14ac:dyDescent="0.25">
      <c r="A57" s="65">
        <v>0</v>
      </c>
      <c r="B57" s="28">
        <v>0</v>
      </c>
      <c r="C57" s="28">
        <v>0</v>
      </c>
      <c r="D57" s="28">
        <v>0</v>
      </c>
      <c r="E57" s="28">
        <v>0</v>
      </c>
      <c r="F57" s="28">
        <v>0</v>
      </c>
      <c r="G57" s="28">
        <v>0</v>
      </c>
      <c r="H57" s="28">
        <v>0</v>
      </c>
      <c r="I57" s="28">
        <v>0</v>
      </c>
      <c r="J57" s="85">
        <v>0</v>
      </c>
      <c r="K57" s="28">
        <v>0</v>
      </c>
      <c r="L57" s="28">
        <v>0</v>
      </c>
      <c r="M57" s="28">
        <v>0</v>
      </c>
      <c r="N57" s="28">
        <v>0</v>
      </c>
    </row>
    <row r="58" spans="1:14" s="65" customFormat="1" x14ac:dyDescent="0.25">
      <c r="A58" s="65">
        <v>0</v>
      </c>
      <c r="B58" s="28">
        <v>0</v>
      </c>
      <c r="C58" s="28">
        <v>0</v>
      </c>
      <c r="D58" s="28">
        <v>0</v>
      </c>
      <c r="E58" s="28">
        <v>0</v>
      </c>
      <c r="F58" s="28">
        <v>0</v>
      </c>
      <c r="G58" s="28">
        <v>0</v>
      </c>
      <c r="H58" s="28">
        <v>0</v>
      </c>
      <c r="I58" s="28">
        <v>0</v>
      </c>
      <c r="J58" s="85">
        <v>0</v>
      </c>
      <c r="K58" s="28">
        <v>0</v>
      </c>
      <c r="L58" s="28">
        <v>0</v>
      </c>
      <c r="M58" s="28">
        <v>0</v>
      </c>
      <c r="N58" s="28">
        <v>0</v>
      </c>
    </row>
    <row r="59" spans="1:14" s="65" customFormat="1" x14ac:dyDescent="0.25">
      <c r="A59" s="65">
        <v>0</v>
      </c>
      <c r="B59" s="28">
        <v>0</v>
      </c>
      <c r="C59" s="28">
        <v>0</v>
      </c>
      <c r="D59" s="28">
        <v>0</v>
      </c>
      <c r="E59" s="28">
        <v>0</v>
      </c>
      <c r="F59" s="28">
        <v>0</v>
      </c>
      <c r="G59" s="28">
        <v>0</v>
      </c>
      <c r="H59" s="28">
        <v>0</v>
      </c>
      <c r="I59" s="28">
        <v>0</v>
      </c>
      <c r="J59" s="85">
        <v>0</v>
      </c>
      <c r="K59" s="28">
        <v>0</v>
      </c>
      <c r="L59" s="28">
        <v>0</v>
      </c>
      <c r="M59" s="28">
        <v>0</v>
      </c>
      <c r="N59" s="28">
        <v>0</v>
      </c>
    </row>
    <row r="60" spans="1:14" s="65" customFormat="1" x14ac:dyDescent="0.25">
      <c r="A60" s="65">
        <v>0</v>
      </c>
      <c r="B60" s="28">
        <v>0</v>
      </c>
      <c r="C60" s="28">
        <v>0</v>
      </c>
      <c r="D60" s="28">
        <v>0</v>
      </c>
      <c r="E60" s="28">
        <v>0</v>
      </c>
      <c r="F60" s="28">
        <v>0</v>
      </c>
      <c r="G60" s="28">
        <v>0</v>
      </c>
      <c r="H60" s="28">
        <v>0</v>
      </c>
      <c r="I60" s="28">
        <v>0</v>
      </c>
      <c r="J60" s="85">
        <v>0</v>
      </c>
      <c r="K60" s="28">
        <v>0</v>
      </c>
      <c r="L60" s="28">
        <v>0</v>
      </c>
      <c r="M60" s="28">
        <v>0</v>
      </c>
      <c r="N60" s="28">
        <v>0</v>
      </c>
    </row>
    <row r="61" spans="1:14" s="65" customFormat="1" x14ac:dyDescent="0.25">
      <c r="A61" s="65">
        <v>0</v>
      </c>
      <c r="B61" s="28">
        <v>0</v>
      </c>
      <c r="C61" s="28">
        <v>0</v>
      </c>
      <c r="D61" s="28">
        <v>0</v>
      </c>
      <c r="E61" s="28">
        <v>0</v>
      </c>
      <c r="F61" s="28">
        <v>0</v>
      </c>
      <c r="G61" s="28">
        <v>0</v>
      </c>
      <c r="H61" s="28">
        <v>0</v>
      </c>
      <c r="I61" s="28">
        <v>0</v>
      </c>
      <c r="J61" s="85">
        <v>0</v>
      </c>
      <c r="K61" s="28">
        <v>0</v>
      </c>
      <c r="L61" s="28">
        <v>0</v>
      </c>
      <c r="M61" s="28">
        <v>0</v>
      </c>
      <c r="N61" s="28">
        <v>0</v>
      </c>
    </row>
    <row r="62" spans="1:14" s="65" customFormat="1" x14ac:dyDescent="0.25">
      <c r="A62" s="65">
        <v>0</v>
      </c>
      <c r="B62" s="28">
        <v>0</v>
      </c>
      <c r="C62" s="28">
        <v>0</v>
      </c>
      <c r="D62" s="28">
        <v>0</v>
      </c>
      <c r="E62" s="28">
        <v>0</v>
      </c>
      <c r="F62" s="28">
        <v>0</v>
      </c>
      <c r="G62" s="28">
        <v>0</v>
      </c>
      <c r="H62" s="28">
        <v>0</v>
      </c>
      <c r="I62" s="28">
        <v>0</v>
      </c>
      <c r="J62" s="85">
        <v>0</v>
      </c>
      <c r="K62" s="28">
        <v>0</v>
      </c>
      <c r="L62" s="28">
        <v>0</v>
      </c>
      <c r="M62" s="28">
        <v>0</v>
      </c>
      <c r="N62" s="28">
        <v>0</v>
      </c>
    </row>
    <row r="63" spans="1:14" s="65" customFormat="1" x14ac:dyDescent="0.25">
      <c r="A63" s="65" t="s">
        <v>30</v>
      </c>
      <c r="B63" s="28"/>
      <c r="C63" s="28"/>
      <c r="D63" s="28"/>
      <c r="E63" s="28"/>
      <c r="F63" s="28"/>
      <c r="G63" s="28"/>
      <c r="H63" s="28"/>
      <c r="I63" s="28"/>
      <c r="J63" s="85"/>
      <c r="K63" s="28"/>
      <c r="L63" s="28"/>
      <c r="M63" s="28"/>
      <c r="N63" s="28"/>
    </row>
    <row r="64" spans="1:14" s="65" customFormat="1" x14ac:dyDescent="0.25">
      <c r="A64" s="65" t="s">
        <v>0</v>
      </c>
      <c r="B64" s="28" t="s">
        <v>1</v>
      </c>
      <c r="C64" s="28" t="s">
        <v>2</v>
      </c>
      <c r="D64" s="28" t="s">
        <v>3</v>
      </c>
      <c r="E64" s="28" t="s">
        <v>4</v>
      </c>
      <c r="F64" s="28" t="s">
        <v>5</v>
      </c>
      <c r="G64" s="28" t="s">
        <v>6</v>
      </c>
      <c r="H64" s="28" t="s">
        <v>7</v>
      </c>
      <c r="I64" s="28" t="s">
        <v>8</v>
      </c>
      <c r="J64" s="85" t="s">
        <v>31</v>
      </c>
      <c r="K64" s="28" t="s">
        <v>32</v>
      </c>
      <c r="L64" s="28" t="s">
        <v>55</v>
      </c>
      <c r="M64" s="28" t="s">
        <v>64</v>
      </c>
      <c r="N64" s="28" t="s">
        <v>65</v>
      </c>
    </row>
    <row r="65" spans="1:14" s="65" customFormat="1" x14ac:dyDescent="0.25">
      <c r="A65" s="66">
        <v>43943</v>
      </c>
      <c r="B65" s="28">
        <v>700577</v>
      </c>
      <c r="C65" s="28">
        <v>364404</v>
      </c>
      <c r="D65" s="28">
        <v>0</v>
      </c>
      <c r="E65" s="28">
        <v>0</v>
      </c>
      <c r="F65" s="28">
        <v>0</v>
      </c>
      <c r="G65" s="28">
        <v>0</v>
      </c>
      <c r="H65" s="28">
        <v>0</v>
      </c>
      <c r="I65" s="28">
        <v>0</v>
      </c>
      <c r="J65" s="85">
        <v>60.476386036960903</v>
      </c>
      <c r="K65" s="28">
        <v>0</v>
      </c>
      <c r="L65" s="28">
        <v>0</v>
      </c>
      <c r="M65" s="28">
        <v>0</v>
      </c>
      <c r="N65" s="28">
        <v>0</v>
      </c>
    </row>
    <row r="66" spans="1:14" s="65" customFormat="1" x14ac:dyDescent="0.25">
      <c r="A66" s="66">
        <v>44308.25</v>
      </c>
      <c r="B66" s="28">
        <v>777731.62</v>
      </c>
      <c r="C66" s="28">
        <v>411768.24</v>
      </c>
      <c r="D66" s="28">
        <v>0</v>
      </c>
      <c r="E66" s="28">
        <v>0</v>
      </c>
      <c r="F66" s="28">
        <v>0</v>
      </c>
      <c r="G66" s="28">
        <v>0</v>
      </c>
      <c r="H66" s="28">
        <v>0</v>
      </c>
      <c r="I66" s="28">
        <v>0</v>
      </c>
      <c r="J66" s="85">
        <v>61.4757015742642</v>
      </c>
      <c r="K66" s="28">
        <v>0</v>
      </c>
      <c r="L66" s="28">
        <v>0</v>
      </c>
      <c r="M66" s="28">
        <v>0</v>
      </c>
      <c r="N66" s="28">
        <v>0</v>
      </c>
    </row>
    <row r="67" spans="1:14" s="65" customFormat="1" x14ac:dyDescent="0.25">
      <c r="A67" s="66">
        <v>44673.5</v>
      </c>
      <c r="B67" s="28">
        <v>859515.5172</v>
      </c>
      <c r="C67" s="28">
        <v>461974.33439999999</v>
      </c>
      <c r="D67" s="28">
        <v>0</v>
      </c>
      <c r="E67" s="28">
        <v>0</v>
      </c>
      <c r="F67" s="28">
        <v>0</v>
      </c>
      <c r="G67" s="28">
        <v>0</v>
      </c>
      <c r="H67" s="28">
        <v>0</v>
      </c>
      <c r="I67" s="28">
        <v>0</v>
      </c>
      <c r="J67" s="85">
        <v>62.475017111567396</v>
      </c>
      <c r="K67" s="28">
        <v>0</v>
      </c>
      <c r="L67" s="28">
        <v>0</v>
      </c>
      <c r="M67" s="28">
        <v>0</v>
      </c>
      <c r="N67" s="28">
        <v>0</v>
      </c>
    </row>
    <row r="68" spans="1:14" s="65" customFormat="1" x14ac:dyDescent="0.25">
      <c r="A68" s="66">
        <v>44802.75</v>
      </c>
      <c r="B68" s="28">
        <v>889791.02354585298</v>
      </c>
      <c r="C68" s="28">
        <v>480586.23120752198</v>
      </c>
      <c r="D68" s="28">
        <v>0</v>
      </c>
      <c r="E68" s="28">
        <v>0</v>
      </c>
      <c r="F68" s="28">
        <v>0</v>
      </c>
      <c r="G68" s="28">
        <v>0</v>
      </c>
      <c r="H68" s="28">
        <v>0</v>
      </c>
      <c r="I68" s="28">
        <v>0</v>
      </c>
      <c r="J68" s="85">
        <v>62.8281998631074</v>
      </c>
      <c r="K68" s="28">
        <v>0</v>
      </c>
      <c r="L68" s="28">
        <v>0</v>
      </c>
      <c r="M68" s="28">
        <v>0</v>
      </c>
      <c r="N68" s="28">
        <v>0</v>
      </c>
    </row>
    <row r="69" spans="1:14" s="65" customFormat="1" x14ac:dyDescent="0.25">
      <c r="A69" s="66">
        <v>45168</v>
      </c>
      <c r="B69" s="28">
        <v>969178.48495860398</v>
      </c>
      <c r="C69" s="28">
        <v>494540.16042372398</v>
      </c>
      <c r="D69" s="28">
        <v>0</v>
      </c>
      <c r="E69" s="28">
        <v>40381.244656249997</v>
      </c>
      <c r="F69" s="28">
        <v>0</v>
      </c>
      <c r="G69" s="28">
        <v>0</v>
      </c>
      <c r="H69" s="28">
        <v>0</v>
      </c>
      <c r="I69" s="28">
        <v>0</v>
      </c>
      <c r="J69" s="85">
        <v>63.830253251197803</v>
      </c>
      <c r="K69" s="28">
        <v>40381.244656249997</v>
      </c>
      <c r="L69" s="28">
        <v>0</v>
      </c>
      <c r="M69" s="28">
        <v>0</v>
      </c>
      <c r="N69" s="28">
        <v>0</v>
      </c>
    </row>
    <row r="70" spans="1:14" s="65" customFormat="1" x14ac:dyDescent="0.25">
      <c r="A70" s="66">
        <v>45412.625</v>
      </c>
      <c r="B70" s="28">
        <v>1025017.24096337</v>
      </c>
      <c r="C70" s="28">
        <v>503554.45606501901</v>
      </c>
      <c r="D70" s="28">
        <v>0</v>
      </c>
      <c r="E70" s="28">
        <v>27650.511399118699</v>
      </c>
      <c r="F70" s="28">
        <v>0</v>
      </c>
      <c r="G70" s="28">
        <v>0</v>
      </c>
      <c r="H70" s="28">
        <v>0</v>
      </c>
      <c r="I70" s="28">
        <v>0</v>
      </c>
      <c r="J70" s="85">
        <v>64.498288843257995</v>
      </c>
      <c r="K70" s="28">
        <v>27650.511399118699</v>
      </c>
      <c r="L70" s="28">
        <v>0</v>
      </c>
      <c r="M70" s="28">
        <v>0</v>
      </c>
      <c r="N70" s="28">
        <v>0</v>
      </c>
    </row>
    <row r="71" spans="1:14" s="65" customFormat="1" x14ac:dyDescent="0.25">
      <c r="A71" s="66">
        <v>45413</v>
      </c>
      <c r="B71" s="28">
        <v>1025017.24096337</v>
      </c>
      <c r="C71" s="28">
        <v>455518.45606501901</v>
      </c>
      <c r="D71" s="28">
        <v>0</v>
      </c>
      <c r="E71" s="28">
        <v>0</v>
      </c>
      <c r="F71" s="28">
        <v>0</v>
      </c>
      <c r="G71" s="28">
        <v>0</v>
      </c>
      <c r="H71" s="28">
        <v>0</v>
      </c>
      <c r="I71" s="28">
        <v>0</v>
      </c>
      <c r="J71" s="85">
        <v>64.501026694045095</v>
      </c>
      <c r="K71" s="28">
        <v>0</v>
      </c>
      <c r="L71" s="28">
        <v>0</v>
      </c>
      <c r="M71" s="28">
        <v>0</v>
      </c>
      <c r="N71" s="28">
        <v>0</v>
      </c>
    </row>
    <row r="72" spans="1:14" s="65" customFormat="1" x14ac:dyDescent="0.25">
      <c r="A72" s="66">
        <v>45778.25</v>
      </c>
      <c r="B72" s="28">
        <v>1086518.2754211701</v>
      </c>
      <c r="C72" s="28">
        <v>414412.62153701298</v>
      </c>
      <c r="D72" s="28">
        <v>54158.2483346484</v>
      </c>
      <c r="E72" s="28">
        <v>96374.482982236295</v>
      </c>
      <c r="F72" s="28">
        <v>73365.618448352296</v>
      </c>
      <c r="G72" s="28">
        <v>0</v>
      </c>
      <c r="H72" s="28">
        <v>8127.3427672528496</v>
      </c>
      <c r="I72" s="28">
        <v>18093.364477066702</v>
      </c>
      <c r="J72" s="85">
        <v>65.500342231348398</v>
      </c>
      <c r="K72" s="28">
        <v>122595.190226555</v>
      </c>
      <c r="L72" s="28">
        <v>0</v>
      </c>
      <c r="M72" s="28">
        <v>0</v>
      </c>
      <c r="N72" s="28">
        <v>0</v>
      </c>
    </row>
    <row r="73" spans="1:14" s="65" customFormat="1" x14ac:dyDescent="0.25">
      <c r="A73" s="66">
        <v>46143.5</v>
      </c>
      <c r="B73" s="28">
        <v>1151709.3719464401</v>
      </c>
      <c r="C73" s="28">
        <v>368806.28547431302</v>
      </c>
      <c r="D73" s="28">
        <v>55512.204543014603</v>
      </c>
      <c r="E73" s="28">
        <v>98783.845056792197</v>
      </c>
      <c r="F73" s="28">
        <v>72050.131153783193</v>
      </c>
      <c r="G73" s="28">
        <v>0</v>
      </c>
      <c r="H73" s="28">
        <v>7930.0196730674797</v>
      </c>
      <c r="I73" s="28">
        <v>19269.433168076001</v>
      </c>
      <c r="J73" s="85">
        <v>66.499657768651602</v>
      </c>
      <c r="K73" s="28">
        <v>125983.297897935</v>
      </c>
      <c r="L73" s="28">
        <v>0</v>
      </c>
      <c r="M73" s="28">
        <v>0</v>
      </c>
      <c r="N73" s="28">
        <v>0</v>
      </c>
    </row>
    <row r="74" spans="1:14" s="65" customFormat="1" x14ac:dyDescent="0.25">
      <c r="A74" s="66">
        <v>46508.75</v>
      </c>
      <c r="B74" s="28">
        <v>1220811.9342632301</v>
      </c>
      <c r="C74" s="28">
        <v>318362.776951665</v>
      </c>
      <c r="D74" s="28">
        <v>56900.0096565899</v>
      </c>
      <c r="E74" s="28">
        <v>101253.44118321199</v>
      </c>
      <c r="F74" s="28">
        <v>70493.385336560197</v>
      </c>
      <c r="G74" s="28">
        <v>0</v>
      </c>
      <c r="H74" s="28">
        <v>7696.5078004840398</v>
      </c>
      <c r="I74" s="28">
        <v>20521.946324001001</v>
      </c>
      <c r="J74" s="85">
        <v>67.498973305954806</v>
      </c>
      <c r="K74" s="28">
        <v>129471.89530769701</v>
      </c>
      <c r="L74" s="28">
        <v>0</v>
      </c>
      <c r="M74" s="28">
        <v>0</v>
      </c>
      <c r="N74" s="28">
        <v>0</v>
      </c>
    </row>
    <row r="75" spans="1:14" s="65" customFormat="1" x14ac:dyDescent="0.25">
      <c r="A75" s="66">
        <v>46874</v>
      </c>
      <c r="B75" s="28">
        <v>1294060.65031903</v>
      </c>
      <c r="C75" s="28">
        <v>262722.518414355</v>
      </c>
      <c r="D75" s="28">
        <v>58322.509898004697</v>
      </c>
      <c r="E75" s="28">
        <v>103784.777212792</v>
      </c>
      <c r="F75" s="28">
        <v>68675.900030403893</v>
      </c>
      <c r="G75" s="28">
        <v>0</v>
      </c>
      <c r="H75" s="28">
        <v>7423.8850045605795</v>
      </c>
      <c r="I75" s="28">
        <v>21855.872835061</v>
      </c>
      <c r="J75" s="85">
        <v>68.501026694045095</v>
      </c>
      <c r="K75" s="28">
        <v>133064.535052413</v>
      </c>
      <c r="L75" s="28">
        <v>0</v>
      </c>
      <c r="M75" s="28">
        <v>0</v>
      </c>
      <c r="N75" s="28">
        <v>0</v>
      </c>
    </row>
    <row r="76" spans="1:14" s="65" customFormat="1" x14ac:dyDescent="0.25">
      <c r="A76" s="66">
        <v>47239.25</v>
      </c>
      <c r="B76" s="28">
        <v>1371704.2893381701</v>
      </c>
      <c r="C76" s="28">
        <v>201501.515274195</v>
      </c>
      <c r="D76" s="28">
        <v>59780.572645454798</v>
      </c>
      <c r="E76" s="28">
        <v>106379.39664311201</v>
      </c>
      <c r="F76" s="28">
        <v>66576.837853497898</v>
      </c>
      <c r="G76" s="28">
        <v>0</v>
      </c>
      <c r="H76" s="28">
        <v>7109.02567802469</v>
      </c>
      <c r="I76" s="28">
        <v>23276.504569339999</v>
      </c>
      <c r="J76" s="85">
        <v>69.500342231348398</v>
      </c>
      <c r="K76" s="28">
        <v>136764.926890476</v>
      </c>
      <c r="L76" s="28">
        <v>0</v>
      </c>
      <c r="M76" s="28">
        <v>0</v>
      </c>
      <c r="N76" s="28">
        <v>0</v>
      </c>
    </row>
    <row r="77" spans="1:14" s="65" customFormat="1" x14ac:dyDescent="0.25">
      <c r="A77" s="66">
        <v>47421.5</v>
      </c>
      <c r="B77" s="28">
        <v>1412115.1974617699</v>
      </c>
      <c r="C77" s="28">
        <v>170540.63755688001</v>
      </c>
      <c r="D77" s="28">
        <v>29787.992392806998</v>
      </c>
      <c r="E77" s="28">
        <v>54332.858162279401</v>
      </c>
      <c r="F77" s="28">
        <v>6024.3574176432803</v>
      </c>
      <c r="G77" s="28">
        <v>0</v>
      </c>
      <c r="H77" s="28">
        <v>0</v>
      </c>
      <c r="I77" s="28">
        <v>12352.3200018485</v>
      </c>
      <c r="J77" s="85">
        <v>69.998631074606394</v>
      </c>
      <c r="K77" s="28">
        <v>66685.178164127894</v>
      </c>
      <c r="L77" s="28">
        <v>0</v>
      </c>
      <c r="M77" s="28">
        <v>0</v>
      </c>
      <c r="N77" s="28">
        <v>0</v>
      </c>
    </row>
    <row r="78" spans="1:14" s="65" customFormat="1" x14ac:dyDescent="0.25">
      <c r="A78" s="66">
        <v>47786.75</v>
      </c>
      <c r="B78" s="28">
        <v>1445305.05830723</v>
      </c>
      <c r="C78" s="28">
        <v>143001.02655534699</v>
      </c>
      <c r="D78" s="28">
        <v>61275.086961591202</v>
      </c>
      <c r="E78" s="28">
        <v>109038.881559189</v>
      </c>
      <c r="F78" s="28">
        <v>62316.262170765302</v>
      </c>
      <c r="G78" s="28">
        <v>0</v>
      </c>
      <c r="H78" s="28">
        <v>16755.828293254999</v>
      </c>
      <c r="I78" s="28">
        <v>24789.477366347099</v>
      </c>
      <c r="J78" s="85">
        <v>70.997946611909597</v>
      </c>
      <c r="K78" s="28">
        <v>150584.18721879201</v>
      </c>
      <c r="L78" s="28">
        <v>51537.051002254702</v>
      </c>
      <c r="M78" s="28">
        <v>0</v>
      </c>
      <c r="N78" s="28">
        <v>0</v>
      </c>
    </row>
    <row r="79" spans="1:14" s="65" customFormat="1" x14ac:dyDescent="0.25">
      <c r="A79" s="66">
        <v>48152</v>
      </c>
      <c r="B79" s="28">
        <v>1475566.13296553</v>
      </c>
      <c r="C79" s="28">
        <v>114781.331643912</v>
      </c>
      <c r="D79" s="28">
        <v>62806.9641356309</v>
      </c>
      <c r="E79" s="28">
        <v>111764.85359816899</v>
      </c>
      <c r="F79" s="28">
        <v>61965.981108607099</v>
      </c>
      <c r="G79" s="28">
        <v>0</v>
      </c>
      <c r="H79" s="28">
        <v>17898.3024871833</v>
      </c>
      <c r="I79" s="28">
        <v>26400.793395159701</v>
      </c>
      <c r="J79" s="85">
        <v>72</v>
      </c>
      <c r="K79" s="28">
        <v>156063.949480512</v>
      </c>
      <c r="L79" s="28">
        <v>56457.228840126198</v>
      </c>
      <c r="M79" s="28">
        <v>0</v>
      </c>
      <c r="N79" s="28">
        <v>0</v>
      </c>
    </row>
    <row r="80" spans="1:14" s="65" customFormat="1" x14ac:dyDescent="0.25">
      <c r="A80" s="66">
        <v>48517.25</v>
      </c>
      <c r="B80" s="28">
        <v>1506460.7988745</v>
      </c>
      <c r="C80" s="28">
        <v>82904.6445788743</v>
      </c>
      <c r="D80" s="28">
        <v>64377.138239021697</v>
      </c>
      <c r="E80" s="28">
        <v>114558.97493812301</v>
      </c>
      <c r="F80" s="28">
        <v>61607.447401803198</v>
      </c>
      <c r="G80" s="28">
        <v>0</v>
      </c>
      <c r="H80" s="28">
        <v>18104.187367692401</v>
      </c>
      <c r="I80" s="28">
        <v>28116.844965845099</v>
      </c>
      <c r="J80" s="85">
        <v>72.999315537303204</v>
      </c>
      <c r="K80" s="28">
        <v>160780.00727166099</v>
      </c>
      <c r="L80" s="28">
        <v>57639.302068966303</v>
      </c>
      <c r="M80" s="28">
        <v>0</v>
      </c>
      <c r="N80" s="28">
        <v>0</v>
      </c>
    </row>
    <row r="81" spans="1:14" s="65" customFormat="1" x14ac:dyDescent="0.25">
      <c r="A81" s="66">
        <v>48882.5</v>
      </c>
      <c r="B81" s="28">
        <v>1535858.1310630599</v>
      </c>
      <c r="C81" s="28">
        <v>48682.622464962304</v>
      </c>
      <c r="D81" s="28">
        <v>65986.566694997295</v>
      </c>
      <c r="E81" s="28">
        <v>117422.949311576</v>
      </c>
      <c r="F81" s="28">
        <v>61062.860365480097</v>
      </c>
      <c r="G81" s="28">
        <v>0</v>
      </c>
      <c r="H81" s="28">
        <v>18805.794027346801</v>
      </c>
      <c r="I81" s="28">
        <v>29944.439888624998</v>
      </c>
      <c r="J81" s="85">
        <v>73.998631074606394</v>
      </c>
      <c r="K81" s="28">
        <v>166173.183227548</v>
      </c>
      <c r="L81" s="28">
        <v>60990.3157439071</v>
      </c>
      <c r="M81" s="28">
        <v>0</v>
      </c>
      <c r="N81" s="28">
        <v>0</v>
      </c>
    </row>
    <row r="82" spans="1:14" s="65" customFormat="1" x14ac:dyDescent="0.25">
      <c r="A82" s="66">
        <v>49247.75</v>
      </c>
      <c r="B82" s="28">
        <v>1563477.7646804999</v>
      </c>
      <c r="C82" s="28">
        <v>11993.9114390124</v>
      </c>
      <c r="D82" s="28">
        <v>67636.230862372206</v>
      </c>
      <c r="E82" s="28">
        <v>120358.523044366</v>
      </c>
      <c r="F82" s="28">
        <v>60411.753580914097</v>
      </c>
      <c r="G82" s="28">
        <v>0</v>
      </c>
      <c r="H82" s="28">
        <v>19528.401956815302</v>
      </c>
      <c r="I82" s="28">
        <v>31890.828481385601</v>
      </c>
      <c r="J82" s="85">
        <v>74.997946611909597</v>
      </c>
      <c r="K82" s="28">
        <v>171777.753482567</v>
      </c>
      <c r="L82" s="28">
        <v>64531.8542463474</v>
      </c>
      <c r="M82" s="28">
        <v>0</v>
      </c>
      <c r="N82" s="28">
        <v>0</v>
      </c>
    </row>
    <row r="83" spans="1:14" s="65" customFormat="1" x14ac:dyDescent="0.25">
      <c r="A83" s="66">
        <v>49613</v>
      </c>
      <c r="B83" s="28">
        <v>1551321.80620496</v>
      </c>
      <c r="C83" s="28">
        <v>0</v>
      </c>
      <c r="D83" s="28">
        <v>69327.136633931499</v>
      </c>
      <c r="E83" s="28">
        <v>123367.48612047501</v>
      </c>
      <c r="F83" s="28">
        <v>0</v>
      </c>
      <c r="G83" s="28">
        <v>166460.549914876</v>
      </c>
      <c r="H83" s="28">
        <v>29954.4539761655</v>
      </c>
      <c r="I83" s="28">
        <v>33963.732332675703</v>
      </c>
      <c r="J83" s="85">
        <v>76</v>
      </c>
      <c r="K83" s="28">
        <v>187285.67242931601</v>
      </c>
      <c r="L83" s="28">
        <v>71067.171121841093</v>
      </c>
      <c r="M83" s="28">
        <v>0</v>
      </c>
      <c r="N83" s="28">
        <v>0</v>
      </c>
    </row>
    <row r="84" spans="1:14" s="65" customFormat="1" x14ac:dyDescent="0.25">
      <c r="A84" s="66">
        <v>49978.25</v>
      </c>
      <c r="B84" s="28">
        <v>1518555.71403983</v>
      </c>
      <c r="C84" s="28">
        <v>0</v>
      </c>
      <c r="D84" s="28">
        <v>71060.315049779703</v>
      </c>
      <c r="E84" s="28">
        <v>126451.673273487</v>
      </c>
      <c r="F84" s="28">
        <v>0</v>
      </c>
      <c r="G84" s="28">
        <v>181918.45492648499</v>
      </c>
      <c r="H84" s="28">
        <v>34282.6673794159</v>
      </c>
      <c r="I84" s="28">
        <v>36171.374934299602</v>
      </c>
      <c r="J84" s="85">
        <v>76.999315537303204</v>
      </c>
      <c r="K84" s="28">
        <v>196905.71558720199</v>
      </c>
      <c r="L84" s="28">
        <v>70514.627554770996</v>
      </c>
      <c r="M84" s="28">
        <v>0</v>
      </c>
      <c r="N84" s="28">
        <v>0</v>
      </c>
    </row>
    <row r="85" spans="1:14" s="65" customFormat="1" x14ac:dyDescent="0.25">
      <c r="A85" s="66">
        <v>50343.5</v>
      </c>
      <c r="B85" s="28">
        <v>1477406.9658596499</v>
      </c>
      <c r="C85" s="28">
        <v>0</v>
      </c>
      <c r="D85" s="28">
        <v>72836.822926024193</v>
      </c>
      <c r="E85" s="28">
        <v>129612.96510532399</v>
      </c>
      <c r="F85" s="28">
        <v>0</v>
      </c>
      <c r="G85" s="28">
        <v>191492.623350865</v>
      </c>
      <c r="H85" s="28">
        <v>36963.4345382424</v>
      </c>
      <c r="I85" s="28">
        <v>38522.514305029101</v>
      </c>
      <c r="J85" s="85">
        <v>77.998631074606394</v>
      </c>
      <c r="K85" s="28">
        <v>205098.91394859599</v>
      </c>
      <c r="L85" s="28">
        <v>71629.986511313095</v>
      </c>
      <c r="M85" s="28">
        <v>0</v>
      </c>
      <c r="N85" s="28">
        <v>0</v>
      </c>
    </row>
    <row r="86" spans="1:14" s="65" customFormat="1" x14ac:dyDescent="0.25">
      <c r="A86" s="66">
        <v>50708.75</v>
      </c>
      <c r="B86" s="28">
        <v>1427583.38914786</v>
      </c>
      <c r="C86" s="28">
        <v>0</v>
      </c>
      <c r="D86" s="28">
        <v>74657.743499174801</v>
      </c>
      <c r="E86" s="28">
        <v>132853.289232957</v>
      </c>
      <c r="F86" s="28">
        <v>0</v>
      </c>
      <c r="G86" s="28">
        <v>199644.539981179</v>
      </c>
      <c r="H86" s="28">
        <v>39245.9711947303</v>
      </c>
      <c r="I86" s="28">
        <v>41026.477734856002</v>
      </c>
      <c r="J86" s="85">
        <v>78.997946611909597</v>
      </c>
      <c r="K86" s="28">
        <v>213125.738162544</v>
      </c>
      <c r="L86" s="28">
        <v>72778.668268948502</v>
      </c>
      <c r="M86" s="28">
        <v>0</v>
      </c>
      <c r="N86" s="28">
        <v>0</v>
      </c>
    </row>
    <row r="87" spans="1:14" s="65" customFormat="1" x14ac:dyDescent="0.25">
      <c r="A87" s="66">
        <v>51074</v>
      </c>
      <c r="B87" s="28">
        <v>1368411.4135847101</v>
      </c>
      <c r="C87" s="28">
        <v>0</v>
      </c>
      <c r="D87" s="28">
        <v>76524.187086654201</v>
      </c>
      <c r="E87" s="28">
        <v>136174.62146378099</v>
      </c>
      <c r="F87" s="28">
        <v>0</v>
      </c>
      <c r="G87" s="28">
        <v>207635.16338313499</v>
      </c>
      <c r="H87" s="28">
        <v>41483.345747277897</v>
      </c>
      <c r="I87" s="28">
        <v>43693.198787621601</v>
      </c>
      <c r="J87" s="85">
        <v>80</v>
      </c>
      <c r="K87" s="28">
        <v>221351.16599868101</v>
      </c>
      <c r="L87" s="28">
        <v>76341.357708441996</v>
      </c>
      <c r="M87" s="28">
        <v>0</v>
      </c>
      <c r="N87" s="28">
        <v>0</v>
      </c>
    </row>
    <row r="88" spans="1:14" s="65" customFormat="1" x14ac:dyDescent="0.25">
      <c r="A88" s="66">
        <v>51439.25</v>
      </c>
      <c r="B88" s="28">
        <v>1299063.24766069</v>
      </c>
      <c r="C88" s="28">
        <v>0</v>
      </c>
      <c r="D88" s="28">
        <v>78437.291763820496</v>
      </c>
      <c r="E88" s="28">
        <v>139578.98700037599</v>
      </c>
      <c r="F88" s="28">
        <v>0</v>
      </c>
      <c r="G88" s="28">
        <v>215829.995691897</v>
      </c>
      <c r="H88" s="28">
        <v>43777.898793731401</v>
      </c>
      <c r="I88" s="28">
        <v>46533.256708817004</v>
      </c>
      <c r="J88" s="85">
        <v>80.999315537303204</v>
      </c>
      <c r="K88" s="28">
        <v>229890.14250292399</v>
      </c>
      <c r="L88" s="28">
        <v>73177.080940358894</v>
      </c>
      <c r="M88" s="28">
        <v>0</v>
      </c>
      <c r="N88" s="28">
        <v>0</v>
      </c>
    </row>
    <row r="89" spans="1:14" s="65" customFormat="1" x14ac:dyDescent="0.25">
      <c r="A89" s="66">
        <v>51804.5</v>
      </c>
      <c r="B89" s="28">
        <v>1218616.9138364799</v>
      </c>
      <c r="C89" s="28">
        <v>0</v>
      </c>
      <c r="D89" s="28">
        <v>80398.224057916101</v>
      </c>
      <c r="E89" s="28">
        <v>143068.46167538501</v>
      </c>
      <c r="F89" s="28">
        <v>0</v>
      </c>
      <c r="G89" s="28">
        <v>224344.54525531901</v>
      </c>
      <c r="H89" s="28">
        <v>46161.972671489399</v>
      </c>
      <c r="I89" s="28">
        <v>49557.918394890097</v>
      </c>
      <c r="J89" s="85">
        <v>81.998631074606394</v>
      </c>
      <c r="K89" s="28">
        <v>238788.352741765</v>
      </c>
      <c r="L89" s="28">
        <v>72573.365791100005</v>
      </c>
      <c r="M89" s="28">
        <v>0</v>
      </c>
      <c r="N89" s="28">
        <v>0</v>
      </c>
    </row>
    <row r="90" spans="1:14" s="65" customFormat="1" x14ac:dyDescent="0.25">
      <c r="A90" s="66">
        <v>52169.75</v>
      </c>
      <c r="B90" s="28">
        <v>1126069.22344969</v>
      </c>
      <c r="C90" s="28">
        <v>0</v>
      </c>
      <c r="D90" s="28">
        <v>82408.179659363901</v>
      </c>
      <c r="E90" s="28">
        <v>146645.17321727</v>
      </c>
      <c r="F90" s="28">
        <v>0</v>
      </c>
      <c r="G90" s="28">
        <v>233225.10203041299</v>
      </c>
      <c r="H90" s="28">
        <v>48648.528568515598</v>
      </c>
      <c r="I90" s="28">
        <v>52779.183090557999</v>
      </c>
      <c r="J90" s="85">
        <v>82.997946611909597</v>
      </c>
      <c r="K90" s="28">
        <v>248072.88487634301</v>
      </c>
      <c r="L90" s="28">
        <v>71264.147007981403</v>
      </c>
      <c r="M90" s="28">
        <v>0</v>
      </c>
      <c r="N90" s="28">
        <v>0</v>
      </c>
    </row>
    <row r="91" spans="1:14" s="65" customFormat="1" x14ac:dyDescent="0.25">
      <c r="A91" s="66">
        <v>52535</v>
      </c>
      <c r="B91" s="28">
        <v>1020335.29549256</v>
      </c>
      <c r="C91" s="28">
        <v>0</v>
      </c>
      <c r="D91" s="28">
        <v>84468.384150847996</v>
      </c>
      <c r="E91" s="28">
        <v>150311.30254770099</v>
      </c>
      <c r="F91" s="28">
        <v>0</v>
      </c>
      <c r="G91" s="28">
        <v>242499.40348503401</v>
      </c>
      <c r="H91" s="28">
        <v>51245.332975809601</v>
      </c>
      <c r="I91" s="28">
        <v>56209.829991444298</v>
      </c>
      <c r="J91" s="85">
        <v>84</v>
      </c>
      <c r="K91" s="28">
        <v>257766.46551495499</v>
      </c>
      <c r="L91" s="28">
        <v>72649.627319335006</v>
      </c>
      <c r="M91" s="28">
        <v>0</v>
      </c>
      <c r="N91" s="28">
        <v>0</v>
      </c>
    </row>
    <row r="92" spans="1:14" s="65" customFormat="1" x14ac:dyDescent="0.25">
      <c r="A92" s="66">
        <v>52900.25</v>
      </c>
      <c r="B92" s="28">
        <v>899856.96484604001</v>
      </c>
      <c r="C92" s="28">
        <v>0</v>
      </c>
      <c r="D92" s="28">
        <v>86580.0937546192</v>
      </c>
      <c r="E92" s="28">
        <v>154069.085111394</v>
      </c>
      <c r="F92" s="28">
        <v>0</v>
      </c>
      <c r="G92" s="28">
        <v>252190.872964899</v>
      </c>
      <c r="H92" s="28">
        <v>54345.988078416704</v>
      </c>
      <c r="I92" s="28">
        <v>59863.468940888102</v>
      </c>
      <c r="J92" s="85">
        <v>84.999315537303204</v>
      </c>
      <c r="K92" s="28">
        <v>268278.54213069897</v>
      </c>
      <c r="L92" s="28">
        <v>65828.083580165505</v>
      </c>
      <c r="M92" s="28">
        <v>0</v>
      </c>
      <c r="N92" s="28">
        <v>0</v>
      </c>
    </row>
    <row r="93" spans="1:14" s="65" customFormat="1" x14ac:dyDescent="0.25">
      <c r="A93" s="66">
        <v>53265.5</v>
      </c>
      <c r="B93" s="28">
        <v>763100.36941685504</v>
      </c>
      <c r="C93" s="28">
        <v>0</v>
      </c>
      <c r="D93" s="28">
        <v>88744.596098484704</v>
      </c>
      <c r="E93" s="28">
        <v>157920.81223917901</v>
      </c>
      <c r="F93" s="28">
        <v>0</v>
      </c>
      <c r="G93" s="28">
        <v>262709.70532486902</v>
      </c>
      <c r="H93" s="28">
        <v>57817.202757206796</v>
      </c>
      <c r="I93" s="28">
        <v>63754.594422045899</v>
      </c>
      <c r="J93" s="85">
        <v>85.998631074606394</v>
      </c>
      <c r="K93" s="28">
        <v>279492.60941843101</v>
      </c>
      <c r="L93" s="28">
        <v>60801.146273381099</v>
      </c>
      <c r="M93" s="28">
        <v>0</v>
      </c>
      <c r="N93" s="28">
        <v>0</v>
      </c>
    </row>
    <row r="94" spans="1:14" s="65" customFormat="1" x14ac:dyDescent="0.25">
      <c r="A94" s="66">
        <v>53630.75</v>
      </c>
      <c r="B94" s="28">
        <v>608558.86206331395</v>
      </c>
      <c r="C94" s="28">
        <v>0</v>
      </c>
      <c r="D94" s="28">
        <v>90963.211000946802</v>
      </c>
      <c r="E94" s="28">
        <v>161868.83254515799</v>
      </c>
      <c r="F94" s="28">
        <v>0</v>
      </c>
      <c r="G94" s="28">
        <v>273940.19671170198</v>
      </c>
      <c r="H94" s="28">
        <v>61523.264914861698</v>
      </c>
      <c r="I94" s="28">
        <v>67898.643059478898</v>
      </c>
      <c r="J94" s="85">
        <v>86.997946611909597</v>
      </c>
      <c r="K94" s="28">
        <v>291290.740519499</v>
      </c>
      <c r="L94" s="28">
        <v>54120.593575663501</v>
      </c>
      <c r="M94" s="28">
        <v>0</v>
      </c>
      <c r="N94" s="28">
        <v>0</v>
      </c>
    </row>
    <row r="95" spans="1:14" s="65" customFormat="1" x14ac:dyDescent="0.25">
      <c r="A95" s="66">
        <v>53996</v>
      </c>
      <c r="B95" s="28">
        <v>434656.53463055397</v>
      </c>
      <c r="C95" s="28">
        <v>0</v>
      </c>
      <c r="D95" s="28">
        <v>93237.291275970507</v>
      </c>
      <c r="E95" s="28">
        <v>165915.553358787</v>
      </c>
      <c r="F95" s="28">
        <v>0</v>
      </c>
      <c r="G95" s="28">
        <v>285765.27944059798</v>
      </c>
      <c r="H95" s="28">
        <v>65425.542215397603</v>
      </c>
      <c r="I95" s="28">
        <v>72312.054858345</v>
      </c>
      <c r="J95" s="85">
        <v>88</v>
      </c>
      <c r="K95" s="28">
        <v>303653.15043252998</v>
      </c>
      <c r="L95" s="28">
        <v>47918.020634906599</v>
      </c>
      <c r="M95" s="28">
        <v>0</v>
      </c>
      <c r="N95" s="28">
        <v>0</v>
      </c>
    </row>
    <row r="96" spans="1:14" s="65" customFormat="1" x14ac:dyDescent="0.25">
      <c r="A96" s="66">
        <v>54361.25</v>
      </c>
      <c r="B96" s="28">
        <v>239710.56018082</v>
      </c>
      <c r="C96" s="28">
        <v>0</v>
      </c>
      <c r="D96" s="28">
        <v>95568.2235578697</v>
      </c>
      <c r="E96" s="28">
        <v>170063.44219275701</v>
      </c>
      <c r="F96" s="28">
        <v>0</v>
      </c>
      <c r="G96" s="28">
        <v>298166.08929861098</v>
      </c>
      <c r="H96" s="28">
        <v>69517.809468541906</v>
      </c>
      <c r="I96" s="28">
        <v>77012.338424137401</v>
      </c>
      <c r="J96" s="85">
        <v>88.999315537303204</v>
      </c>
      <c r="K96" s="28">
        <v>316593.59008543601</v>
      </c>
      <c r="L96" s="28">
        <v>34224.923986657697</v>
      </c>
      <c r="M96" s="28">
        <v>0</v>
      </c>
      <c r="N96" s="28">
        <v>0</v>
      </c>
    </row>
    <row r="97" spans="1:14" s="65" customFormat="1" x14ac:dyDescent="0.25">
      <c r="A97" s="66">
        <v>54726.5</v>
      </c>
      <c r="B97" s="28">
        <v>21912.524226488698</v>
      </c>
      <c r="C97" s="28">
        <v>0</v>
      </c>
      <c r="D97" s="28">
        <v>97957.429146816503</v>
      </c>
      <c r="E97" s="28">
        <v>174315.028247576</v>
      </c>
      <c r="F97" s="28">
        <v>0</v>
      </c>
      <c r="G97" s="28">
        <v>311157.363765802</v>
      </c>
      <c r="H97" s="28">
        <v>73804.930042714594</v>
      </c>
      <c r="I97" s="28">
        <v>82018.140421706295</v>
      </c>
      <c r="J97" s="85">
        <v>89.998631074606394</v>
      </c>
      <c r="K97" s="28">
        <v>330138.09871199698</v>
      </c>
      <c r="L97" s="28">
        <v>19975.880015068298</v>
      </c>
      <c r="M97" s="28">
        <v>0</v>
      </c>
      <c r="N97" s="28">
        <v>0</v>
      </c>
    </row>
    <row r="98" spans="1:14" s="65" customFormat="1" x14ac:dyDescent="0.25">
      <c r="A98" s="66">
        <v>55091.75</v>
      </c>
      <c r="B98" s="28">
        <v>-220684.428556028</v>
      </c>
      <c r="C98" s="28">
        <v>0</v>
      </c>
      <c r="D98" s="28">
        <v>100406.364875486</v>
      </c>
      <c r="E98" s="28">
        <v>178672.903953765</v>
      </c>
      <c r="F98" s="28">
        <v>0</v>
      </c>
      <c r="G98" s="28">
        <v>324766.19881427399</v>
      </c>
      <c r="H98" s="28">
        <v>78295.845608710501</v>
      </c>
      <c r="I98" s="28">
        <v>87349.319549117296</v>
      </c>
      <c r="J98" s="85">
        <v>90.997946611909597</v>
      </c>
      <c r="K98" s="28">
        <v>344318.06911159301</v>
      </c>
      <c r="L98" s="28">
        <v>1922.1512479376099</v>
      </c>
      <c r="M98" s="28">
        <v>0</v>
      </c>
      <c r="N98" s="28">
        <v>0</v>
      </c>
    </row>
    <row r="99" spans="1:14" s="65" customFormat="1" x14ac:dyDescent="0.25">
      <c r="A99" s="66">
        <v>55457</v>
      </c>
      <c r="B99" s="28">
        <v>-490177.01137533801</v>
      </c>
      <c r="C99" s="28">
        <v>0</v>
      </c>
      <c r="D99" s="28">
        <v>102916.523997374</v>
      </c>
      <c r="E99" s="28">
        <v>183139.72655260901</v>
      </c>
      <c r="F99" s="28">
        <v>0</v>
      </c>
      <c r="G99" s="28">
        <v>339025.11888152402</v>
      </c>
      <c r="H99" s="28">
        <v>83001.289230902898</v>
      </c>
      <c r="I99" s="28">
        <v>93027.025319809894</v>
      </c>
      <c r="J99" s="85">
        <v>92</v>
      </c>
      <c r="K99" s="28">
        <v>359168.041103322</v>
      </c>
      <c r="L99" s="28">
        <v>-21635.728289806699</v>
      </c>
      <c r="M99" s="28">
        <v>0</v>
      </c>
      <c r="N99" s="28">
        <v>0</v>
      </c>
    </row>
    <row r="100" spans="1:14" s="65" customFormat="1" x14ac:dyDescent="0.25">
      <c r="A100" s="66">
        <v>55822.25</v>
      </c>
      <c r="B100" s="28">
        <v>-788823.25550752098</v>
      </c>
      <c r="C100" s="28">
        <v>0</v>
      </c>
      <c r="D100" s="28">
        <v>105489.43709730799</v>
      </c>
      <c r="E100" s="28">
        <v>187718.21971642401</v>
      </c>
      <c r="F100" s="28">
        <v>0</v>
      </c>
      <c r="G100" s="28">
        <v>353969.87534832902</v>
      </c>
      <c r="H100" s="28">
        <v>87933.058864948602</v>
      </c>
      <c r="I100" s="28">
        <v>99073.781965597504</v>
      </c>
      <c r="J100" s="85">
        <v>92.999315537303204</v>
      </c>
      <c r="K100" s="28">
        <v>374725.06054697098</v>
      </c>
      <c r="L100" s="28">
        <v>-48056.5697426802</v>
      </c>
      <c r="M100" s="28">
        <v>0</v>
      </c>
      <c r="N100" s="28">
        <v>0</v>
      </c>
    </row>
    <row r="101" spans="1:14" s="65" customFormat="1" x14ac:dyDescent="0.25">
      <c r="A101" s="66">
        <v>56187.5</v>
      </c>
      <c r="B101" s="28">
        <v>-1119054.53841752</v>
      </c>
      <c r="C101" s="28">
        <v>0</v>
      </c>
      <c r="D101" s="28">
        <v>108126.673024741</v>
      </c>
      <c r="E101" s="28">
        <v>192411.17520933499</v>
      </c>
      <c r="F101" s="28">
        <v>0</v>
      </c>
      <c r="G101" s="28">
        <v>369638.81091393402</v>
      </c>
      <c r="H101" s="28">
        <v>93103.807601598295</v>
      </c>
      <c r="I101" s="28">
        <v>105513.57779336099</v>
      </c>
      <c r="J101" s="85">
        <v>93.998631074606394</v>
      </c>
      <c r="K101" s="28">
        <v>391028.56060429499</v>
      </c>
      <c r="L101" s="28">
        <v>-82169.089115366805</v>
      </c>
      <c r="M101" s="28">
        <v>0</v>
      </c>
      <c r="N101" s="28">
        <v>0</v>
      </c>
    </row>
    <row r="102" spans="1:14" s="65" customFormat="1" x14ac:dyDescent="0.25">
      <c r="A102" s="66">
        <v>56552.75</v>
      </c>
      <c r="B102" s="28">
        <v>-1483488.39217768</v>
      </c>
      <c r="C102" s="28">
        <v>0</v>
      </c>
      <c r="D102" s="28">
        <v>110829.839850359</v>
      </c>
      <c r="E102" s="28">
        <v>197221.45458956799</v>
      </c>
      <c r="F102" s="28">
        <v>0</v>
      </c>
      <c r="G102" s="28">
        <v>386072.74656354298</v>
      </c>
      <c r="H102" s="28">
        <v>98527.006365969195</v>
      </c>
      <c r="I102" s="28">
        <v>112371.960349929</v>
      </c>
      <c r="J102" s="85">
        <v>94.997946611909597</v>
      </c>
      <c r="K102" s="28">
        <v>408120.42130546703</v>
      </c>
      <c r="L102" s="28">
        <v>-122973.026199728</v>
      </c>
      <c r="M102" s="28">
        <v>0</v>
      </c>
      <c r="N102" s="28">
        <v>0</v>
      </c>
    </row>
    <row r="103" spans="1:14" s="65" customFormat="1" x14ac:dyDescent="0.25">
      <c r="A103" s="66">
        <v>56552.75</v>
      </c>
      <c r="B103" s="28">
        <v>-1483488.39217768</v>
      </c>
      <c r="C103" s="28">
        <v>0</v>
      </c>
      <c r="D103" s="28">
        <v>0</v>
      </c>
      <c r="E103" s="28">
        <v>0</v>
      </c>
      <c r="F103" s="28">
        <v>0</v>
      </c>
      <c r="G103" s="28">
        <v>0</v>
      </c>
      <c r="H103" s="28">
        <v>0</v>
      </c>
      <c r="I103" s="28">
        <v>0</v>
      </c>
      <c r="J103" s="85">
        <v>94.997946611909597</v>
      </c>
      <c r="K103" s="28">
        <v>0</v>
      </c>
      <c r="L103" s="28">
        <v>-122973.026199728</v>
      </c>
      <c r="M103" s="28">
        <v>0</v>
      </c>
      <c r="N103" s="28">
        <v>0</v>
      </c>
    </row>
    <row r="104" spans="1:14" s="65" customFormat="1" x14ac:dyDescent="0.25">
      <c r="A104" s="66">
        <v>56552.75</v>
      </c>
      <c r="B104" s="28">
        <v>0</v>
      </c>
      <c r="C104" s="28">
        <v>0</v>
      </c>
      <c r="D104" s="28">
        <v>0</v>
      </c>
      <c r="E104" s="28">
        <v>0</v>
      </c>
      <c r="F104" s="28">
        <v>0</v>
      </c>
      <c r="G104" s="28">
        <v>0</v>
      </c>
      <c r="H104" s="28">
        <v>0</v>
      </c>
      <c r="I104" s="28">
        <v>0</v>
      </c>
      <c r="J104" s="85">
        <v>94.997946611909597</v>
      </c>
      <c r="K104" s="28">
        <v>0</v>
      </c>
      <c r="L104" s="28">
        <v>-122973.026199728</v>
      </c>
      <c r="M104" s="28">
        <v>0</v>
      </c>
      <c r="N104" s="28">
        <v>0</v>
      </c>
    </row>
    <row r="105" spans="1:14" s="65" customFormat="1" x14ac:dyDescent="0.25">
      <c r="A105" s="65">
        <v>0</v>
      </c>
      <c r="B105" s="28">
        <v>0</v>
      </c>
      <c r="C105" s="28">
        <v>0</v>
      </c>
      <c r="D105" s="28">
        <v>0</v>
      </c>
      <c r="E105" s="28">
        <v>0</v>
      </c>
      <c r="F105" s="28">
        <v>0</v>
      </c>
      <c r="G105" s="28">
        <v>0</v>
      </c>
      <c r="H105" s="28">
        <v>0</v>
      </c>
      <c r="I105" s="28">
        <v>0</v>
      </c>
      <c r="J105" s="85">
        <v>0</v>
      </c>
      <c r="K105" s="28">
        <v>0</v>
      </c>
      <c r="L105" s="28">
        <v>0</v>
      </c>
      <c r="M105" s="28">
        <v>0</v>
      </c>
      <c r="N105" s="28">
        <v>0</v>
      </c>
    </row>
    <row r="106" spans="1:14" s="65" customFormat="1" x14ac:dyDescent="0.25">
      <c r="A106" s="65">
        <v>0</v>
      </c>
      <c r="B106" s="28">
        <v>0</v>
      </c>
      <c r="C106" s="28">
        <v>0</v>
      </c>
      <c r="D106" s="28">
        <v>0</v>
      </c>
      <c r="E106" s="28">
        <v>0</v>
      </c>
      <c r="F106" s="28">
        <v>0</v>
      </c>
      <c r="G106" s="28">
        <v>0</v>
      </c>
      <c r="H106" s="28">
        <v>0</v>
      </c>
      <c r="I106" s="28">
        <v>0</v>
      </c>
      <c r="J106" s="85">
        <v>0</v>
      </c>
      <c r="K106" s="28">
        <v>0</v>
      </c>
      <c r="L106" s="28">
        <v>0</v>
      </c>
      <c r="M106" s="28">
        <v>0</v>
      </c>
      <c r="N106" s="28">
        <v>0</v>
      </c>
    </row>
    <row r="107" spans="1:14" s="65" customFormat="1" x14ac:dyDescent="0.25">
      <c r="A107" s="65">
        <v>0</v>
      </c>
      <c r="B107" s="28">
        <v>0</v>
      </c>
      <c r="C107" s="28">
        <v>0</v>
      </c>
      <c r="D107" s="28">
        <v>0</v>
      </c>
      <c r="E107" s="28">
        <v>0</v>
      </c>
      <c r="F107" s="28">
        <v>0</v>
      </c>
      <c r="G107" s="28">
        <v>0</v>
      </c>
      <c r="H107" s="28">
        <v>0</v>
      </c>
      <c r="I107" s="28">
        <v>0</v>
      </c>
      <c r="J107" s="85">
        <v>0</v>
      </c>
      <c r="K107" s="28">
        <v>0</v>
      </c>
      <c r="L107" s="28">
        <v>0</v>
      </c>
      <c r="M107" s="28">
        <v>0</v>
      </c>
      <c r="N107" s="28">
        <v>0</v>
      </c>
    </row>
    <row r="108" spans="1:14" s="65" customFormat="1" x14ac:dyDescent="0.25">
      <c r="A108" s="65">
        <v>0</v>
      </c>
      <c r="B108" s="28">
        <v>0</v>
      </c>
      <c r="C108" s="28">
        <v>0</v>
      </c>
      <c r="D108" s="28">
        <v>0</v>
      </c>
      <c r="E108" s="28">
        <v>0</v>
      </c>
      <c r="F108" s="28">
        <v>0</v>
      </c>
      <c r="G108" s="28">
        <v>0</v>
      </c>
      <c r="H108" s="28">
        <v>0</v>
      </c>
      <c r="I108" s="28">
        <v>0</v>
      </c>
      <c r="J108" s="85">
        <v>0</v>
      </c>
      <c r="K108" s="28">
        <v>0</v>
      </c>
      <c r="L108" s="28">
        <v>0</v>
      </c>
      <c r="M108" s="28">
        <v>0</v>
      </c>
      <c r="N108" s="28">
        <v>0</v>
      </c>
    </row>
    <row r="109" spans="1:14" s="65" customFormat="1" x14ac:dyDescent="0.25">
      <c r="A109" s="65">
        <v>0</v>
      </c>
      <c r="B109" s="28">
        <v>0</v>
      </c>
      <c r="C109" s="28">
        <v>0</v>
      </c>
      <c r="D109" s="28">
        <v>0</v>
      </c>
      <c r="E109" s="28">
        <v>0</v>
      </c>
      <c r="F109" s="28">
        <v>0</v>
      </c>
      <c r="G109" s="28">
        <v>0</v>
      </c>
      <c r="H109" s="28">
        <v>0</v>
      </c>
      <c r="I109" s="28">
        <v>0</v>
      </c>
      <c r="J109" s="85">
        <v>0</v>
      </c>
      <c r="K109" s="28">
        <v>0</v>
      </c>
      <c r="L109" s="28">
        <v>0</v>
      </c>
      <c r="M109" s="28">
        <v>0</v>
      </c>
      <c r="N109" s="28">
        <v>0</v>
      </c>
    </row>
    <row r="110" spans="1:14" s="65" customFormat="1" x14ac:dyDescent="0.25">
      <c r="A110" s="65">
        <v>0</v>
      </c>
      <c r="B110" s="28">
        <v>0</v>
      </c>
      <c r="C110" s="28">
        <v>0</v>
      </c>
      <c r="D110" s="28">
        <v>0</v>
      </c>
      <c r="E110" s="28">
        <v>0</v>
      </c>
      <c r="F110" s="28">
        <v>0</v>
      </c>
      <c r="G110" s="28">
        <v>0</v>
      </c>
      <c r="H110" s="28">
        <v>0</v>
      </c>
      <c r="I110" s="28">
        <v>0</v>
      </c>
      <c r="J110" s="85">
        <v>0</v>
      </c>
      <c r="K110" s="28">
        <v>0</v>
      </c>
      <c r="L110" s="28">
        <v>0</v>
      </c>
      <c r="M110" s="28">
        <v>0</v>
      </c>
      <c r="N110" s="28">
        <v>0</v>
      </c>
    </row>
    <row r="111" spans="1:14" s="65" customFormat="1" x14ac:dyDescent="0.25">
      <c r="A111" s="65">
        <v>0</v>
      </c>
      <c r="B111" s="28">
        <v>0</v>
      </c>
      <c r="C111" s="28">
        <v>0</v>
      </c>
      <c r="D111" s="28">
        <v>0</v>
      </c>
      <c r="E111" s="28">
        <v>0</v>
      </c>
      <c r="F111" s="28">
        <v>0</v>
      </c>
      <c r="G111" s="28">
        <v>0</v>
      </c>
      <c r="H111" s="28">
        <v>0</v>
      </c>
      <c r="I111" s="28">
        <v>0</v>
      </c>
      <c r="J111" s="85">
        <v>0</v>
      </c>
      <c r="K111" s="28">
        <v>0</v>
      </c>
      <c r="L111" s="28">
        <v>0</v>
      </c>
      <c r="M111" s="28">
        <v>0</v>
      </c>
      <c r="N111" s="28">
        <v>0</v>
      </c>
    </row>
    <row r="112" spans="1:14" s="65" customFormat="1" x14ac:dyDescent="0.25">
      <c r="A112" s="65">
        <v>0</v>
      </c>
      <c r="B112" s="28">
        <v>0</v>
      </c>
      <c r="C112" s="28">
        <v>0</v>
      </c>
      <c r="D112" s="28">
        <v>0</v>
      </c>
      <c r="E112" s="28">
        <v>0</v>
      </c>
      <c r="F112" s="28">
        <v>0</v>
      </c>
      <c r="G112" s="28">
        <v>0</v>
      </c>
      <c r="H112" s="28">
        <v>0</v>
      </c>
      <c r="I112" s="28">
        <v>0</v>
      </c>
      <c r="J112" s="85">
        <v>0</v>
      </c>
      <c r="K112" s="28">
        <v>0</v>
      </c>
      <c r="L112" s="28">
        <v>0</v>
      </c>
      <c r="M112" s="28">
        <v>0</v>
      </c>
      <c r="N112" s="28">
        <v>0</v>
      </c>
    </row>
    <row r="113" spans="1:14" s="65" customFormat="1" x14ac:dyDescent="0.25">
      <c r="A113" s="65">
        <v>0</v>
      </c>
      <c r="B113" s="28">
        <v>0</v>
      </c>
      <c r="C113" s="28">
        <v>0</v>
      </c>
      <c r="D113" s="28">
        <v>0</v>
      </c>
      <c r="E113" s="28">
        <v>0</v>
      </c>
      <c r="F113" s="28">
        <v>0</v>
      </c>
      <c r="G113" s="28">
        <v>0</v>
      </c>
      <c r="H113" s="28">
        <v>0</v>
      </c>
      <c r="I113" s="28">
        <v>0</v>
      </c>
      <c r="J113" s="85">
        <v>0</v>
      </c>
      <c r="K113" s="28">
        <v>0</v>
      </c>
      <c r="L113" s="28">
        <v>0</v>
      </c>
      <c r="M113" s="28">
        <v>0</v>
      </c>
      <c r="N113" s="28">
        <v>0</v>
      </c>
    </row>
    <row r="114" spans="1:14" s="65" customFormat="1" x14ac:dyDescent="0.25">
      <c r="A114" s="65">
        <v>0</v>
      </c>
      <c r="B114" s="28">
        <v>0</v>
      </c>
      <c r="C114" s="28">
        <v>0</v>
      </c>
      <c r="D114" s="28">
        <v>0</v>
      </c>
      <c r="E114" s="28">
        <v>0</v>
      </c>
      <c r="F114" s="28">
        <v>0</v>
      </c>
      <c r="G114" s="28">
        <v>0</v>
      </c>
      <c r="H114" s="28">
        <v>0</v>
      </c>
      <c r="I114" s="28">
        <v>0</v>
      </c>
      <c r="J114" s="85">
        <v>0</v>
      </c>
      <c r="K114" s="28">
        <v>0</v>
      </c>
      <c r="L114" s="28">
        <v>0</v>
      </c>
      <c r="M114" s="28">
        <v>0</v>
      </c>
      <c r="N114" s="28">
        <v>0</v>
      </c>
    </row>
    <row r="115" spans="1:14" s="65" customFormat="1" x14ac:dyDescent="0.25">
      <c r="A115" s="65" t="s">
        <v>34</v>
      </c>
      <c r="B115" s="28"/>
      <c r="C115" s="28"/>
      <c r="D115" s="28"/>
      <c r="E115" s="28"/>
      <c r="F115" s="28"/>
      <c r="G115" s="28"/>
      <c r="H115" s="28"/>
      <c r="I115" s="28"/>
      <c r="J115" s="85"/>
      <c r="K115" s="28"/>
      <c r="L115" s="28"/>
      <c r="M115" s="28"/>
      <c r="N115" s="28"/>
    </row>
    <row r="116" spans="1:14" s="65" customFormat="1" x14ac:dyDescent="0.25">
      <c r="A116" s="65" t="s">
        <v>0</v>
      </c>
      <c r="B116" s="28" t="s">
        <v>1</v>
      </c>
      <c r="C116" s="28" t="s">
        <v>2</v>
      </c>
      <c r="D116" s="28" t="s">
        <v>3</v>
      </c>
      <c r="E116" s="28" t="s">
        <v>4</v>
      </c>
      <c r="F116" s="28" t="s">
        <v>5</v>
      </c>
      <c r="G116" s="28" t="s">
        <v>6</v>
      </c>
      <c r="H116" s="28" t="s">
        <v>7</v>
      </c>
      <c r="I116" s="28" t="s">
        <v>8</v>
      </c>
      <c r="J116" s="85" t="s">
        <v>31</v>
      </c>
      <c r="K116" s="28" t="s">
        <v>32</v>
      </c>
      <c r="L116" s="28" t="s">
        <v>55</v>
      </c>
      <c r="M116" s="28" t="s">
        <v>64</v>
      </c>
      <c r="N116" s="28" t="s">
        <v>65</v>
      </c>
    </row>
    <row r="117" spans="1:14" s="65" customFormat="1" x14ac:dyDescent="0.25">
      <c r="A117" s="66">
        <v>43943</v>
      </c>
      <c r="B117" s="28">
        <v>700577</v>
      </c>
      <c r="C117" s="28">
        <v>364404</v>
      </c>
      <c r="D117" s="28">
        <v>0</v>
      </c>
      <c r="E117" s="28">
        <v>0</v>
      </c>
      <c r="F117" s="28">
        <v>0</v>
      </c>
      <c r="G117" s="28">
        <v>0</v>
      </c>
      <c r="H117" s="28">
        <v>0</v>
      </c>
      <c r="I117" s="28">
        <v>0</v>
      </c>
      <c r="J117" s="85">
        <v>60.476386036960903</v>
      </c>
      <c r="K117" s="28">
        <v>0</v>
      </c>
      <c r="L117" s="28">
        <v>0</v>
      </c>
      <c r="M117" s="28">
        <v>0</v>
      </c>
      <c r="N117" s="28">
        <v>0</v>
      </c>
    </row>
    <row r="118" spans="1:14" s="65" customFormat="1" x14ac:dyDescent="0.25">
      <c r="A118" s="66">
        <v>44308.25</v>
      </c>
      <c r="B118" s="28">
        <v>777731.62</v>
      </c>
      <c r="C118" s="28">
        <v>411768.24</v>
      </c>
      <c r="D118" s="28">
        <v>0</v>
      </c>
      <c r="E118" s="28">
        <v>0</v>
      </c>
      <c r="F118" s="28">
        <v>0</v>
      </c>
      <c r="G118" s="28">
        <v>0</v>
      </c>
      <c r="H118" s="28">
        <v>0</v>
      </c>
      <c r="I118" s="28">
        <v>0</v>
      </c>
      <c r="J118" s="85">
        <v>61.4757015742642</v>
      </c>
      <c r="K118" s="28">
        <v>0</v>
      </c>
      <c r="L118" s="28">
        <v>0</v>
      </c>
      <c r="M118" s="28">
        <v>0</v>
      </c>
      <c r="N118" s="28">
        <v>0</v>
      </c>
    </row>
    <row r="119" spans="1:14" s="65" customFormat="1" x14ac:dyDescent="0.25">
      <c r="A119" s="66">
        <v>44673.5</v>
      </c>
      <c r="B119" s="28">
        <v>859515.5172</v>
      </c>
      <c r="C119" s="28">
        <v>461974.33439999999</v>
      </c>
      <c r="D119" s="28">
        <v>0</v>
      </c>
      <c r="E119" s="28">
        <v>0</v>
      </c>
      <c r="F119" s="28">
        <v>0</v>
      </c>
      <c r="G119" s="28">
        <v>0</v>
      </c>
      <c r="H119" s="28">
        <v>0</v>
      </c>
      <c r="I119" s="28">
        <v>0</v>
      </c>
      <c r="J119" s="85">
        <v>62.475017111567396</v>
      </c>
      <c r="K119" s="28">
        <v>0</v>
      </c>
      <c r="L119" s="28">
        <v>0</v>
      </c>
      <c r="M119" s="28">
        <v>0</v>
      </c>
      <c r="N119" s="28">
        <v>0</v>
      </c>
    </row>
    <row r="120" spans="1:14" s="65" customFormat="1" x14ac:dyDescent="0.25">
      <c r="A120" s="66">
        <v>44802.75</v>
      </c>
      <c r="B120" s="28">
        <v>889791.02354585298</v>
      </c>
      <c r="C120" s="28">
        <v>480586.23120752198</v>
      </c>
      <c r="D120" s="28">
        <v>0</v>
      </c>
      <c r="E120" s="28">
        <v>0</v>
      </c>
      <c r="F120" s="28">
        <v>0</v>
      </c>
      <c r="G120" s="28">
        <v>0</v>
      </c>
      <c r="H120" s="28">
        <v>0</v>
      </c>
      <c r="I120" s="28">
        <v>0</v>
      </c>
      <c r="J120" s="85">
        <v>62.8281998631074</v>
      </c>
      <c r="K120" s="28">
        <v>0</v>
      </c>
      <c r="L120" s="28">
        <v>0</v>
      </c>
      <c r="M120" s="28">
        <v>0</v>
      </c>
      <c r="N120" s="28">
        <v>0</v>
      </c>
    </row>
    <row r="121" spans="1:14" s="65" customFormat="1" x14ac:dyDescent="0.25">
      <c r="A121" s="66">
        <v>45168</v>
      </c>
      <c r="B121" s="28">
        <v>969178.48495860398</v>
      </c>
      <c r="C121" s="28">
        <v>494540.16042372398</v>
      </c>
      <c r="D121" s="28">
        <v>0</v>
      </c>
      <c r="E121" s="28">
        <v>40381.244656249997</v>
      </c>
      <c r="F121" s="28">
        <v>0</v>
      </c>
      <c r="G121" s="28">
        <v>0</v>
      </c>
      <c r="H121" s="28">
        <v>0</v>
      </c>
      <c r="I121" s="28">
        <v>0</v>
      </c>
      <c r="J121" s="85">
        <v>63.830253251197803</v>
      </c>
      <c r="K121" s="28">
        <v>40381.244656249997</v>
      </c>
      <c r="L121" s="28">
        <v>0</v>
      </c>
      <c r="M121" s="28">
        <v>0</v>
      </c>
      <c r="N121" s="28">
        <v>0</v>
      </c>
    </row>
    <row r="122" spans="1:14" s="65" customFormat="1" x14ac:dyDescent="0.25">
      <c r="A122" s="66">
        <v>45412.625</v>
      </c>
      <c r="B122" s="28">
        <v>1025017.24096337</v>
      </c>
      <c r="C122" s="28">
        <v>503554.45606501901</v>
      </c>
      <c r="D122" s="28">
        <v>0</v>
      </c>
      <c r="E122" s="28">
        <v>27650.511399118699</v>
      </c>
      <c r="F122" s="28">
        <v>0</v>
      </c>
      <c r="G122" s="28">
        <v>0</v>
      </c>
      <c r="H122" s="28">
        <v>0</v>
      </c>
      <c r="I122" s="28">
        <v>0</v>
      </c>
      <c r="J122" s="85">
        <v>64.498288843257995</v>
      </c>
      <c r="K122" s="28">
        <v>27650.511399118699</v>
      </c>
      <c r="L122" s="28">
        <v>0</v>
      </c>
      <c r="M122" s="28">
        <v>0</v>
      </c>
      <c r="N122" s="28">
        <v>0</v>
      </c>
    </row>
    <row r="123" spans="1:14" s="65" customFormat="1" x14ac:dyDescent="0.25">
      <c r="A123" s="66">
        <v>45777.875</v>
      </c>
      <c r="B123" s="28">
        <v>1086518.2754211701</v>
      </c>
      <c r="C123" s="28">
        <v>369542.54923322698</v>
      </c>
      <c r="D123" s="28">
        <v>0</v>
      </c>
      <c r="E123" s="28">
        <v>96374.482982236295</v>
      </c>
      <c r="F123" s="28">
        <v>30213.267363901101</v>
      </c>
      <c r="G123" s="28">
        <v>0</v>
      </c>
      <c r="H123" s="28">
        <v>1721.32673639011</v>
      </c>
      <c r="I123" s="28">
        <v>18093.364477066702</v>
      </c>
      <c r="J123" s="85">
        <v>65.497604380561199</v>
      </c>
      <c r="K123" s="28">
        <v>116189.17419569301</v>
      </c>
      <c r="L123" s="28">
        <v>0</v>
      </c>
      <c r="M123" s="28">
        <v>0</v>
      </c>
      <c r="N123" s="28">
        <v>0</v>
      </c>
    </row>
    <row r="124" spans="1:14" s="65" customFormat="1" x14ac:dyDescent="0.25">
      <c r="A124" s="66">
        <v>46143.125</v>
      </c>
      <c r="B124" s="28">
        <v>1151709.3719464401</v>
      </c>
      <c r="C124" s="28">
        <v>272744.56866695301</v>
      </c>
      <c r="D124" s="28">
        <v>0</v>
      </c>
      <c r="E124" s="28">
        <v>98783.845056792197</v>
      </c>
      <c r="F124" s="28">
        <v>22172.5529539936</v>
      </c>
      <c r="G124" s="28">
        <v>0</v>
      </c>
      <c r="H124" s="28">
        <v>917.25529539936701</v>
      </c>
      <c r="I124" s="28">
        <v>19269.433168076001</v>
      </c>
      <c r="J124" s="85">
        <v>66.499657768651602</v>
      </c>
      <c r="K124" s="28">
        <v>118970.533520267</v>
      </c>
      <c r="L124" s="28">
        <v>0</v>
      </c>
      <c r="M124" s="28">
        <v>0</v>
      </c>
      <c r="N124" s="28">
        <v>0</v>
      </c>
    </row>
    <row r="125" spans="1:14" s="65" customFormat="1" x14ac:dyDescent="0.25">
      <c r="A125" s="66">
        <v>46508.375</v>
      </c>
      <c r="B125" s="28">
        <v>1220811.9342632301</v>
      </c>
      <c r="C125" s="28">
        <v>166997.38786775601</v>
      </c>
      <c r="D125" s="28">
        <v>0</v>
      </c>
      <c r="E125" s="28">
        <v>101253.44118321199</v>
      </c>
      <c r="F125" s="28">
        <v>16364.6741200172</v>
      </c>
      <c r="G125" s="28">
        <v>0</v>
      </c>
      <c r="H125" s="28">
        <v>336.46741200172301</v>
      </c>
      <c r="I125" s="28">
        <v>20521.946324001001</v>
      </c>
      <c r="J125" s="85">
        <v>67.498973305954806</v>
      </c>
      <c r="K125" s="28">
        <v>122111.85491921401</v>
      </c>
      <c r="L125" s="28">
        <v>0</v>
      </c>
      <c r="M125" s="28">
        <v>0</v>
      </c>
      <c r="N125" s="28">
        <v>0</v>
      </c>
    </row>
    <row r="126" spans="1:14" s="65" customFormat="1" x14ac:dyDescent="0.25">
      <c r="A126" s="66">
        <v>46873.625</v>
      </c>
      <c r="B126" s="28">
        <v>1294060.65031903</v>
      </c>
      <c r="C126" s="28">
        <v>51376.581091968503</v>
      </c>
      <c r="D126" s="28">
        <v>0</v>
      </c>
      <c r="E126" s="28">
        <v>103784.777212792</v>
      </c>
      <c r="F126" s="28">
        <v>10019.8432720653</v>
      </c>
      <c r="G126" s="28">
        <v>0</v>
      </c>
      <c r="H126" s="28">
        <v>0</v>
      </c>
      <c r="I126" s="28">
        <v>21855.872835061</v>
      </c>
      <c r="J126" s="85">
        <v>68.498288843257995</v>
      </c>
      <c r="K126" s="28">
        <v>125640.65004785301</v>
      </c>
      <c r="L126" s="28">
        <v>0</v>
      </c>
      <c r="M126" s="28">
        <v>0</v>
      </c>
      <c r="N126" s="28">
        <v>0</v>
      </c>
    </row>
    <row r="127" spans="1:14" s="65" customFormat="1" x14ac:dyDescent="0.25">
      <c r="A127" s="66">
        <v>47238.875</v>
      </c>
      <c r="B127" s="28">
        <v>1272718.49391457</v>
      </c>
      <c r="C127" s="28">
        <v>0</v>
      </c>
      <c r="D127" s="28">
        <v>0</v>
      </c>
      <c r="E127" s="28">
        <v>106379.39664311201</v>
      </c>
      <c r="F127" s="28">
        <v>0</v>
      </c>
      <c r="G127" s="28">
        <v>129655.90121245199</v>
      </c>
      <c r="H127" s="28">
        <v>20706.475303112999</v>
      </c>
      <c r="I127" s="28">
        <v>23276.504569339999</v>
      </c>
      <c r="J127" s="85">
        <v>69.497604380561199</v>
      </c>
      <c r="K127" s="28">
        <v>150362.376515565</v>
      </c>
      <c r="L127" s="28">
        <v>0</v>
      </c>
      <c r="M127" s="28">
        <v>0</v>
      </c>
      <c r="N127" s="28">
        <v>0</v>
      </c>
    </row>
    <row r="128" spans="1:14" s="65" customFormat="1" x14ac:dyDescent="0.25">
      <c r="A128" s="66">
        <v>47422</v>
      </c>
      <c r="B128" s="28">
        <v>1242300.1418917801</v>
      </c>
      <c r="C128" s="28">
        <v>0</v>
      </c>
      <c r="D128" s="28">
        <v>0</v>
      </c>
      <c r="E128" s="28">
        <v>54631.390349984198</v>
      </c>
      <c r="F128" s="28">
        <v>0</v>
      </c>
      <c r="G128" s="28">
        <v>0</v>
      </c>
      <c r="H128" s="28">
        <v>13490.749256566</v>
      </c>
      <c r="I128" s="28">
        <v>12420.189891968501</v>
      </c>
      <c r="J128" s="85">
        <v>70.001368925393507</v>
      </c>
      <c r="K128" s="28">
        <v>80542.329498518797</v>
      </c>
      <c r="L128" s="28">
        <v>0</v>
      </c>
      <c r="M128" s="28">
        <v>0</v>
      </c>
      <c r="N128" s="28">
        <v>0</v>
      </c>
    </row>
    <row r="129" spans="1:14" s="65" customFormat="1" x14ac:dyDescent="0.25">
      <c r="A129" s="66">
        <v>47421.5</v>
      </c>
      <c r="B129" s="28">
        <v>1242537.15472375</v>
      </c>
      <c r="C129" s="28">
        <v>0</v>
      </c>
      <c r="D129" s="28">
        <v>0</v>
      </c>
      <c r="E129" s="28">
        <v>-298.53218770483102</v>
      </c>
      <c r="F129" s="28">
        <v>0</v>
      </c>
      <c r="G129" s="28">
        <v>0</v>
      </c>
      <c r="H129" s="28">
        <v>-68.781045983643395</v>
      </c>
      <c r="I129" s="28">
        <v>-67.869890120046904</v>
      </c>
      <c r="J129" s="85">
        <v>69.998631074606394</v>
      </c>
      <c r="K129" s="28">
        <v>-435.183123808522</v>
      </c>
      <c r="L129" s="28">
        <v>0</v>
      </c>
      <c r="M129" s="28">
        <v>0</v>
      </c>
      <c r="N129" s="28">
        <v>0</v>
      </c>
    </row>
    <row r="130" spans="1:14" s="65" customFormat="1" x14ac:dyDescent="0.25">
      <c r="A130" s="66">
        <v>47786.75</v>
      </c>
      <c r="B130" s="28">
        <v>1256178.7858561301</v>
      </c>
      <c r="C130" s="28">
        <v>0</v>
      </c>
      <c r="D130" s="28">
        <v>91229.065295785898</v>
      </c>
      <c r="E130" s="28">
        <v>109038.881559189</v>
      </c>
      <c r="F130" s="28">
        <v>0</v>
      </c>
      <c r="G130" s="28">
        <v>120075.218085185</v>
      </c>
      <c r="H130" s="28">
        <v>18311.304521296301</v>
      </c>
      <c r="I130" s="28">
        <v>24789.477366347099</v>
      </c>
      <c r="J130" s="85">
        <v>70.997946611909597</v>
      </c>
      <c r="K130" s="28">
        <v>152139.663446833</v>
      </c>
      <c r="L130" s="28">
        <v>45348.071340283001</v>
      </c>
      <c r="M130" s="28">
        <v>0</v>
      </c>
      <c r="N130" s="28">
        <v>0</v>
      </c>
    </row>
    <row r="131" spans="1:14" s="65" customFormat="1" x14ac:dyDescent="0.25">
      <c r="A131" s="66">
        <v>48152</v>
      </c>
      <c r="B131" s="28">
        <v>1262988.5372609999</v>
      </c>
      <c r="C131" s="28">
        <v>0</v>
      </c>
      <c r="D131" s="28">
        <v>93509.791928180595</v>
      </c>
      <c r="E131" s="28">
        <v>111764.85359816899</v>
      </c>
      <c r="F131" s="28">
        <v>0</v>
      </c>
      <c r="G131" s="28">
        <v>142450.482725398</v>
      </c>
      <c r="H131" s="28">
        <v>23905.120681349599</v>
      </c>
      <c r="I131" s="28">
        <v>26400.793395159701</v>
      </c>
      <c r="J131" s="85">
        <v>72</v>
      </c>
      <c r="K131" s="28">
        <v>162070.76767467899</v>
      </c>
      <c r="L131" s="28">
        <v>49069.483822505201</v>
      </c>
      <c r="M131" s="28">
        <v>0</v>
      </c>
      <c r="N131" s="28">
        <v>0</v>
      </c>
    </row>
    <row r="132" spans="1:14" s="65" customFormat="1" x14ac:dyDescent="0.25">
      <c r="A132" s="66">
        <v>48517.25</v>
      </c>
      <c r="B132" s="28">
        <v>1265596.1137999899</v>
      </c>
      <c r="C132" s="28">
        <v>0</v>
      </c>
      <c r="D132" s="28">
        <v>95847.536726385093</v>
      </c>
      <c r="E132" s="28">
        <v>114558.97493812301</v>
      </c>
      <c r="F132" s="28">
        <v>0</v>
      </c>
      <c r="G132" s="28">
        <v>152203.81007636001</v>
      </c>
      <c r="H132" s="28">
        <v>26343.452519090199</v>
      </c>
      <c r="I132" s="28">
        <v>28116.844965845099</v>
      </c>
      <c r="J132" s="85">
        <v>72.999315537303204</v>
      </c>
      <c r="K132" s="28">
        <v>169019.27242305901</v>
      </c>
      <c r="L132" s="28">
        <v>49335.489736757903</v>
      </c>
      <c r="M132" s="28">
        <v>0</v>
      </c>
      <c r="N132" s="28">
        <v>0</v>
      </c>
    </row>
    <row r="133" spans="1:14" s="65" customFormat="1" x14ac:dyDescent="0.25">
      <c r="A133" s="66">
        <v>48882.5</v>
      </c>
      <c r="B133" s="28">
        <v>1264372.1458354199</v>
      </c>
      <c r="C133" s="28">
        <v>0</v>
      </c>
      <c r="D133" s="28">
        <v>98243.725144544704</v>
      </c>
      <c r="E133" s="28">
        <v>117422.949311576</v>
      </c>
      <c r="F133" s="28">
        <v>0</v>
      </c>
      <c r="G133" s="28">
        <v>158974.28294760999</v>
      </c>
      <c r="H133" s="28">
        <v>28036.070736902599</v>
      </c>
      <c r="I133" s="28">
        <v>29944.439888624998</v>
      </c>
      <c r="J133" s="85">
        <v>73.998631074606394</v>
      </c>
      <c r="K133" s="28">
        <v>175403.45993710399</v>
      </c>
      <c r="L133" s="28">
        <v>51238.709060728303</v>
      </c>
      <c r="M133" s="28">
        <v>0</v>
      </c>
      <c r="N133" s="28">
        <v>0</v>
      </c>
    </row>
    <row r="134" spans="1:14" s="65" customFormat="1" x14ac:dyDescent="0.25">
      <c r="A134" s="66">
        <v>49247.75</v>
      </c>
      <c r="B134" s="28">
        <v>1259088.91546689</v>
      </c>
      <c r="C134" s="28">
        <v>0</v>
      </c>
      <c r="D134" s="28">
        <v>100699.818273158</v>
      </c>
      <c r="E134" s="28">
        <v>120358.523044366</v>
      </c>
      <c r="F134" s="28">
        <v>0</v>
      </c>
      <c r="G134" s="28">
        <v>165180.44952168001</v>
      </c>
      <c r="H134" s="28">
        <v>29596.025866070599</v>
      </c>
      <c r="I134" s="28">
        <v>31890.828481385601</v>
      </c>
      <c r="J134" s="85">
        <v>74.997946611909597</v>
      </c>
      <c r="K134" s="28">
        <v>181845.377391822</v>
      </c>
      <c r="L134" s="28">
        <v>53124.880077118803</v>
      </c>
      <c r="M134" s="28">
        <v>0</v>
      </c>
      <c r="N134" s="28">
        <v>0</v>
      </c>
    </row>
    <row r="135" spans="1:14" s="65" customFormat="1" x14ac:dyDescent="0.25">
      <c r="A135" s="66">
        <v>49613</v>
      </c>
      <c r="B135" s="28">
        <v>1249170.3444390099</v>
      </c>
      <c r="C135" s="28">
        <v>0</v>
      </c>
      <c r="D135" s="28">
        <v>103217.313729987</v>
      </c>
      <c r="E135" s="28">
        <v>123367.48612047501</v>
      </c>
      <c r="F135" s="28">
        <v>0</v>
      </c>
      <c r="G135" s="28">
        <v>171444.64725972299</v>
      </c>
      <c r="H135" s="28">
        <v>31350.0012327226</v>
      </c>
      <c r="I135" s="28">
        <v>33963.732332675703</v>
      </c>
      <c r="J135" s="85">
        <v>76</v>
      </c>
      <c r="K135" s="28">
        <v>188681.21968587299</v>
      </c>
      <c r="L135" s="28">
        <v>57231.314339404104</v>
      </c>
      <c r="M135" s="28">
        <v>0</v>
      </c>
      <c r="N135" s="28">
        <v>0</v>
      </c>
    </row>
    <row r="136" spans="1:14" s="65" customFormat="1" x14ac:dyDescent="0.25">
      <c r="A136" s="66">
        <v>49978.25</v>
      </c>
      <c r="B136" s="28">
        <v>1234080.81498354</v>
      </c>
      <c r="C136" s="28">
        <v>0</v>
      </c>
      <c r="D136" s="28">
        <v>105797.746573236</v>
      </c>
      <c r="E136" s="28">
        <v>126451.673273487</v>
      </c>
      <c r="F136" s="28">
        <v>0</v>
      </c>
      <c r="G136" s="28">
        <v>178103.387454524</v>
      </c>
      <c r="H136" s="28">
        <v>33214.448487266702</v>
      </c>
      <c r="I136" s="28">
        <v>36171.374934299602</v>
      </c>
      <c r="J136" s="85">
        <v>76.999315537303204</v>
      </c>
      <c r="K136" s="28">
        <v>195837.49669505301</v>
      </c>
      <c r="L136" s="28">
        <v>56780.470201773504</v>
      </c>
      <c r="M136" s="28">
        <v>0</v>
      </c>
      <c r="N136" s="28">
        <v>0</v>
      </c>
    </row>
    <row r="137" spans="1:14" s="65" customFormat="1" x14ac:dyDescent="0.25">
      <c r="A137" s="66">
        <v>50343.5</v>
      </c>
      <c r="B137" s="28">
        <v>1213263.98788841</v>
      </c>
      <c r="C137" s="28">
        <v>0</v>
      </c>
      <c r="D137" s="28">
        <v>108442.690237567</v>
      </c>
      <c r="E137" s="28">
        <v>129612.96510532399</v>
      </c>
      <c r="F137" s="28">
        <v>0</v>
      </c>
      <c r="G137" s="28">
        <v>185083.52436198501</v>
      </c>
      <c r="H137" s="28">
        <v>35168.886821355802</v>
      </c>
      <c r="I137" s="28">
        <v>38522.514305029101</v>
      </c>
      <c r="J137" s="85">
        <v>77.998631074606394</v>
      </c>
      <c r="K137" s="28">
        <v>203304.36623170899</v>
      </c>
      <c r="L137" s="28">
        <v>58211.359197336897</v>
      </c>
      <c r="M137" s="28">
        <v>0</v>
      </c>
      <c r="N137" s="28">
        <v>0</v>
      </c>
    </row>
    <row r="138" spans="1:14" s="65" customFormat="1" x14ac:dyDescent="0.25">
      <c r="A138" s="66">
        <v>50708.75</v>
      </c>
      <c r="B138" s="28">
        <v>1186123.1524411701</v>
      </c>
      <c r="C138" s="28">
        <v>0</v>
      </c>
      <c r="D138" s="28">
        <v>111153.757493507</v>
      </c>
      <c r="E138" s="28">
        <v>132853.289232957</v>
      </c>
      <c r="F138" s="28">
        <v>0</v>
      </c>
      <c r="G138" s="28">
        <v>192375.59016514299</v>
      </c>
      <c r="H138" s="28">
        <v>37210.665246240103</v>
      </c>
      <c r="I138" s="28">
        <v>41026.477734856002</v>
      </c>
      <c r="J138" s="85">
        <v>78.997946611909597</v>
      </c>
      <c r="K138" s="28">
        <v>211090.432214053</v>
      </c>
      <c r="L138" s="28">
        <v>59766.698910759304</v>
      </c>
      <c r="M138" s="28">
        <v>0</v>
      </c>
      <c r="N138" s="28">
        <v>0</v>
      </c>
    </row>
    <row r="139" spans="1:14" s="65" customFormat="1" x14ac:dyDescent="0.25">
      <c r="A139" s="66">
        <v>51074</v>
      </c>
      <c r="B139" s="28">
        <v>1152013.0160878301</v>
      </c>
      <c r="C139" s="28">
        <v>0</v>
      </c>
      <c r="D139" s="28">
        <v>113932.60143084401</v>
      </c>
      <c r="E139" s="28">
        <v>136174.62146378099</v>
      </c>
      <c r="F139" s="28">
        <v>0</v>
      </c>
      <c r="G139" s="28">
        <v>199988.59528301601</v>
      </c>
      <c r="H139" s="28">
        <v>39342.306679244597</v>
      </c>
      <c r="I139" s="28">
        <v>43693.198787621601</v>
      </c>
      <c r="J139" s="85">
        <v>80</v>
      </c>
      <c r="K139" s="28">
        <v>219210.12693064701</v>
      </c>
      <c r="L139" s="28">
        <v>63429.0455850894</v>
      </c>
      <c r="M139" s="28">
        <v>0</v>
      </c>
      <c r="N139" s="28">
        <v>0</v>
      </c>
    </row>
    <row r="140" spans="1:14" s="65" customFormat="1" x14ac:dyDescent="0.25">
      <c r="A140" s="66">
        <v>51439.25</v>
      </c>
      <c r="B140" s="28">
        <v>1110234.49419336</v>
      </c>
      <c r="C140" s="28">
        <v>0</v>
      </c>
      <c r="D140" s="28">
        <v>116780.916466615</v>
      </c>
      <c r="E140" s="28">
        <v>139578.98700037599</v>
      </c>
      <c r="F140" s="28">
        <v>0</v>
      </c>
      <c r="G140" s="28">
        <v>207937.41291844501</v>
      </c>
      <c r="H140" s="28">
        <v>41567.975617164702</v>
      </c>
      <c r="I140" s="28">
        <v>46533.256708817004</v>
      </c>
      <c r="J140" s="85">
        <v>80.999315537303204</v>
      </c>
      <c r="K140" s="28">
        <v>227680.21932635701</v>
      </c>
      <c r="L140" s="28">
        <v>61604.974122344298</v>
      </c>
      <c r="M140" s="28">
        <v>0</v>
      </c>
      <c r="N140" s="28">
        <v>0</v>
      </c>
    </row>
    <row r="141" spans="1:14" s="65" customFormat="1" x14ac:dyDescent="0.25">
      <c r="A141" s="66">
        <v>51804.5</v>
      </c>
      <c r="B141" s="28">
        <v>1060030.1220143801</v>
      </c>
      <c r="C141" s="28">
        <v>0</v>
      </c>
      <c r="D141" s="28">
        <v>119700.43937828099</v>
      </c>
      <c r="E141" s="28">
        <v>143068.46167538501</v>
      </c>
      <c r="F141" s="28">
        <v>0</v>
      </c>
      <c r="G141" s="28">
        <v>216239.28978069799</v>
      </c>
      <c r="H141" s="28">
        <v>43892.501138595399</v>
      </c>
      <c r="I141" s="28">
        <v>49557.918394890097</v>
      </c>
      <c r="J141" s="85">
        <v>81.998631074606394</v>
      </c>
      <c r="K141" s="28">
        <v>236518.881208871</v>
      </c>
      <c r="L141" s="28">
        <v>62024.273418623903</v>
      </c>
      <c r="M141" s="28">
        <v>0</v>
      </c>
      <c r="N141" s="28">
        <v>0</v>
      </c>
    </row>
    <row r="142" spans="1:14" s="65" customFormat="1" x14ac:dyDescent="0.25">
      <c r="A142" s="66">
        <v>52169.75</v>
      </c>
      <c r="B142" s="28">
        <v>1000579.40722038</v>
      </c>
      <c r="C142" s="28">
        <v>0</v>
      </c>
      <c r="D142" s="28">
        <v>122692.950362738</v>
      </c>
      <c r="E142" s="28">
        <v>146645.17321727</v>
      </c>
      <c r="F142" s="28">
        <v>0</v>
      </c>
      <c r="G142" s="28">
        <v>224912.91489201199</v>
      </c>
      <c r="H142" s="28">
        <v>46321.116169763598</v>
      </c>
      <c r="I142" s="28">
        <v>52779.183090557999</v>
      </c>
      <c r="J142" s="85">
        <v>82.997946611909597</v>
      </c>
      <c r="K142" s="28">
        <v>245745.47247759101</v>
      </c>
      <c r="L142" s="28">
        <v>61990.065614876003</v>
      </c>
      <c r="M142" s="28">
        <v>0</v>
      </c>
      <c r="N142" s="28">
        <v>0</v>
      </c>
    </row>
    <row r="143" spans="1:14" s="65" customFormat="1" x14ac:dyDescent="0.25">
      <c r="A143" s="66">
        <v>52535</v>
      </c>
      <c r="B143" s="28">
        <v>930993.91511089401</v>
      </c>
      <c r="C143" s="28">
        <v>0</v>
      </c>
      <c r="D143" s="28">
        <v>125760.274121806</v>
      </c>
      <c r="E143" s="28">
        <v>150311.30254770099</v>
      </c>
      <c r="F143" s="28">
        <v>0</v>
      </c>
      <c r="G143" s="28">
        <v>233978.20759063799</v>
      </c>
      <c r="H143" s="28">
        <v>48859.398125378801</v>
      </c>
      <c r="I143" s="28">
        <v>56209.829991444298</v>
      </c>
      <c r="J143" s="85">
        <v>84</v>
      </c>
      <c r="K143" s="28">
        <v>255380.53066452401</v>
      </c>
      <c r="L143" s="28">
        <v>64553.510143250896</v>
      </c>
      <c r="M143" s="28">
        <v>0</v>
      </c>
      <c r="N143" s="28">
        <v>0</v>
      </c>
    </row>
    <row r="144" spans="1:14" s="65" customFormat="1" x14ac:dyDescent="0.25">
      <c r="A144" s="66">
        <v>52900.25</v>
      </c>
      <c r="B144" s="28">
        <v>850312.01013131603</v>
      </c>
      <c r="C144" s="28">
        <v>0</v>
      </c>
      <c r="D144" s="28">
        <v>128904.280974851</v>
      </c>
      <c r="E144" s="28">
        <v>154069.085111394</v>
      </c>
      <c r="F144" s="28">
        <v>0</v>
      </c>
      <c r="G144" s="28">
        <v>243456.31003143301</v>
      </c>
      <c r="H144" s="28">
        <v>51513.266808801403</v>
      </c>
      <c r="I144" s="28">
        <v>59863.468940888102</v>
      </c>
      <c r="J144" s="85">
        <v>84.999315537303204</v>
      </c>
      <c r="K144" s="28">
        <v>265445.82086108299</v>
      </c>
      <c r="L144" s="28">
        <v>60064.123555541497</v>
      </c>
      <c r="M144" s="28">
        <v>0</v>
      </c>
      <c r="N144" s="28">
        <v>0</v>
      </c>
    </row>
    <row r="145" spans="1:14" s="65" customFormat="1" x14ac:dyDescent="0.25">
      <c r="A145" s="66">
        <v>53265.5</v>
      </c>
      <c r="B145" s="28">
        <v>757047.23078804603</v>
      </c>
      <c r="C145" s="28">
        <v>0</v>
      </c>
      <c r="D145" s="28">
        <v>132126.88799922299</v>
      </c>
      <c r="E145" s="28">
        <v>157920.81223917901</v>
      </c>
      <c r="F145" s="28">
        <v>0</v>
      </c>
      <c r="G145" s="28">
        <v>253369.64027014299</v>
      </c>
      <c r="H145" s="28">
        <v>54734.981289147203</v>
      </c>
      <c r="I145" s="28">
        <v>63754.594422045899</v>
      </c>
      <c r="J145" s="85">
        <v>85.998631074606394</v>
      </c>
      <c r="K145" s="28">
        <v>276410.38795037201</v>
      </c>
      <c r="L145" s="28">
        <v>57453.514198061901</v>
      </c>
      <c r="M145" s="28">
        <v>0</v>
      </c>
      <c r="N145" s="28">
        <v>0</v>
      </c>
    </row>
    <row r="146" spans="1:14" s="65" customFormat="1" x14ac:dyDescent="0.25">
      <c r="A146" s="66">
        <v>53630.75</v>
      </c>
      <c r="B146" s="28">
        <v>649827.62643480604</v>
      </c>
      <c r="C146" s="28">
        <v>0</v>
      </c>
      <c r="D146" s="28">
        <v>135430.060199203</v>
      </c>
      <c r="E146" s="28">
        <v>161868.83254515799</v>
      </c>
      <c r="F146" s="28">
        <v>0</v>
      </c>
      <c r="G146" s="28">
        <v>264187.947863904</v>
      </c>
      <c r="H146" s="28">
        <v>58305.022795088298</v>
      </c>
      <c r="I146" s="28">
        <v>67898.643059478898</v>
      </c>
      <c r="J146" s="85">
        <v>86.997946611909597</v>
      </c>
      <c r="K146" s="28">
        <v>288072.49839972501</v>
      </c>
      <c r="L146" s="28">
        <v>53691.292963691201</v>
      </c>
      <c r="M146" s="28">
        <v>0</v>
      </c>
      <c r="N146" s="28">
        <v>0</v>
      </c>
    </row>
    <row r="147" spans="1:14" s="65" customFormat="1" x14ac:dyDescent="0.25">
      <c r="A147" s="66">
        <v>53996</v>
      </c>
      <c r="B147" s="28">
        <v>527298.10195327003</v>
      </c>
      <c r="C147" s="28">
        <v>0</v>
      </c>
      <c r="D147" s="28">
        <v>138815.811704183</v>
      </c>
      <c r="E147" s="28">
        <v>165915.553358787</v>
      </c>
      <c r="F147" s="28">
        <v>0</v>
      </c>
      <c r="G147" s="28">
        <v>275710.25925659301</v>
      </c>
      <c r="H147" s="28">
        <v>62107.385554675799</v>
      </c>
      <c r="I147" s="28">
        <v>72312.054858345</v>
      </c>
      <c r="J147" s="85">
        <v>88</v>
      </c>
      <c r="K147" s="28">
        <v>300334.99377180799</v>
      </c>
      <c r="L147" s="28">
        <v>51167.529640535897</v>
      </c>
      <c r="M147" s="28">
        <v>0</v>
      </c>
      <c r="N147" s="28">
        <v>0</v>
      </c>
    </row>
    <row r="148" spans="1:14" s="65" customFormat="1" x14ac:dyDescent="0.25">
      <c r="A148" s="66">
        <v>54361.25</v>
      </c>
      <c r="B148" s="28">
        <v>388036.13686008297</v>
      </c>
      <c r="C148" s="28">
        <v>0</v>
      </c>
      <c r="D148" s="28">
        <v>142286.20699678801</v>
      </c>
      <c r="E148" s="28">
        <v>170063.44219275701</v>
      </c>
      <c r="F148" s="28">
        <v>0</v>
      </c>
      <c r="G148" s="28">
        <v>287840.23512205202</v>
      </c>
      <c r="H148" s="28">
        <v>66110.277590277197</v>
      </c>
      <c r="I148" s="28">
        <v>77012.338424137401</v>
      </c>
      <c r="J148" s="85">
        <v>88.999315537303204</v>
      </c>
      <c r="K148" s="28">
        <v>313186.05820717203</v>
      </c>
      <c r="L148" s="28">
        <v>41519.5355868716</v>
      </c>
      <c r="M148" s="28">
        <v>0</v>
      </c>
      <c r="N148" s="28">
        <v>0</v>
      </c>
    </row>
    <row r="149" spans="1:14" s="65" customFormat="1" x14ac:dyDescent="0.25">
      <c r="A149" s="66">
        <v>54726.5</v>
      </c>
      <c r="B149" s="28">
        <v>230518.407735958</v>
      </c>
      <c r="C149" s="28">
        <v>0</v>
      </c>
      <c r="D149" s="28">
        <v>145843.362171708</v>
      </c>
      <c r="E149" s="28">
        <v>174315.028247576</v>
      </c>
      <c r="F149" s="28">
        <v>0</v>
      </c>
      <c r="G149" s="28">
        <v>300566.94193380303</v>
      </c>
      <c r="H149" s="28">
        <v>70310.090838155098</v>
      </c>
      <c r="I149" s="28">
        <v>82018.140421706295</v>
      </c>
      <c r="J149" s="85">
        <v>89.998631074606394</v>
      </c>
      <c r="K149" s="28">
        <v>326643.259507437</v>
      </c>
      <c r="L149" s="28">
        <v>32336.344738340202</v>
      </c>
      <c r="M149" s="28">
        <v>0</v>
      </c>
      <c r="N149" s="28">
        <v>0</v>
      </c>
    </row>
    <row r="150" spans="1:14" s="65" customFormat="1" x14ac:dyDescent="0.25">
      <c r="A150" s="66">
        <v>55091.75</v>
      </c>
      <c r="B150" s="28">
        <v>53103.798778878197</v>
      </c>
      <c r="C150" s="28">
        <v>0</v>
      </c>
      <c r="D150" s="28">
        <v>149489.446226</v>
      </c>
      <c r="E150" s="28">
        <v>178672.903953765</v>
      </c>
      <c r="F150" s="28">
        <v>0</v>
      </c>
      <c r="G150" s="28">
        <v>313908.89740713802</v>
      </c>
      <c r="H150" s="28">
        <v>74712.936144355495</v>
      </c>
      <c r="I150" s="28">
        <v>87349.319549117296</v>
      </c>
      <c r="J150" s="85">
        <v>90.997946611909597</v>
      </c>
      <c r="K150" s="28">
        <v>340735.15964723798</v>
      </c>
      <c r="L150" s="28">
        <v>20220.912959294601</v>
      </c>
      <c r="M150" s="28">
        <v>0</v>
      </c>
      <c r="N150" s="28">
        <v>0</v>
      </c>
    </row>
    <row r="151" spans="1:14" s="65" customFormat="1" x14ac:dyDescent="0.25">
      <c r="A151" s="66">
        <v>55457</v>
      </c>
      <c r="B151" s="28">
        <v>-145978.61905280201</v>
      </c>
      <c r="C151" s="28">
        <v>0</v>
      </c>
      <c r="D151" s="28">
        <v>153226.68238165</v>
      </c>
      <c r="E151" s="28">
        <v>183139.72655260901</v>
      </c>
      <c r="F151" s="28">
        <v>0</v>
      </c>
      <c r="G151" s="28">
        <v>327895.68565952702</v>
      </c>
      <c r="H151" s="28">
        <v>79328.576267644094</v>
      </c>
      <c r="I151" s="28">
        <v>93027.025319809894</v>
      </c>
      <c r="J151" s="85">
        <v>92</v>
      </c>
      <c r="K151" s="28">
        <v>355495.32814006298</v>
      </c>
      <c r="L151" s="28">
        <v>5206.2547822429597</v>
      </c>
      <c r="M151" s="28">
        <v>0</v>
      </c>
      <c r="N151" s="28">
        <v>0</v>
      </c>
    </row>
    <row r="152" spans="1:14" s="65" customFormat="1" x14ac:dyDescent="0.25">
      <c r="A152" s="66">
        <v>55822.25</v>
      </c>
      <c r="B152" s="28">
        <v>-368640.44036285102</v>
      </c>
      <c r="C152" s="28">
        <v>0</v>
      </c>
      <c r="D152" s="28">
        <v>157057.34944119101</v>
      </c>
      <c r="E152" s="28">
        <v>187718.21971642401</v>
      </c>
      <c r="F152" s="28">
        <v>0</v>
      </c>
      <c r="G152" s="28">
        <v>342561.97553348698</v>
      </c>
      <c r="H152" s="28">
        <v>84168.451926050897</v>
      </c>
      <c r="I152" s="28">
        <v>99073.781965597504</v>
      </c>
      <c r="J152" s="85">
        <v>92.999315537303204</v>
      </c>
      <c r="K152" s="28">
        <v>370960.453608073</v>
      </c>
      <c r="L152" s="28">
        <v>-14311.6293189021</v>
      </c>
      <c r="M152" s="28">
        <v>0</v>
      </c>
      <c r="N152" s="28">
        <v>0</v>
      </c>
    </row>
    <row r="153" spans="1:14" s="65" customFormat="1" x14ac:dyDescent="0.25">
      <c r="A153" s="66">
        <v>56187.5</v>
      </c>
      <c r="B153" s="28">
        <v>-616944.89696931199</v>
      </c>
      <c r="C153" s="28">
        <v>0</v>
      </c>
      <c r="D153" s="28">
        <v>160983.78317722099</v>
      </c>
      <c r="E153" s="28">
        <v>192411.17520933499</v>
      </c>
      <c r="F153" s="28">
        <v>0</v>
      </c>
      <c r="G153" s="28">
        <v>357945.63745216402</v>
      </c>
      <c r="H153" s="28">
        <v>89245.060359214302</v>
      </c>
      <c r="I153" s="28">
        <v>105513.57779336099</v>
      </c>
      <c r="J153" s="85">
        <v>93.998631074606394</v>
      </c>
      <c r="K153" s="28">
        <v>387169.81336191099</v>
      </c>
      <c r="L153" s="28">
        <v>-38400.0458711303</v>
      </c>
      <c r="M153" s="28">
        <v>0</v>
      </c>
      <c r="N153" s="28">
        <v>0</v>
      </c>
    </row>
    <row r="154" spans="1:14" s="65" customFormat="1" x14ac:dyDescent="0.25">
      <c r="A154" s="66">
        <v>56552.75</v>
      </c>
      <c r="B154" s="28">
        <v>-893118.41011993797</v>
      </c>
      <c r="C154" s="28">
        <v>0</v>
      </c>
      <c r="D154" s="28">
        <v>165008.37775665199</v>
      </c>
      <c r="E154" s="28">
        <v>197221.45458956799</v>
      </c>
      <c r="F154" s="28">
        <v>0</v>
      </c>
      <c r="G154" s="28">
        <v>374087.21863521502</v>
      </c>
      <c r="H154" s="28">
        <v>94571.782149620994</v>
      </c>
      <c r="I154" s="28">
        <v>112371.960349929</v>
      </c>
      <c r="J154" s="85">
        <v>94.997946611909597</v>
      </c>
      <c r="K154" s="28">
        <v>404165.197089119</v>
      </c>
      <c r="L154" s="28">
        <v>-67796.1425241002</v>
      </c>
      <c r="M154" s="28">
        <v>0</v>
      </c>
      <c r="N154" s="28">
        <v>0</v>
      </c>
    </row>
    <row r="155" spans="1:14" s="65" customFormat="1" x14ac:dyDescent="0.25">
      <c r="A155" s="66">
        <v>56552.75</v>
      </c>
      <c r="B155" s="28">
        <v>-893118.41011993797</v>
      </c>
      <c r="C155" s="28">
        <v>0</v>
      </c>
      <c r="D155" s="28">
        <v>0</v>
      </c>
      <c r="E155" s="28">
        <v>0</v>
      </c>
      <c r="F155" s="28">
        <v>0</v>
      </c>
      <c r="G155" s="28">
        <v>0</v>
      </c>
      <c r="H155" s="28">
        <v>0</v>
      </c>
      <c r="I155" s="28">
        <v>0</v>
      </c>
      <c r="J155" s="85">
        <v>94.997946611909597</v>
      </c>
      <c r="K155" s="28">
        <v>0</v>
      </c>
      <c r="L155" s="28">
        <v>-67796.1425241002</v>
      </c>
      <c r="M155" s="28">
        <v>0</v>
      </c>
      <c r="N155" s="28">
        <v>0</v>
      </c>
    </row>
    <row r="156" spans="1:14" s="65" customFormat="1" x14ac:dyDescent="0.25">
      <c r="A156" s="66">
        <v>56552.75</v>
      </c>
      <c r="B156" s="28">
        <v>0</v>
      </c>
      <c r="C156" s="28">
        <v>0</v>
      </c>
      <c r="D156" s="28">
        <v>0</v>
      </c>
      <c r="E156" s="28">
        <v>0</v>
      </c>
      <c r="F156" s="28">
        <v>0</v>
      </c>
      <c r="G156" s="28">
        <v>0</v>
      </c>
      <c r="H156" s="28">
        <v>0</v>
      </c>
      <c r="I156" s="28">
        <v>0</v>
      </c>
      <c r="J156" s="85">
        <v>94.997946611909597</v>
      </c>
      <c r="K156" s="28">
        <v>0</v>
      </c>
      <c r="L156" s="28">
        <v>-67796.1425241002</v>
      </c>
      <c r="M156" s="28">
        <v>0</v>
      </c>
      <c r="N156" s="28">
        <v>0</v>
      </c>
    </row>
    <row r="157" spans="1:14" s="65" customFormat="1" x14ac:dyDescent="0.25">
      <c r="A157" s="65">
        <v>0</v>
      </c>
      <c r="B157" s="28">
        <v>0</v>
      </c>
      <c r="C157" s="28">
        <v>0</v>
      </c>
      <c r="D157" s="28">
        <v>0</v>
      </c>
      <c r="E157" s="28">
        <v>0</v>
      </c>
      <c r="F157" s="28">
        <v>0</v>
      </c>
      <c r="G157" s="28">
        <v>0</v>
      </c>
      <c r="H157" s="28">
        <v>0</v>
      </c>
      <c r="I157" s="28">
        <v>0</v>
      </c>
      <c r="J157" s="85">
        <v>0</v>
      </c>
      <c r="K157" s="28">
        <v>0</v>
      </c>
      <c r="L157" s="28">
        <v>0</v>
      </c>
      <c r="M157" s="28">
        <v>0</v>
      </c>
      <c r="N157" s="28">
        <v>0</v>
      </c>
    </row>
    <row r="158" spans="1:14" s="65" customFormat="1" x14ac:dyDescent="0.25">
      <c r="A158" s="65">
        <v>0</v>
      </c>
      <c r="B158" s="28">
        <v>0</v>
      </c>
      <c r="C158" s="28">
        <v>0</v>
      </c>
      <c r="D158" s="28">
        <v>0</v>
      </c>
      <c r="E158" s="28">
        <v>0</v>
      </c>
      <c r="F158" s="28">
        <v>0</v>
      </c>
      <c r="G158" s="28">
        <v>0</v>
      </c>
      <c r="H158" s="28">
        <v>0</v>
      </c>
      <c r="I158" s="28">
        <v>0</v>
      </c>
      <c r="J158" s="85">
        <v>0</v>
      </c>
      <c r="K158" s="28">
        <v>0</v>
      </c>
      <c r="L158" s="28">
        <v>0</v>
      </c>
      <c r="M158" s="28">
        <v>0</v>
      </c>
      <c r="N158" s="28">
        <v>0</v>
      </c>
    </row>
    <row r="159" spans="1:14" s="65" customFormat="1" x14ac:dyDescent="0.25">
      <c r="A159" s="65">
        <v>0</v>
      </c>
      <c r="B159" s="28">
        <v>0</v>
      </c>
      <c r="C159" s="28">
        <v>0</v>
      </c>
      <c r="D159" s="28">
        <v>0</v>
      </c>
      <c r="E159" s="28">
        <v>0</v>
      </c>
      <c r="F159" s="28">
        <v>0</v>
      </c>
      <c r="G159" s="28">
        <v>0</v>
      </c>
      <c r="H159" s="28">
        <v>0</v>
      </c>
      <c r="I159" s="28">
        <v>0</v>
      </c>
      <c r="J159" s="85">
        <v>0</v>
      </c>
      <c r="K159" s="28">
        <v>0</v>
      </c>
      <c r="L159" s="28">
        <v>0</v>
      </c>
      <c r="M159" s="28">
        <v>0</v>
      </c>
      <c r="N159" s="28">
        <v>0</v>
      </c>
    </row>
    <row r="160" spans="1:14" s="65" customFormat="1" x14ac:dyDescent="0.25">
      <c r="A160" s="65">
        <v>0</v>
      </c>
      <c r="B160" s="28">
        <v>0</v>
      </c>
      <c r="C160" s="28">
        <v>0</v>
      </c>
      <c r="D160" s="28">
        <v>0</v>
      </c>
      <c r="E160" s="28">
        <v>0</v>
      </c>
      <c r="F160" s="28">
        <v>0</v>
      </c>
      <c r="G160" s="28">
        <v>0</v>
      </c>
      <c r="H160" s="28">
        <v>0</v>
      </c>
      <c r="I160" s="28">
        <v>0</v>
      </c>
      <c r="J160" s="85">
        <v>0</v>
      </c>
      <c r="K160" s="28">
        <v>0</v>
      </c>
      <c r="L160" s="28">
        <v>0</v>
      </c>
      <c r="M160" s="28">
        <v>0</v>
      </c>
      <c r="N160" s="28">
        <v>0</v>
      </c>
    </row>
    <row r="161" spans="1:14" s="65" customFormat="1" x14ac:dyDescent="0.25">
      <c r="A161" s="65">
        <v>0</v>
      </c>
      <c r="B161" s="28">
        <v>0</v>
      </c>
      <c r="C161" s="28">
        <v>0</v>
      </c>
      <c r="D161" s="28">
        <v>0</v>
      </c>
      <c r="E161" s="28">
        <v>0</v>
      </c>
      <c r="F161" s="28">
        <v>0</v>
      </c>
      <c r="G161" s="28">
        <v>0</v>
      </c>
      <c r="H161" s="28">
        <v>0</v>
      </c>
      <c r="I161" s="28">
        <v>0</v>
      </c>
      <c r="J161" s="85">
        <v>0</v>
      </c>
      <c r="K161" s="28">
        <v>0</v>
      </c>
      <c r="L161" s="28">
        <v>0</v>
      </c>
      <c r="M161" s="28">
        <v>0</v>
      </c>
      <c r="N161" s="28">
        <v>0</v>
      </c>
    </row>
    <row r="162" spans="1:14" s="65" customFormat="1" x14ac:dyDescent="0.25">
      <c r="A162" s="65">
        <v>0</v>
      </c>
      <c r="B162" s="28">
        <v>0</v>
      </c>
      <c r="C162" s="28">
        <v>0</v>
      </c>
      <c r="D162" s="28">
        <v>0</v>
      </c>
      <c r="E162" s="28">
        <v>0</v>
      </c>
      <c r="F162" s="28">
        <v>0</v>
      </c>
      <c r="G162" s="28">
        <v>0</v>
      </c>
      <c r="H162" s="28">
        <v>0</v>
      </c>
      <c r="I162" s="28">
        <v>0</v>
      </c>
      <c r="J162" s="85">
        <v>0</v>
      </c>
      <c r="K162" s="28">
        <v>0</v>
      </c>
      <c r="L162" s="28">
        <v>0</v>
      </c>
      <c r="M162" s="28">
        <v>0</v>
      </c>
      <c r="N162" s="28">
        <v>0</v>
      </c>
    </row>
    <row r="163" spans="1:14" s="65" customFormat="1" x14ac:dyDescent="0.25">
      <c r="A163" s="65">
        <v>0</v>
      </c>
      <c r="B163" s="28">
        <v>0</v>
      </c>
      <c r="C163" s="28">
        <v>0</v>
      </c>
      <c r="D163" s="28">
        <v>0</v>
      </c>
      <c r="E163" s="28">
        <v>0</v>
      </c>
      <c r="F163" s="28">
        <v>0</v>
      </c>
      <c r="G163" s="28">
        <v>0</v>
      </c>
      <c r="H163" s="28">
        <v>0</v>
      </c>
      <c r="I163" s="28">
        <v>0</v>
      </c>
      <c r="J163" s="85">
        <v>0</v>
      </c>
      <c r="K163" s="28">
        <v>0</v>
      </c>
      <c r="L163" s="28">
        <v>0</v>
      </c>
      <c r="M163" s="28">
        <v>0</v>
      </c>
      <c r="N163" s="28">
        <v>0</v>
      </c>
    </row>
    <row r="164" spans="1:14" s="65" customFormat="1" x14ac:dyDescent="0.25">
      <c r="A164" s="65">
        <v>0</v>
      </c>
      <c r="B164" s="28">
        <v>0</v>
      </c>
      <c r="C164" s="28">
        <v>0</v>
      </c>
      <c r="D164" s="28">
        <v>0</v>
      </c>
      <c r="E164" s="28">
        <v>0</v>
      </c>
      <c r="F164" s="28">
        <v>0</v>
      </c>
      <c r="G164" s="28">
        <v>0</v>
      </c>
      <c r="H164" s="28">
        <v>0</v>
      </c>
      <c r="I164" s="28">
        <v>0</v>
      </c>
      <c r="J164" s="85">
        <v>0</v>
      </c>
      <c r="K164" s="28">
        <v>0</v>
      </c>
      <c r="L164" s="28">
        <v>0</v>
      </c>
      <c r="M164" s="28">
        <v>0</v>
      </c>
      <c r="N164" s="28">
        <v>0</v>
      </c>
    </row>
    <row r="165" spans="1:14" s="65" customFormat="1" x14ac:dyDescent="0.25">
      <c r="A165" s="65">
        <v>0</v>
      </c>
      <c r="B165" s="28">
        <v>0</v>
      </c>
      <c r="C165" s="28">
        <v>0</v>
      </c>
      <c r="D165" s="28">
        <v>0</v>
      </c>
      <c r="E165" s="28">
        <v>0</v>
      </c>
      <c r="F165" s="28">
        <v>0</v>
      </c>
      <c r="G165" s="28">
        <v>0</v>
      </c>
      <c r="H165" s="28">
        <v>0</v>
      </c>
      <c r="I165" s="28">
        <v>0</v>
      </c>
      <c r="J165" s="85">
        <v>0</v>
      </c>
      <c r="K165" s="28">
        <v>0</v>
      </c>
      <c r="L165" s="28">
        <v>0</v>
      </c>
      <c r="M165" s="28">
        <v>0</v>
      </c>
      <c r="N165" s="28">
        <v>0</v>
      </c>
    </row>
    <row r="166" spans="1:14" s="65" customFormat="1" x14ac:dyDescent="0.25">
      <c r="A166" s="65">
        <v>0</v>
      </c>
      <c r="B166" s="28">
        <v>0</v>
      </c>
      <c r="C166" s="28">
        <v>0</v>
      </c>
      <c r="D166" s="28">
        <v>0</v>
      </c>
      <c r="E166" s="28">
        <v>0</v>
      </c>
      <c r="F166" s="28">
        <v>0</v>
      </c>
      <c r="G166" s="28">
        <v>0</v>
      </c>
      <c r="H166" s="28">
        <v>0</v>
      </c>
      <c r="I166" s="28">
        <v>0</v>
      </c>
      <c r="J166" s="85">
        <v>0</v>
      </c>
      <c r="K166" s="28">
        <v>0</v>
      </c>
      <c r="L166" s="28">
        <v>0</v>
      </c>
      <c r="M166" s="28">
        <v>0</v>
      </c>
      <c r="N166" s="28">
        <v>0</v>
      </c>
    </row>
    <row r="167" spans="1:14" s="65" customFormat="1" x14ac:dyDescent="0.25">
      <c r="A167" s="65" t="s">
        <v>35</v>
      </c>
      <c r="B167" s="28" t="s">
        <v>41</v>
      </c>
      <c r="C167" s="28"/>
      <c r="D167" s="28"/>
      <c r="E167" s="28"/>
      <c r="F167" s="28"/>
      <c r="G167" s="28"/>
      <c r="H167" s="28"/>
      <c r="I167" s="28"/>
      <c r="J167" s="85"/>
      <c r="K167" s="28"/>
      <c r="L167" s="28"/>
      <c r="M167" s="28"/>
      <c r="N167" s="28"/>
    </row>
    <row r="168" spans="1:14" s="65" customFormat="1" x14ac:dyDescent="0.25">
      <c r="A168" s="65" t="s">
        <v>0</v>
      </c>
      <c r="B168" s="28" t="s">
        <v>1</v>
      </c>
      <c r="C168" s="28" t="s">
        <v>2</v>
      </c>
      <c r="D168" s="28" t="s">
        <v>3</v>
      </c>
      <c r="E168" s="28" t="s">
        <v>4</v>
      </c>
      <c r="F168" s="28" t="s">
        <v>5</v>
      </c>
      <c r="G168" s="28" t="s">
        <v>6</v>
      </c>
      <c r="H168" s="28" t="s">
        <v>7</v>
      </c>
      <c r="I168" s="28" t="s">
        <v>8</v>
      </c>
      <c r="J168" s="85" t="s">
        <v>31</v>
      </c>
      <c r="K168" s="28" t="s">
        <v>32</v>
      </c>
      <c r="L168" s="28" t="s">
        <v>55</v>
      </c>
      <c r="M168" s="28" t="s">
        <v>64</v>
      </c>
      <c r="N168" s="28" t="s">
        <v>65</v>
      </c>
    </row>
    <row r="169" spans="1:14" s="65" customFormat="1" x14ac:dyDescent="0.25">
      <c r="A169" s="66">
        <v>43943</v>
      </c>
      <c r="B169" s="28">
        <v>700577</v>
      </c>
      <c r="C169" s="28">
        <v>364404</v>
      </c>
      <c r="D169" s="28">
        <v>0</v>
      </c>
      <c r="E169" s="28">
        <v>0</v>
      </c>
      <c r="F169" s="28">
        <v>0</v>
      </c>
      <c r="G169" s="28">
        <v>0</v>
      </c>
      <c r="H169" s="28">
        <v>0</v>
      </c>
      <c r="I169" s="28">
        <v>0</v>
      </c>
      <c r="J169" s="85">
        <v>60.476386036960903</v>
      </c>
      <c r="K169" s="28">
        <v>0</v>
      </c>
      <c r="L169" s="28">
        <v>0</v>
      </c>
      <c r="M169" s="28">
        <v>0</v>
      </c>
      <c r="N169" s="28">
        <v>0</v>
      </c>
    </row>
    <row r="170" spans="1:14" s="65" customFormat="1" x14ac:dyDescent="0.25">
      <c r="A170" s="66">
        <v>44308.25</v>
      </c>
      <c r="B170" s="28">
        <v>777731.62</v>
      </c>
      <c r="C170" s="28">
        <v>411768.24</v>
      </c>
      <c r="D170" s="28">
        <v>0</v>
      </c>
      <c r="E170" s="28">
        <v>0</v>
      </c>
      <c r="F170" s="28">
        <v>0</v>
      </c>
      <c r="G170" s="28">
        <v>0</v>
      </c>
      <c r="H170" s="28">
        <v>0</v>
      </c>
      <c r="I170" s="28">
        <v>0</v>
      </c>
      <c r="J170" s="85">
        <v>61.4757015742642</v>
      </c>
      <c r="K170" s="28">
        <v>0</v>
      </c>
      <c r="L170" s="28">
        <v>0</v>
      </c>
      <c r="M170" s="28">
        <v>0</v>
      </c>
      <c r="N170" s="28">
        <v>0</v>
      </c>
    </row>
    <row r="171" spans="1:14" s="65" customFormat="1" x14ac:dyDescent="0.25">
      <c r="A171" s="66">
        <v>44437.5</v>
      </c>
      <c r="B171" s="28">
        <v>806306.61071183602</v>
      </c>
      <c r="C171" s="28">
        <v>429336.21188619698</v>
      </c>
      <c r="D171" s="28">
        <v>0</v>
      </c>
      <c r="E171" s="28">
        <v>0</v>
      </c>
      <c r="F171" s="28">
        <v>0</v>
      </c>
      <c r="G171" s="28">
        <v>0</v>
      </c>
      <c r="H171" s="28">
        <v>0</v>
      </c>
      <c r="I171" s="28">
        <v>0</v>
      </c>
      <c r="J171" s="85">
        <v>61.828884325804196</v>
      </c>
      <c r="K171" s="28">
        <v>0</v>
      </c>
      <c r="L171" s="28">
        <v>0</v>
      </c>
      <c r="M171" s="28">
        <v>0</v>
      </c>
      <c r="N171" s="28">
        <v>0</v>
      </c>
    </row>
    <row r="172" spans="1:14" s="65" customFormat="1" x14ac:dyDescent="0.25">
      <c r="A172" s="66">
        <v>44802.75</v>
      </c>
      <c r="B172" s="28">
        <v>880685.00735454599</v>
      </c>
      <c r="C172" s="28">
        <v>441200.04834936903</v>
      </c>
      <c r="D172" s="28">
        <v>0</v>
      </c>
      <c r="E172" s="28">
        <v>39396.33625</v>
      </c>
      <c r="F172" s="28">
        <v>0</v>
      </c>
      <c r="G172" s="28">
        <v>0</v>
      </c>
      <c r="H172" s="28">
        <v>0</v>
      </c>
      <c r="I172" s="28">
        <v>0</v>
      </c>
      <c r="J172" s="85">
        <v>62.8281998631074</v>
      </c>
      <c r="K172" s="28">
        <v>39396.33625</v>
      </c>
      <c r="L172" s="28">
        <v>0</v>
      </c>
      <c r="M172" s="28">
        <v>0</v>
      </c>
      <c r="N172" s="28">
        <v>0</v>
      </c>
    </row>
    <row r="173" spans="1:14" s="65" customFormat="1" x14ac:dyDescent="0.25">
      <c r="A173" s="66">
        <v>45168</v>
      </c>
      <c r="B173" s="28">
        <v>959526.10779581906</v>
      </c>
      <c r="C173" s="28">
        <v>452790.80659408099</v>
      </c>
      <c r="D173" s="28">
        <v>0</v>
      </c>
      <c r="E173" s="28">
        <v>40381.244656249997</v>
      </c>
      <c r="F173" s="28">
        <v>0</v>
      </c>
      <c r="G173" s="28">
        <v>0</v>
      </c>
      <c r="H173" s="28">
        <v>0</v>
      </c>
      <c r="I173" s="28">
        <v>0</v>
      </c>
      <c r="J173" s="85">
        <v>63.830253251197803</v>
      </c>
      <c r="K173" s="28">
        <v>40381.244656249997</v>
      </c>
      <c r="L173" s="28">
        <v>0</v>
      </c>
      <c r="M173" s="28">
        <v>0</v>
      </c>
      <c r="N173" s="28">
        <v>0</v>
      </c>
    </row>
    <row r="174" spans="1:14" s="65" customFormat="1" x14ac:dyDescent="0.25">
      <c r="A174" s="66">
        <v>45412.625</v>
      </c>
      <c r="B174" s="28">
        <v>1014981.7297131</v>
      </c>
      <c r="C174" s="28">
        <v>460147.93526883802</v>
      </c>
      <c r="D174" s="28">
        <v>0</v>
      </c>
      <c r="E174" s="28">
        <v>27650.511399118699</v>
      </c>
      <c r="F174" s="28">
        <v>0</v>
      </c>
      <c r="G174" s="28">
        <v>0</v>
      </c>
      <c r="H174" s="28">
        <v>0</v>
      </c>
      <c r="I174" s="28">
        <v>0</v>
      </c>
      <c r="J174" s="85">
        <v>64.498288843257995</v>
      </c>
      <c r="K174" s="28">
        <v>27650.511399118699</v>
      </c>
      <c r="L174" s="28">
        <v>0</v>
      </c>
      <c r="M174" s="28">
        <v>0</v>
      </c>
      <c r="N174" s="28">
        <v>0</v>
      </c>
    </row>
    <row r="175" spans="1:14" s="65" customFormat="1" x14ac:dyDescent="0.25">
      <c r="A175" s="66">
        <v>45777.875</v>
      </c>
      <c r="B175" s="28">
        <v>1075880.6334958801</v>
      </c>
      <c r="C175" s="28">
        <v>323792.07631405297</v>
      </c>
      <c r="D175" s="28">
        <v>0</v>
      </c>
      <c r="E175" s="28">
        <v>96374.482982236295</v>
      </c>
      <c r="F175" s="28">
        <v>27608.876116130301</v>
      </c>
      <c r="G175" s="28">
        <v>0</v>
      </c>
      <c r="H175" s="28">
        <v>1460.88761161303</v>
      </c>
      <c r="I175" s="28">
        <v>18093.364477066702</v>
      </c>
      <c r="J175" s="85">
        <v>65.497604380561199</v>
      </c>
      <c r="K175" s="28">
        <v>115928.73507091599</v>
      </c>
      <c r="L175" s="28">
        <v>0</v>
      </c>
      <c r="M175" s="28">
        <v>0</v>
      </c>
      <c r="N175" s="28">
        <v>0</v>
      </c>
    </row>
    <row r="176" spans="1:14" s="65" customFormat="1" x14ac:dyDescent="0.25">
      <c r="A176" s="66">
        <v>46143.125</v>
      </c>
      <c r="B176" s="28">
        <v>1140433.4715056401</v>
      </c>
      <c r="C176" s="28">
        <v>224523.57021014299</v>
      </c>
      <c r="D176" s="28">
        <v>0</v>
      </c>
      <c r="E176" s="28">
        <v>98783.845056792197</v>
      </c>
      <c r="F176" s="28">
        <v>19427.524578843098</v>
      </c>
      <c r="G176" s="28">
        <v>0</v>
      </c>
      <c r="H176" s="28">
        <v>642.75245788431801</v>
      </c>
      <c r="I176" s="28">
        <v>19269.433168076001</v>
      </c>
      <c r="J176" s="85">
        <v>66.499657768651602</v>
      </c>
      <c r="K176" s="28">
        <v>118696.030682752</v>
      </c>
      <c r="L176" s="28">
        <v>0</v>
      </c>
      <c r="M176" s="28">
        <v>0</v>
      </c>
      <c r="N176" s="28">
        <v>0</v>
      </c>
    </row>
    <row r="177" spans="1:14" s="65" customFormat="1" x14ac:dyDescent="0.25">
      <c r="A177" s="66">
        <v>46265</v>
      </c>
      <c r="B177" s="28">
        <v>1162661.47143143</v>
      </c>
      <c r="C177" s="28">
        <v>188542.36122094799</v>
      </c>
      <c r="D177" s="28">
        <v>0</v>
      </c>
      <c r="E177" s="28">
        <v>33543.234450838099</v>
      </c>
      <c r="F177" s="28">
        <v>4462.8093626985401</v>
      </c>
      <c r="G177" s="28">
        <v>0</v>
      </c>
      <c r="H177" s="28">
        <v>15.617007453974701</v>
      </c>
      <c r="I177" s="28">
        <v>6798.5092544945101</v>
      </c>
      <c r="J177" s="85">
        <v>66.833675564681698</v>
      </c>
      <c r="K177" s="28">
        <v>40357.360712786598</v>
      </c>
      <c r="L177" s="28">
        <v>0</v>
      </c>
      <c r="M177" s="28">
        <v>0</v>
      </c>
      <c r="N177" s="28">
        <v>0</v>
      </c>
    </row>
    <row r="178" spans="1:14" s="65" customFormat="1" x14ac:dyDescent="0.25">
      <c r="A178" s="66">
        <v>46630.25</v>
      </c>
      <c r="B178" s="28">
        <v>1232421.15971732</v>
      </c>
      <c r="C178" s="28">
        <v>138121.31481356901</v>
      </c>
      <c r="D178" s="28">
        <v>67462.671263685697</v>
      </c>
      <c r="E178" s="28">
        <v>101253.44118321199</v>
      </c>
      <c r="F178" s="28">
        <v>68655.812247389695</v>
      </c>
      <c r="G178" s="28">
        <v>0</v>
      </c>
      <c r="H178" s="28">
        <v>7420.8718371084597</v>
      </c>
      <c r="I178" s="28">
        <v>20521.946324001001</v>
      </c>
      <c r="J178" s="85">
        <v>67.832991101984902</v>
      </c>
      <c r="K178" s="28">
        <v>129196.25934432101</v>
      </c>
      <c r="L178" s="28">
        <v>0</v>
      </c>
      <c r="M178" s="28">
        <v>0</v>
      </c>
      <c r="N178" s="28">
        <v>0</v>
      </c>
    </row>
    <row r="179" spans="1:14" s="65" customFormat="1" x14ac:dyDescent="0.25">
      <c r="A179" s="66">
        <v>46995.5</v>
      </c>
      <c r="B179" s="28">
        <v>1306366.4293003599</v>
      </c>
      <c r="C179" s="28">
        <v>82735.062015712901</v>
      </c>
      <c r="D179" s="28">
        <v>69149.238045277802</v>
      </c>
      <c r="E179" s="28">
        <v>103784.777212792</v>
      </c>
      <c r="F179" s="28">
        <v>67064.131227300299</v>
      </c>
      <c r="G179" s="28">
        <v>0</v>
      </c>
      <c r="H179" s="28">
        <v>7182.1196840950497</v>
      </c>
      <c r="I179" s="28">
        <v>21855.872835061</v>
      </c>
      <c r="J179" s="85">
        <v>68.832306639288106</v>
      </c>
      <c r="K179" s="28">
        <v>132822.76973194801</v>
      </c>
      <c r="L179" s="28">
        <v>0</v>
      </c>
      <c r="M179" s="28">
        <v>0</v>
      </c>
      <c r="N179" s="28">
        <v>0</v>
      </c>
    </row>
    <row r="180" spans="1:14" s="65" customFormat="1" x14ac:dyDescent="0.25">
      <c r="A180" s="66">
        <v>47360.75</v>
      </c>
      <c r="B180" s="28">
        <v>1384748.41505838</v>
      </c>
      <c r="C180" s="28">
        <v>22017.1769154297</v>
      </c>
      <c r="D180" s="28">
        <v>70877.968996409705</v>
      </c>
      <c r="E180" s="28">
        <v>106379.39664311201</v>
      </c>
      <c r="F180" s="28">
        <v>65210.377367891102</v>
      </c>
      <c r="G180" s="28">
        <v>0</v>
      </c>
      <c r="H180" s="28">
        <v>6904.0566051836604</v>
      </c>
      <c r="I180" s="28">
        <v>23276.504569339999</v>
      </c>
      <c r="J180" s="85">
        <v>69.831622176591296</v>
      </c>
      <c r="K180" s="28">
        <v>136559.957817635</v>
      </c>
      <c r="L180" s="28">
        <v>0</v>
      </c>
      <c r="M180" s="28">
        <v>0</v>
      </c>
      <c r="N180" s="28">
        <v>0</v>
      </c>
    </row>
    <row r="181" spans="1:14" s="65" customFormat="1" x14ac:dyDescent="0.25">
      <c r="A181" s="66">
        <v>47421.5</v>
      </c>
      <c r="B181" s="28">
        <v>1398066.7198955701</v>
      </c>
      <c r="C181" s="28">
        <v>11888.008379826601</v>
      </c>
      <c r="D181" s="28">
        <v>11643.198192428699</v>
      </c>
      <c r="E181" s="28">
        <v>17911.931262289901</v>
      </c>
      <c r="F181" s="28">
        <v>217.00708253401001</v>
      </c>
      <c r="G181" s="28">
        <v>0</v>
      </c>
      <c r="H181" s="28">
        <v>0</v>
      </c>
      <c r="I181" s="28">
        <v>4072.1934072028098</v>
      </c>
      <c r="J181" s="85">
        <v>69.998631074606394</v>
      </c>
      <c r="K181" s="28">
        <v>21984.124669492699</v>
      </c>
      <c r="L181" s="28">
        <v>0</v>
      </c>
      <c r="M181" s="28">
        <v>0</v>
      </c>
      <c r="N181" s="28">
        <v>0</v>
      </c>
    </row>
    <row r="182" spans="1:14" s="65" customFormat="1" x14ac:dyDescent="0.25">
      <c r="A182" s="66">
        <v>47786.75</v>
      </c>
      <c r="B182" s="28">
        <v>1413635.0729668301</v>
      </c>
      <c r="C182" s="28">
        <v>0</v>
      </c>
      <c r="D182" s="28">
        <v>72649.918221319997</v>
      </c>
      <c r="E182" s="28">
        <v>109038.881559189</v>
      </c>
      <c r="F182" s="28">
        <v>0</v>
      </c>
      <c r="G182" s="28">
        <v>122930.87119233899</v>
      </c>
      <c r="H182" s="28">
        <v>19025.217798084701</v>
      </c>
      <c r="I182" s="28">
        <v>24789.477366347099</v>
      </c>
      <c r="J182" s="85">
        <v>70.997946611909597</v>
      </c>
      <c r="K182" s="28">
        <v>152853.57672362099</v>
      </c>
      <c r="L182" s="28">
        <v>51024.332842904099</v>
      </c>
      <c r="M182" s="28">
        <v>0</v>
      </c>
      <c r="N182" s="28">
        <v>0</v>
      </c>
    </row>
    <row r="183" spans="1:14" s="65" customFormat="1" x14ac:dyDescent="0.25">
      <c r="A183" s="66">
        <v>48152</v>
      </c>
      <c r="B183" s="28">
        <v>1409955.9615621399</v>
      </c>
      <c r="C183" s="28">
        <v>0</v>
      </c>
      <c r="D183" s="28">
        <v>74466.166176853003</v>
      </c>
      <c r="E183" s="28">
        <v>111764.85359816899</v>
      </c>
      <c r="F183" s="28">
        <v>0</v>
      </c>
      <c r="G183" s="28">
        <v>146020.93986488599</v>
      </c>
      <c r="H183" s="28">
        <v>24797.734966221498</v>
      </c>
      <c r="I183" s="28">
        <v>26400.793395159701</v>
      </c>
      <c r="J183" s="85">
        <v>72</v>
      </c>
      <c r="K183" s="28">
        <v>162963.38195955</v>
      </c>
      <c r="L183" s="28">
        <v>55220.120037766901</v>
      </c>
      <c r="M183" s="28">
        <v>0</v>
      </c>
      <c r="N183" s="28">
        <v>0</v>
      </c>
    </row>
    <row r="184" spans="1:14" s="65" customFormat="1" x14ac:dyDescent="0.25">
      <c r="A184" s="66">
        <v>48517.25</v>
      </c>
      <c r="B184" s="28">
        <v>1400906.7242280501</v>
      </c>
      <c r="C184" s="28">
        <v>0</v>
      </c>
      <c r="D184" s="28">
        <v>76327.820331274299</v>
      </c>
      <c r="E184" s="28">
        <v>114558.97493812301</v>
      </c>
      <c r="F184" s="28">
        <v>0</v>
      </c>
      <c r="G184" s="28">
        <v>156024.38182049899</v>
      </c>
      <c r="H184" s="28">
        <v>27298.5954551248</v>
      </c>
      <c r="I184" s="28">
        <v>28116.844965845099</v>
      </c>
      <c r="J184" s="85">
        <v>72.999315537303204</v>
      </c>
      <c r="K184" s="28">
        <v>169974.41535909299</v>
      </c>
      <c r="L184" s="28">
        <v>55076.404748521301</v>
      </c>
      <c r="M184" s="28">
        <v>0</v>
      </c>
      <c r="N184" s="28">
        <v>0</v>
      </c>
    </row>
    <row r="185" spans="1:14" s="65" customFormat="1" x14ac:dyDescent="0.25">
      <c r="A185" s="66">
        <v>48882.5</v>
      </c>
      <c r="B185" s="28">
        <v>1386804.60875124</v>
      </c>
      <c r="C185" s="28">
        <v>0</v>
      </c>
      <c r="D185" s="28">
        <v>78236.015839556203</v>
      </c>
      <c r="E185" s="28">
        <v>117422.949311576</v>
      </c>
      <c r="F185" s="28">
        <v>0</v>
      </c>
      <c r="G185" s="28">
        <v>162930.58227939301</v>
      </c>
      <c r="H185" s="28">
        <v>29025.145569848301</v>
      </c>
      <c r="I185" s="28">
        <v>29944.439888624998</v>
      </c>
      <c r="J185" s="85">
        <v>73.998631074606394</v>
      </c>
      <c r="K185" s="28">
        <v>176392.53477005</v>
      </c>
      <c r="L185" s="28">
        <v>56716.871426236998</v>
      </c>
      <c r="M185" s="28">
        <v>0</v>
      </c>
      <c r="N185" s="28">
        <v>0</v>
      </c>
    </row>
    <row r="186" spans="1:14" s="65" customFormat="1" x14ac:dyDescent="0.25">
      <c r="A186" s="66">
        <v>49247.75</v>
      </c>
      <c r="B186" s="28">
        <v>1367221.1512812299</v>
      </c>
      <c r="C186" s="28">
        <v>0</v>
      </c>
      <c r="D186" s="28">
        <v>80191.916235545097</v>
      </c>
      <c r="E186" s="28">
        <v>120358.523044366</v>
      </c>
      <c r="F186" s="28">
        <v>0</v>
      </c>
      <c r="G186" s="28">
        <v>169245.70966026801</v>
      </c>
      <c r="H186" s="28">
        <v>30734.298704875098</v>
      </c>
      <c r="I186" s="28">
        <v>31890.828481385601</v>
      </c>
      <c r="J186" s="85">
        <v>74.997946611909597</v>
      </c>
      <c r="K186" s="28">
        <v>182983.65023062701</v>
      </c>
      <c r="L186" s="28">
        <v>58269.101208035499</v>
      </c>
      <c r="M186" s="28">
        <v>0</v>
      </c>
      <c r="N186" s="28">
        <v>0</v>
      </c>
    </row>
    <row r="187" spans="1:14" s="65" customFormat="1" x14ac:dyDescent="0.25">
      <c r="A187" s="66">
        <v>49613</v>
      </c>
      <c r="B187" s="28">
        <v>1341568.3332360799</v>
      </c>
      <c r="C187" s="28">
        <v>0</v>
      </c>
      <c r="D187" s="28">
        <v>82196.714141433695</v>
      </c>
      <c r="E187" s="28">
        <v>123367.48612047501</v>
      </c>
      <c r="F187" s="28">
        <v>0</v>
      </c>
      <c r="G187" s="28">
        <v>175736.010036811</v>
      </c>
      <c r="H187" s="28">
        <v>32551.5828103071</v>
      </c>
      <c r="I187" s="28">
        <v>33963.732332675703</v>
      </c>
      <c r="J187" s="85">
        <v>76</v>
      </c>
      <c r="K187" s="28">
        <v>189882.80126345801</v>
      </c>
      <c r="L187" s="28">
        <v>62146.415967328903</v>
      </c>
      <c r="M187" s="28">
        <v>0</v>
      </c>
      <c r="N187" s="28">
        <v>0</v>
      </c>
    </row>
    <row r="188" spans="1:14" s="65" customFormat="1" x14ac:dyDescent="0.25">
      <c r="A188" s="66">
        <v>49978.25</v>
      </c>
      <c r="B188" s="28">
        <v>1309235.1888761499</v>
      </c>
      <c r="C188" s="28">
        <v>0</v>
      </c>
      <c r="D188" s="28">
        <v>84251.631994969503</v>
      </c>
      <c r="E188" s="28">
        <v>126451.673273487</v>
      </c>
      <c r="F188" s="28">
        <v>0</v>
      </c>
      <c r="G188" s="28">
        <v>182536.886218848</v>
      </c>
      <c r="H188" s="28">
        <v>34455.828141277598</v>
      </c>
      <c r="I188" s="28">
        <v>36171.374934299602</v>
      </c>
      <c r="J188" s="85">
        <v>76.999315537303204</v>
      </c>
      <c r="K188" s="28">
        <v>197078.876349064</v>
      </c>
      <c r="L188" s="28">
        <v>60980.378783458502</v>
      </c>
      <c r="M188" s="28">
        <v>0</v>
      </c>
      <c r="N188" s="28">
        <v>0</v>
      </c>
    </row>
    <row r="189" spans="1:14" s="65" customFormat="1" x14ac:dyDescent="0.25">
      <c r="A189" s="66">
        <v>50343.5</v>
      </c>
      <c r="B189" s="28">
        <v>1269567.7102361401</v>
      </c>
      <c r="C189" s="28">
        <v>0</v>
      </c>
      <c r="D189" s="28">
        <v>86357.922794843704</v>
      </c>
      <c r="E189" s="28">
        <v>129612.96510532399</v>
      </c>
      <c r="F189" s="28">
        <v>0</v>
      </c>
      <c r="G189" s="28">
        <v>189637.61913240401</v>
      </c>
      <c r="H189" s="28">
        <v>36444.033357073298</v>
      </c>
      <c r="I189" s="28">
        <v>38522.514305029101</v>
      </c>
      <c r="J189" s="85">
        <v>77.998631074606394</v>
      </c>
      <c r="K189" s="28">
        <v>204579.512767426</v>
      </c>
      <c r="L189" s="28">
        <v>61756.376833781003</v>
      </c>
      <c r="M189" s="28">
        <v>0</v>
      </c>
      <c r="N189" s="28">
        <v>0</v>
      </c>
    </row>
    <row r="190" spans="1:14" s="65" customFormat="1" x14ac:dyDescent="0.25">
      <c r="A190" s="66">
        <v>50708.75</v>
      </c>
      <c r="B190" s="28">
        <v>1221860.42123256</v>
      </c>
      <c r="C190" s="28">
        <v>0</v>
      </c>
      <c r="D190" s="28">
        <v>88516.870864714801</v>
      </c>
      <c r="E190" s="28">
        <v>132853.289232957</v>
      </c>
      <c r="F190" s="28">
        <v>0</v>
      </c>
      <c r="G190" s="28">
        <v>197046.26969517901</v>
      </c>
      <c r="H190" s="28">
        <v>38518.455514650297</v>
      </c>
      <c r="I190" s="28">
        <v>41026.477734856002</v>
      </c>
      <c r="J190" s="85">
        <v>78.997946611909597</v>
      </c>
      <c r="K190" s="28">
        <v>212398.222482463</v>
      </c>
      <c r="L190" s="28">
        <v>62540.281292420797</v>
      </c>
      <c r="M190" s="28">
        <v>0</v>
      </c>
      <c r="N190" s="28">
        <v>0</v>
      </c>
    </row>
    <row r="191" spans="1:14" s="65" customFormat="1" x14ac:dyDescent="0.25">
      <c r="A191" s="66">
        <v>51074</v>
      </c>
      <c r="B191" s="28">
        <v>1165351.0129676701</v>
      </c>
      <c r="C191" s="28">
        <v>0</v>
      </c>
      <c r="D191" s="28">
        <v>90729.792636332699</v>
      </c>
      <c r="E191" s="28">
        <v>136174.62146378099</v>
      </c>
      <c r="F191" s="28">
        <v>0</v>
      </c>
      <c r="G191" s="28">
        <v>204776.806870603</v>
      </c>
      <c r="H191" s="28">
        <v>40683.005923769</v>
      </c>
      <c r="I191" s="28">
        <v>43693.198787621601</v>
      </c>
      <c r="J191" s="85">
        <v>80</v>
      </c>
      <c r="K191" s="28">
        <v>220550.826175172</v>
      </c>
      <c r="L191" s="28">
        <v>65340.129477677103</v>
      </c>
      <c r="M191" s="28">
        <v>0</v>
      </c>
      <c r="N191" s="28">
        <v>0</v>
      </c>
    </row>
    <row r="192" spans="1:14" s="65" customFormat="1" x14ac:dyDescent="0.25">
      <c r="A192" s="66">
        <v>51439.25</v>
      </c>
      <c r="B192" s="28">
        <v>1099215.61516455</v>
      </c>
      <c r="C192" s="28">
        <v>0</v>
      </c>
      <c r="D192" s="28">
        <v>92998.037452240998</v>
      </c>
      <c r="E192" s="28">
        <v>139578.98700037599</v>
      </c>
      <c r="F192" s="28">
        <v>0</v>
      </c>
      <c r="G192" s="28">
        <v>212845.54401512499</v>
      </c>
      <c r="H192" s="28">
        <v>42942.252324235204</v>
      </c>
      <c r="I192" s="28">
        <v>46533.256708817004</v>
      </c>
      <c r="J192" s="85">
        <v>80.999315537303204</v>
      </c>
      <c r="K192" s="28">
        <v>229054.496033428</v>
      </c>
      <c r="L192" s="28">
        <v>62318.2359875763</v>
      </c>
      <c r="M192" s="28">
        <v>0</v>
      </c>
      <c r="N192" s="28">
        <v>0</v>
      </c>
    </row>
    <row r="193" spans="1:14" s="65" customFormat="1" x14ac:dyDescent="0.25">
      <c r="A193" s="66">
        <v>51804.5</v>
      </c>
      <c r="B193" s="28">
        <v>1022564.00883455</v>
      </c>
      <c r="C193" s="28">
        <v>0</v>
      </c>
      <c r="D193" s="28">
        <v>95322.988388547004</v>
      </c>
      <c r="E193" s="28">
        <v>143068.46167538501</v>
      </c>
      <c r="F193" s="28">
        <v>0</v>
      </c>
      <c r="G193" s="28">
        <v>221270.184136228</v>
      </c>
      <c r="H193" s="28">
        <v>45301.151558144004</v>
      </c>
      <c r="I193" s="28">
        <v>49557.918394890097</v>
      </c>
      <c r="J193" s="85">
        <v>81.998631074606394</v>
      </c>
      <c r="K193" s="28">
        <v>237927.531628419</v>
      </c>
      <c r="L193" s="28">
        <v>61408.693584611698</v>
      </c>
      <c r="M193" s="28">
        <v>0</v>
      </c>
      <c r="N193" s="28">
        <v>0</v>
      </c>
    </row>
    <row r="194" spans="1:14" s="65" customFormat="1" x14ac:dyDescent="0.25">
      <c r="A194" s="66">
        <v>52169.75</v>
      </c>
      <c r="B194" s="28">
        <v>934434.56860271096</v>
      </c>
      <c r="C194" s="28">
        <v>0</v>
      </c>
      <c r="D194" s="28">
        <v>97706.063098260696</v>
      </c>
      <c r="E194" s="28">
        <v>146645.17321727</v>
      </c>
      <c r="F194" s="28">
        <v>0</v>
      </c>
      <c r="G194" s="28">
        <v>230069.598401233</v>
      </c>
      <c r="H194" s="28">
        <v>47764.987552345199</v>
      </c>
      <c r="I194" s="28">
        <v>52779.183090557999</v>
      </c>
      <c r="J194" s="85">
        <v>82.997946611909597</v>
      </c>
      <c r="K194" s="28">
        <v>247189.34386017299</v>
      </c>
      <c r="L194" s="28">
        <v>59799.0648441257</v>
      </c>
      <c r="M194" s="28">
        <v>0</v>
      </c>
      <c r="N194" s="28">
        <v>0</v>
      </c>
    </row>
    <row r="195" spans="1:14" s="65" customFormat="1" x14ac:dyDescent="0.25">
      <c r="A195" s="66">
        <v>52535</v>
      </c>
      <c r="B195" s="28">
        <v>833788.857246208</v>
      </c>
      <c r="C195" s="28">
        <v>0</v>
      </c>
      <c r="D195" s="28">
        <v>100148.714675717</v>
      </c>
      <c r="E195" s="28">
        <v>150311.30254770099</v>
      </c>
      <c r="F195" s="28">
        <v>0</v>
      </c>
      <c r="G195" s="28">
        <v>239263.81289013301</v>
      </c>
      <c r="H195" s="28">
        <v>50339.367609237401</v>
      </c>
      <c r="I195" s="28">
        <v>56209.829991444298</v>
      </c>
      <c r="J195" s="85">
        <v>84</v>
      </c>
      <c r="K195" s="28">
        <v>256860.500148383</v>
      </c>
      <c r="L195" s="28">
        <v>60286.101200174897</v>
      </c>
      <c r="M195" s="28">
        <v>0</v>
      </c>
      <c r="N195" s="28">
        <v>0</v>
      </c>
    </row>
    <row r="196" spans="1:14" s="65" customFormat="1" x14ac:dyDescent="0.25">
      <c r="A196" s="66">
        <v>52900.25</v>
      </c>
      <c r="B196" s="28">
        <v>719284.62843386503</v>
      </c>
      <c r="C196" s="28">
        <v>0</v>
      </c>
      <c r="D196" s="28">
        <v>102652.43254261</v>
      </c>
      <c r="E196" s="28">
        <v>154069.085111394</v>
      </c>
      <c r="F196" s="28">
        <v>0</v>
      </c>
      <c r="G196" s="28">
        <v>248874.05678012801</v>
      </c>
      <c r="H196" s="28">
        <v>53251.438737442397</v>
      </c>
      <c r="I196" s="28">
        <v>59863.468940888102</v>
      </c>
      <c r="J196" s="85">
        <v>84.999315537303204</v>
      </c>
      <c r="K196" s="28">
        <v>267183.99278972403</v>
      </c>
      <c r="L196" s="28">
        <v>53792.829499755302</v>
      </c>
      <c r="M196" s="28">
        <v>0</v>
      </c>
      <c r="N196" s="28">
        <v>0</v>
      </c>
    </row>
    <row r="197" spans="1:14" s="65" customFormat="1" x14ac:dyDescent="0.25">
      <c r="A197" s="66">
        <v>53265.5</v>
      </c>
      <c r="B197" s="28">
        <v>589344.51164941804</v>
      </c>
      <c r="C197" s="28">
        <v>0</v>
      </c>
      <c r="D197" s="28">
        <v>105218.74335617499</v>
      </c>
      <c r="E197" s="28">
        <v>157920.81223917901</v>
      </c>
      <c r="F197" s="28">
        <v>0</v>
      </c>
      <c r="G197" s="28">
        <v>259144.03389524101</v>
      </c>
      <c r="H197" s="28">
        <v>56640.531185429601</v>
      </c>
      <c r="I197" s="28">
        <v>63754.594422045899</v>
      </c>
      <c r="J197" s="85">
        <v>85.998631074606394</v>
      </c>
      <c r="K197" s="28">
        <v>278315.93784665398</v>
      </c>
      <c r="L197" s="28">
        <v>48600.312732017897</v>
      </c>
      <c r="M197" s="28">
        <v>0</v>
      </c>
      <c r="N197" s="28">
        <v>0</v>
      </c>
    </row>
    <row r="198" spans="1:14" s="65" customFormat="1" x14ac:dyDescent="0.25">
      <c r="A198" s="66">
        <v>53630.75</v>
      </c>
      <c r="B198" s="28">
        <v>442487.81243413698</v>
      </c>
      <c r="C198" s="28">
        <v>0</v>
      </c>
      <c r="D198" s="28">
        <v>107849.211940079</v>
      </c>
      <c r="E198" s="28">
        <v>161868.83254515799</v>
      </c>
      <c r="F198" s="28">
        <v>0</v>
      </c>
      <c r="G198" s="28">
        <v>270230.624999055</v>
      </c>
      <c r="H198" s="28">
        <v>60299.1062496882</v>
      </c>
      <c r="I198" s="28">
        <v>67898.643059478898</v>
      </c>
      <c r="J198" s="85">
        <v>86.997946611909597</v>
      </c>
      <c r="K198" s="28">
        <v>290066.58185432502</v>
      </c>
      <c r="L198" s="28">
        <v>41797.483095703399</v>
      </c>
      <c r="M198" s="28">
        <v>0</v>
      </c>
      <c r="N198" s="28">
        <v>0</v>
      </c>
    </row>
    <row r="199" spans="1:14" s="65" customFormat="1" x14ac:dyDescent="0.25">
      <c r="A199" s="66">
        <v>53996</v>
      </c>
      <c r="B199" s="28">
        <v>277190.09881839302</v>
      </c>
      <c r="C199" s="28">
        <v>0</v>
      </c>
      <c r="D199" s="28">
        <v>110545.442238581</v>
      </c>
      <c r="E199" s="28">
        <v>165915.553358787</v>
      </c>
      <c r="F199" s="28">
        <v>0</v>
      </c>
      <c r="G199" s="28">
        <v>281944.898131033</v>
      </c>
      <c r="H199" s="28">
        <v>64164.816383241101</v>
      </c>
      <c r="I199" s="28">
        <v>72312.054858345</v>
      </c>
      <c r="J199" s="85">
        <v>88</v>
      </c>
      <c r="K199" s="28">
        <v>302392.42460037302</v>
      </c>
      <c r="L199" s="28">
        <v>34841.560034184004</v>
      </c>
      <c r="M199" s="28">
        <v>0</v>
      </c>
      <c r="N199" s="28">
        <v>0</v>
      </c>
    </row>
    <row r="200" spans="1:14" s="65" customFormat="1" x14ac:dyDescent="0.25">
      <c r="A200" s="66">
        <v>54361.25</v>
      </c>
      <c r="B200" s="28">
        <v>91831.204790684205</v>
      </c>
      <c r="C200" s="28">
        <v>0</v>
      </c>
      <c r="D200" s="28">
        <v>113309.07829454599</v>
      </c>
      <c r="E200" s="28">
        <v>170063.44219275701</v>
      </c>
      <c r="F200" s="28">
        <v>0</v>
      </c>
      <c r="G200" s="28">
        <v>294244.23525595298</v>
      </c>
      <c r="H200" s="28">
        <v>68223.597634464793</v>
      </c>
      <c r="I200" s="28">
        <v>77012.338424137401</v>
      </c>
      <c r="J200" s="85">
        <v>88.999315537303204</v>
      </c>
      <c r="K200" s="28">
        <v>315299.37825135898</v>
      </c>
      <c r="L200" s="28">
        <v>21825.992032944399</v>
      </c>
      <c r="M200" s="28">
        <v>0</v>
      </c>
      <c r="N200" s="28">
        <v>0</v>
      </c>
    </row>
    <row r="201" spans="1:14" s="65" customFormat="1" x14ac:dyDescent="0.25">
      <c r="A201" s="66">
        <v>54726.5</v>
      </c>
      <c r="B201" s="28">
        <v>-115327.99985951401</v>
      </c>
      <c r="C201" s="28">
        <v>0</v>
      </c>
      <c r="D201" s="28">
        <v>116141.805251909</v>
      </c>
      <c r="E201" s="28">
        <v>174315.028247576</v>
      </c>
      <c r="F201" s="28">
        <v>0</v>
      </c>
      <c r="G201" s="28">
        <v>307135.49551595998</v>
      </c>
      <c r="H201" s="28">
        <v>72477.713520267003</v>
      </c>
      <c r="I201" s="28">
        <v>82018.140421706295</v>
      </c>
      <c r="J201" s="85">
        <v>89.998631074606394</v>
      </c>
      <c r="K201" s="28">
        <v>328810.88218954898</v>
      </c>
      <c r="L201" s="28">
        <v>7652.6003992236901</v>
      </c>
      <c r="M201" s="28">
        <v>0</v>
      </c>
      <c r="N201" s="28">
        <v>0</v>
      </c>
    </row>
    <row r="202" spans="1:14" s="65" customFormat="1" x14ac:dyDescent="0.25">
      <c r="A202" s="66">
        <v>55091.75</v>
      </c>
      <c r="B202" s="28">
        <v>-346159.78734443098</v>
      </c>
      <c r="C202" s="28">
        <v>0</v>
      </c>
      <c r="D202" s="28">
        <v>119045.350383207</v>
      </c>
      <c r="E202" s="28">
        <v>178672.903953765</v>
      </c>
      <c r="F202" s="28">
        <v>0</v>
      </c>
      <c r="G202" s="28">
        <v>320643.134465668</v>
      </c>
      <c r="H202" s="28">
        <v>76935.234373670697</v>
      </c>
      <c r="I202" s="28">
        <v>87349.319549117296</v>
      </c>
      <c r="J202" s="85">
        <v>90.997946611909597</v>
      </c>
      <c r="K202" s="28">
        <v>342957.457876553</v>
      </c>
      <c r="L202" s="28">
        <v>-10116.491215746801</v>
      </c>
      <c r="M202" s="28">
        <v>0</v>
      </c>
      <c r="N202" s="28">
        <v>0</v>
      </c>
    </row>
    <row r="203" spans="1:14" s="65" customFormat="1" x14ac:dyDescent="0.25">
      <c r="A203" s="66">
        <v>55457</v>
      </c>
      <c r="B203" s="28">
        <v>-602681.23431086994</v>
      </c>
      <c r="C203" s="28">
        <v>0</v>
      </c>
      <c r="D203" s="28">
        <v>122021.484142787</v>
      </c>
      <c r="E203" s="28">
        <v>183139.72655260901</v>
      </c>
      <c r="F203" s="28">
        <v>0</v>
      </c>
      <c r="G203" s="28">
        <v>334798.76362467202</v>
      </c>
      <c r="H203" s="28">
        <v>81606.591996141797</v>
      </c>
      <c r="I203" s="28">
        <v>93027.025319809894</v>
      </c>
      <c r="J203" s="85">
        <v>92</v>
      </c>
      <c r="K203" s="28">
        <v>357773.34386856097</v>
      </c>
      <c r="L203" s="28">
        <v>-33937.2340533756</v>
      </c>
      <c r="M203" s="28">
        <v>0</v>
      </c>
      <c r="N203" s="28">
        <v>0</v>
      </c>
    </row>
    <row r="204" spans="1:14" s="65" customFormat="1" x14ac:dyDescent="0.25">
      <c r="A204" s="66">
        <v>55822.25</v>
      </c>
      <c r="B204" s="28">
        <v>-887065.55966728705</v>
      </c>
      <c r="C204" s="28">
        <v>0</v>
      </c>
      <c r="D204" s="28">
        <v>125072.02124635701</v>
      </c>
      <c r="E204" s="28">
        <v>187718.21971642401</v>
      </c>
      <c r="F204" s="28">
        <v>0</v>
      </c>
      <c r="G204" s="28">
        <v>349637.79049121001</v>
      </c>
      <c r="H204" s="28">
        <v>86503.470862099493</v>
      </c>
      <c r="I204" s="28">
        <v>99073.781965597504</v>
      </c>
      <c r="J204" s="85">
        <v>92.999315537303204</v>
      </c>
      <c r="K204" s="28">
        <v>373295.47254412202</v>
      </c>
      <c r="L204" s="28">
        <v>-59086.395520673599</v>
      </c>
      <c r="M204" s="28">
        <v>0</v>
      </c>
      <c r="N204" s="28">
        <v>0</v>
      </c>
    </row>
    <row r="205" spans="1:14" s="65" customFormat="1" x14ac:dyDescent="0.25">
      <c r="A205" s="66">
        <v>56187.5</v>
      </c>
      <c r="B205" s="28">
        <v>-1201653.8966699</v>
      </c>
      <c r="C205" s="28">
        <v>0</v>
      </c>
      <c r="D205" s="28">
        <v>128198.821777516</v>
      </c>
      <c r="E205" s="28">
        <v>192411.17520933499</v>
      </c>
      <c r="F205" s="28">
        <v>0</v>
      </c>
      <c r="G205" s="28">
        <v>365198.40059816802</v>
      </c>
      <c r="H205" s="28">
        <v>91638.472197395706</v>
      </c>
      <c r="I205" s="28">
        <v>105513.57779336099</v>
      </c>
      <c r="J205" s="85">
        <v>93.998631074606394</v>
      </c>
      <c r="K205" s="28">
        <v>389563.22520009201</v>
      </c>
      <c r="L205" s="28">
        <v>-92402.662465342393</v>
      </c>
      <c r="M205" s="28">
        <v>0</v>
      </c>
      <c r="N205" s="28">
        <v>0</v>
      </c>
    </row>
    <row r="206" spans="1:14" s="65" customFormat="1" x14ac:dyDescent="0.25">
      <c r="A206" s="66">
        <v>56552.75</v>
      </c>
      <c r="B206" s="28">
        <v>-1548967.78812287</v>
      </c>
      <c r="C206" s="28">
        <v>0</v>
      </c>
      <c r="D206" s="28">
        <v>131403.79232195401</v>
      </c>
      <c r="E206" s="28">
        <v>197221.45458956799</v>
      </c>
      <c r="F206" s="28">
        <v>0</v>
      </c>
      <c r="G206" s="28">
        <v>381521.318288601</v>
      </c>
      <c r="H206" s="28">
        <v>97025.035035238398</v>
      </c>
      <c r="I206" s="28">
        <v>112371.960349929</v>
      </c>
      <c r="J206" s="85">
        <v>94.997946611909597</v>
      </c>
      <c r="K206" s="28">
        <v>406618.44997473701</v>
      </c>
      <c r="L206" s="28">
        <v>-132049.878754934</v>
      </c>
      <c r="M206" s="28">
        <v>0</v>
      </c>
      <c r="N206" s="28">
        <v>0</v>
      </c>
    </row>
    <row r="207" spans="1:14" s="65" customFormat="1" x14ac:dyDescent="0.25">
      <c r="A207" s="66">
        <v>56552.75</v>
      </c>
      <c r="B207" s="28">
        <v>-1548967.78812287</v>
      </c>
      <c r="C207" s="28">
        <v>0</v>
      </c>
      <c r="D207" s="28">
        <v>0</v>
      </c>
      <c r="E207" s="28">
        <v>0</v>
      </c>
      <c r="F207" s="28">
        <v>0</v>
      </c>
      <c r="G207" s="28">
        <v>0</v>
      </c>
      <c r="H207" s="28">
        <v>0</v>
      </c>
      <c r="I207" s="28">
        <v>0</v>
      </c>
      <c r="J207" s="85">
        <v>94.997946611909597</v>
      </c>
      <c r="K207" s="28">
        <v>0</v>
      </c>
      <c r="L207" s="28">
        <v>-132049.878754934</v>
      </c>
      <c r="M207" s="28">
        <v>0</v>
      </c>
      <c r="N207" s="28">
        <v>0</v>
      </c>
    </row>
    <row r="208" spans="1:14" s="65" customFormat="1" x14ac:dyDescent="0.25">
      <c r="A208" s="66">
        <v>56552.75</v>
      </c>
      <c r="B208" s="28">
        <v>0</v>
      </c>
      <c r="C208" s="28">
        <v>0</v>
      </c>
      <c r="D208" s="28">
        <v>0</v>
      </c>
      <c r="E208" s="28">
        <v>0</v>
      </c>
      <c r="F208" s="28">
        <v>0</v>
      </c>
      <c r="G208" s="28">
        <v>0</v>
      </c>
      <c r="H208" s="28">
        <v>0</v>
      </c>
      <c r="I208" s="28">
        <v>0</v>
      </c>
      <c r="J208" s="85">
        <v>94.997946611909597</v>
      </c>
      <c r="K208" s="28">
        <v>0</v>
      </c>
      <c r="L208" s="28">
        <v>-132049.878754934</v>
      </c>
      <c r="M208" s="28">
        <v>0</v>
      </c>
      <c r="N208" s="28">
        <v>0</v>
      </c>
    </row>
    <row r="209" spans="1:14" s="65" customFormat="1" x14ac:dyDescent="0.25">
      <c r="A209" s="65">
        <v>0</v>
      </c>
      <c r="B209" s="28">
        <v>0</v>
      </c>
      <c r="C209" s="28">
        <v>0</v>
      </c>
      <c r="D209" s="28">
        <v>0</v>
      </c>
      <c r="E209" s="28">
        <v>0</v>
      </c>
      <c r="F209" s="28">
        <v>0</v>
      </c>
      <c r="G209" s="28">
        <v>0</v>
      </c>
      <c r="H209" s="28">
        <v>0</v>
      </c>
      <c r="I209" s="28">
        <v>0</v>
      </c>
      <c r="J209" s="85">
        <v>0</v>
      </c>
      <c r="K209" s="28">
        <v>0</v>
      </c>
      <c r="L209" s="28">
        <v>0</v>
      </c>
      <c r="M209" s="28">
        <v>0</v>
      </c>
      <c r="N209" s="28">
        <v>0</v>
      </c>
    </row>
    <row r="210" spans="1:14" s="65" customFormat="1" x14ac:dyDescent="0.25">
      <c r="A210" s="65">
        <v>0</v>
      </c>
      <c r="B210" s="28">
        <v>0</v>
      </c>
      <c r="C210" s="28">
        <v>0</v>
      </c>
      <c r="D210" s="28">
        <v>0</v>
      </c>
      <c r="E210" s="28">
        <v>0</v>
      </c>
      <c r="F210" s="28">
        <v>0</v>
      </c>
      <c r="G210" s="28">
        <v>0</v>
      </c>
      <c r="H210" s="28">
        <v>0</v>
      </c>
      <c r="I210" s="28">
        <v>0</v>
      </c>
      <c r="J210" s="85">
        <v>0</v>
      </c>
      <c r="K210" s="28">
        <v>0</v>
      </c>
      <c r="L210" s="28">
        <v>0</v>
      </c>
      <c r="M210" s="28">
        <v>0</v>
      </c>
      <c r="N210" s="28">
        <v>0</v>
      </c>
    </row>
    <row r="211" spans="1:14" s="65" customFormat="1" x14ac:dyDescent="0.25">
      <c r="A211" s="65">
        <v>0</v>
      </c>
      <c r="B211" s="28">
        <v>0</v>
      </c>
      <c r="C211" s="28">
        <v>0</v>
      </c>
      <c r="D211" s="28">
        <v>0</v>
      </c>
      <c r="E211" s="28">
        <v>0</v>
      </c>
      <c r="F211" s="28">
        <v>0</v>
      </c>
      <c r="G211" s="28">
        <v>0</v>
      </c>
      <c r="H211" s="28">
        <v>0</v>
      </c>
      <c r="I211" s="28">
        <v>0</v>
      </c>
      <c r="J211" s="85">
        <v>0</v>
      </c>
      <c r="K211" s="28">
        <v>0</v>
      </c>
      <c r="L211" s="28">
        <v>0</v>
      </c>
      <c r="M211" s="28">
        <v>0</v>
      </c>
      <c r="N211" s="28">
        <v>0</v>
      </c>
    </row>
    <row r="212" spans="1:14" s="65" customFormat="1" x14ac:dyDescent="0.25">
      <c r="A212" s="65">
        <v>0</v>
      </c>
      <c r="B212" s="28">
        <v>0</v>
      </c>
      <c r="C212" s="28">
        <v>0</v>
      </c>
      <c r="D212" s="28">
        <v>0</v>
      </c>
      <c r="E212" s="28">
        <v>0</v>
      </c>
      <c r="F212" s="28">
        <v>0</v>
      </c>
      <c r="G212" s="28">
        <v>0</v>
      </c>
      <c r="H212" s="28">
        <v>0</v>
      </c>
      <c r="I212" s="28">
        <v>0</v>
      </c>
      <c r="J212" s="85">
        <v>0</v>
      </c>
      <c r="K212" s="28">
        <v>0</v>
      </c>
      <c r="L212" s="28">
        <v>0</v>
      </c>
      <c r="M212" s="28">
        <v>0</v>
      </c>
      <c r="N212" s="28">
        <v>0</v>
      </c>
    </row>
    <row r="213" spans="1:14" s="65" customFormat="1" x14ac:dyDescent="0.25">
      <c r="A213" s="65">
        <v>0</v>
      </c>
      <c r="B213" s="28">
        <v>0</v>
      </c>
      <c r="C213" s="28">
        <v>0</v>
      </c>
      <c r="D213" s="28">
        <v>0</v>
      </c>
      <c r="E213" s="28">
        <v>0</v>
      </c>
      <c r="F213" s="28">
        <v>0</v>
      </c>
      <c r="G213" s="28">
        <v>0</v>
      </c>
      <c r="H213" s="28">
        <v>0</v>
      </c>
      <c r="I213" s="28">
        <v>0</v>
      </c>
      <c r="J213" s="85">
        <v>0</v>
      </c>
      <c r="K213" s="28">
        <v>0</v>
      </c>
      <c r="L213" s="28">
        <v>0</v>
      </c>
      <c r="M213" s="28">
        <v>0</v>
      </c>
      <c r="N213" s="28">
        <v>0</v>
      </c>
    </row>
    <row r="214" spans="1:14" s="65" customFormat="1" x14ac:dyDescent="0.25">
      <c r="A214" s="65">
        <v>0</v>
      </c>
      <c r="B214" s="28">
        <v>0</v>
      </c>
      <c r="C214" s="28">
        <v>0</v>
      </c>
      <c r="D214" s="28">
        <v>0</v>
      </c>
      <c r="E214" s="28">
        <v>0</v>
      </c>
      <c r="F214" s="28">
        <v>0</v>
      </c>
      <c r="G214" s="28">
        <v>0</v>
      </c>
      <c r="H214" s="28">
        <v>0</v>
      </c>
      <c r="I214" s="28">
        <v>0</v>
      </c>
      <c r="J214" s="85">
        <v>0</v>
      </c>
      <c r="K214" s="28">
        <v>0</v>
      </c>
      <c r="L214" s="28">
        <v>0</v>
      </c>
      <c r="M214" s="28">
        <v>0</v>
      </c>
      <c r="N214" s="28">
        <v>0</v>
      </c>
    </row>
    <row r="215" spans="1:14" s="65" customFormat="1" x14ac:dyDescent="0.25">
      <c r="A215" s="65">
        <v>0</v>
      </c>
      <c r="B215" s="28">
        <v>0</v>
      </c>
      <c r="C215" s="28">
        <v>0</v>
      </c>
      <c r="D215" s="28">
        <v>0</v>
      </c>
      <c r="E215" s="28">
        <v>0</v>
      </c>
      <c r="F215" s="28">
        <v>0</v>
      </c>
      <c r="G215" s="28">
        <v>0</v>
      </c>
      <c r="H215" s="28">
        <v>0</v>
      </c>
      <c r="I215" s="28">
        <v>0</v>
      </c>
      <c r="J215" s="85">
        <v>0</v>
      </c>
      <c r="K215" s="28">
        <v>0</v>
      </c>
      <c r="L215" s="28">
        <v>0</v>
      </c>
      <c r="M215" s="28">
        <v>0</v>
      </c>
      <c r="N215" s="28">
        <v>0</v>
      </c>
    </row>
    <row r="216" spans="1:14" s="65" customFormat="1" x14ac:dyDescent="0.25">
      <c r="A216" s="65">
        <v>0</v>
      </c>
      <c r="B216" s="28">
        <v>0</v>
      </c>
      <c r="C216" s="28">
        <v>0</v>
      </c>
      <c r="D216" s="28">
        <v>0</v>
      </c>
      <c r="E216" s="28">
        <v>0</v>
      </c>
      <c r="F216" s="28">
        <v>0</v>
      </c>
      <c r="G216" s="28">
        <v>0</v>
      </c>
      <c r="H216" s="28">
        <v>0</v>
      </c>
      <c r="I216" s="28">
        <v>0</v>
      </c>
      <c r="J216" s="85">
        <v>0</v>
      </c>
      <c r="K216" s="28">
        <v>0</v>
      </c>
      <c r="L216" s="28">
        <v>0</v>
      </c>
      <c r="M216" s="28">
        <v>0</v>
      </c>
      <c r="N216" s="28">
        <v>0</v>
      </c>
    </row>
    <row r="217" spans="1:14" s="65" customFormat="1" x14ac:dyDescent="0.25">
      <c r="A217" s="65">
        <v>0</v>
      </c>
      <c r="B217" s="28">
        <v>0</v>
      </c>
      <c r="C217" s="28">
        <v>0</v>
      </c>
      <c r="D217" s="28">
        <v>0</v>
      </c>
      <c r="E217" s="28">
        <v>0</v>
      </c>
      <c r="F217" s="28">
        <v>0</v>
      </c>
      <c r="G217" s="28">
        <v>0</v>
      </c>
      <c r="H217" s="28">
        <v>0</v>
      </c>
      <c r="I217" s="28">
        <v>0</v>
      </c>
      <c r="J217" s="85">
        <v>0</v>
      </c>
      <c r="K217" s="28">
        <v>0</v>
      </c>
      <c r="L217" s="28">
        <v>0</v>
      </c>
      <c r="M217" s="28">
        <v>0</v>
      </c>
      <c r="N217" s="28">
        <v>0</v>
      </c>
    </row>
    <row r="218" spans="1:14" s="65" customFormat="1" x14ac:dyDescent="0.25">
      <c r="A218" s="65">
        <v>0</v>
      </c>
      <c r="B218" s="28">
        <v>0</v>
      </c>
      <c r="C218" s="28">
        <v>0</v>
      </c>
      <c r="D218" s="28">
        <v>0</v>
      </c>
      <c r="E218" s="28">
        <v>0</v>
      </c>
      <c r="F218" s="28">
        <v>0</v>
      </c>
      <c r="G218" s="28">
        <v>0</v>
      </c>
      <c r="H218" s="28">
        <v>0</v>
      </c>
      <c r="I218" s="28">
        <v>0</v>
      </c>
      <c r="J218" s="85">
        <v>0</v>
      </c>
      <c r="K218" s="28">
        <v>0</v>
      </c>
      <c r="L218" s="28">
        <v>0</v>
      </c>
      <c r="M218" s="28">
        <v>0</v>
      </c>
      <c r="N218" s="28">
        <v>0</v>
      </c>
    </row>
    <row r="219" spans="1:14" s="65" customFormat="1" x14ac:dyDescent="0.25">
      <c r="A219" s="65" t="s">
        <v>35</v>
      </c>
      <c r="B219" s="28" t="s">
        <v>36</v>
      </c>
      <c r="C219" s="28"/>
      <c r="D219" s="28"/>
      <c r="E219" s="28"/>
      <c r="F219" s="28"/>
      <c r="G219" s="28"/>
      <c r="H219" s="28"/>
      <c r="I219" s="28"/>
      <c r="J219" s="85"/>
      <c r="K219" s="28"/>
      <c r="L219" s="28"/>
      <c r="M219" s="28"/>
      <c r="N219" s="28"/>
    </row>
    <row r="220" spans="1:14" s="65" customFormat="1" x14ac:dyDescent="0.25">
      <c r="A220" s="65" t="s">
        <v>0</v>
      </c>
      <c r="B220" s="28" t="s">
        <v>1</v>
      </c>
      <c r="C220" s="28" t="s">
        <v>2</v>
      </c>
      <c r="D220" s="28" t="s">
        <v>3</v>
      </c>
      <c r="E220" s="28" t="s">
        <v>4</v>
      </c>
      <c r="F220" s="28" t="s">
        <v>5</v>
      </c>
      <c r="G220" s="28" t="s">
        <v>6</v>
      </c>
      <c r="H220" s="28" t="s">
        <v>7</v>
      </c>
      <c r="I220" s="28" t="s">
        <v>8</v>
      </c>
      <c r="J220" s="85" t="s">
        <v>31</v>
      </c>
      <c r="K220" s="28" t="s">
        <v>32</v>
      </c>
      <c r="L220" s="28" t="s">
        <v>55</v>
      </c>
      <c r="M220" s="28" t="s">
        <v>64</v>
      </c>
      <c r="N220" s="28" t="s">
        <v>65</v>
      </c>
    </row>
    <row r="221" spans="1:14" s="65" customFormat="1" x14ac:dyDescent="0.25">
      <c r="A221" s="66">
        <v>43943</v>
      </c>
      <c r="B221" s="28">
        <v>700577</v>
      </c>
      <c r="C221" s="28">
        <v>364404</v>
      </c>
      <c r="D221" s="28">
        <v>0</v>
      </c>
      <c r="E221" s="28">
        <v>0</v>
      </c>
      <c r="F221" s="28">
        <v>0</v>
      </c>
      <c r="G221" s="28">
        <v>0</v>
      </c>
      <c r="H221" s="28">
        <v>0</v>
      </c>
      <c r="I221" s="28">
        <v>0</v>
      </c>
      <c r="J221" s="85">
        <v>60.476386036960903</v>
      </c>
      <c r="K221" s="28">
        <v>0</v>
      </c>
      <c r="L221" s="28">
        <v>0</v>
      </c>
      <c r="M221" s="28">
        <v>0</v>
      </c>
      <c r="N221" s="28">
        <v>0</v>
      </c>
    </row>
    <row r="222" spans="1:14" s="65" customFormat="1" x14ac:dyDescent="0.25">
      <c r="A222" s="66">
        <v>44308.25</v>
      </c>
      <c r="B222" s="28">
        <v>777731.62</v>
      </c>
      <c r="C222" s="28">
        <v>411768.24</v>
      </c>
      <c r="D222" s="28">
        <v>0</v>
      </c>
      <c r="E222" s="28">
        <v>0</v>
      </c>
      <c r="F222" s="28">
        <v>0</v>
      </c>
      <c r="G222" s="28">
        <v>0</v>
      </c>
      <c r="H222" s="28">
        <v>0</v>
      </c>
      <c r="I222" s="28">
        <v>0</v>
      </c>
      <c r="J222" s="85">
        <v>61.4757015742642</v>
      </c>
      <c r="K222" s="28">
        <v>0</v>
      </c>
      <c r="L222" s="28">
        <v>0</v>
      </c>
      <c r="M222" s="28">
        <v>0</v>
      </c>
      <c r="N222" s="28">
        <v>0</v>
      </c>
    </row>
    <row r="223" spans="1:14" s="65" customFormat="1" x14ac:dyDescent="0.25">
      <c r="A223" s="66">
        <v>44673.5</v>
      </c>
      <c r="B223" s="28">
        <v>859515.5172</v>
      </c>
      <c r="C223" s="28">
        <v>461974.33439999999</v>
      </c>
      <c r="D223" s="28">
        <v>0</v>
      </c>
      <c r="E223" s="28">
        <v>0</v>
      </c>
      <c r="F223" s="28">
        <v>0</v>
      </c>
      <c r="G223" s="28">
        <v>0</v>
      </c>
      <c r="H223" s="28">
        <v>0</v>
      </c>
      <c r="I223" s="28">
        <v>0</v>
      </c>
      <c r="J223" s="85">
        <v>62.475017111567396</v>
      </c>
      <c r="K223" s="28">
        <v>0</v>
      </c>
      <c r="L223" s="28">
        <v>0</v>
      </c>
      <c r="M223" s="28">
        <v>0</v>
      </c>
      <c r="N223" s="28">
        <v>0</v>
      </c>
    </row>
    <row r="224" spans="1:14" s="65" customFormat="1" x14ac:dyDescent="0.25">
      <c r="A224" s="66">
        <v>44802.75</v>
      </c>
      <c r="B224" s="28">
        <v>889791.02354585298</v>
      </c>
      <c r="C224" s="28">
        <v>480586.23120752198</v>
      </c>
      <c r="D224" s="28">
        <v>0</v>
      </c>
      <c r="E224" s="28">
        <v>39396.33625</v>
      </c>
      <c r="F224" s="28">
        <v>0</v>
      </c>
      <c r="G224" s="28">
        <v>0</v>
      </c>
      <c r="H224" s="28">
        <v>0</v>
      </c>
      <c r="I224" s="28">
        <v>0</v>
      </c>
      <c r="J224" s="85">
        <v>62.8281998631074</v>
      </c>
      <c r="K224" s="28">
        <v>39396.33625</v>
      </c>
      <c r="L224" s="28">
        <v>0</v>
      </c>
      <c r="M224" s="28">
        <v>0</v>
      </c>
      <c r="N224" s="28">
        <v>0</v>
      </c>
    </row>
    <row r="225" spans="1:14" s="65" customFormat="1" x14ac:dyDescent="0.25">
      <c r="A225" s="66">
        <v>45168</v>
      </c>
      <c r="B225" s="28">
        <v>969178.48495860398</v>
      </c>
      <c r="C225" s="28">
        <v>494540.16042372398</v>
      </c>
      <c r="D225" s="28">
        <v>0</v>
      </c>
      <c r="E225" s="28">
        <v>40381.244656249997</v>
      </c>
      <c r="F225" s="28">
        <v>0</v>
      </c>
      <c r="G225" s="28">
        <v>0</v>
      </c>
      <c r="H225" s="28">
        <v>0</v>
      </c>
      <c r="I225" s="28">
        <v>0</v>
      </c>
      <c r="J225" s="85">
        <v>63.830253251197803</v>
      </c>
      <c r="K225" s="28">
        <v>40381.244656249997</v>
      </c>
      <c r="L225" s="28">
        <v>0</v>
      </c>
      <c r="M225" s="28">
        <v>0</v>
      </c>
      <c r="N225" s="28">
        <v>0</v>
      </c>
    </row>
    <row r="226" spans="1:14" s="65" customFormat="1" x14ac:dyDescent="0.25">
      <c r="A226" s="66">
        <v>45412.625</v>
      </c>
      <c r="B226" s="28">
        <v>1025017.24096337</v>
      </c>
      <c r="C226" s="28">
        <v>503554.45606501901</v>
      </c>
      <c r="D226" s="28">
        <v>0</v>
      </c>
      <c r="E226" s="28">
        <v>27650.511399118699</v>
      </c>
      <c r="F226" s="28">
        <v>0</v>
      </c>
      <c r="G226" s="28">
        <v>0</v>
      </c>
      <c r="H226" s="28">
        <v>0</v>
      </c>
      <c r="I226" s="28">
        <v>0</v>
      </c>
      <c r="J226" s="85">
        <v>64.498288843257995</v>
      </c>
      <c r="K226" s="28">
        <v>27650.511399118699</v>
      </c>
      <c r="L226" s="28">
        <v>0</v>
      </c>
      <c r="M226" s="28">
        <v>0</v>
      </c>
      <c r="N226" s="28">
        <v>0</v>
      </c>
    </row>
    <row r="227" spans="1:14" s="65" customFormat="1" x14ac:dyDescent="0.25">
      <c r="A227" s="66">
        <v>45777.875</v>
      </c>
      <c r="B227" s="28">
        <v>1086518.2754211701</v>
      </c>
      <c r="C227" s="28">
        <v>374361.21681192901</v>
      </c>
      <c r="D227" s="28">
        <v>0</v>
      </c>
      <c r="E227" s="28">
        <v>91555.815403535104</v>
      </c>
      <c r="F227" s="28">
        <v>30213.267363901101</v>
      </c>
      <c r="G227" s="28">
        <v>0</v>
      </c>
      <c r="H227" s="28">
        <v>1721.32673639011</v>
      </c>
      <c r="I227" s="28">
        <v>18093.364477066702</v>
      </c>
      <c r="J227" s="85">
        <v>65.497604380561199</v>
      </c>
      <c r="K227" s="28">
        <v>111370.506616992</v>
      </c>
      <c r="L227" s="28">
        <v>0</v>
      </c>
      <c r="M227" s="28">
        <v>0</v>
      </c>
      <c r="N227" s="28">
        <v>0</v>
      </c>
    </row>
    <row r="228" spans="1:14" s="65" customFormat="1" x14ac:dyDescent="0.25">
      <c r="A228" s="66">
        <v>46143.125</v>
      </c>
      <c r="B228" s="28">
        <v>1151709.3719464401</v>
      </c>
      <c r="C228" s="28">
        <v>282762.57856307301</v>
      </c>
      <c r="D228" s="28">
        <v>0</v>
      </c>
      <c r="E228" s="28">
        <v>93844.710788623503</v>
      </c>
      <c r="F228" s="28">
        <v>22461.673008715701</v>
      </c>
      <c r="G228" s="28">
        <v>0</v>
      </c>
      <c r="H228" s="28">
        <v>946.16730087157396</v>
      </c>
      <c r="I228" s="28">
        <v>19269.433168076001</v>
      </c>
      <c r="J228" s="85">
        <v>66.499657768651602</v>
      </c>
      <c r="K228" s="28">
        <v>114060.311257571</v>
      </c>
      <c r="L228" s="28">
        <v>0</v>
      </c>
      <c r="M228" s="28">
        <v>0</v>
      </c>
      <c r="N228" s="28">
        <v>0</v>
      </c>
    </row>
    <row r="229" spans="1:14" s="65" customFormat="1" x14ac:dyDescent="0.25">
      <c r="A229" s="66">
        <v>46265</v>
      </c>
      <c r="B229" s="28">
        <v>1174157.14858033</v>
      </c>
      <c r="C229" s="28">
        <v>249477.87798088099</v>
      </c>
      <c r="D229" s="28">
        <v>0</v>
      </c>
      <c r="E229" s="28">
        <v>31866.092417683802</v>
      </c>
      <c r="F229" s="28">
        <v>5620.4142925883998</v>
      </c>
      <c r="G229" s="28">
        <v>0</v>
      </c>
      <c r="H229" s="28">
        <v>131.37750044296101</v>
      </c>
      <c r="I229" s="28">
        <v>6798.5092544945101</v>
      </c>
      <c r="J229" s="85">
        <v>66.833675564681698</v>
      </c>
      <c r="K229" s="28">
        <v>38795.979172621301</v>
      </c>
      <c r="L229" s="28">
        <v>0</v>
      </c>
      <c r="M229" s="28">
        <v>0</v>
      </c>
      <c r="N229" s="28">
        <v>0</v>
      </c>
    </row>
    <row r="230" spans="1:14" s="65" customFormat="1" x14ac:dyDescent="0.25">
      <c r="A230" s="66">
        <v>46630.25</v>
      </c>
      <c r="B230" s="28">
        <v>1244606.57749515</v>
      </c>
      <c r="C230" s="28">
        <v>207227.155553132</v>
      </c>
      <c r="D230" s="28">
        <v>67462.671263685697</v>
      </c>
      <c r="E230" s="28">
        <v>96190.828558338995</v>
      </c>
      <c r="F230" s="28">
        <v>72311.9432529857</v>
      </c>
      <c r="G230" s="28">
        <v>0</v>
      </c>
      <c r="H230" s="28">
        <v>7969.2914879478603</v>
      </c>
      <c r="I230" s="28">
        <v>20521.946324001001</v>
      </c>
      <c r="J230" s="85">
        <v>67.832991101984902</v>
      </c>
      <c r="K230" s="28">
        <v>124682.06637028699</v>
      </c>
      <c r="L230" s="28">
        <v>0</v>
      </c>
      <c r="M230" s="28">
        <v>0</v>
      </c>
      <c r="N230" s="28">
        <v>0</v>
      </c>
    </row>
    <row r="231" spans="1:14" s="65" customFormat="1" x14ac:dyDescent="0.25">
      <c r="A231" s="66">
        <v>46995.5</v>
      </c>
      <c r="B231" s="28">
        <v>1319282.9721448601</v>
      </c>
      <c r="C231" s="28">
        <v>160554.47857348801</v>
      </c>
      <c r="D231" s="28">
        <v>69149.238045277802</v>
      </c>
      <c r="E231" s="28">
        <v>98595.599272297506</v>
      </c>
      <c r="F231" s="28">
        <v>71210.481671674104</v>
      </c>
      <c r="G231" s="28">
        <v>0</v>
      </c>
      <c r="H231" s="28">
        <v>7804.07225075111</v>
      </c>
      <c r="I231" s="28">
        <v>21855.872835061</v>
      </c>
      <c r="J231" s="85">
        <v>68.832306639288106</v>
      </c>
      <c r="K231" s="28">
        <v>128255.54435810899</v>
      </c>
      <c r="L231" s="28">
        <v>0</v>
      </c>
      <c r="M231" s="28">
        <v>0</v>
      </c>
      <c r="N231" s="28">
        <v>0</v>
      </c>
    </row>
    <row r="232" spans="1:14" s="65" customFormat="1" x14ac:dyDescent="0.25">
      <c r="A232" s="66">
        <v>47360.75</v>
      </c>
      <c r="B232" s="28">
        <v>1398439.95047355</v>
      </c>
      <c r="C232" s="28">
        <v>109124.291106658</v>
      </c>
      <c r="D232" s="28">
        <v>70877.968996409705</v>
      </c>
      <c r="E232" s="28">
        <v>101060.489254104</v>
      </c>
      <c r="F232" s="28">
        <v>69879.542361357599</v>
      </c>
      <c r="G232" s="28">
        <v>0</v>
      </c>
      <c r="H232" s="28">
        <v>7604.4313542036398</v>
      </c>
      <c r="I232" s="28">
        <v>23276.504569339999</v>
      </c>
      <c r="J232" s="85">
        <v>69.831622176591296</v>
      </c>
      <c r="K232" s="28">
        <v>131941.42517764799</v>
      </c>
      <c r="L232" s="28">
        <v>0</v>
      </c>
      <c r="M232" s="28">
        <v>0</v>
      </c>
      <c r="N232" s="28">
        <v>0</v>
      </c>
    </row>
    <row r="233" spans="1:14" s="65" customFormat="1" x14ac:dyDescent="0.25">
      <c r="A233" s="66">
        <v>47421.5</v>
      </c>
      <c r="B233" s="28">
        <v>1411889.93846731</v>
      </c>
      <c r="C233" s="28">
        <v>100728.491922619</v>
      </c>
      <c r="D233" s="28">
        <v>11643.198192428699</v>
      </c>
      <c r="E233" s="28">
        <v>17016.345213216799</v>
      </c>
      <c r="F233" s="28">
        <v>1075.55769468575</v>
      </c>
      <c r="G233" s="28">
        <v>0</v>
      </c>
      <c r="H233" s="28">
        <v>0</v>
      </c>
      <c r="I233" s="28">
        <v>4072.1934072028098</v>
      </c>
      <c r="J233" s="85">
        <v>69.998631074606394</v>
      </c>
      <c r="K233" s="28">
        <v>21088.5386204196</v>
      </c>
      <c r="L233" s="28">
        <v>0</v>
      </c>
      <c r="M233" s="28">
        <v>0</v>
      </c>
      <c r="N233" s="28">
        <v>0</v>
      </c>
    </row>
    <row r="234" spans="1:14" s="65" customFormat="1" x14ac:dyDescent="0.25">
      <c r="A234" s="66">
        <v>47786.75</v>
      </c>
      <c r="B234" s="28">
        <v>1445074.50490428</v>
      </c>
      <c r="C234" s="28">
        <v>84450.728209924695</v>
      </c>
      <c r="D234" s="28">
        <v>72649.918221319997</v>
      </c>
      <c r="E234" s="28">
        <v>103587.001485457</v>
      </c>
      <c r="F234" s="28">
        <v>67796.140003479202</v>
      </c>
      <c r="G234" s="28">
        <v>0</v>
      </c>
      <c r="H234" s="28">
        <v>18123.7424686372</v>
      </c>
      <c r="I234" s="28">
        <v>24789.477366347099</v>
      </c>
      <c r="J234" s="85">
        <v>70.997946611909597</v>
      </c>
      <c r="K234" s="28">
        <v>146500.22132044099</v>
      </c>
      <c r="L234" s="28">
        <v>51528.8298710698</v>
      </c>
      <c r="M234" s="28">
        <v>0</v>
      </c>
      <c r="N234" s="28">
        <v>0</v>
      </c>
    </row>
    <row r="235" spans="1:14" s="65" customFormat="1" x14ac:dyDescent="0.25">
      <c r="A235" s="66">
        <v>48152</v>
      </c>
      <c r="B235" s="28">
        <v>1475330.7523507101</v>
      </c>
      <c r="C235" s="28">
        <v>68359.314061757002</v>
      </c>
      <c r="D235" s="28">
        <v>74466.166176853003</v>
      </c>
      <c r="E235" s="28">
        <v>106176.676522594</v>
      </c>
      <c r="F235" s="28">
        <v>68363.284942920494</v>
      </c>
      <c r="G235" s="28">
        <v>0</v>
      </c>
      <c r="H235" s="28">
        <v>19495.376947686</v>
      </c>
      <c r="I235" s="28">
        <v>26400.793395159701</v>
      </c>
      <c r="J235" s="85">
        <v>72</v>
      </c>
      <c r="K235" s="28">
        <v>152072.846865439</v>
      </c>
      <c r="L235" s="28">
        <v>56448.222847823497</v>
      </c>
      <c r="M235" s="28">
        <v>0</v>
      </c>
      <c r="N235" s="28">
        <v>0</v>
      </c>
    </row>
    <row r="236" spans="1:14" s="65" customFormat="1" x14ac:dyDescent="0.25">
      <c r="A236" s="66">
        <v>48517.25</v>
      </c>
      <c r="B236" s="28">
        <v>1506220.4899780501</v>
      </c>
      <c r="C236" s="28">
        <v>49525.783939185501</v>
      </c>
      <c r="D236" s="28">
        <v>76327.820331274299</v>
      </c>
      <c r="E236" s="28">
        <v>108831.093435658</v>
      </c>
      <c r="F236" s="28">
        <v>68980.206125288605</v>
      </c>
      <c r="G236" s="28">
        <v>0</v>
      </c>
      <c r="H236" s="28">
        <v>19945.078409747101</v>
      </c>
      <c r="I236" s="28">
        <v>28116.844965845099</v>
      </c>
      <c r="J236" s="85">
        <v>72.999315537303204</v>
      </c>
      <c r="K236" s="28">
        <v>156893.016811251</v>
      </c>
      <c r="L236" s="28">
        <v>57630.107513699797</v>
      </c>
      <c r="M236" s="28">
        <v>0</v>
      </c>
      <c r="N236" s="28">
        <v>0</v>
      </c>
    </row>
    <row r="237" spans="1:14" s="65" customFormat="1" x14ac:dyDescent="0.25">
      <c r="A237" s="66">
        <v>48882.5</v>
      </c>
      <c r="B237" s="28">
        <v>1535613.13273795</v>
      </c>
      <c r="C237" s="28">
        <v>29311.9360090148</v>
      </c>
      <c r="D237" s="28">
        <v>78236.015839556203</v>
      </c>
      <c r="E237" s="28">
        <v>111551.87077155001</v>
      </c>
      <c r="F237" s="28">
        <v>69472.160499973805</v>
      </c>
      <c r="G237" s="28">
        <v>0</v>
      </c>
      <c r="H237" s="28">
        <v>20905.686784690399</v>
      </c>
      <c r="I237" s="28">
        <v>29944.439888624998</v>
      </c>
      <c r="J237" s="85">
        <v>73.998631074606394</v>
      </c>
      <c r="K237" s="28">
        <v>162401.997444865</v>
      </c>
      <c r="L237" s="28">
        <v>60980.586638787798</v>
      </c>
      <c r="M237" s="28">
        <v>0</v>
      </c>
      <c r="N237" s="28">
        <v>0</v>
      </c>
    </row>
    <row r="238" spans="1:14" s="65" customFormat="1" x14ac:dyDescent="0.25">
      <c r="A238" s="66">
        <v>49247.75</v>
      </c>
      <c r="B238" s="28">
        <v>1563228.3605031499</v>
      </c>
      <c r="C238" s="28">
        <v>7649.2812919928901</v>
      </c>
      <c r="D238" s="28">
        <v>80191.916235545097</v>
      </c>
      <c r="E238" s="28">
        <v>114340.667540839</v>
      </c>
      <c r="F238" s="28">
        <v>69921.844960754199</v>
      </c>
      <c r="G238" s="28">
        <v>0</v>
      </c>
      <c r="H238" s="28">
        <v>21903.3512899569</v>
      </c>
      <c r="I238" s="28">
        <v>31890.828481385601</v>
      </c>
      <c r="J238" s="85">
        <v>74.997946611909597</v>
      </c>
      <c r="K238" s="28">
        <v>168134.84731218099</v>
      </c>
      <c r="L238" s="28">
        <v>64521.560199073698</v>
      </c>
      <c r="M238" s="28">
        <v>0</v>
      </c>
      <c r="N238" s="28">
        <v>0</v>
      </c>
    </row>
    <row r="239" spans="1:14" s="65" customFormat="1" x14ac:dyDescent="0.25">
      <c r="A239" s="66">
        <v>49613</v>
      </c>
      <c r="B239" s="28">
        <v>1567228.45082204</v>
      </c>
      <c r="C239" s="28">
        <v>0</v>
      </c>
      <c r="D239" s="28">
        <v>82196.714141433695</v>
      </c>
      <c r="E239" s="28">
        <v>117199.18422936001</v>
      </c>
      <c r="F239" s="28">
        <v>0</v>
      </c>
      <c r="G239" s="28">
        <v>160736.76073077699</v>
      </c>
      <c r="H239" s="28">
        <v>28476.690182694401</v>
      </c>
      <c r="I239" s="28">
        <v>33963.732332675703</v>
      </c>
      <c r="J239" s="85">
        <v>76</v>
      </c>
      <c r="K239" s="28">
        <v>179639.60674473</v>
      </c>
      <c r="L239" s="28">
        <v>71055.834568325299</v>
      </c>
      <c r="M239" s="28">
        <v>0</v>
      </c>
      <c r="N239" s="28">
        <v>0</v>
      </c>
    </row>
    <row r="240" spans="1:14" s="65" customFormat="1" x14ac:dyDescent="0.25">
      <c r="A240" s="66">
        <v>49978.25</v>
      </c>
      <c r="B240" s="28">
        <v>1557668.6955341401</v>
      </c>
      <c r="C240" s="28">
        <v>0</v>
      </c>
      <c r="D240" s="28">
        <v>84251.631994969503</v>
      </c>
      <c r="E240" s="28">
        <v>120129.163835094</v>
      </c>
      <c r="F240" s="28">
        <v>0</v>
      </c>
      <c r="G240" s="28">
        <v>172139.48415284199</v>
      </c>
      <c r="H240" s="28">
        <v>31544.5555627959</v>
      </c>
      <c r="I240" s="28">
        <v>36171.374934299602</v>
      </c>
      <c r="J240" s="85">
        <v>76.999315537303204</v>
      </c>
      <c r="K240" s="28">
        <v>187845.09433218901</v>
      </c>
      <c r="L240" s="28">
        <v>71237.656855547393</v>
      </c>
      <c r="M240" s="28">
        <v>0</v>
      </c>
      <c r="N240" s="28">
        <v>0</v>
      </c>
    </row>
    <row r="241" spans="1:14" s="65" customFormat="1" x14ac:dyDescent="0.25">
      <c r="A241" s="66">
        <v>50343.5</v>
      </c>
      <c r="B241" s="28">
        <v>1542017.51599875</v>
      </c>
      <c r="C241" s="28">
        <v>0</v>
      </c>
      <c r="D241" s="28">
        <v>86357.922794843704</v>
      </c>
      <c r="E241" s="28">
        <v>123132.39293097099</v>
      </c>
      <c r="F241" s="28">
        <v>0</v>
      </c>
      <c r="G241" s="28">
        <v>180245.77437956899</v>
      </c>
      <c r="H241" s="28">
        <v>33814.316826279501</v>
      </c>
      <c r="I241" s="28">
        <v>38522.514305029101</v>
      </c>
      <c r="J241" s="85">
        <v>77.998631074606394</v>
      </c>
      <c r="K241" s="28">
        <v>195469.22406228</v>
      </c>
      <c r="L241" s="28">
        <v>73474.938468591805</v>
      </c>
      <c r="M241" s="28">
        <v>0</v>
      </c>
      <c r="N241" s="28">
        <v>0</v>
      </c>
    </row>
    <row r="242" spans="1:14" s="65" customFormat="1" x14ac:dyDescent="0.25">
      <c r="A242" s="66">
        <v>50708.75</v>
      </c>
      <c r="B242" s="28">
        <v>1519896.0466622999</v>
      </c>
      <c r="C242" s="28">
        <v>0</v>
      </c>
      <c r="D242" s="28">
        <v>88516.870864714801</v>
      </c>
      <c r="E242" s="28">
        <v>126210.70275424499</v>
      </c>
      <c r="F242" s="28">
        <v>0</v>
      </c>
      <c r="G242" s="28">
        <v>187773.96668567299</v>
      </c>
      <c r="H242" s="28">
        <v>35922.210671988702</v>
      </c>
      <c r="I242" s="28">
        <v>41026.477734856002</v>
      </c>
      <c r="J242" s="85">
        <v>78.997946611909597</v>
      </c>
      <c r="K242" s="28">
        <v>203159.39116109</v>
      </c>
      <c r="L242" s="28">
        <v>75961.453990086593</v>
      </c>
      <c r="M242" s="28">
        <v>0</v>
      </c>
      <c r="N242" s="28">
        <v>0</v>
      </c>
    </row>
    <row r="243" spans="1:14" s="65" customFormat="1" x14ac:dyDescent="0.25">
      <c r="A243" s="66">
        <v>51074</v>
      </c>
      <c r="B243" s="28">
        <v>1490710.79793922</v>
      </c>
      <c r="C243" s="28">
        <v>0</v>
      </c>
      <c r="D243" s="28">
        <v>90729.792636332699</v>
      </c>
      <c r="E243" s="28">
        <v>129365.97032310101</v>
      </c>
      <c r="F243" s="28">
        <v>0</v>
      </c>
      <c r="G243" s="28">
        <v>195371.910887262</v>
      </c>
      <c r="H243" s="28">
        <v>38049.635048433403</v>
      </c>
      <c r="I243" s="28">
        <v>43693.198787621601</v>
      </c>
      <c r="J243" s="85">
        <v>80</v>
      </c>
      <c r="K243" s="28">
        <v>211108.80415915599</v>
      </c>
      <c r="L243" s="28">
        <v>81277.863457877495</v>
      </c>
      <c r="M243" s="28">
        <v>0</v>
      </c>
      <c r="N243" s="28">
        <v>0</v>
      </c>
    </row>
    <row r="244" spans="1:14" s="65" customFormat="1" x14ac:dyDescent="0.25">
      <c r="A244" s="66">
        <v>51439.25</v>
      </c>
      <c r="B244" s="28">
        <v>1453767.2813760501</v>
      </c>
      <c r="C244" s="28">
        <v>0</v>
      </c>
      <c r="D244" s="28">
        <v>92998.037452240998</v>
      </c>
      <c r="E244" s="28">
        <v>132600.11958117899</v>
      </c>
      <c r="F244" s="28">
        <v>0</v>
      </c>
      <c r="G244" s="28">
        <v>203233.30572059299</v>
      </c>
      <c r="H244" s="28">
        <v>40250.825601766199</v>
      </c>
      <c r="I244" s="28">
        <v>46533.256708817004</v>
      </c>
      <c r="J244" s="85">
        <v>80.999315537303204</v>
      </c>
      <c r="K244" s="28">
        <v>219384.201891762</v>
      </c>
      <c r="L244" s="28">
        <v>79717.154970011994</v>
      </c>
      <c r="M244" s="28">
        <v>0</v>
      </c>
      <c r="N244" s="28">
        <v>0</v>
      </c>
    </row>
    <row r="245" spans="1:14" s="65" customFormat="1" x14ac:dyDescent="0.25">
      <c r="A245" s="66">
        <v>51804.5</v>
      </c>
      <c r="B245" s="28">
        <v>1408298.6485550201</v>
      </c>
      <c r="C245" s="28">
        <v>0</v>
      </c>
      <c r="D245" s="28">
        <v>95322.988388547004</v>
      </c>
      <c r="E245" s="28">
        <v>135915.12257070799</v>
      </c>
      <c r="F245" s="28">
        <v>0</v>
      </c>
      <c r="G245" s="28">
        <v>211425.418309083</v>
      </c>
      <c r="H245" s="28">
        <v>42544.617126543199</v>
      </c>
      <c r="I245" s="28">
        <v>49557.918394890097</v>
      </c>
      <c r="J245" s="85">
        <v>81.998631074606394</v>
      </c>
      <c r="K245" s="28">
        <v>228017.658092142</v>
      </c>
      <c r="L245" s="28">
        <v>81216.049238885797</v>
      </c>
      <c r="M245" s="28">
        <v>0</v>
      </c>
      <c r="N245" s="28">
        <v>0</v>
      </c>
    </row>
    <row r="246" spans="1:14" s="65" customFormat="1" x14ac:dyDescent="0.25">
      <c r="A246" s="66">
        <v>52169.75</v>
      </c>
      <c r="B246" s="28">
        <v>1353470.2972525901</v>
      </c>
      <c r="C246" s="28">
        <v>0</v>
      </c>
      <c r="D246" s="28">
        <v>97706.063098260696</v>
      </c>
      <c r="E246" s="28">
        <v>139313.00063497599</v>
      </c>
      <c r="F246" s="28">
        <v>0</v>
      </c>
      <c r="G246" s="28">
        <v>219980.89138733799</v>
      </c>
      <c r="H246" s="28">
        <v>44940.149588454799</v>
      </c>
      <c r="I246" s="28">
        <v>52779.183090557999</v>
      </c>
      <c r="J246" s="85">
        <v>82.997946611909597</v>
      </c>
      <c r="K246" s="28">
        <v>237032.33331398899</v>
      </c>
      <c r="L246" s="28">
        <v>82356.646114328905</v>
      </c>
      <c r="M246" s="28">
        <v>0</v>
      </c>
      <c r="N246" s="28">
        <v>0</v>
      </c>
    </row>
    <row r="247" spans="1:14" s="65" customFormat="1" x14ac:dyDescent="0.25">
      <c r="A247" s="66">
        <v>52535</v>
      </c>
      <c r="B247" s="28">
        <v>1288377.4946729401</v>
      </c>
      <c r="C247" s="28">
        <v>0</v>
      </c>
      <c r="D247" s="28">
        <v>100148.714675717</v>
      </c>
      <c r="E247" s="28">
        <v>142795.82565084999</v>
      </c>
      <c r="F247" s="28">
        <v>0</v>
      </c>
      <c r="G247" s="28">
        <v>228923.49802939201</v>
      </c>
      <c r="H247" s="28">
        <v>47444.079448229801</v>
      </c>
      <c r="I247" s="28">
        <v>56209.829991444298</v>
      </c>
      <c r="J247" s="85">
        <v>84</v>
      </c>
      <c r="K247" s="28">
        <v>246449.73509052501</v>
      </c>
      <c r="L247" s="28">
        <v>87320.664338877206</v>
      </c>
      <c r="M247" s="28">
        <v>0</v>
      </c>
      <c r="N247" s="28">
        <v>0</v>
      </c>
    </row>
    <row r="248" spans="1:14" s="65" customFormat="1" x14ac:dyDescent="0.25">
      <c r="A248" s="66">
        <v>52900.25</v>
      </c>
      <c r="B248" s="28">
        <v>1212040.7733189601</v>
      </c>
      <c r="C248" s="28">
        <v>0</v>
      </c>
      <c r="D248" s="28">
        <v>102652.43254261</v>
      </c>
      <c r="E248" s="28">
        <v>146365.72129212201</v>
      </c>
      <c r="F248" s="28">
        <v>0</v>
      </c>
      <c r="G248" s="28">
        <v>238275.40479984801</v>
      </c>
      <c r="H248" s="28">
        <v>50062.613343957601</v>
      </c>
      <c r="I248" s="28">
        <v>59863.468940888102</v>
      </c>
      <c r="J248" s="85">
        <v>84.999315537303204</v>
      </c>
      <c r="K248" s="28">
        <v>256291.80357696701</v>
      </c>
      <c r="L248" s="28">
        <v>83121.128688577097</v>
      </c>
      <c r="M248" s="28">
        <v>0</v>
      </c>
      <c r="N248" s="28">
        <v>0</v>
      </c>
    </row>
    <row r="249" spans="1:14" s="65" customFormat="1" x14ac:dyDescent="0.25">
      <c r="A249" s="66">
        <v>53265.5</v>
      </c>
      <c r="B249" s="28">
        <v>1123219.9483340899</v>
      </c>
      <c r="C249" s="28">
        <v>0</v>
      </c>
      <c r="D249" s="28">
        <v>105218.74335617499</v>
      </c>
      <c r="E249" s="28">
        <v>150024.864324425</v>
      </c>
      <c r="F249" s="28">
        <v>0</v>
      </c>
      <c r="G249" s="28">
        <v>248059.26058700201</v>
      </c>
      <c r="H249" s="28">
        <v>52982.555993710703</v>
      </c>
      <c r="I249" s="28">
        <v>63754.594422045899</v>
      </c>
      <c r="J249" s="85">
        <v>85.998631074606394</v>
      </c>
      <c r="K249" s="28">
        <v>266762.01474018098</v>
      </c>
      <c r="L249" s="28">
        <v>81894.646845876006</v>
      </c>
      <c r="M249" s="28">
        <v>0</v>
      </c>
      <c r="N249" s="28">
        <v>0</v>
      </c>
    </row>
    <row r="250" spans="1:14" s="65" customFormat="1" x14ac:dyDescent="0.25">
      <c r="A250" s="66">
        <v>53630.75</v>
      </c>
      <c r="B250" s="28">
        <v>1020367.0581279499</v>
      </c>
      <c r="C250" s="28">
        <v>0</v>
      </c>
      <c r="D250" s="28">
        <v>107849.211940079</v>
      </c>
      <c r="E250" s="28">
        <v>153775.485932535</v>
      </c>
      <c r="F250" s="28">
        <v>0</v>
      </c>
      <c r="G250" s="28">
        <v>258479.30319471299</v>
      </c>
      <c r="H250" s="28">
        <v>56421.170054255403</v>
      </c>
      <c r="I250" s="28">
        <v>67898.643059478898</v>
      </c>
      <c r="J250" s="85">
        <v>86.997946611909597</v>
      </c>
      <c r="K250" s="28">
        <v>278095.29904627003</v>
      </c>
      <c r="L250" s="28">
        <v>79660.989243552904</v>
      </c>
      <c r="M250" s="28">
        <v>0</v>
      </c>
      <c r="N250" s="28">
        <v>0</v>
      </c>
    </row>
    <row r="251" spans="1:14" s="65" customFormat="1" x14ac:dyDescent="0.25">
      <c r="A251" s="66">
        <v>53996</v>
      </c>
      <c r="B251" s="28">
        <v>902055.07296798797</v>
      </c>
      <c r="C251" s="28">
        <v>0</v>
      </c>
      <c r="D251" s="28">
        <v>110545.442238581</v>
      </c>
      <c r="E251" s="28">
        <v>157619.87308084901</v>
      </c>
      <c r="F251" s="28">
        <v>0</v>
      </c>
      <c r="G251" s="28">
        <v>269771.28165766201</v>
      </c>
      <c r="H251" s="28">
        <v>60147.522947028498</v>
      </c>
      <c r="I251" s="28">
        <v>72312.054858345</v>
      </c>
      <c r="J251" s="85">
        <v>88</v>
      </c>
      <c r="K251" s="28">
        <v>290079.45088622201</v>
      </c>
      <c r="L251" s="28">
        <v>80343.862844720599</v>
      </c>
      <c r="M251" s="28">
        <v>0</v>
      </c>
      <c r="N251" s="28">
        <v>0</v>
      </c>
    </row>
    <row r="252" spans="1:14" s="65" customFormat="1" x14ac:dyDescent="0.25">
      <c r="A252" s="66">
        <v>54361.25</v>
      </c>
      <c r="B252" s="28">
        <v>766822.87036210403</v>
      </c>
      <c r="C252" s="28">
        <v>0</v>
      </c>
      <c r="D252" s="28">
        <v>113309.07829454599</v>
      </c>
      <c r="E252" s="28">
        <v>161560.36990786999</v>
      </c>
      <c r="F252" s="28">
        <v>0</v>
      </c>
      <c r="G252" s="28">
        <v>281723.86953485402</v>
      </c>
      <c r="H252" s="28">
        <v>64091.8769465019</v>
      </c>
      <c r="I252" s="28">
        <v>77012.338424137401</v>
      </c>
      <c r="J252" s="85">
        <v>88.999315537303204</v>
      </c>
      <c r="K252" s="28">
        <v>302664.58527850901</v>
      </c>
      <c r="L252" s="28">
        <v>71027.958501416404</v>
      </c>
      <c r="M252" s="28">
        <v>0</v>
      </c>
      <c r="N252" s="28">
        <v>0</v>
      </c>
    </row>
    <row r="253" spans="1:14" s="65" customFormat="1" x14ac:dyDescent="0.25">
      <c r="A253" s="66">
        <v>54726.5</v>
      </c>
      <c r="B253" s="28">
        <v>613118.44676559104</v>
      </c>
      <c r="C253" s="28">
        <v>0</v>
      </c>
      <c r="D253" s="28">
        <v>116141.805251909</v>
      </c>
      <c r="E253" s="28">
        <v>165599.379155567</v>
      </c>
      <c r="F253" s="28">
        <v>0</v>
      </c>
      <c r="G253" s="28">
        <v>294288.12573598803</v>
      </c>
      <c r="H253" s="28">
        <v>68238.081492876299</v>
      </c>
      <c r="I253" s="28">
        <v>82018.140421706295</v>
      </c>
      <c r="J253" s="85">
        <v>89.998631074606394</v>
      </c>
      <c r="K253" s="28">
        <v>315855.60107014899</v>
      </c>
      <c r="L253" s="28">
        <v>63901.905863508699</v>
      </c>
      <c r="M253" s="28">
        <v>0</v>
      </c>
      <c r="N253" s="28">
        <v>0</v>
      </c>
    </row>
    <row r="254" spans="1:14" s="65" customFormat="1" x14ac:dyDescent="0.25">
      <c r="A254" s="66">
        <v>55091.75</v>
      </c>
      <c r="B254" s="28">
        <v>439274.13327190001</v>
      </c>
      <c r="C254" s="28">
        <v>0</v>
      </c>
      <c r="D254" s="28">
        <v>119045.350383207</v>
      </c>
      <c r="E254" s="28">
        <v>169739.36363445601</v>
      </c>
      <c r="F254" s="28">
        <v>0</v>
      </c>
      <c r="G254" s="28">
        <v>307469.96211896802</v>
      </c>
      <c r="H254" s="28">
        <v>72588.087499259695</v>
      </c>
      <c r="I254" s="28">
        <v>87349.319549117296</v>
      </c>
      <c r="J254" s="85">
        <v>90.997946611909597</v>
      </c>
      <c r="K254" s="28">
        <v>329676.77068283298</v>
      </c>
      <c r="L254" s="28">
        <v>53782.3198917185</v>
      </c>
      <c r="M254" s="28">
        <v>0</v>
      </c>
      <c r="N254" s="28">
        <v>0</v>
      </c>
    </row>
    <row r="255" spans="1:14" s="65" customFormat="1" x14ac:dyDescent="0.25">
      <c r="A255" s="66">
        <v>55457</v>
      </c>
      <c r="B255" s="28">
        <v>243491.928851295</v>
      </c>
      <c r="C255" s="28">
        <v>0</v>
      </c>
      <c r="D255" s="28">
        <v>122021.484142787</v>
      </c>
      <c r="E255" s="28">
        <v>173982.847725317</v>
      </c>
      <c r="F255" s="28">
        <v>0</v>
      </c>
      <c r="G255" s="28">
        <v>321294.73792296898</v>
      </c>
      <c r="H255" s="28">
        <v>77150.263514579798</v>
      </c>
      <c r="I255" s="28">
        <v>93027.025319809894</v>
      </c>
      <c r="J255" s="85">
        <v>92</v>
      </c>
      <c r="K255" s="28">
        <v>344160.136559707</v>
      </c>
      <c r="L255" s="28">
        <v>43066.091497245099</v>
      </c>
      <c r="M255" s="28">
        <v>0</v>
      </c>
      <c r="N255" s="28">
        <v>0</v>
      </c>
    </row>
    <row r="256" spans="1:14" s="65" customFormat="1" x14ac:dyDescent="0.25">
      <c r="A256" s="66">
        <v>55822.25</v>
      </c>
      <c r="B256" s="28">
        <v>23831.696744829998</v>
      </c>
      <c r="C256" s="28">
        <v>0</v>
      </c>
      <c r="D256" s="28">
        <v>125072.02124635701</v>
      </c>
      <c r="E256" s="28">
        <v>178332.41891845001</v>
      </c>
      <c r="F256" s="28">
        <v>0</v>
      </c>
      <c r="G256" s="28">
        <v>335795.66121167399</v>
      </c>
      <c r="H256" s="28">
        <v>81935.568199852496</v>
      </c>
      <c r="I256" s="28">
        <v>99073.781965597504</v>
      </c>
      <c r="J256" s="85">
        <v>92.999315537303204</v>
      </c>
      <c r="K256" s="28">
        <v>359341.76908390003</v>
      </c>
      <c r="L256" s="28">
        <v>23871.757730519101</v>
      </c>
      <c r="M256" s="28">
        <v>0</v>
      </c>
      <c r="N256" s="28">
        <v>0</v>
      </c>
    </row>
    <row r="257" spans="1:14" s="65" customFormat="1" x14ac:dyDescent="0.25">
      <c r="A257" s="66">
        <v>56187.5</v>
      </c>
      <c r="B257" s="28">
        <v>-221800.20405667601</v>
      </c>
      <c r="C257" s="28">
        <v>0</v>
      </c>
      <c r="D257" s="28">
        <v>128198.821777516</v>
      </c>
      <c r="E257" s="28">
        <v>182790.72939141101</v>
      </c>
      <c r="F257" s="28">
        <v>0</v>
      </c>
      <c r="G257" s="28">
        <v>351010.05211799801</v>
      </c>
      <c r="H257" s="28">
        <v>86956.317198939403</v>
      </c>
      <c r="I257" s="28">
        <v>105513.57779336099</v>
      </c>
      <c r="J257" s="85">
        <v>93.998631074606394</v>
      </c>
      <c r="K257" s="28">
        <v>375260.62438371201</v>
      </c>
      <c r="L257" s="28">
        <v>2482.4684109197901</v>
      </c>
      <c r="M257" s="28">
        <v>0</v>
      </c>
      <c r="N257" s="28">
        <v>0</v>
      </c>
    </row>
    <row r="258" spans="1:14" s="65" customFormat="1" x14ac:dyDescent="0.25">
      <c r="A258" s="66">
        <v>56552.75</v>
      </c>
      <c r="B258" s="28">
        <v>-495662.69004208402</v>
      </c>
      <c r="C258" s="28">
        <v>0</v>
      </c>
      <c r="D258" s="28">
        <v>131403.79232195401</v>
      </c>
      <c r="E258" s="28">
        <v>187360.497626197</v>
      </c>
      <c r="F258" s="28">
        <v>0</v>
      </c>
      <c r="G258" s="28">
        <v>366978.20632677298</v>
      </c>
      <c r="H258" s="28">
        <v>92225.808087835103</v>
      </c>
      <c r="I258" s="28">
        <v>112371.960349929</v>
      </c>
      <c r="J258" s="85">
        <v>94.997946611909597</v>
      </c>
      <c r="K258" s="28">
        <v>391958.26606396202</v>
      </c>
      <c r="L258" s="28">
        <v>-24373.648797436901</v>
      </c>
      <c r="M258" s="28">
        <v>0</v>
      </c>
      <c r="N258" s="28">
        <v>0</v>
      </c>
    </row>
    <row r="259" spans="1:14" s="65" customFormat="1" x14ac:dyDescent="0.25">
      <c r="A259" s="66">
        <v>56552.75</v>
      </c>
      <c r="B259" s="28">
        <v>-495662.69004208402</v>
      </c>
      <c r="C259" s="28">
        <v>0</v>
      </c>
      <c r="D259" s="28">
        <v>0</v>
      </c>
      <c r="E259" s="28">
        <v>0</v>
      </c>
      <c r="F259" s="28">
        <v>0</v>
      </c>
      <c r="G259" s="28">
        <v>0</v>
      </c>
      <c r="H259" s="28">
        <v>0</v>
      </c>
      <c r="I259" s="28">
        <v>0</v>
      </c>
      <c r="J259" s="85">
        <v>94.997946611909597</v>
      </c>
      <c r="K259" s="28">
        <v>0</v>
      </c>
      <c r="L259" s="28">
        <v>-24373.648797436901</v>
      </c>
      <c r="M259" s="28">
        <v>0</v>
      </c>
      <c r="N259" s="28">
        <v>0</v>
      </c>
    </row>
    <row r="260" spans="1:14" s="65" customFormat="1" x14ac:dyDescent="0.25">
      <c r="A260" s="66">
        <v>56552.75</v>
      </c>
      <c r="B260" s="28">
        <v>0</v>
      </c>
      <c r="C260" s="28">
        <v>0</v>
      </c>
      <c r="D260" s="28">
        <v>0</v>
      </c>
      <c r="E260" s="28">
        <v>0</v>
      </c>
      <c r="F260" s="28">
        <v>0</v>
      </c>
      <c r="G260" s="28">
        <v>0</v>
      </c>
      <c r="H260" s="28">
        <v>0</v>
      </c>
      <c r="I260" s="28">
        <v>0</v>
      </c>
      <c r="J260" s="85">
        <v>94.997946611909597</v>
      </c>
      <c r="K260" s="28">
        <v>0</v>
      </c>
      <c r="L260" s="28">
        <v>-24373.648797436901</v>
      </c>
      <c r="M260" s="28">
        <v>0</v>
      </c>
      <c r="N260" s="28">
        <v>0</v>
      </c>
    </row>
    <row r="261" spans="1:14" s="65" customFormat="1" x14ac:dyDescent="0.25">
      <c r="A261" s="65">
        <v>0</v>
      </c>
      <c r="B261" s="28">
        <v>0</v>
      </c>
      <c r="C261" s="28">
        <v>0</v>
      </c>
      <c r="D261" s="28">
        <v>0</v>
      </c>
      <c r="E261" s="28">
        <v>0</v>
      </c>
      <c r="F261" s="28">
        <v>0</v>
      </c>
      <c r="G261" s="28">
        <v>0</v>
      </c>
      <c r="H261" s="28">
        <v>0</v>
      </c>
      <c r="I261" s="28">
        <v>0</v>
      </c>
      <c r="J261" s="85">
        <v>0</v>
      </c>
      <c r="K261" s="28">
        <v>0</v>
      </c>
      <c r="L261" s="28">
        <v>0</v>
      </c>
      <c r="M261" s="28">
        <v>0</v>
      </c>
      <c r="N261" s="28">
        <v>0</v>
      </c>
    </row>
    <row r="262" spans="1:14" s="65" customFormat="1" x14ac:dyDescent="0.25">
      <c r="A262" s="65">
        <v>0</v>
      </c>
      <c r="B262" s="28">
        <v>0</v>
      </c>
      <c r="C262" s="28">
        <v>0</v>
      </c>
      <c r="D262" s="28">
        <v>0</v>
      </c>
      <c r="E262" s="28">
        <v>0</v>
      </c>
      <c r="F262" s="28">
        <v>0</v>
      </c>
      <c r="G262" s="28">
        <v>0</v>
      </c>
      <c r="H262" s="28">
        <v>0</v>
      </c>
      <c r="I262" s="28">
        <v>0</v>
      </c>
      <c r="J262" s="85">
        <v>0</v>
      </c>
      <c r="K262" s="28">
        <v>0</v>
      </c>
      <c r="L262" s="28">
        <v>0</v>
      </c>
      <c r="M262" s="28">
        <v>0</v>
      </c>
      <c r="N262" s="28">
        <v>0</v>
      </c>
    </row>
    <row r="263" spans="1:14" s="65" customFormat="1" x14ac:dyDescent="0.25">
      <c r="A263" s="65">
        <v>0</v>
      </c>
      <c r="B263" s="28">
        <v>0</v>
      </c>
      <c r="C263" s="28">
        <v>0</v>
      </c>
      <c r="D263" s="28">
        <v>0</v>
      </c>
      <c r="E263" s="28">
        <v>0</v>
      </c>
      <c r="F263" s="28">
        <v>0</v>
      </c>
      <c r="G263" s="28">
        <v>0</v>
      </c>
      <c r="H263" s="28">
        <v>0</v>
      </c>
      <c r="I263" s="28">
        <v>0</v>
      </c>
      <c r="J263" s="85">
        <v>0</v>
      </c>
      <c r="K263" s="28">
        <v>0</v>
      </c>
      <c r="L263" s="28">
        <v>0</v>
      </c>
      <c r="M263" s="28">
        <v>0</v>
      </c>
      <c r="N263" s="28">
        <v>0</v>
      </c>
    </row>
    <row r="264" spans="1:14" s="65" customFormat="1" x14ac:dyDescent="0.25">
      <c r="A264" s="65">
        <v>0</v>
      </c>
      <c r="B264" s="28">
        <v>0</v>
      </c>
      <c r="C264" s="28">
        <v>0</v>
      </c>
      <c r="D264" s="28">
        <v>0</v>
      </c>
      <c r="E264" s="28">
        <v>0</v>
      </c>
      <c r="F264" s="28">
        <v>0</v>
      </c>
      <c r="G264" s="28">
        <v>0</v>
      </c>
      <c r="H264" s="28">
        <v>0</v>
      </c>
      <c r="I264" s="28">
        <v>0</v>
      </c>
      <c r="J264" s="85">
        <v>0</v>
      </c>
      <c r="K264" s="28">
        <v>0</v>
      </c>
      <c r="L264" s="28">
        <v>0</v>
      </c>
      <c r="M264" s="28">
        <v>0</v>
      </c>
      <c r="N264" s="28">
        <v>0</v>
      </c>
    </row>
    <row r="265" spans="1:14" s="65" customFormat="1" x14ac:dyDescent="0.25">
      <c r="A265" s="65">
        <v>0</v>
      </c>
      <c r="B265" s="28">
        <v>0</v>
      </c>
      <c r="C265" s="28">
        <v>0</v>
      </c>
      <c r="D265" s="28">
        <v>0</v>
      </c>
      <c r="E265" s="28">
        <v>0</v>
      </c>
      <c r="F265" s="28">
        <v>0</v>
      </c>
      <c r="G265" s="28">
        <v>0</v>
      </c>
      <c r="H265" s="28">
        <v>0</v>
      </c>
      <c r="I265" s="28">
        <v>0</v>
      </c>
      <c r="J265" s="85">
        <v>0</v>
      </c>
      <c r="K265" s="28">
        <v>0</v>
      </c>
      <c r="L265" s="28">
        <v>0</v>
      </c>
      <c r="M265" s="28">
        <v>0</v>
      </c>
      <c r="N265" s="28">
        <v>0</v>
      </c>
    </row>
    <row r="266" spans="1:14" s="65" customFormat="1" x14ac:dyDescent="0.25">
      <c r="A266" s="65">
        <v>0</v>
      </c>
      <c r="B266" s="28">
        <v>0</v>
      </c>
      <c r="C266" s="28">
        <v>0</v>
      </c>
      <c r="D266" s="28">
        <v>0</v>
      </c>
      <c r="E266" s="28">
        <v>0</v>
      </c>
      <c r="F266" s="28">
        <v>0</v>
      </c>
      <c r="G266" s="28">
        <v>0</v>
      </c>
      <c r="H266" s="28">
        <v>0</v>
      </c>
      <c r="I266" s="28">
        <v>0</v>
      </c>
      <c r="J266" s="85">
        <v>0</v>
      </c>
      <c r="K266" s="28">
        <v>0</v>
      </c>
      <c r="L266" s="28">
        <v>0</v>
      </c>
      <c r="M266" s="28">
        <v>0</v>
      </c>
      <c r="N266" s="28">
        <v>0</v>
      </c>
    </row>
    <row r="267" spans="1:14" s="65" customFormat="1" x14ac:dyDescent="0.25">
      <c r="A267" s="65">
        <v>0</v>
      </c>
      <c r="B267" s="28">
        <v>0</v>
      </c>
      <c r="C267" s="28">
        <v>0</v>
      </c>
      <c r="D267" s="28">
        <v>0</v>
      </c>
      <c r="E267" s="28">
        <v>0</v>
      </c>
      <c r="F267" s="28">
        <v>0</v>
      </c>
      <c r="G267" s="28">
        <v>0</v>
      </c>
      <c r="H267" s="28">
        <v>0</v>
      </c>
      <c r="I267" s="28">
        <v>0</v>
      </c>
      <c r="J267" s="85">
        <v>0</v>
      </c>
      <c r="K267" s="28">
        <v>0</v>
      </c>
      <c r="L267" s="28">
        <v>0</v>
      </c>
      <c r="M267" s="28">
        <v>0</v>
      </c>
      <c r="N267" s="28">
        <v>0</v>
      </c>
    </row>
    <row r="268" spans="1:14" s="65" customFormat="1" x14ac:dyDescent="0.25">
      <c r="A268" s="65">
        <v>0</v>
      </c>
      <c r="B268" s="28">
        <v>0</v>
      </c>
      <c r="C268" s="28">
        <v>0</v>
      </c>
      <c r="D268" s="28">
        <v>0</v>
      </c>
      <c r="E268" s="28">
        <v>0</v>
      </c>
      <c r="F268" s="28">
        <v>0</v>
      </c>
      <c r="G268" s="28">
        <v>0</v>
      </c>
      <c r="H268" s="28">
        <v>0</v>
      </c>
      <c r="I268" s="28">
        <v>0</v>
      </c>
      <c r="J268" s="85">
        <v>0</v>
      </c>
      <c r="K268" s="28">
        <v>0</v>
      </c>
      <c r="L268" s="28">
        <v>0</v>
      </c>
      <c r="M268" s="28">
        <v>0</v>
      </c>
      <c r="N268" s="28">
        <v>0</v>
      </c>
    </row>
    <row r="269" spans="1:14" s="65" customFormat="1" x14ac:dyDescent="0.25">
      <c r="A269" s="65">
        <v>0</v>
      </c>
      <c r="B269" s="28">
        <v>0</v>
      </c>
      <c r="C269" s="28">
        <v>0</v>
      </c>
      <c r="D269" s="28">
        <v>0</v>
      </c>
      <c r="E269" s="28">
        <v>0</v>
      </c>
      <c r="F269" s="28">
        <v>0</v>
      </c>
      <c r="G269" s="28">
        <v>0</v>
      </c>
      <c r="H269" s="28">
        <v>0</v>
      </c>
      <c r="I269" s="28">
        <v>0</v>
      </c>
      <c r="J269" s="85">
        <v>0</v>
      </c>
      <c r="K269" s="28">
        <v>0</v>
      </c>
      <c r="L269" s="28">
        <v>0</v>
      </c>
      <c r="M269" s="28">
        <v>0</v>
      </c>
      <c r="N269" s="28">
        <v>0</v>
      </c>
    </row>
    <row r="270" spans="1:14" s="65" customFormat="1" x14ac:dyDescent="0.25">
      <c r="A270" s="65">
        <v>0</v>
      </c>
      <c r="B270" s="28">
        <v>0</v>
      </c>
      <c r="C270" s="28">
        <v>0</v>
      </c>
      <c r="D270" s="28">
        <v>0</v>
      </c>
      <c r="E270" s="28">
        <v>0</v>
      </c>
      <c r="F270" s="28">
        <v>0</v>
      </c>
      <c r="G270" s="28">
        <v>0</v>
      </c>
      <c r="H270" s="28">
        <v>0</v>
      </c>
      <c r="I270" s="28">
        <v>0</v>
      </c>
      <c r="J270" s="85">
        <v>0</v>
      </c>
      <c r="K270" s="28">
        <v>0</v>
      </c>
      <c r="L270" s="28">
        <v>0</v>
      </c>
      <c r="M270" s="28">
        <v>0</v>
      </c>
      <c r="N270" s="28">
        <v>0</v>
      </c>
    </row>
    <row r="271" spans="1:14" s="65" customFormat="1" x14ac:dyDescent="0.25">
      <c r="A271" s="65" t="s">
        <v>40</v>
      </c>
      <c r="B271" s="28"/>
      <c r="C271" s="28"/>
      <c r="D271" s="28"/>
      <c r="E271" s="28"/>
      <c r="F271" s="28"/>
      <c r="G271" s="28"/>
      <c r="H271" s="28"/>
      <c r="I271" s="28"/>
      <c r="J271" s="85"/>
      <c r="K271" s="28"/>
      <c r="L271" s="28"/>
      <c r="M271" s="28"/>
      <c r="N271" s="28"/>
    </row>
    <row r="272" spans="1:14" s="65" customFormat="1" x14ac:dyDescent="0.25">
      <c r="A272" s="65" t="s">
        <v>0</v>
      </c>
      <c r="B272" s="28" t="s">
        <v>1</v>
      </c>
      <c r="C272" s="28" t="s">
        <v>2</v>
      </c>
      <c r="D272" s="28" t="s">
        <v>3</v>
      </c>
      <c r="E272" s="28" t="s">
        <v>4</v>
      </c>
      <c r="F272" s="28" t="s">
        <v>5</v>
      </c>
      <c r="G272" s="28" t="s">
        <v>6</v>
      </c>
      <c r="H272" s="28" t="s">
        <v>7</v>
      </c>
      <c r="I272" s="28" t="s">
        <v>8</v>
      </c>
      <c r="J272" s="85" t="s">
        <v>31</v>
      </c>
      <c r="K272" s="28" t="s">
        <v>32</v>
      </c>
      <c r="L272" s="28" t="s">
        <v>55</v>
      </c>
      <c r="M272" s="28" t="s">
        <v>64</v>
      </c>
      <c r="N272" s="28" t="s">
        <v>65</v>
      </c>
    </row>
    <row r="273" spans="1:14" s="65" customFormat="1" x14ac:dyDescent="0.25">
      <c r="A273" s="66">
        <v>43943</v>
      </c>
      <c r="B273" s="28">
        <v>700577</v>
      </c>
      <c r="C273" s="28">
        <v>269707</v>
      </c>
      <c r="D273" s="28">
        <v>0</v>
      </c>
      <c r="E273" s="28">
        <v>0</v>
      </c>
      <c r="F273" s="28">
        <v>0</v>
      </c>
      <c r="G273" s="28">
        <v>0</v>
      </c>
      <c r="H273" s="28">
        <v>0</v>
      </c>
      <c r="I273" s="28">
        <v>0</v>
      </c>
      <c r="J273" s="85">
        <v>60.476386036960903</v>
      </c>
      <c r="K273" s="28">
        <v>0</v>
      </c>
      <c r="L273" s="28">
        <v>0</v>
      </c>
      <c r="M273" s="28">
        <v>0</v>
      </c>
      <c r="N273" s="28">
        <v>0</v>
      </c>
    </row>
    <row r="274" spans="1:14" s="65" customFormat="1" x14ac:dyDescent="0.25">
      <c r="A274" s="66">
        <v>44308.25</v>
      </c>
      <c r="B274" s="28">
        <v>777731.62</v>
      </c>
      <c r="C274" s="28">
        <v>327698.42</v>
      </c>
      <c r="D274" s="28">
        <v>0</v>
      </c>
      <c r="E274" s="28">
        <v>0</v>
      </c>
      <c r="F274" s="28">
        <v>0</v>
      </c>
      <c r="G274" s="28">
        <v>0</v>
      </c>
      <c r="H274" s="28">
        <v>0</v>
      </c>
      <c r="I274" s="28">
        <v>0</v>
      </c>
      <c r="J274" s="85">
        <v>61.4757015742642</v>
      </c>
      <c r="K274" s="28">
        <v>0</v>
      </c>
      <c r="L274" s="28">
        <v>0</v>
      </c>
      <c r="M274" s="28">
        <v>0</v>
      </c>
      <c r="N274" s="28">
        <v>0</v>
      </c>
    </row>
    <row r="275" spans="1:14" s="65" customFormat="1" x14ac:dyDescent="0.25">
      <c r="A275" s="66">
        <v>44673.5</v>
      </c>
      <c r="B275" s="28">
        <v>859515.5172</v>
      </c>
      <c r="C275" s="28">
        <v>389169.32520000002</v>
      </c>
      <c r="D275" s="28">
        <v>0</v>
      </c>
      <c r="E275" s="28">
        <v>0</v>
      </c>
      <c r="F275" s="28">
        <v>0</v>
      </c>
      <c r="G275" s="28">
        <v>0</v>
      </c>
      <c r="H275" s="28">
        <v>0</v>
      </c>
      <c r="I275" s="28">
        <v>0</v>
      </c>
      <c r="J275" s="85">
        <v>62.475017111567396</v>
      </c>
      <c r="K275" s="28">
        <v>0</v>
      </c>
      <c r="L275" s="28">
        <v>0</v>
      </c>
      <c r="M275" s="28">
        <v>0</v>
      </c>
      <c r="N275" s="28">
        <v>0</v>
      </c>
    </row>
    <row r="276" spans="1:14" s="65" customFormat="1" x14ac:dyDescent="0.25">
      <c r="A276" s="66">
        <v>44802.75</v>
      </c>
      <c r="B276" s="28">
        <v>889791.02354585298</v>
      </c>
      <c r="C276" s="28">
        <v>412027.46002669702</v>
      </c>
      <c r="D276" s="28">
        <v>0</v>
      </c>
      <c r="E276" s="28">
        <v>39396.33625</v>
      </c>
      <c r="F276" s="28">
        <v>0</v>
      </c>
      <c r="G276" s="28">
        <v>0</v>
      </c>
      <c r="H276" s="28">
        <v>0</v>
      </c>
      <c r="I276" s="28">
        <v>0</v>
      </c>
      <c r="J276" s="85">
        <v>62.8281998631074</v>
      </c>
      <c r="K276" s="28">
        <v>39396.33625</v>
      </c>
      <c r="L276" s="28">
        <v>0</v>
      </c>
      <c r="M276" s="28">
        <v>0</v>
      </c>
      <c r="N276" s="28">
        <v>0</v>
      </c>
    </row>
    <row r="277" spans="1:14" s="65" customFormat="1" x14ac:dyDescent="0.25">
      <c r="A277" s="66">
        <v>45168</v>
      </c>
      <c r="B277" s="28">
        <v>969178.48495860398</v>
      </c>
      <c r="C277" s="28">
        <v>438176.86297204799</v>
      </c>
      <c r="D277" s="28">
        <v>0</v>
      </c>
      <c r="E277" s="28">
        <v>40381.244656249997</v>
      </c>
      <c r="F277" s="28">
        <v>0</v>
      </c>
      <c r="G277" s="28">
        <v>0</v>
      </c>
      <c r="H277" s="28">
        <v>0</v>
      </c>
      <c r="I277" s="28">
        <v>0</v>
      </c>
      <c r="J277" s="85">
        <v>63.830253251197803</v>
      </c>
      <c r="K277" s="28">
        <v>40381.244656249997</v>
      </c>
      <c r="L277" s="28">
        <v>0</v>
      </c>
      <c r="M277" s="28">
        <v>0</v>
      </c>
      <c r="N277" s="28">
        <v>0</v>
      </c>
    </row>
    <row r="278" spans="1:14" s="65" customFormat="1" x14ac:dyDescent="0.25">
      <c r="A278" s="66">
        <v>45412.625</v>
      </c>
      <c r="B278" s="28">
        <v>1025017.24096337</v>
      </c>
      <c r="C278" s="28">
        <v>455848.90940038901</v>
      </c>
      <c r="D278" s="28">
        <v>0</v>
      </c>
      <c r="E278" s="28">
        <v>27650.511399118699</v>
      </c>
      <c r="F278" s="28">
        <v>0</v>
      </c>
      <c r="G278" s="28">
        <v>0</v>
      </c>
      <c r="H278" s="28">
        <v>0</v>
      </c>
      <c r="I278" s="28">
        <v>0</v>
      </c>
      <c r="J278" s="85">
        <v>64.498288843257995</v>
      </c>
      <c r="K278" s="28">
        <v>27650.511399118699</v>
      </c>
      <c r="L278" s="28">
        <v>0</v>
      </c>
      <c r="M278" s="28">
        <v>0</v>
      </c>
      <c r="N278" s="28">
        <v>0</v>
      </c>
    </row>
    <row r="279" spans="1:14" s="65" customFormat="1" x14ac:dyDescent="0.25">
      <c r="A279" s="66">
        <v>45777.875</v>
      </c>
      <c r="B279" s="28">
        <v>1086518.2754211701</v>
      </c>
      <c r="C279" s="28">
        <v>367296.903048707</v>
      </c>
      <c r="D279" s="28">
        <v>0</v>
      </c>
      <c r="E279" s="28">
        <v>96374.482982236295</v>
      </c>
      <c r="F279" s="28">
        <v>27350.9345640233</v>
      </c>
      <c r="G279" s="28">
        <v>0</v>
      </c>
      <c r="H279" s="28">
        <v>1435.09345640233</v>
      </c>
      <c r="I279" s="28">
        <v>18093.364477066702</v>
      </c>
      <c r="J279" s="85">
        <v>65.497604380561199</v>
      </c>
      <c r="K279" s="28">
        <v>115902.940915705</v>
      </c>
      <c r="L279" s="28">
        <v>0</v>
      </c>
      <c r="M279" s="28">
        <v>0</v>
      </c>
      <c r="N279" s="28">
        <v>0</v>
      </c>
    </row>
    <row r="280" spans="1:14" s="65" customFormat="1" x14ac:dyDescent="0.25">
      <c r="A280" s="66">
        <v>46143.125</v>
      </c>
      <c r="B280" s="28">
        <v>1151709.3719464401</v>
      </c>
      <c r="C280" s="28">
        <v>270377.65758846898</v>
      </c>
      <c r="D280" s="28">
        <v>0</v>
      </c>
      <c r="E280" s="28">
        <v>98783.845056792197</v>
      </c>
      <c r="F280" s="28">
        <v>22037.814182922401</v>
      </c>
      <c r="G280" s="28">
        <v>0</v>
      </c>
      <c r="H280" s="28">
        <v>903.78141829224501</v>
      </c>
      <c r="I280" s="28">
        <v>19269.433168076001</v>
      </c>
      <c r="J280" s="85">
        <v>66.499657768651602</v>
      </c>
      <c r="K280" s="28">
        <v>118957.05964316</v>
      </c>
      <c r="L280" s="28">
        <v>0</v>
      </c>
      <c r="M280" s="28">
        <v>0</v>
      </c>
      <c r="N280" s="28">
        <v>0</v>
      </c>
    </row>
    <row r="281" spans="1:14" s="65" customFormat="1" x14ac:dyDescent="0.25">
      <c r="A281" s="66">
        <v>46265</v>
      </c>
      <c r="B281" s="28">
        <v>1174157.14858033</v>
      </c>
      <c r="C281" s="28">
        <v>235199.03978512899</v>
      </c>
      <c r="D281" s="28">
        <v>0</v>
      </c>
      <c r="E281" s="28">
        <v>33543.234450838099</v>
      </c>
      <c r="F281" s="28">
        <v>5374.2417360500704</v>
      </c>
      <c r="G281" s="28">
        <v>0</v>
      </c>
      <c r="H281" s="28">
        <v>106.760244789127</v>
      </c>
      <c r="I281" s="28">
        <v>6798.5092544945101</v>
      </c>
      <c r="J281" s="85">
        <v>66.833675564681698</v>
      </c>
      <c r="K281" s="28">
        <v>40448.503950121798</v>
      </c>
      <c r="L281" s="28">
        <v>0</v>
      </c>
      <c r="M281" s="28">
        <v>0</v>
      </c>
      <c r="N281" s="28">
        <v>0</v>
      </c>
    </row>
    <row r="282" spans="1:14" s="65" customFormat="1" x14ac:dyDescent="0.25">
      <c r="A282" s="66">
        <v>46630.25</v>
      </c>
      <c r="B282" s="28">
        <v>1244606.57749515</v>
      </c>
      <c r="C282" s="28">
        <v>187157.48398452299</v>
      </c>
      <c r="D282" s="28">
        <v>67462.671263685697</v>
      </c>
      <c r="E282" s="28">
        <v>101253.44118321199</v>
      </c>
      <c r="F282" s="28">
        <v>71455.212961240599</v>
      </c>
      <c r="G282" s="28">
        <v>0</v>
      </c>
      <c r="H282" s="28">
        <v>7840.7819441860902</v>
      </c>
      <c r="I282" s="28">
        <v>20521.946324001001</v>
      </c>
      <c r="J282" s="85">
        <v>67.832991101984902</v>
      </c>
      <c r="K282" s="28">
        <v>129616.16945139899</v>
      </c>
      <c r="L282" s="28">
        <v>0</v>
      </c>
      <c r="M282" s="28">
        <v>0</v>
      </c>
      <c r="N282" s="28">
        <v>0</v>
      </c>
    </row>
    <row r="283" spans="1:14" s="65" customFormat="1" x14ac:dyDescent="0.25">
      <c r="A283" s="66">
        <v>46995.5</v>
      </c>
      <c r="B283" s="28">
        <v>1319282.9721448601</v>
      </c>
      <c r="C283" s="28">
        <v>134272.075814385</v>
      </c>
      <c r="D283" s="28">
        <v>69149.238045277802</v>
      </c>
      <c r="E283" s="28">
        <v>103784.777212792</v>
      </c>
      <c r="F283" s="28">
        <v>70006.301377557495</v>
      </c>
      <c r="G283" s="28">
        <v>0</v>
      </c>
      <c r="H283" s="28">
        <v>7623.4452066336298</v>
      </c>
      <c r="I283" s="28">
        <v>21855.872835061</v>
      </c>
      <c r="J283" s="85">
        <v>68.832306639288106</v>
      </c>
      <c r="K283" s="28">
        <v>133264.09525448701</v>
      </c>
      <c r="L283" s="28">
        <v>0</v>
      </c>
      <c r="M283" s="28">
        <v>0</v>
      </c>
      <c r="N283" s="28">
        <v>0</v>
      </c>
    </row>
    <row r="284" spans="1:14" s="65" customFormat="1" x14ac:dyDescent="0.25">
      <c r="A284" s="66">
        <v>47360.75</v>
      </c>
      <c r="B284" s="28">
        <v>1398439.95047355</v>
      </c>
      <c r="C284" s="28">
        <v>76182.578417834797</v>
      </c>
      <c r="D284" s="28">
        <v>70877.968996409705</v>
      </c>
      <c r="E284" s="28">
        <v>106379.39664311201</v>
      </c>
      <c r="F284" s="28">
        <v>68302.598195811399</v>
      </c>
      <c r="G284" s="28">
        <v>0</v>
      </c>
      <c r="H284" s="28">
        <v>7367.88972937172</v>
      </c>
      <c r="I284" s="28">
        <v>23276.504569339999</v>
      </c>
      <c r="J284" s="85">
        <v>69.831622176591296</v>
      </c>
      <c r="K284" s="28">
        <v>137023.79094182301</v>
      </c>
      <c r="L284" s="28">
        <v>0</v>
      </c>
      <c r="M284" s="28">
        <v>0</v>
      </c>
      <c r="N284" s="28">
        <v>0</v>
      </c>
    </row>
    <row r="285" spans="1:14" s="65" customFormat="1" x14ac:dyDescent="0.25">
      <c r="A285" s="66">
        <v>47421.5</v>
      </c>
      <c r="B285" s="28">
        <v>1411889.93846731</v>
      </c>
      <c r="C285" s="28">
        <v>66574.364678780301</v>
      </c>
      <c r="D285" s="28">
        <v>11643.198192428699</v>
      </c>
      <c r="E285" s="28">
        <v>17911.931262289901</v>
      </c>
      <c r="F285" s="28">
        <v>750.87551623328</v>
      </c>
      <c r="G285" s="28">
        <v>0</v>
      </c>
      <c r="H285" s="28">
        <v>0</v>
      </c>
      <c r="I285" s="28">
        <v>4072.1934072028098</v>
      </c>
      <c r="J285" s="85">
        <v>69.998631074606394</v>
      </c>
      <c r="K285" s="28">
        <v>21984.124669492699</v>
      </c>
      <c r="L285" s="28">
        <v>0</v>
      </c>
      <c r="M285" s="28">
        <v>0</v>
      </c>
      <c r="N285" s="28">
        <v>0</v>
      </c>
    </row>
    <row r="286" spans="1:14" s="65" customFormat="1" x14ac:dyDescent="0.25">
      <c r="A286" s="66">
        <v>47786.75</v>
      </c>
      <c r="B286" s="28">
        <v>1445074.50490428</v>
      </c>
      <c r="C286" s="28">
        <v>43307.785166380301</v>
      </c>
      <c r="D286" s="28">
        <v>72649.918221319997</v>
      </c>
      <c r="E286" s="28">
        <v>109038.881559189</v>
      </c>
      <c r="F286" s="28">
        <v>65746.892368848799</v>
      </c>
      <c r="G286" s="28">
        <v>0</v>
      </c>
      <c r="H286" s="28">
        <v>17611.430559979599</v>
      </c>
      <c r="I286" s="28">
        <v>24789.477366347099</v>
      </c>
      <c r="J286" s="85">
        <v>70.997946611909597</v>
      </c>
      <c r="K286" s="28">
        <v>151439.789485516</v>
      </c>
      <c r="L286" s="28">
        <v>51528.8298710698</v>
      </c>
      <c r="M286" s="28">
        <v>0</v>
      </c>
      <c r="N286" s="28">
        <v>0</v>
      </c>
    </row>
    <row r="287" spans="1:14" s="65" customFormat="1" x14ac:dyDescent="0.25">
      <c r="A287" s="66">
        <v>48152</v>
      </c>
      <c r="B287" s="28">
        <v>1475330.7523507101</v>
      </c>
      <c r="C287" s="28">
        <v>19776.761505677499</v>
      </c>
      <c r="D287" s="28">
        <v>74466.166176853003</v>
      </c>
      <c r="E287" s="28">
        <v>111764.85359816899</v>
      </c>
      <c r="F287" s="28">
        <v>65894.708360307806</v>
      </c>
      <c r="G287" s="28">
        <v>0</v>
      </c>
      <c r="H287" s="28">
        <v>18878.232802032799</v>
      </c>
      <c r="I287" s="28">
        <v>26400.793395159701</v>
      </c>
      <c r="J287" s="85">
        <v>72</v>
      </c>
      <c r="K287" s="28">
        <v>157043.87979536201</v>
      </c>
      <c r="L287" s="28">
        <v>56448.222847823497</v>
      </c>
      <c r="M287" s="28">
        <v>0</v>
      </c>
      <c r="N287" s="28">
        <v>0</v>
      </c>
    </row>
    <row r="288" spans="1:14" s="65" customFormat="1" x14ac:dyDescent="0.25">
      <c r="A288" s="66">
        <v>48517.25</v>
      </c>
      <c r="B288" s="28">
        <v>1491460.63951066</v>
      </c>
      <c r="C288" s="28">
        <v>0</v>
      </c>
      <c r="D288" s="28">
        <v>76327.820331274299</v>
      </c>
      <c r="E288" s="28">
        <v>114558.97493812301</v>
      </c>
      <c r="F288" s="28">
        <v>0</v>
      </c>
      <c r="G288" s="28">
        <v>150104.87965630999</v>
      </c>
      <c r="H288" s="28">
        <v>25818.719914077599</v>
      </c>
      <c r="I288" s="28">
        <v>28116.844965845099</v>
      </c>
      <c r="J288" s="85">
        <v>72.999315537303204</v>
      </c>
      <c r="K288" s="28">
        <v>168494.539818046</v>
      </c>
      <c r="L288" s="28">
        <v>57630.107513699797</v>
      </c>
      <c r="M288" s="28">
        <v>0</v>
      </c>
      <c r="N288" s="28">
        <v>0</v>
      </c>
    </row>
    <row r="289" spans="1:14" s="65" customFormat="1" x14ac:dyDescent="0.25">
      <c r="A289" s="66">
        <v>48882.5</v>
      </c>
      <c r="B289" s="28">
        <v>1483161.7278360699</v>
      </c>
      <c r="C289" s="28">
        <v>0</v>
      </c>
      <c r="D289" s="28">
        <v>78236.015839556203</v>
      </c>
      <c r="E289" s="28">
        <v>117422.949311576</v>
      </c>
      <c r="F289" s="28">
        <v>0</v>
      </c>
      <c r="G289" s="28">
        <v>161450.70673834599</v>
      </c>
      <c r="H289" s="28">
        <v>28655.176684586499</v>
      </c>
      <c r="I289" s="28">
        <v>29944.439888624998</v>
      </c>
      <c r="J289" s="85">
        <v>73.998631074606394</v>
      </c>
      <c r="K289" s="28">
        <v>176022.565884788</v>
      </c>
      <c r="L289" s="28">
        <v>60383.021842536997</v>
      </c>
      <c r="M289" s="28">
        <v>0</v>
      </c>
      <c r="N289" s="28">
        <v>0</v>
      </c>
    </row>
    <row r="290" spans="1:14" s="65" customFormat="1" x14ac:dyDescent="0.25">
      <c r="A290" s="66">
        <v>49247.75</v>
      </c>
      <c r="B290" s="28">
        <v>1469463.28879902</v>
      </c>
      <c r="C290" s="28">
        <v>0</v>
      </c>
      <c r="D290" s="28">
        <v>80191.916235545097</v>
      </c>
      <c r="E290" s="28">
        <v>120358.523044366</v>
      </c>
      <c r="F290" s="28">
        <v>0</v>
      </c>
      <c r="G290" s="28">
        <v>168875.74077500601</v>
      </c>
      <c r="H290" s="28">
        <v>30630.7074170019</v>
      </c>
      <c r="I290" s="28">
        <v>31890.828481385601</v>
      </c>
      <c r="J290" s="85">
        <v>74.997946611909597</v>
      </c>
      <c r="K290" s="28">
        <v>182880.05894275301</v>
      </c>
      <c r="L290" s="28">
        <v>62317.719656977701</v>
      </c>
      <c r="M290" s="28">
        <v>0</v>
      </c>
      <c r="N290" s="28">
        <v>0</v>
      </c>
    </row>
    <row r="291" spans="1:14" s="65" customFormat="1" x14ac:dyDescent="0.25">
      <c r="A291" s="66">
        <v>49613</v>
      </c>
      <c r="B291" s="28">
        <v>1449974.00456554</v>
      </c>
      <c r="C291" s="28">
        <v>0</v>
      </c>
      <c r="D291" s="28">
        <v>82196.714141433695</v>
      </c>
      <c r="E291" s="28">
        <v>123367.48612047501</v>
      </c>
      <c r="F291" s="28">
        <v>0</v>
      </c>
      <c r="G291" s="28">
        <v>175632.41874893801</v>
      </c>
      <c r="H291" s="28">
        <v>32522.577249702601</v>
      </c>
      <c r="I291" s="28">
        <v>33963.732332675703</v>
      </c>
      <c r="J291" s="85">
        <v>76</v>
      </c>
      <c r="K291" s="28">
        <v>189853.79570285301</v>
      </c>
      <c r="L291" s="28">
        <v>66793.785854501199</v>
      </c>
      <c r="M291" s="28">
        <v>0</v>
      </c>
      <c r="N291" s="28">
        <v>0</v>
      </c>
    </row>
    <row r="292" spans="1:14" s="65" customFormat="1" x14ac:dyDescent="0.25">
      <c r="A292" s="66">
        <v>49978.25</v>
      </c>
      <c r="B292" s="28">
        <v>1424153.32204235</v>
      </c>
      <c r="C292" s="28">
        <v>0</v>
      </c>
      <c r="D292" s="28">
        <v>84251.631994969503</v>
      </c>
      <c r="E292" s="28">
        <v>126451.673273487</v>
      </c>
      <c r="F292" s="28">
        <v>0</v>
      </c>
      <c r="G292" s="28">
        <v>182507.88065824399</v>
      </c>
      <c r="H292" s="28">
        <v>34447.706584308296</v>
      </c>
      <c r="I292" s="28">
        <v>36171.374934299602</v>
      </c>
      <c r="J292" s="85">
        <v>76.999315537303204</v>
      </c>
      <c r="K292" s="28">
        <v>197070.75479209499</v>
      </c>
      <c r="L292" s="28">
        <v>65907.909298433995</v>
      </c>
      <c r="M292" s="28">
        <v>0</v>
      </c>
      <c r="N292" s="28">
        <v>0</v>
      </c>
    </row>
    <row r="293" spans="1:14" s="65" customFormat="1" x14ac:dyDescent="0.25">
      <c r="A293" s="66">
        <v>50343.5</v>
      </c>
      <c r="B293" s="28">
        <v>1391383.2054282599</v>
      </c>
      <c r="C293" s="28">
        <v>0</v>
      </c>
      <c r="D293" s="28">
        <v>86357.922794843704</v>
      </c>
      <c r="E293" s="28">
        <v>129612.96510532399</v>
      </c>
      <c r="F293" s="28">
        <v>0</v>
      </c>
      <c r="G293" s="28">
        <v>189629.497575435</v>
      </c>
      <c r="H293" s="28">
        <v>36441.759321121899</v>
      </c>
      <c r="I293" s="28">
        <v>38522.514305029101</v>
      </c>
      <c r="J293" s="85">
        <v>77.998631074606394</v>
      </c>
      <c r="K293" s="28">
        <v>204577.23873147499</v>
      </c>
      <c r="L293" s="28">
        <v>67177.043492563898</v>
      </c>
      <c r="M293" s="28">
        <v>0</v>
      </c>
      <c r="N293" s="28">
        <v>0</v>
      </c>
    </row>
    <row r="294" spans="1:14" s="65" customFormat="1" x14ac:dyDescent="0.25">
      <c r="A294" s="66">
        <v>50708.75</v>
      </c>
      <c r="B294" s="28">
        <v>1350985.48286627</v>
      </c>
      <c r="C294" s="28">
        <v>0</v>
      </c>
      <c r="D294" s="28">
        <v>88516.870864714801</v>
      </c>
      <c r="E294" s="28">
        <v>132853.289232957</v>
      </c>
      <c r="F294" s="28">
        <v>0</v>
      </c>
      <c r="G294" s="28">
        <v>197043.99565922801</v>
      </c>
      <c r="H294" s="28">
        <v>38517.818784583898</v>
      </c>
      <c r="I294" s="28">
        <v>41026.477734856002</v>
      </c>
      <c r="J294" s="85">
        <v>78.997946611909597</v>
      </c>
      <c r="K294" s="28">
        <v>212397.58575239699</v>
      </c>
      <c r="L294" s="28">
        <v>68541.044602377602</v>
      </c>
      <c r="M294" s="28">
        <v>0</v>
      </c>
      <c r="N294" s="28">
        <v>0</v>
      </c>
    </row>
    <row r="295" spans="1:14" s="65" customFormat="1" x14ac:dyDescent="0.25">
      <c r="A295" s="66">
        <v>51074</v>
      </c>
      <c r="B295" s="28">
        <v>1302223.7565838301</v>
      </c>
      <c r="C295" s="28">
        <v>0</v>
      </c>
      <c r="D295" s="28">
        <v>90729.792636332699</v>
      </c>
      <c r="E295" s="28">
        <v>136174.62146378099</v>
      </c>
      <c r="F295" s="28">
        <v>0</v>
      </c>
      <c r="G295" s="28">
        <v>204776.170140537</v>
      </c>
      <c r="H295" s="28">
        <v>40682.827639350398</v>
      </c>
      <c r="I295" s="28">
        <v>43693.198787621601</v>
      </c>
      <c r="J295" s="85">
        <v>80</v>
      </c>
      <c r="K295" s="28">
        <v>220550.647890753</v>
      </c>
      <c r="L295" s="28">
        <v>72245.212987501494</v>
      </c>
      <c r="M295" s="28">
        <v>0</v>
      </c>
      <c r="N295" s="28">
        <v>0</v>
      </c>
    </row>
    <row r="296" spans="1:14" s="65" customFormat="1" x14ac:dyDescent="0.25">
      <c r="A296" s="66">
        <v>51439.25</v>
      </c>
      <c r="B296" s="28">
        <v>1244300.77331731</v>
      </c>
      <c r="C296" s="28">
        <v>0</v>
      </c>
      <c r="D296" s="28">
        <v>92998.037452240998</v>
      </c>
      <c r="E296" s="28">
        <v>139578.98700037599</v>
      </c>
      <c r="F296" s="28">
        <v>0</v>
      </c>
      <c r="G296" s="28">
        <v>212845.36573070701</v>
      </c>
      <c r="H296" s="28">
        <v>42942.202404598</v>
      </c>
      <c r="I296" s="28">
        <v>46533.256708817004</v>
      </c>
      <c r="J296" s="85">
        <v>80.999315537303204</v>
      </c>
      <c r="K296" s="28">
        <v>229054.446113791</v>
      </c>
      <c r="L296" s="28">
        <v>69637.634041916201</v>
      </c>
      <c r="M296" s="28">
        <v>0</v>
      </c>
      <c r="N296" s="28">
        <v>0</v>
      </c>
    </row>
    <row r="297" spans="1:14" s="65" customFormat="1" x14ac:dyDescent="0.25">
      <c r="A297" s="66">
        <v>51804.5</v>
      </c>
      <c r="B297" s="28">
        <v>1176354.29045397</v>
      </c>
      <c r="C297" s="28">
        <v>0</v>
      </c>
      <c r="D297" s="28">
        <v>95322.988388547004</v>
      </c>
      <c r="E297" s="28">
        <v>143068.46167538501</v>
      </c>
      <c r="F297" s="28">
        <v>0</v>
      </c>
      <c r="G297" s="28">
        <v>221270.13421659099</v>
      </c>
      <c r="H297" s="28">
        <v>45301.137580645598</v>
      </c>
      <c r="I297" s="28">
        <v>49557.918394890097</v>
      </c>
      <c r="J297" s="85">
        <v>81.998631074606394</v>
      </c>
      <c r="K297" s="28">
        <v>237927.51765092101</v>
      </c>
      <c r="L297" s="28">
        <v>69514.009682531498</v>
      </c>
      <c r="M297" s="28">
        <v>0</v>
      </c>
      <c r="N297" s="28">
        <v>0</v>
      </c>
    </row>
    <row r="298" spans="1:14" s="65" customFormat="1" x14ac:dyDescent="0.25">
      <c r="A298" s="66">
        <v>52169.75</v>
      </c>
      <c r="B298" s="28">
        <v>1097452.271033</v>
      </c>
      <c r="C298" s="28">
        <v>0</v>
      </c>
      <c r="D298" s="28">
        <v>97706.063098260696</v>
      </c>
      <c r="E298" s="28">
        <v>146645.17321727</v>
      </c>
      <c r="F298" s="28">
        <v>0</v>
      </c>
      <c r="G298" s="28">
        <v>230069.58442373399</v>
      </c>
      <c r="H298" s="28">
        <v>47764.983638645703</v>
      </c>
      <c r="I298" s="28">
        <v>52779.183090557999</v>
      </c>
      <c r="J298" s="85">
        <v>82.997946611909597</v>
      </c>
      <c r="K298" s="28">
        <v>247189.33994647299</v>
      </c>
      <c r="L298" s="28">
        <v>68792.648564560106</v>
      </c>
      <c r="M298" s="28">
        <v>0</v>
      </c>
      <c r="N298" s="28">
        <v>0</v>
      </c>
    </row>
    <row r="299" spans="1:14" s="65" customFormat="1" x14ac:dyDescent="0.25">
      <c r="A299" s="66">
        <v>52535</v>
      </c>
      <c r="B299" s="28">
        <v>1006587.62291815</v>
      </c>
      <c r="C299" s="28">
        <v>0</v>
      </c>
      <c r="D299" s="28">
        <v>100148.714675717</v>
      </c>
      <c r="E299" s="28">
        <v>150311.30254770099</v>
      </c>
      <c r="F299" s="28">
        <v>0</v>
      </c>
      <c r="G299" s="28">
        <v>239263.808976434</v>
      </c>
      <c r="H299" s="28">
        <v>50339.366513401503</v>
      </c>
      <c r="I299" s="28">
        <v>56209.829991444298</v>
      </c>
      <c r="J299" s="85">
        <v>84</v>
      </c>
      <c r="K299" s="28">
        <v>256860.49905254701</v>
      </c>
      <c r="L299" s="28">
        <v>70803.372324709897</v>
      </c>
      <c r="M299" s="28">
        <v>0</v>
      </c>
      <c r="N299" s="28">
        <v>0</v>
      </c>
    </row>
    <row r="300" spans="1:14" s="65" customFormat="1" x14ac:dyDescent="0.25">
      <c r="A300" s="66">
        <v>52900.25</v>
      </c>
      <c r="B300" s="28">
        <v>902451.32040775404</v>
      </c>
      <c r="C300" s="28">
        <v>0</v>
      </c>
      <c r="D300" s="28">
        <v>102652.43254261</v>
      </c>
      <c r="E300" s="28">
        <v>154069.085111394</v>
      </c>
      <c r="F300" s="28">
        <v>0</v>
      </c>
      <c r="G300" s="28">
        <v>248874.05568429199</v>
      </c>
      <c r="H300" s="28">
        <v>53251.438375816499</v>
      </c>
      <c r="I300" s="28">
        <v>59863.468940888102</v>
      </c>
      <c r="J300" s="85">
        <v>84.999315537303204</v>
      </c>
      <c r="K300" s="28">
        <v>267183.99242809898</v>
      </c>
      <c r="L300" s="28">
        <v>64941.136962461504</v>
      </c>
      <c r="M300" s="28">
        <v>0</v>
      </c>
      <c r="N300" s="28">
        <v>0</v>
      </c>
    </row>
    <row r="301" spans="1:14" s="65" customFormat="1" x14ac:dyDescent="0.25">
      <c r="A301" s="66">
        <v>53265.5</v>
      </c>
      <c r="B301" s="28">
        <v>783501.20526107703</v>
      </c>
      <c r="C301" s="28">
        <v>0</v>
      </c>
      <c r="D301" s="28">
        <v>105218.74335617499</v>
      </c>
      <c r="E301" s="28">
        <v>157920.81223917901</v>
      </c>
      <c r="F301" s="28">
        <v>0</v>
      </c>
      <c r="G301" s="28">
        <v>259144.033533615</v>
      </c>
      <c r="H301" s="28">
        <v>56640.531066092997</v>
      </c>
      <c r="I301" s="28">
        <v>63754.594422045899</v>
      </c>
      <c r="J301" s="85">
        <v>85.998631074606394</v>
      </c>
      <c r="K301" s="28">
        <v>278315.93772731803</v>
      </c>
      <c r="L301" s="28">
        <v>60976.440568091501</v>
      </c>
      <c r="M301" s="28">
        <v>0</v>
      </c>
      <c r="N301" s="28">
        <v>0</v>
      </c>
    </row>
    <row r="302" spans="1:14" s="65" customFormat="1" x14ac:dyDescent="0.25">
      <c r="A302" s="66">
        <v>53630.75</v>
      </c>
      <c r="B302" s="28">
        <v>648293.90770187695</v>
      </c>
      <c r="C302" s="28">
        <v>0</v>
      </c>
      <c r="D302" s="28">
        <v>107849.211940079</v>
      </c>
      <c r="E302" s="28">
        <v>161868.83254515799</v>
      </c>
      <c r="F302" s="28">
        <v>0</v>
      </c>
      <c r="G302" s="28">
        <v>270230.624879718</v>
      </c>
      <c r="H302" s="28">
        <v>60299.106210307102</v>
      </c>
      <c r="I302" s="28">
        <v>67898.643059478898</v>
      </c>
      <c r="J302" s="85">
        <v>86.997946611909597</v>
      </c>
      <c r="K302" s="28">
        <v>290066.58181494399</v>
      </c>
      <c r="L302" s="28">
        <v>55567.4613660338</v>
      </c>
      <c r="M302" s="28">
        <v>0</v>
      </c>
      <c r="N302" s="28">
        <v>0</v>
      </c>
    </row>
    <row r="303" spans="1:14" s="65" customFormat="1" x14ac:dyDescent="0.25">
      <c r="A303" s="66">
        <v>53996</v>
      </c>
      <c r="B303" s="28">
        <v>495344.559815193</v>
      </c>
      <c r="C303" s="28">
        <v>0</v>
      </c>
      <c r="D303" s="28">
        <v>110545.442238581</v>
      </c>
      <c r="E303" s="28">
        <v>165915.553358787</v>
      </c>
      <c r="F303" s="28">
        <v>0</v>
      </c>
      <c r="G303" s="28">
        <v>281944.89809165202</v>
      </c>
      <c r="H303" s="28">
        <v>64164.816370245302</v>
      </c>
      <c r="I303" s="28">
        <v>72312.054858345</v>
      </c>
      <c r="J303" s="85">
        <v>88</v>
      </c>
      <c r="K303" s="28">
        <v>302392.42458737799</v>
      </c>
      <c r="L303" s="28">
        <v>51046.7643859745</v>
      </c>
      <c r="M303" s="28">
        <v>0</v>
      </c>
      <c r="N303" s="28">
        <v>0</v>
      </c>
    </row>
    <row r="304" spans="1:14" s="65" customFormat="1" x14ac:dyDescent="0.25">
      <c r="A304" s="66">
        <v>54361.25</v>
      </c>
      <c r="B304" s="28">
        <v>323074.93345158</v>
      </c>
      <c r="C304" s="28">
        <v>0</v>
      </c>
      <c r="D304" s="28">
        <v>113309.07829454599</v>
      </c>
      <c r="E304" s="28">
        <v>170063.44219275701</v>
      </c>
      <c r="F304" s="28">
        <v>0</v>
      </c>
      <c r="G304" s="28">
        <v>294244.23524295801</v>
      </c>
      <c r="H304" s="28">
        <v>68223.597630176097</v>
      </c>
      <c r="I304" s="28">
        <v>77012.338424137401</v>
      </c>
      <c r="J304" s="85">
        <v>88.999315537303204</v>
      </c>
      <c r="K304" s="28">
        <v>315299.37824707001</v>
      </c>
      <c r="L304" s="28">
        <v>39003.508646865601</v>
      </c>
      <c r="M304" s="28">
        <v>0</v>
      </c>
      <c r="N304" s="28">
        <v>0</v>
      </c>
    </row>
    <row r="305" spans="1:14" s="65" customFormat="1" x14ac:dyDescent="0.25">
      <c r="A305" s="66">
        <v>54726.5</v>
      </c>
      <c r="B305" s="28">
        <v>129790.35252245</v>
      </c>
      <c r="C305" s="28">
        <v>0</v>
      </c>
      <c r="D305" s="28">
        <v>116141.805251909</v>
      </c>
      <c r="E305" s="28">
        <v>174315.028247576</v>
      </c>
      <c r="F305" s="28">
        <v>0</v>
      </c>
      <c r="G305" s="28">
        <v>307135.49551167199</v>
      </c>
      <c r="H305" s="28">
        <v>72477.7135188518</v>
      </c>
      <c r="I305" s="28">
        <v>82018.140421706295</v>
      </c>
      <c r="J305" s="85">
        <v>89.998631074606394</v>
      </c>
      <c r="K305" s="28">
        <v>328810.88218813401</v>
      </c>
      <c r="L305" s="28">
        <v>26922.911120965</v>
      </c>
      <c r="M305" s="28">
        <v>0</v>
      </c>
      <c r="N305" s="28">
        <v>0</v>
      </c>
    </row>
    <row r="306" spans="1:14" s="65" customFormat="1" x14ac:dyDescent="0.25">
      <c r="A306" s="66">
        <v>55091.75</v>
      </c>
      <c r="B306" s="28">
        <v>-86334.333819081003</v>
      </c>
      <c r="C306" s="28">
        <v>0</v>
      </c>
      <c r="D306" s="28">
        <v>119045.350383207</v>
      </c>
      <c r="E306" s="28">
        <v>178672.903953765</v>
      </c>
      <c r="F306" s="28">
        <v>0</v>
      </c>
      <c r="G306" s="28">
        <v>320643.13446425297</v>
      </c>
      <c r="H306" s="28">
        <v>76935.234373203697</v>
      </c>
      <c r="I306" s="28">
        <v>87349.319549117296</v>
      </c>
      <c r="J306" s="85">
        <v>90.997946611909597</v>
      </c>
      <c r="K306" s="28">
        <v>342957.457876086</v>
      </c>
      <c r="L306" s="28">
        <v>11385.1186423202</v>
      </c>
      <c r="M306" s="28">
        <v>0</v>
      </c>
      <c r="N306" s="28">
        <v>0</v>
      </c>
    </row>
    <row r="307" spans="1:14" s="65" customFormat="1" x14ac:dyDescent="0.25">
      <c r="A307" s="66">
        <v>55457</v>
      </c>
      <c r="B307" s="28">
        <v>-327266.25357384502</v>
      </c>
      <c r="C307" s="28">
        <v>0</v>
      </c>
      <c r="D307" s="28">
        <v>122021.484142787</v>
      </c>
      <c r="E307" s="28">
        <v>183139.72655260901</v>
      </c>
      <c r="F307" s="28">
        <v>0</v>
      </c>
      <c r="G307" s="28">
        <v>334798.76362420502</v>
      </c>
      <c r="H307" s="28">
        <v>81606.591995987605</v>
      </c>
      <c r="I307" s="28">
        <v>93027.025319809894</v>
      </c>
      <c r="J307" s="85">
        <v>92</v>
      </c>
      <c r="K307" s="28">
        <v>357773.34386840701</v>
      </c>
      <c r="L307" s="28">
        <v>-8464.1503744196998</v>
      </c>
      <c r="M307" s="28">
        <v>0</v>
      </c>
      <c r="N307" s="28">
        <v>0</v>
      </c>
    </row>
    <row r="308" spans="1:14" s="65" customFormat="1" x14ac:dyDescent="0.25">
      <c r="A308" s="66">
        <v>55822.25</v>
      </c>
      <c r="B308" s="28">
        <v>-595125.68008598895</v>
      </c>
      <c r="C308" s="28">
        <v>0</v>
      </c>
      <c r="D308" s="28">
        <v>125072.02124635701</v>
      </c>
      <c r="E308" s="28">
        <v>187718.21971642401</v>
      </c>
      <c r="F308" s="28">
        <v>0</v>
      </c>
      <c r="G308" s="28">
        <v>349637.79049105599</v>
      </c>
      <c r="H308" s="28">
        <v>86503.470862048605</v>
      </c>
      <c r="I308" s="28">
        <v>99073.781965597504</v>
      </c>
      <c r="J308" s="85">
        <v>92.999315537303204</v>
      </c>
      <c r="K308" s="28">
        <v>373295.47254407097</v>
      </c>
      <c r="L308" s="28">
        <v>-32084.9268209652</v>
      </c>
      <c r="M308" s="28">
        <v>0</v>
      </c>
      <c r="N308" s="28">
        <v>0</v>
      </c>
    </row>
    <row r="309" spans="1:14" s="65" customFormat="1" x14ac:dyDescent="0.25">
      <c r="A309" s="66">
        <v>56187.5</v>
      </c>
      <c r="B309" s="28">
        <v>-892197.62431370805</v>
      </c>
      <c r="C309" s="28">
        <v>0</v>
      </c>
      <c r="D309" s="28">
        <v>128198.821777516</v>
      </c>
      <c r="E309" s="28">
        <v>192411.17520933499</v>
      </c>
      <c r="F309" s="28">
        <v>0</v>
      </c>
      <c r="G309" s="28">
        <v>365198.40059811802</v>
      </c>
      <c r="H309" s="28">
        <v>91638.472197378898</v>
      </c>
      <c r="I309" s="28">
        <v>105513.57779336099</v>
      </c>
      <c r="J309" s="85">
        <v>93.998631074606394</v>
      </c>
      <c r="K309" s="28">
        <v>389563.22520007502</v>
      </c>
      <c r="L309" s="28">
        <v>-61992.258342290501</v>
      </c>
      <c r="M309" s="28">
        <v>0</v>
      </c>
      <c r="N309" s="28">
        <v>0</v>
      </c>
    </row>
    <row r="310" spans="1:14" s="65" customFormat="1" x14ac:dyDescent="0.25">
      <c r="A310" s="66">
        <v>56552.75</v>
      </c>
      <c r="B310" s="28">
        <v>-1220944.1394253001</v>
      </c>
      <c r="C310" s="28">
        <v>0</v>
      </c>
      <c r="D310" s="28">
        <v>131403.79232195401</v>
      </c>
      <c r="E310" s="28">
        <v>197221.45458956799</v>
      </c>
      <c r="F310" s="28">
        <v>0</v>
      </c>
      <c r="G310" s="28">
        <v>381521.31828858401</v>
      </c>
      <c r="H310" s="28">
        <v>97025.035035232897</v>
      </c>
      <c r="I310" s="28">
        <v>112371.960349929</v>
      </c>
      <c r="J310" s="85">
        <v>94.997946611909597</v>
      </c>
      <c r="K310" s="28">
        <v>406618.44997473102</v>
      </c>
      <c r="L310" s="28">
        <v>-98043.694979528402</v>
      </c>
      <c r="M310" s="28">
        <v>0</v>
      </c>
      <c r="N310" s="28">
        <v>0</v>
      </c>
    </row>
    <row r="311" spans="1:14" s="65" customFormat="1" x14ac:dyDescent="0.25">
      <c r="A311" s="66">
        <v>56552.75</v>
      </c>
      <c r="B311" s="28">
        <v>-1220944.1394253001</v>
      </c>
      <c r="C311" s="28">
        <v>0</v>
      </c>
      <c r="D311" s="28">
        <v>0</v>
      </c>
      <c r="E311" s="28">
        <v>0</v>
      </c>
      <c r="F311" s="28">
        <v>0</v>
      </c>
      <c r="G311" s="28">
        <v>0</v>
      </c>
      <c r="H311" s="28">
        <v>0</v>
      </c>
      <c r="I311" s="28">
        <v>0</v>
      </c>
      <c r="J311" s="85">
        <v>94.997946611909597</v>
      </c>
      <c r="K311" s="28">
        <v>0</v>
      </c>
      <c r="L311" s="28">
        <v>-98043.694979528402</v>
      </c>
      <c r="M311" s="28">
        <v>0</v>
      </c>
      <c r="N311" s="28">
        <v>0</v>
      </c>
    </row>
    <row r="312" spans="1:14" s="65" customFormat="1" x14ac:dyDescent="0.25">
      <c r="A312" s="66">
        <v>56552.75</v>
      </c>
      <c r="B312" s="28">
        <v>0</v>
      </c>
      <c r="C312" s="28">
        <v>0</v>
      </c>
      <c r="D312" s="28">
        <v>0</v>
      </c>
      <c r="E312" s="28">
        <v>0</v>
      </c>
      <c r="F312" s="28">
        <v>0</v>
      </c>
      <c r="G312" s="28">
        <v>0</v>
      </c>
      <c r="H312" s="28">
        <v>0</v>
      </c>
      <c r="I312" s="28">
        <v>0</v>
      </c>
      <c r="J312" s="85">
        <v>94.997946611909597</v>
      </c>
      <c r="K312" s="28">
        <v>0</v>
      </c>
      <c r="L312" s="28">
        <v>-98043.694979528402</v>
      </c>
      <c r="M312" s="28">
        <v>0</v>
      </c>
      <c r="N312" s="28">
        <v>0</v>
      </c>
    </row>
    <row r="313" spans="1:14" s="65" customFormat="1" x14ac:dyDescent="0.25">
      <c r="A313" s="65">
        <v>0</v>
      </c>
      <c r="B313" s="28">
        <v>0</v>
      </c>
      <c r="C313" s="28">
        <v>0</v>
      </c>
      <c r="D313" s="28">
        <v>0</v>
      </c>
      <c r="E313" s="28">
        <v>0</v>
      </c>
      <c r="F313" s="28">
        <v>0</v>
      </c>
      <c r="G313" s="28">
        <v>0</v>
      </c>
      <c r="H313" s="28">
        <v>0</v>
      </c>
      <c r="I313" s="28">
        <v>0</v>
      </c>
      <c r="J313" s="85">
        <v>0</v>
      </c>
      <c r="K313" s="28">
        <v>0</v>
      </c>
      <c r="L313" s="28">
        <v>0</v>
      </c>
      <c r="M313" s="28">
        <v>0</v>
      </c>
      <c r="N313" s="28">
        <v>0</v>
      </c>
    </row>
    <row r="314" spans="1:14" s="65" customFormat="1" x14ac:dyDescent="0.25">
      <c r="A314" s="65">
        <v>0</v>
      </c>
      <c r="B314" s="28">
        <v>0</v>
      </c>
      <c r="C314" s="28">
        <v>0</v>
      </c>
      <c r="D314" s="28">
        <v>0</v>
      </c>
      <c r="E314" s="28">
        <v>0</v>
      </c>
      <c r="F314" s="28">
        <v>0</v>
      </c>
      <c r="G314" s="28">
        <v>0</v>
      </c>
      <c r="H314" s="28">
        <v>0</v>
      </c>
      <c r="I314" s="28">
        <v>0</v>
      </c>
      <c r="J314" s="85">
        <v>0</v>
      </c>
      <c r="K314" s="28">
        <v>0</v>
      </c>
      <c r="L314" s="28">
        <v>0</v>
      </c>
      <c r="M314" s="28">
        <v>0</v>
      </c>
      <c r="N314" s="28">
        <v>0</v>
      </c>
    </row>
    <row r="315" spans="1:14" s="65" customFormat="1" x14ac:dyDescent="0.25">
      <c r="A315" s="65">
        <v>0</v>
      </c>
      <c r="B315" s="28">
        <v>0</v>
      </c>
      <c r="C315" s="28">
        <v>0</v>
      </c>
      <c r="D315" s="28">
        <v>0</v>
      </c>
      <c r="E315" s="28">
        <v>0</v>
      </c>
      <c r="F315" s="28">
        <v>0</v>
      </c>
      <c r="G315" s="28">
        <v>0</v>
      </c>
      <c r="H315" s="28">
        <v>0</v>
      </c>
      <c r="I315" s="28">
        <v>0</v>
      </c>
      <c r="J315" s="85">
        <v>0</v>
      </c>
      <c r="K315" s="28">
        <v>0</v>
      </c>
      <c r="L315" s="28">
        <v>0</v>
      </c>
      <c r="M315" s="28">
        <v>0</v>
      </c>
      <c r="N315" s="28">
        <v>0</v>
      </c>
    </row>
    <row r="316" spans="1:14" s="65" customFormat="1" x14ac:dyDescent="0.25">
      <c r="A316" s="65">
        <v>0</v>
      </c>
      <c r="B316" s="28">
        <v>0</v>
      </c>
      <c r="C316" s="28">
        <v>0</v>
      </c>
      <c r="D316" s="28">
        <v>0</v>
      </c>
      <c r="E316" s="28">
        <v>0</v>
      </c>
      <c r="F316" s="28">
        <v>0</v>
      </c>
      <c r="G316" s="28">
        <v>0</v>
      </c>
      <c r="H316" s="28">
        <v>0</v>
      </c>
      <c r="I316" s="28">
        <v>0</v>
      </c>
      <c r="J316" s="85">
        <v>0</v>
      </c>
      <c r="K316" s="28">
        <v>0</v>
      </c>
      <c r="L316" s="28">
        <v>0</v>
      </c>
      <c r="M316" s="28">
        <v>0</v>
      </c>
      <c r="N316" s="28">
        <v>0</v>
      </c>
    </row>
    <row r="317" spans="1:14" s="65" customFormat="1" x14ac:dyDescent="0.25">
      <c r="A317" s="65">
        <v>0</v>
      </c>
      <c r="B317" s="28">
        <v>0</v>
      </c>
      <c r="C317" s="28">
        <v>0</v>
      </c>
      <c r="D317" s="28">
        <v>0</v>
      </c>
      <c r="E317" s="28">
        <v>0</v>
      </c>
      <c r="F317" s="28">
        <v>0</v>
      </c>
      <c r="G317" s="28">
        <v>0</v>
      </c>
      <c r="H317" s="28">
        <v>0</v>
      </c>
      <c r="I317" s="28">
        <v>0</v>
      </c>
      <c r="J317" s="85">
        <v>0</v>
      </c>
      <c r="K317" s="28">
        <v>0</v>
      </c>
      <c r="L317" s="28">
        <v>0</v>
      </c>
      <c r="M317" s="28">
        <v>0</v>
      </c>
      <c r="N317" s="28">
        <v>0</v>
      </c>
    </row>
    <row r="318" spans="1:14" s="65" customFormat="1" x14ac:dyDescent="0.25">
      <c r="A318" s="65">
        <v>0</v>
      </c>
      <c r="B318" s="28">
        <v>0</v>
      </c>
      <c r="C318" s="28">
        <v>0</v>
      </c>
      <c r="D318" s="28">
        <v>0</v>
      </c>
      <c r="E318" s="28">
        <v>0</v>
      </c>
      <c r="F318" s="28">
        <v>0</v>
      </c>
      <c r="G318" s="28">
        <v>0</v>
      </c>
      <c r="H318" s="28">
        <v>0</v>
      </c>
      <c r="I318" s="28">
        <v>0</v>
      </c>
      <c r="J318" s="85">
        <v>0</v>
      </c>
      <c r="K318" s="28">
        <v>0</v>
      </c>
      <c r="L318" s="28">
        <v>0</v>
      </c>
      <c r="M318" s="28">
        <v>0</v>
      </c>
      <c r="N318" s="28">
        <v>0</v>
      </c>
    </row>
    <row r="319" spans="1:14" s="65" customFormat="1" x14ac:dyDescent="0.25">
      <c r="A319" s="65">
        <v>0</v>
      </c>
      <c r="B319" s="28">
        <v>0</v>
      </c>
      <c r="C319" s="28">
        <v>0</v>
      </c>
      <c r="D319" s="28">
        <v>0</v>
      </c>
      <c r="E319" s="28">
        <v>0</v>
      </c>
      <c r="F319" s="28">
        <v>0</v>
      </c>
      <c r="G319" s="28">
        <v>0</v>
      </c>
      <c r="H319" s="28">
        <v>0</v>
      </c>
      <c r="I319" s="28">
        <v>0</v>
      </c>
      <c r="J319" s="85">
        <v>0</v>
      </c>
      <c r="K319" s="28">
        <v>0</v>
      </c>
      <c r="L319" s="28">
        <v>0</v>
      </c>
      <c r="M319" s="28">
        <v>0</v>
      </c>
      <c r="N319" s="28">
        <v>0</v>
      </c>
    </row>
    <row r="320" spans="1:14" s="65" customFormat="1" x14ac:dyDescent="0.25">
      <c r="A320" s="65">
        <v>0</v>
      </c>
      <c r="B320" s="28">
        <v>0</v>
      </c>
      <c r="C320" s="28">
        <v>0</v>
      </c>
      <c r="D320" s="28">
        <v>0</v>
      </c>
      <c r="E320" s="28">
        <v>0</v>
      </c>
      <c r="F320" s="28">
        <v>0</v>
      </c>
      <c r="G320" s="28">
        <v>0</v>
      </c>
      <c r="H320" s="28">
        <v>0</v>
      </c>
      <c r="I320" s="28">
        <v>0</v>
      </c>
      <c r="J320" s="85">
        <v>0</v>
      </c>
      <c r="K320" s="28">
        <v>0</v>
      </c>
      <c r="L320" s="28">
        <v>0</v>
      </c>
      <c r="M320" s="28">
        <v>0</v>
      </c>
      <c r="N320" s="28">
        <v>0</v>
      </c>
    </row>
    <row r="321" spans="1:14" s="65" customFormat="1" x14ac:dyDescent="0.25">
      <c r="A321" s="65">
        <v>0</v>
      </c>
      <c r="B321" s="28">
        <v>0</v>
      </c>
      <c r="C321" s="28">
        <v>0</v>
      </c>
      <c r="D321" s="28">
        <v>0</v>
      </c>
      <c r="E321" s="28">
        <v>0</v>
      </c>
      <c r="F321" s="28">
        <v>0</v>
      </c>
      <c r="G321" s="28">
        <v>0</v>
      </c>
      <c r="H321" s="28">
        <v>0</v>
      </c>
      <c r="I321" s="28">
        <v>0</v>
      </c>
      <c r="J321" s="85">
        <v>0</v>
      </c>
      <c r="K321" s="28">
        <v>0</v>
      </c>
      <c r="L321" s="28">
        <v>0</v>
      </c>
      <c r="M321" s="28">
        <v>0</v>
      </c>
      <c r="N321" s="28">
        <v>0</v>
      </c>
    </row>
    <row r="322" spans="1:14" s="65" customFormat="1" x14ac:dyDescent="0.25">
      <c r="A322" s="65">
        <v>0</v>
      </c>
      <c r="B322" s="28">
        <v>0</v>
      </c>
      <c r="C322" s="28">
        <v>0</v>
      </c>
      <c r="D322" s="28">
        <v>0</v>
      </c>
      <c r="E322" s="28">
        <v>0</v>
      </c>
      <c r="F322" s="28">
        <v>0</v>
      </c>
      <c r="G322" s="28">
        <v>0</v>
      </c>
      <c r="H322" s="28">
        <v>0</v>
      </c>
      <c r="I322" s="28">
        <v>0</v>
      </c>
      <c r="J322" s="85">
        <v>0</v>
      </c>
      <c r="K322" s="28">
        <v>0</v>
      </c>
      <c r="L322" s="28">
        <v>0</v>
      </c>
      <c r="M322" s="28">
        <v>0</v>
      </c>
      <c r="N322" s="28">
        <v>0</v>
      </c>
    </row>
    <row r="323" spans="1:14" s="65" customFormat="1" x14ac:dyDescent="0.25">
      <c r="A323" s="65" t="s">
        <v>52</v>
      </c>
      <c r="B323" s="28"/>
      <c r="C323" s="28"/>
      <c r="D323" s="28"/>
      <c r="E323" s="28"/>
      <c r="F323" s="28"/>
      <c r="G323" s="28"/>
      <c r="H323" s="28"/>
      <c r="I323" s="28"/>
      <c r="J323" s="85"/>
      <c r="K323" s="28"/>
      <c r="L323" s="28"/>
      <c r="M323" s="28"/>
      <c r="N323" s="28"/>
    </row>
    <row r="324" spans="1:14" s="65" customFormat="1" x14ac:dyDescent="0.25">
      <c r="A324" s="65" t="s">
        <v>0</v>
      </c>
      <c r="B324" s="28" t="s">
        <v>1</v>
      </c>
      <c r="C324" s="28" t="s">
        <v>2</v>
      </c>
      <c r="D324" s="28" t="s">
        <v>3</v>
      </c>
      <c r="E324" s="28" t="s">
        <v>4</v>
      </c>
      <c r="F324" s="28" t="s">
        <v>5</v>
      </c>
      <c r="G324" s="28" t="s">
        <v>6</v>
      </c>
      <c r="H324" s="28" t="s">
        <v>7</v>
      </c>
      <c r="I324" s="28" t="s">
        <v>8</v>
      </c>
      <c r="J324" s="85" t="s">
        <v>31</v>
      </c>
      <c r="K324" s="28" t="s">
        <v>32</v>
      </c>
      <c r="L324" s="28" t="s">
        <v>55</v>
      </c>
      <c r="M324" s="28" t="s">
        <v>64</v>
      </c>
      <c r="N324" s="28" t="s">
        <v>65</v>
      </c>
    </row>
    <row r="325" spans="1:14" s="65" customFormat="1" x14ac:dyDescent="0.25">
      <c r="A325" s="66">
        <v>43943</v>
      </c>
      <c r="B325" s="28">
        <v>700577</v>
      </c>
      <c r="C325" s="28">
        <v>364404</v>
      </c>
      <c r="D325" s="28">
        <v>0</v>
      </c>
      <c r="E325" s="28">
        <v>0</v>
      </c>
      <c r="F325" s="28">
        <v>0</v>
      </c>
      <c r="G325" s="28">
        <v>0</v>
      </c>
      <c r="H325" s="28">
        <v>0</v>
      </c>
      <c r="I325" s="28">
        <v>0</v>
      </c>
      <c r="J325" s="85">
        <v>60.476386036960903</v>
      </c>
      <c r="K325" s="28">
        <v>0</v>
      </c>
      <c r="L325" s="28">
        <v>0</v>
      </c>
      <c r="M325" s="28">
        <v>0</v>
      </c>
      <c r="N325" s="28">
        <v>0</v>
      </c>
    </row>
    <row r="326" spans="1:14" s="65" customFormat="1" x14ac:dyDescent="0.25">
      <c r="A326" s="66">
        <v>44308.25</v>
      </c>
      <c r="B326" s="28">
        <v>777731.62</v>
      </c>
      <c r="C326" s="28">
        <v>394768.24</v>
      </c>
      <c r="D326" s="28">
        <v>0</v>
      </c>
      <c r="E326" s="28">
        <v>0</v>
      </c>
      <c r="F326" s="28">
        <v>0</v>
      </c>
      <c r="G326" s="28">
        <v>0</v>
      </c>
      <c r="H326" s="28">
        <v>0</v>
      </c>
      <c r="I326" s="28">
        <v>0</v>
      </c>
      <c r="J326" s="85">
        <v>61.4757015742642</v>
      </c>
      <c r="K326" s="28">
        <v>0</v>
      </c>
      <c r="L326" s="28">
        <v>0</v>
      </c>
      <c r="M326" s="28">
        <v>0</v>
      </c>
      <c r="N326" s="28">
        <v>0</v>
      </c>
    </row>
    <row r="327" spans="1:14" s="65" customFormat="1" x14ac:dyDescent="0.25">
      <c r="A327" s="66">
        <v>44673.5</v>
      </c>
      <c r="B327" s="28">
        <v>859515.5172</v>
      </c>
      <c r="C327" s="28">
        <v>426954.33439999999</v>
      </c>
      <c r="D327" s="28">
        <v>0</v>
      </c>
      <c r="E327" s="28">
        <v>0</v>
      </c>
      <c r="F327" s="28">
        <v>0</v>
      </c>
      <c r="G327" s="28">
        <v>0</v>
      </c>
      <c r="H327" s="28">
        <v>0</v>
      </c>
      <c r="I327" s="28">
        <v>0</v>
      </c>
      <c r="J327" s="85">
        <v>62.475017111567396</v>
      </c>
      <c r="K327" s="28">
        <v>0</v>
      </c>
      <c r="L327" s="28">
        <v>0</v>
      </c>
      <c r="M327" s="28">
        <v>0</v>
      </c>
      <c r="N327" s="28">
        <v>0</v>
      </c>
    </row>
    <row r="328" spans="1:14" s="65" customFormat="1" x14ac:dyDescent="0.25">
      <c r="A328" s="66">
        <v>44802.75</v>
      </c>
      <c r="B328" s="28">
        <v>889791.02354585298</v>
      </c>
      <c r="C328" s="28">
        <v>438833.96082527598</v>
      </c>
      <c r="D328" s="28">
        <v>0</v>
      </c>
      <c r="E328" s="28">
        <v>39396.33625</v>
      </c>
      <c r="F328" s="28">
        <v>0</v>
      </c>
      <c r="G328" s="28">
        <v>0</v>
      </c>
      <c r="H328" s="28">
        <v>0</v>
      </c>
      <c r="I328" s="28">
        <v>0</v>
      </c>
      <c r="J328" s="85">
        <v>62.8281998631074</v>
      </c>
      <c r="K328" s="28">
        <v>39396.33625</v>
      </c>
      <c r="L328" s="28">
        <v>0</v>
      </c>
      <c r="M328" s="28">
        <v>0</v>
      </c>
      <c r="N328" s="28">
        <v>0</v>
      </c>
    </row>
    <row r="329" spans="1:14" s="65" customFormat="1" x14ac:dyDescent="0.25">
      <c r="A329" s="66">
        <v>45168</v>
      </c>
      <c r="B329" s="28">
        <v>969178.48495860398</v>
      </c>
      <c r="C329" s="28">
        <v>433282.753818542</v>
      </c>
      <c r="D329" s="28">
        <v>0</v>
      </c>
      <c r="E329" s="28">
        <v>40381.244656249997</v>
      </c>
      <c r="F329" s="28">
        <v>0</v>
      </c>
      <c r="G329" s="28">
        <v>0</v>
      </c>
      <c r="H329" s="28">
        <v>0</v>
      </c>
      <c r="I329" s="28">
        <v>0</v>
      </c>
      <c r="J329" s="85">
        <v>63.830253251197803</v>
      </c>
      <c r="K329" s="28">
        <v>40381.244656249997</v>
      </c>
      <c r="L329" s="28">
        <v>0</v>
      </c>
      <c r="M329" s="28">
        <v>0</v>
      </c>
      <c r="N329" s="28">
        <v>0</v>
      </c>
    </row>
    <row r="330" spans="1:14" s="65" customFormat="1" x14ac:dyDescent="0.25">
      <c r="A330" s="66">
        <v>45412.625</v>
      </c>
      <c r="B330" s="28">
        <v>1025017.24096337</v>
      </c>
      <c r="C330" s="28">
        <v>428508.93967988697</v>
      </c>
      <c r="D330" s="28">
        <v>0</v>
      </c>
      <c r="E330" s="28">
        <v>27650.511399118699</v>
      </c>
      <c r="F330" s="28">
        <v>0</v>
      </c>
      <c r="G330" s="28">
        <v>0</v>
      </c>
      <c r="H330" s="28">
        <v>0</v>
      </c>
      <c r="I330" s="28">
        <v>0</v>
      </c>
      <c r="J330" s="85">
        <v>64.498288843257995</v>
      </c>
      <c r="K330" s="28">
        <v>27650.511399118699</v>
      </c>
      <c r="L330" s="28">
        <v>0</v>
      </c>
      <c r="M330" s="28">
        <v>0</v>
      </c>
      <c r="N330" s="28">
        <v>0</v>
      </c>
    </row>
    <row r="331" spans="1:14" s="65" customFormat="1" x14ac:dyDescent="0.25">
      <c r="A331" s="66">
        <v>45777.875</v>
      </c>
      <c r="B331" s="28">
        <v>1086518.2754211701</v>
      </c>
      <c r="C331" s="28">
        <v>295263.24254199897</v>
      </c>
      <c r="D331" s="28">
        <v>0</v>
      </c>
      <c r="E331" s="28">
        <v>91555.815403535104</v>
      </c>
      <c r="F331" s="28">
        <v>25710.536380793201</v>
      </c>
      <c r="G331" s="28">
        <v>0</v>
      </c>
      <c r="H331" s="28">
        <v>1271.0536380793201</v>
      </c>
      <c r="I331" s="28">
        <v>18093.364477066702</v>
      </c>
      <c r="J331" s="85">
        <v>65.497604380561199</v>
      </c>
      <c r="K331" s="28">
        <v>110920.23351868099</v>
      </c>
      <c r="L331" s="28">
        <v>0</v>
      </c>
      <c r="M331" s="28">
        <v>0</v>
      </c>
      <c r="N331" s="28">
        <v>0</v>
      </c>
    </row>
    <row r="332" spans="1:14" s="65" customFormat="1" x14ac:dyDescent="0.25">
      <c r="A332" s="66">
        <v>46143.125</v>
      </c>
      <c r="B332" s="28">
        <v>1151709.3719464401</v>
      </c>
      <c r="C332" s="28">
        <v>199393.31368256701</v>
      </c>
      <c r="D332" s="28">
        <v>0</v>
      </c>
      <c r="E332" s="28">
        <v>93844.710788623503</v>
      </c>
      <c r="F332" s="28">
        <v>17715.794552519899</v>
      </c>
      <c r="G332" s="28">
        <v>0</v>
      </c>
      <c r="H332" s="28">
        <v>471.57945525199398</v>
      </c>
      <c r="I332" s="28">
        <v>19269.433168076001</v>
      </c>
      <c r="J332" s="85">
        <v>66.499657768651602</v>
      </c>
      <c r="K332" s="28">
        <v>113585.723411951</v>
      </c>
      <c r="L332" s="28">
        <v>0</v>
      </c>
      <c r="M332" s="28">
        <v>0</v>
      </c>
      <c r="N332" s="28">
        <v>0</v>
      </c>
    </row>
    <row r="333" spans="1:14" s="65" customFormat="1" x14ac:dyDescent="0.25">
      <c r="A333" s="66">
        <v>46508.375</v>
      </c>
      <c r="B333" s="28">
        <v>1220811.9342632301</v>
      </c>
      <c r="C333" s="28">
        <v>94644.137621181406</v>
      </c>
      <c r="D333" s="28">
        <v>0</v>
      </c>
      <c r="E333" s="28">
        <v>96190.828558338995</v>
      </c>
      <c r="F333" s="28">
        <v>11963.598820953999</v>
      </c>
      <c r="G333" s="28">
        <v>0</v>
      </c>
      <c r="H333" s="28">
        <v>0</v>
      </c>
      <c r="I333" s="28">
        <v>20521.946324001001</v>
      </c>
      <c r="J333" s="85">
        <v>67.498973305954806</v>
      </c>
      <c r="K333" s="28">
        <v>116712.77488234</v>
      </c>
      <c r="L333" s="28">
        <v>0</v>
      </c>
      <c r="M333" s="28">
        <v>0</v>
      </c>
      <c r="N333" s="28">
        <v>0</v>
      </c>
    </row>
    <row r="334" spans="1:14" s="65" customFormat="1" x14ac:dyDescent="0.25">
      <c r="A334" s="66">
        <v>46873.625</v>
      </c>
      <c r="B334" s="28">
        <v>1249847.94780601</v>
      </c>
      <c r="C334" s="28">
        <v>0</v>
      </c>
      <c r="D334" s="28">
        <v>0</v>
      </c>
      <c r="E334" s="28">
        <v>98595.599272297506</v>
      </c>
      <c r="F334" s="28">
        <v>0</v>
      </c>
      <c r="G334" s="28">
        <v>120451.472107358</v>
      </c>
      <c r="H334" s="28">
        <v>18405.368026839598</v>
      </c>
      <c r="I334" s="28">
        <v>21855.872835061</v>
      </c>
      <c r="J334" s="85">
        <v>68.498288843257995</v>
      </c>
      <c r="K334" s="28">
        <v>138856.84013419799</v>
      </c>
      <c r="L334" s="28">
        <v>0</v>
      </c>
      <c r="M334" s="28">
        <v>0</v>
      </c>
      <c r="N334" s="28">
        <v>0</v>
      </c>
    </row>
    <row r="335" spans="1:14" s="65" customFormat="1" x14ac:dyDescent="0.25">
      <c r="A335" s="66">
        <v>47238.875</v>
      </c>
      <c r="B335" s="28">
        <v>1176523.7403883501</v>
      </c>
      <c r="C335" s="28">
        <v>0</v>
      </c>
      <c r="D335" s="28">
        <v>0</v>
      </c>
      <c r="E335" s="28">
        <v>101060.489254104</v>
      </c>
      <c r="F335" s="28">
        <v>0</v>
      </c>
      <c r="G335" s="28">
        <v>142742.36185028401</v>
      </c>
      <c r="H335" s="28">
        <v>23978.090462571101</v>
      </c>
      <c r="I335" s="28">
        <v>23276.504569339999</v>
      </c>
      <c r="J335" s="85">
        <v>69.497604380561199</v>
      </c>
      <c r="K335" s="28">
        <v>148315.084286016</v>
      </c>
      <c r="L335" s="28">
        <v>0</v>
      </c>
      <c r="M335" s="28">
        <v>0</v>
      </c>
      <c r="N335" s="28">
        <v>0</v>
      </c>
    </row>
    <row r="336" spans="1:14" s="65" customFormat="1" x14ac:dyDescent="0.25">
      <c r="A336" s="66">
        <v>47422</v>
      </c>
      <c r="B336" s="28">
        <v>1146260.28659722</v>
      </c>
      <c r="C336" s="28">
        <v>0</v>
      </c>
      <c r="D336" s="28">
        <v>0</v>
      </c>
      <c r="E336" s="28">
        <v>51899.852900311402</v>
      </c>
      <c r="F336" s="28">
        <v>0</v>
      </c>
      <c r="G336" s="28">
        <v>0</v>
      </c>
      <c r="H336" s="28">
        <v>13217.6565260306</v>
      </c>
      <c r="I336" s="28">
        <v>12420.189891968501</v>
      </c>
      <c r="J336" s="85">
        <v>70.001368925393507</v>
      </c>
      <c r="K336" s="28">
        <v>77537.699318310595</v>
      </c>
      <c r="L336" s="28">
        <v>0</v>
      </c>
      <c r="M336" s="28">
        <v>0</v>
      </c>
      <c r="N336" s="28">
        <v>0</v>
      </c>
    </row>
    <row r="337" spans="1:14" s="65" customFormat="1" x14ac:dyDescent="0.25">
      <c r="A337" s="66">
        <v>47421.5</v>
      </c>
      <c r="B337" s="28">
        <v>1146493.7746321301</v>
      </c>
      <c r="C337" s="28">
        <v>0</v>
      </c>
      <c r="D337" s="28">
        <v>0</v>
      </c>
      <c r="E337" s="28">
        <v>-283.60575355361402</v>
      </c>
      <c r="F337" s="28">
        <v>0</v>
      </c>
      <c r="G337" s="28">
        <v>0</v>
      </c>
      <c r="H337" s="28">
        <v>-64.862515659024893</v>
      </c>
      <c r="I337" s="28">
        <v>-67.869890120046904</v>
      </c>
      <c r="J337" s="85">
        <v>69.998631074606394</v>
      </c>
      <c r="K337" s="28">
        <v>-416.33815933268602</v>
      </c>
      <c r="L337" s="28">
        <v>0</v>
      </c>
      <c r="M337" s="28">
        <v>0</v>
      </c>
      <c r="N337" s="28">
        <v>0</v>
      </c>
    </row>
    <row r="338" spans="1:14" s="65" customFormat="1" x14ac:dyDescent="0.25">
      <c r="A338" s="66">
        <v>47786.75</v>
      </c>
      <c r="B338" s="28">
        <v>1161186.6734185901</v>
      </c>
      <c r="C338" s="28">
        <v>0</v>
      </c>
      <c r="D338" s="28">
        <v>91229.065295785898</v>
      </c>
      <c r="E338" s="28">
        <v>103587.001485457</v>
      </c>
      <c r="F338" s="28">
        <v>0</v>
      </c>
      <c r="G338" s="28">
        <v>114627.25654177699</v>
      </c>
      <c r="H338" s="28">
        <v>16949.314135444401</v>
      </c>
      <c r="I338" s="28">
        <v>24789.477366347099</v>
      </c>
      <c r="J338" s="85">
        <v>70.997946611909597</v>
      </c>
      <c r="K338" s="28">
        <v>145325.79298724901</v>
      </c>
      <c r="L338" s="28">
        <v>41842.838490223701</v>
      </c>
      <c r="M338" s="28">
        <v>0</v>
      </c>
      <c r="N338" s="28">
        <v>0</v>
      </c>
    </row>
    <row r="339" spans="1:14" s="65" customFormat="1" x14ac:dyDescent="0.25">
      <c r="A339" s="66">
        <v>48152</v>
      </c>
      <c r="B339" s="28">
        <v>1169622.6170181399</v>
      </c>
      <c r="C339" s="28">
        <v>0</v>
      </c>
      <c r="D339" s="28">
        <v>93509.791928180595</v>
      </c>
      <c r="E339" s="28">
        <v>106176.676522594</v>
      </c>
      <c r="F339" s="28">
        <v>0</v>
      </c>
      <c r="G339" s="28">
        <v>135500.31526397099</v>
      </c>
      <c r="H339" s="28">
        <v>22167.5788159927</v>
      </c>
      <c r="I339" s="28">
        <v>26400.793395159701</v>
      </c>
      <c r="J339" s="85">
        <v>72</v>
      </c>
      <c r="K339" s="28">
        <v>154745.04873374599</v>
      </c>
      <c r="L339" s="28">
        <v>45358.854430413798</v>
      </c>
      <c r="M339" s="28">
        <v>0</v>
      </c>
      <c r="N339" s="28">
        <v>0</v>
      </c>
    </row>
    <row r="340" spans="1:14" s="65" customFormat="1" x14ac:dyDescent="0.25">
      <c r="A340" s="66">
        <v>48517.25</v>
      </c>
      <c r="B340" s="28">
        <v>1174222.4756869799</v>
      </c>
      <c r="C340" s="28">
        <v>0</v>
      </c>
      <c r="D340" s="28">
        <v>95847.536726385093</v>
      </c>
      <c r="E340" s="28">
        <v>108831.093435658</v>
      </c>
      <c r="F340" s="28">
        <v>0</v>
      </c>
      <c r="G340" s="28">
        <v>144738.38670853799</v>
      </c>
      <c r="H340" s="28">
        <v>24477.096677134701</v>
      </c>
      <c r="I340" s="28">
        <v>28116.844965845099</v>
      </c>
      <c r="J340" s="85">
        <v>72.999315537303204</v>
      </c>
      <c r="K340" s="28">
        <v>161425.035078638</v>
      </c>
      <c r="L340" s="28">
        <v>45688.3834772712</v>
      </c>
      <c r="M340" s="28">
        <v>0</v>
      </c>
      <c r="N340" s="28">
        <v>0</v>
      </c>
    </row>
    <row r="341" spans="1:14" s="65" customFormat="1" x14ac:dyDescent="0.25">
      <c r="A341" s="66">
        <v>48882.5</v>
      </c>
      <c r="B341" s="28">
        <v>1175321.5265711599</v>
      </c>
      <c r="C341" s="28">
        <v>0</v>
      </c>
      <c r="D341" s="28">
        <v>98243.725144544704</v>
      </c>
      <c r="E341" s="28">
        <v>111551.87077155001</v>
      </c>
      <c r="F341" s="28">
        <v>0</v>
      </c>
      <c r="G341" s="28">
        <v>151236.848565628</v>
      </c>
      <c r="H341" s="28">
        <v>26101.712141407101</v>
      </c>
      <c r="I341" s="28">
        <v>29944.439888624998</v>
      </c>
      <c r="J341" s="85">
        <v>73.998631074606394</v>
      </c>
      <c r="K341" s="28">
        <v>167598.022801582</v>
      </c>
      <c r="L341" s="28">
        <v>47539.3714853028</v>
      </c>
      <c r="M341" s="28">
        <v>0</v>
      </c>
      <c r="N341" s="28">
        <v>0</v>
      </c>
    </row>
    <row r="342" spans="1:14" s="65" customFormat="1" x14ac:dyDescent="0.25">
      <c r="A342" s="66">
        <v>49247.75</v>
      </c>
      <c r="B342" s="28">
        <v>1172709.58156069</v>
      </c>
      <c r="C342" s="28">
        <v>0</v>
      </c>
      <c r="D342" s="28">
        <v>100699.818273158</v>
      </c>
      <c r="E342" s="28">
        <v>114340.667540839</v>
      </c>
      <c r="F342" s="28">
        <v>0</v>
      </c>
      <c r="G342" s="28">
        <v>157228.23542265801</v>
      </c>
      <c r="H342" s="28">
        <v>27599.558855664502</v>
      </c>
      <c r="I342" s="28">
        <v>31890.828481385601</v>
      </c>
      <c r="J342" s="85">
        <v>74.997946611909597</v>
      </c>
      <c r="K342" s="28">
        <v>173831.05487788899</v>
      </c>
      <c r="L342" s="28">
        <v>49383.257418956302</v>
      </c>
      <c r="M342" s="28">
        <v>0</v>
      </c>
      <c r="N342" s="28">
        <v>0</v>
      </c>
    </row>
    <row r="343" spans="1:14" s="65" customFormat="1" x14ac:dyDescent="0.25">
      <c r="A343" s="66">
        <v>49613</v>
      </c>
      <c r="B343" s="28">
        <v>1166014.08403274</v>
      </c>
      <c r="C343" s="28">
        <v>0</v>
      </c>
      <c r="D343" s="28">
        <v>103217.313729987</v>
      </c>
      <c r="E343" s="28">
        <v>117199.18422936001</v>
      </c>
      <c r="F343" s="28">
        <v>0</v>
      </c>
      <c r="G343" s="28">
        <v>163279.878358202</v>
      </c>
      <c r="H343" s="28">
        <v>29112.469589550499</v>
      </c>
      <c r="I343" s="28">
        <v>33963.732332675703</v>
      </c>
      <c r="J343" s="85">
        <v>76</v>
      </c>
      <c r="K343" s="28">
        <v>180275.38615158599</v>
      </c>
      <c r="L343" s="28">
        <v>53304.980980031803</v>
      </c>
      <c r="M343" s="28">
        <v>0</v>
      </c>
      <c r="N343" s="28">
        <v>0</v>
      </c>
    </row>
    <row r="344" spans="1:14" s="65" customFormat="1" x14ac:dyDescent="0.25">
      <c r="A344" s="66">
        <v>49978.25</v>
      </c>
      <c r="B344" s="28">
        <v>1154654.49989412</v>
      </c>
      <c r="C344" s="28">
        <v>0</v>
      </c>
      <c r="D344" s="28">
        <v>105797.746573236</v>
      </c>
      <c r="E344" s="28">
        <v>120129.163835094</v>
      </c>
      <c r="F344" s="28">
        <v>0</v>
      </c>
      <c r="G344" s="28">
        <v>169543.34637295801</v>
      </c>
      <c r="H344" s="28">
        <v>30817.636984428402</v>
      </c>
      <c r="I344" s="28">
        <v>36171.374934299602</v>
      </c>
      <c r="J344" s="85">
        <v>76.999315537303204</v>
      </c>
      <c r="K344" s="28">
        <v>187118.175753822</v>
      </c>
      <c r="L344" s="28">
        <v>53000.640183306401</v>
      </c>
      <c r="M344" s="28">
        <v>0</v>
      </c>
      <c r="N344" s="28">
        <v>0</v>
      </c>
    </row>
    <row r="345" spans="1:14" s="65" customFormat="1" x14ac:dyDescent="0.25">
      <c r="A345" s="66">
        <v>50343.5</v>
      </c>
      <c r="B345" s="28">
        <v>1138038.3334975899</v>
      </c>
      <c r="C345" s="28">
        <v>0</v>
      </c>
      <c r="D345" s="28">
        <v>108442.690237567</v>
      </c>
      <c r="E345" s="28">
        <v>123132.39293097099</v>
      </c>
      <c r="F345" s="28">
        <v>0</v>
      </c>
      <c r="G345" s="28">
        <v>176206.140684793</v>
      </c>
      <c r="H345" s="28">
        <v>32683.219391742201</v>
      </c>
      <c r="I345" s="28">
        <v>38522.514305029101</v>
      </c>
      <c r="J345" s="85">
        <v>77.998631074606394</v>
      </c>
      <c r="K345" s="28">
        <v>194338.12662774199</v>
      </c>
      <c r="L345" s="28">
        <v>54464.834900666101</v>
      </c>
      <c r="M345" s="28">
        <v>0</v>
      </c>
      <c r="N345" s="28">
        <v>0</v>
      </c>
    </row>
    <row r="346" spans="1:14" s="65" customFormat="1" x14ac:dyDescent="0.25">
      <c r="A346" s="66">
        <v>50708.75</v>
      </c>
      <c r="B346" s="28">
        <v>1115582.4563599401</v>
      </c>
      <c r="C346" s="28">
        <v>0</v>
      </c>
      <c r="D346" s="28">
        <v>111153.757493507</v>
      </c>
      <c r="E346" s="28">
        <v>126210.70275424499</v>
      </c>
      <c r="F346" s="28">
        <v>0</v>
      </c>
      <c r="G346" s="28">
        <v>183247.33625681701</v>
      </c>
      <c r="H346" s="28">
        <v>34654.754151908899</v>
      </c>
      <c r="I346" s="28">
        <v>41026.477734856002</v>
      </c>
      <c r="J346" s="85">
        <v>78.997946611909597</v>
      </c>
      <c r="K346" s="28">
        <v>201891.93464101001</v>
      </c>
      <c r="L346" s="28">
        <v>56061.001650127801</v>
      </c>
      <c r="M346" s="28">
        <v>0</v>
      </c>
      <c r="N346" s="28">
        <v>0</v>
      </c>
    </row>
    <row r="347" spans="1:14" s="65" customFormat="1" x14ac:dyDescent="0.25">
      <c r="A347" s="66">
        <v>51074</v>
      </c>
      <c r="B347" s="28">
        <v>1086670.60680822</v>
      </c>
      <c r="C347" s="28">
        <v>0</v>
      </c>
      <c r="D347" s="28">
        <v>113932.60143084401</v>
      </c>
      <c r="E347" s="28">
        <v>129365.97032310101</v>
      </c>
      <c r="F347" s="28">
        <v>0</v>
      </c>
      <c r="G347" s="28">
        <v>190624.03304800499</v>
      </c>
      <c r="H347" s="28">
        <v>36720.229253441503</v>
      </c>
      <c r="I347" s="28">
        <v>43693.198787621601</v>
      </c>
      <c r="J347" s="85">
        <v>80</v>
      </c>
      <c r="K347" s="28">
        <v>209779.39836416501</v>
      </c>
      <c r="L347" s="28">
        <v>59656.815848125501</v>
      </c>
      <c r="M347" s="28">
        <v>0</v>
      </c>
      <c r="N347" s="28">
        <v>0</v>
      </c>
    </row>
    <row r="348" spans="1:14" s="65" customFormat="1" x14ac:dyDescent="0.25">
      <c r="A348" s="66">
        <v>51439.25</v>
      </c>
      <c r="B348" s="28">
        <v>1050638.67233277</v>
      </c>
      <c r="C348" s="28">
        <v>0</v>
      </c>
      <c r="D348" s="28">
        <v>116780.916466615</v>
      </c>
      <c r="E348" s="28">
        <v>132600.11958117899</v>
      </c>
      <c r="F348" s="28">
        <v>0</v>
      </c>
      <c r="G348" s="28">
        <v>198336.46807344499</v>
      </c>
      <c r="H348" s="28">
        <v>38879.711060564703</v>
      </c>
      <c r="I348" s="28">
        <v>46533.256708817004</v>
      </c>
      <c r="J348" s="85">
        <v>80.999315537303204</v>
      </c>
      <c r="K348" s="28">
        <v>218013.08735056099</v>
      </c>
      <c r="L348" s="28">
        <v>58110.727636803298</v>
      </c>
      <c r="M348" s="28">
        <v>0</v>
      </c>
      <c r="N348" s="28">
        <v>0</v>
      </c>
    </row>
    <row r="349" spans="1:14" s="65" customFormat="1" x14ac:dyDescent="0.25">
      <c r="A349" s="66">
        <v>51804.5</v>
      </c>
      <c r="B349" s="28">
        <v>1006767.53897198</v>
      </c>
      <c r="C349" s="28">
        <v>0</v>
      </c>
      <c r="D349" s="28">
        <v>119700.43937828099</v>
      </c>
      <c r="E349" s="28">
        <v>135915.12257070799</v>
      </c>
      <c r="F349" s="28">
        <v>0</v>
      </c>
      <c r="G349" s="28">
        <v>206397.68611942101</v>
      </c>
      <c r="H349" s="28">
        <v>41136.852113437999</v>
      </c>
      <c r="I349" s="28">
        <v>49557.918394890097</v>
      </c>
      <c r="J349" s="85">
        <v>81.998631074606394</v>
      </c>
      <c r="K349" s="28">
        <v>226609.893079036</v>
      </c>
      <c r="L349" s="28">
        <v>58694.897895685499</v>
      </c>
      <c r="M349" s="28">
        <v>0</v>
      </c>
      <c r="N349" s="28">
        <v>0</v>
      </c>
    </row>
    <row r="350" spans="1:14" s="65" customFormat="1" x14ac:dyDescent="0.25">
      <c r="A350" s="66">
        <v>52169.75</v>
      </c>
      <c r="B350" s="28">
        <v>954277.83182782703</v>
      </c>
      <c r="C350" s="28">
        <v>0</v>
      </c>
      <c r="D350" s="28">
        <v>122692.950362738</v>
      </c>
      <c r="E350" s="28">
        <v>139313.00063497599</v>
      </c>
      <c r="F350" s="28">
        <v>0</v>
      </c>
      <c r="G350" s="28">
        <v>214825.09328456101</v>
      </c>
      <c r="H350" s="28">
        <v>43496.526119677197</v>
      </c>
      <c r="I350" s="28">
        <v>52779.183090557999</v>
      </c>
      <c r="J350" s="85">
        <v>82.997946611909597</v>
      </c>
      <c r="K350" s="28">
        <v>235588.70984521101</v>
      </c>
      <c r="L350" s="28">
        <v>58875.294676723999</v>
      </c>
      <c r="M350" s="28">
        <v>0</v>
      </c>
      <c r="N350" s="28">
        <v>0</v>
      </c>
    </row>
    <row r="351" spans="1:14" s="65" customFormat="1" x14ac:dyDescent="0.25">
      <c r="A351" s="66">
        <v>52535</v>
      </c>
      <c r="B351" s="28">
        <v>892324.94083677197</v>
      </c>
      <c r="C351" s="28">
        <v>0</v>
      </c>
      <c r="D351" s="28">
        <v>125760.274121806</v>
      </c>
      <c r="E351" s="28">
        <v>142795.82565084999</v>
      </c>
      <c r="F351" s="28">
        <v>0</v>
      </c>
      <c r="G351" s="28">
        <v>223638.14064370099</v>
      </c>
      <c r="H351" s="28">
        <v>45964.179380236397</v>
      </c>
      <c r="I351" s="28">
        <v>56209.829991444298</v>
      </c>
      <c r="J351" s="85">
        <v>84</v>
      </c>
      <c r="K351" s="28">
        <v>244969.83502253101</v>
      </c>
      <c r="L351" s="28">
        <v>61566.311730827503</v>
      </c>
      <c r="M351" s="28">
        <v>0</v>
      </c>
      <c r="N351" s="28">
        <v>0</v>
      </c>
    </row>
    <row r="352" spans="1:14" s="65" customFormat="1" x14ac:dyDescent="0.25">
      <c r="A352" s="66">
        <v>52900.25</v>
      </c>
      <c r="B352" s="28">
        <v>819993.86433805397</v>
      </c>
      <c r="C352" s="28">
        <v>0</v>
      </c>
      <c r="D352" s="28">
        <v>128904.280974851</v>
      </c>
      <c r="E352" s="28">
        <v>146365.72129212201</v>
      </c>
      <c r="F352" s="28">
        <v>0</v>
      </c>
      <c r="G352" s="28">
        <v>232857.727467018</v>
      </c>
      <c r="H352" s="28">
        <v>48545.663690765301</v>
      </c>
      <c r="I352" s="28">
        <v>59863.468940888102</v>
      </c>
      <c r="J352" s="85">
        <v>84.999315537303204</v>
      </c>
      <c r="K352" s="28">
        <v>254774.85392377499</v>
      </c>
      <c r="L352" s="28">
        <v>57569.351021727198</v>
      </c>
      <c r="M352" s="28">
        <v>0</v>
      </c>
      <c r="N352" s="28">
        <v>0</v>
      </c>
    </row>
    <row r="353" spans="1:14" s="65" customFormat="1" x14ac:dyDescent="0.25">
      <c r="A353" s="66">
        <v>53265.5</v>
      </c>
      <c r="B353" s="28">
        <v>736293.72046463098</v>
      </c>
      <c r="C353" s="28">
        <v>0</v>
      </c>
      <c r="D353" s="28">
        <v>132126.88799922299</v>
      </c>
      <c r="E353" s="28">
        <v>150024.864324425</v>
      </c>
      <c r="F353" s="28">
        <v>0</v>
      </c>
      <c r="G353" s="28">
        <v>242506.08923735199</v>
      </c>
      <c r="H353" s="28">
        <v>51247.204986458797</v>
      </c>
      <c r="I353" s="28">
        <v>63754.594422045899</v>
      </c>
      <c r="J353" s="85">
        <v>85.998631074606394</v>
      </c>
      <c r="K353" s="28">
        <v>265026.66373292898</v>
      </c>
      <c r="L353" s="28">
        <v>55404.9908336523</v>
      </c>
      <c r="M353" s="28">
        <v>0</v>
      </c>
      <c r="N353" s="28">
        <v>0</v>
      </c>
    </row>
    <row r="354" spans="1:14" s="65" customFormat="1" x14ac:dyDescent="0.25">
      <c r="A354" s="66">
        <v>53630.75</v>
      </c>
      <c r="B354" s="28">
        <v>639744.022666662</v>
      </c>
      <c r="C354" s="28">
        <v>0</v>
      </c>
      <c r="D354" s="28">
        <v>135430.060199203</v>
      </c>
      <c r="E354" s="28">
        <v>153775.485932535</v>
      </c>
      <c r="F354" s="28">
        <v>0</v>
      </c>
      <c r="G354" s="28">
        <v>252606.824948592</v>
      </c>
      <c r="H354" s="28">
        <v>54483.252233035601</v>
      </c>
      <c r="I354" s="28">
        <v>67898.643059478898</v>
      </c>
      <c r="J354" s="85">
        <v>86.997946611909597</v>
      </c>
      <c r="K354" s="28">
        <v>276157.38122505002</v>
      </c>
      <c r="L354" s="28">
        <v>52219.412798910002</v>
      </c>
      <c r="M354" s="28">
        <v>0</v>
      </c>
      <c r="N354" s="28">
        <v>0</v>
      </c>
    </row>
    <row r="355" spans="1:14" s="65" customFormat="1" x14ac:dyDescent="0.25">
      <c r="A355" s="66">
        <v>53996</v>
      </c>
      <c r="B355" s="28">
        <v>528903.92101417296</v>
      </c>
      <c r="C355" s="28">
        <v>0</v>
      </c>
      <c r="D355" s="28">
        <v>138815.811704183</v>
      </c>
      <c r="E355" s="28">
        <v>157619.87308084901</v>
      </c>
      <c r="F355" s="28">
        <v>0</v>
      </c>
      <c r="G355" s="28">
        <v>263592.80841660203</v>
      </c>
      <c r="H355" s="28">
        <v>58108.626777478697</v>
      </c>
      <c r="I355" s="28">
        <v>72312.054858345</v>
      </c>
      <c r="J355" s="85">
        <v>88</v>
      </c>
      <c r="K355" s="28">
        <v>288040.55471667199</v>
      </c>
      <c r="L355" s="28">
        <v>50373.545091863198</v>
      </c>
      <c r="M355" s="28">
        <v>0</v>
      </c>
      <c r="N355" s="28">
        <v>0</v>
      </c>
    </row>
    <row r="356" spans="1:14" s="65" customFormat="1" x14ac:dyDescent="0.25">
      <c r="A356" s="66">
        <v>54361.25</v>
      </c>
      <c r="B356" s="28">
        <v>402366.98160001403</v>
      </c>
      <c r="C356" s="28">
        <v>0</v>
      </c>
      <c r="D356" s="28">
        <v>142286.20699678801</v>
      </c>
      <c r="E356" s="28">
        <v>161560.36990786999</v>
      </c>
      <c r="F356" s="28">
        <v>0</v>
      </c>
      <c r="G356" s="28">
        <v>275338.40405996802</v>
      </c>
      <c r="H356" s="28">
        <v>61984.6733397895</v>
      </c>
      <c r="I356" s="28">
        <v>77012.338424137401</v>
      </c>
      <c r="J356" s="85">
        <v>88.999315537303204</v>
      </c>
      <c r="K356" s="28">
        <v>300557.38167179702</v>
      </c>
      <c r="L356" s="28">
        <v>41645.978032612002</v>
      </c>
      <c r="M356" s="28">
        <v>0</v>
      </c>
      <c r="N356" s="28">
        <v>0</v>
      </c>
    </row>
    <row r="357" spans="1:14" s="65" customFormat="1" x14ac:dyDescent="0.25">
      <c r="A357" s="66">
        <v>54726.5</v>
      </c>
      <c r="B357" s="28">
        <v>258662.365855318</v>
      </c>
      <c r="C357" s="28">
        <v>0</v>
      </c>
      <c r="D357" s="28">
        <v>145843.362171708</v>
      </c>
      <c r="E357" s="28">
        <v>165599.379155567</v>
      </c>
      <c r="F357" s="28">
        <v>0</v>
      </c>
      <c r="G357" s="28">
        <v>287725.68859130598</v>
      </c>
      <c r="H357" s="28">
        <v>66072.477235131199</v>
      </c>
      <c r="I357" s="28">
        <v>82018.140421706295</v>
      </c>
      <c r="J357" s="85">
        <v>89.998631074606394</v>
      </c>
      <c r="K357" s="28">
        <v>313689.99681240402</v>
      </c>
      <c r="L357" s="28">
        <v>33530.5818000012</v>
      </c>
      <c r="M357" s="28">
        <v>0</v>
      </c>
      <c r="N357" s="28">
        <v>0</v>
      </c>
    </row>
    <row r="358" spans="1:14" s="65" customFormat="1" x14ac:dyDescent="0.25">
      <c r="A358" s="66">
        <v>55091.75</v>
      </c>
      <c r="B358" s="28">
        <v>96216.415499079405</v>
      </c>
      <c r="C358" s="28">
        <v>0</v>
      </c>
      <c r="D358" s="28">
        <v>149489.446226</v>
      </c>
      <c r="E358" s="28">
        <v>169739.36363445601</v>
      </c>
      <c r="F358" s="28">
        <v>0</v>
      </c>
      <c r="G358" s="28">
        <v>300737.743484804</v>
      </c>
      <c r="H358" s="28">
        <v>70366.455349985496</v>
      </c>
      <c r="I358" s="28">
        <v>87349.319549117296</v>
      </c>
      <c r="J358" s="85">
        <v>90.997946611909597</v>
      </c>
      <c r="K358" s="28">
        <v>327455.13853355899</v>
      </c>
      <c r="L358" s="28">
        <v>22689.681215378801</v>
      </c>
      <c r="M358" s="28">
        <v>0</v>
      </c>
      <c r="N358" s="28">
        <v>0</v>
      </c>
    </row>
    <row r="359" spans="1:14" s="65" customFormat="1" x14ac:dyDescent="0.25">
      <c r="A359" s="66">
        <v>55457</v>
      </c>
      <c r="B359" s="28">
        <v>-86666.257826948204</v>
      </c>
      <c r="C359" s="28">
        <v>0</v>
      </c>
      <c r="D359" s="28">
        <v>153226.68238165</v>
      </c>
      <c r="E359" s="28">
        <v>173982.847725317</v>
      </c>
      <c r="F359" s="28">
        <v>0</v>
      </c>
      <c r="G359" s="28">
        <v>314392.32603786502</v>
      </c>
      <c r="H359" s="28">
        <v>74872.467592495595</v>
      </c>
      <c r="I359" s="28">
        <v>93027.025319809894</v>
      </c>
      <c r="J359" s="85">
        <v>92</v>
      </c>
      <c r="K359" s="28">
        <v>341882.34063762298</v>
      </c>
      <c r="L359" s="28">
        <v>9432.9819116744493</v>
      </c>
      <c r="M359" s="28">
        <v>0</v>
      </c>
      <c r="N359" s="28">
        <v>0</v>
      </c>
    </row>
    <row r="360" spans="1:14" s="65" customFormat="1" x14ac:dyDescent="0.25">
      <c r="A360" s="66">
        <v>55822.25</v>
      </c>
      <c r="B360" s="28">
        <v>-291815.70653934102</v>
      </c>
      <c r="C360" s="28">
        <v>0</v>
      </c>
      <c r="D360" s="28">
        <v>157057.34944119101</v>
      </c>
      <c r="E360" s="28">
        <v>178332.41891845001</v>
      </c>
      <c r="F360" s="28">
        <v>0</v>
      </c>
      <c r="G360" s="28">
        <v>328720.06606036401</v>
      </c>
      <c r="H360" s="28">
        <v>79600.621799920395</v>
      </c>
      <c r="I360" s="28">
        <v>99073.781965597504</v>
      </c>
      <c r="J360" s="85">
        <v>92.999315537303204</v>
      </c>
      <c r="K360" s="28">
        <v>357006.822683968</v>
      </c>
      <c r="L360" s="28">
        <v>-8496.6919438184505</v>
      </c>
      <c r="M360" s="28">
        <v>0</v>
      </c>
      <c r="N360" s="28">
        <v>0</v>
      </c>
    </row>
    <row r="361" spans="1:14" s="65" customFormat="1" x14ac:dyDescent="0.25">
      <c r="A361" s="66">
        <v>56187.5</v>
      </c>
      <c r="B361" s="28">
        <v>-521208.10223692999</v>
      </c>
      <c r="C361" s="28">
        <v>0</v>
      </c>
      <c r="D361" s="28">
        <v>160983.78317722099</v>
      </c>
      <c r="E361" s="28">
        <v>182790.72939141101</v>
      </c>
      <c r="F361" s="28">
        <v>0</v>
      </c>
      <c r="G361" s="28">
        <v>343757.36150811001</v>
      </c>
      <c r="H361" s="28">
        <v>84562.929297676397</v>
      </c>
      <c r="I361" s="28">
        <v>105513.57779336099</v>
      </c>
      <c r="J361" s="85">
        <v>93.998631074606394</v>
      </c>
      <c r="K361" s="28">
        <v>372867.23648244899</v>
      </c>
      <c r="L361" s="28">
        <v>-30397.469431181398</v>
      </c>
      <c r="M361" s="28">
        <v>0</v>
      </c>
      <c r="N361" s="28">
        <v>0</v>
      </c>
    </row>
    <row r="362" spans="1:14" s="65" customFormat="1" x14ac:dyDescent="0.25">
      <c r="A362" s="66">
        <v>56552.75</v>
      </c>
      <c r="B362" s="28">
        <v>-776977.23169202101</v>
      </c>
      <c r="C362" s="28">
        <v>0</v>
      </c>
      <c r="D362" s="28">
        <v>165008.37775665199</v>
      </c>
      <c r="E362" s="28">
        <v>187360.497626197</v>
      </c>
      <c r="F362" s="28">
        <v>0</v>
      </c>
      <c r="G362" s="28">
        <v>359544.130610305</v>
      </c>
      <c r="H362" s="28">
        <v>89772.563101400796</v>
      </c>
      <c r="I362" s="28">
        <v>112371.960349929</v>
      </c>
      <c r="J362" s="85">
        <v>94.997946611909597</v>
      </c>
      <c r="K362" s="28">
        <v>389505.02107752702</v>
      </c>
      <c r="L362" s="28">
        <v>-57275.615630431799</v>
      </c>
      <c r="M362" s="28">
        <v>0</v>
      </c>
      <c r="N362" s="28">
        <v>0</v>
      </c>
    </row>
    <row r="363" spans="1:14" s="65" customFormat="1" x14ac:dyDescent="0.25">
      <c r="A363" s="66">
        <v>56552.75</v>
      </c>
      <c r="B363" s="28">
        <v>-776977.23169202101</v>
      </c>
      <c r="C363" s="28">
        <v>0</v>
      </c>
      <c r="D363" s="28">
        <v>0</v>
      </c>
      <c r="E363" s="28">
        <v>0</v>
      </c>
      <c r="F363" s="28">
        <v>0</v>
      </c>
      <c r="G363" s="28">
        <v>0</v>
      </c>
      <c r="H363" s="28">
        <v>0</v>
      </c>
      <c r="I363" s="28">
        <v>0</v>
      </c>
      <c r="J363" s="85">
        <v>94.997946611909597</v>
      </c>
      <c r="K363" s="28">
        <v>0</v>
      </c>
      <c r="L363" s="28">
        <v>-57275.615630431799</v>
      </c>
      <c r="M363" s="28">
        <v>0</v>
      </c>
      <c r="N363" s="28">
        <v>0</v>
      </c>
    </row>
    <row r="364" spans="1:14" s="65" customFormat="1" x14ac:dyDescent="0.25">
      <c r="A364" s="66">
        <v>56552.75</v>
      </c>
      <c r="B364" s="28">
        <v>0</v>
      </c>
      <c r="C364" s="28">
        <v>0</v>
      </c>
      <c r="D364" s="28">
        <v>0</v>
      </c>
      <c r="E364" s="28">
        <v>0</v>
      </c>
      <c r="F364" s="28">
        <v>0</v>
      </c>
      <c r="G364" s="28">
        <v>0</v>
      </c>
      <c r="H364" s="28">
        <v>0</v>
      </c>
      <c r="I364" s="28">
        <v>0</v>
      </c>
      <c r="J364" s="85">
        <v>94.997946611909597</v>
      </c>
      <c r="K364" s="28">
        <v>0</v>
      </c>
      <c r="L364" s="28">
        <v>-57275.615630431799</v>
      </c>
      <c r="M364" s="28">
        <v>0</v>
      </c>
      <c r="N364" s="28">
        <v>0</v>
      </c>
    </row>
    <row r="365" spans="1:14" s="65" customFormat="1" x14ac:dyDescent="0.25">
      <c r="A365" s="65">
        <v>0</v>
      </c>
      <c r="B365" s="28">
        <v>0</v>
      </c>
      <c r="C365" s="28">
        <v>0</v>
      </c>
      <c r="D365" s="28">
        <v>0</v>
      </c>
      <c r="E365" s="28">
        <v>0</v>
      </c>
      <c r="F365" s="28">
        <v>0</v>
      </c>
      <c r="G365" s="28">
        <v>0</v>
      </c>
      <c r="H365" s="28">
        <v>0</v>
      </c>
      <c r="I365" s="28">
        <v>0</v>
      </c>
      <c r="J365" s="85">
        <v>0</v>
      </c>
      <c r="K365" s="28">
        <v>0</v>
      </c>
      <c r="L365" s="28">
        <v>0</v>
      </c>
      <c r="M365" s="28">
        <v>0</v>
      </c>
      <c r="N365" s="28">
        <v>0</v>
      </c>
    </row>
    <row r="366" spans="1:14" s="65" customFormat="1" x14ac:dyDescent="0.25">
      <c r="A366" s="65">
        <v>0</v>
      </c>
      <c r="B366" s="28">
        <v>0</v>
      </c>
      <c r="C366" s="28">
        <v>0</v>
      </c>
      <c r="D366" s="28">
        <v>0</v>
      </c>
      <c r="E366" s="28">
        <v>0</v>
      </c>
      <c r="F366" s="28">
        <v>0</v>
      </c>
      <c r="G366" s="28">
        <v>0</v>
      </c>
      <c r="H366" s="28">
        <v>0</v>
      </c>
      <c r="I366" s="28">
        <v>0</v>
      </c>
      <c r="J366" s="85">
        <v>0</v>
      </c>
      <c r="K366" s="28">
        <v>0</v>
      </c>
      <c r="L366" s="28">
        <v>0</v>
      </c>
      <c r="M366" s="28">
        <v>0</v>
      </c>
      <c r="N366" s="28">
        <v>0</v>
      </c>
    </row>
    <row r="367" spans="1:14" s="65" customFormat="1" x14ac:dyDescent="0.25">
      <c r="A367" s="65">
        <v>0</v>
      </c>
      <c r="B367" s="28">
        <v>0</v>
      </c>
      <c r="C367" s="28">
        <v>0</v>
      </c>
      <c r="D367" s="28">
        <v>0</v>
      </c>
      <c r="E367" s="28">
        <v>0</v>
      </c>
      <c r="F367" s="28">
        <v>0</v>
      </c>
      <c r="G367" s="28">
        <v>0</v>
      </c>
      <c r="H367" s="28">
        <v>0</v>
      </c>
      <c r="I367" s="28">
        <v>0</v>
      </c>
      <c r="J367" s="85">
        <v>0</v>
      </c>
      <c r="K367" s="28">
        <v>0</v>
      </c>
      <c r="L367" s="28">
        <v>0</v>
      </c>
      <c r="M367" s="28">
        <v>0</v>
      </c>
      <c r="N367" s="28">
        <v>0</v>
      </c>
    </row>
    <row r="368" spans="1:14" s="65" customFormat="1" x14ac:dyDescent="0.25">
      <c r="A368" s="65">
        <v>0</v>
      </c>
      <c r="B368" s="28">
        <v>0</v>
      </c>
      <c r="C368" s="28">
        <v>0</v>
      </c>
      <c r="D368" s="28">
        <v>0</v>
      </c>
      <c r="E368" s="28">
        <v>0</v>
      </c>
      <c r="F368" s="28">
        <v>0</v>
      </c>
      <c r="G368" s="28">
        <v>0</v>
      </c>
      <c r="H368" s="28">
        <v>0</v>
      </c>
      <c r="I368" s="28">
        <v>0</v>
      </c>
      <c r="J368" s="85">
        <v>0</v>
      </c>
      <c r="K368" s="28">
        <v>0</v>
      </c>
      <c r="L368" s="28">
        <v>0</v>
      </c>
      <c r="M368" s="28">
        <v>0</v>
      </c>
      <c r="N368" s="28">
        <v>0</v>
      </c>
    </row>
    <row r="369" spans="1:14" s="65" customFormat="1" x14ac:dyDescent="0.25">
      <c r="A369" s="65">
        <v>0</v>
      </c>
      <c r="B369" s="28">
        <v>0</v>
      </c>
      <c r="C369" s="28">
        <v>0</v>
      </c>
      <c r="D369" s="28">
        <v>0</v>
      </c>
      <c r="E369" s="28">
        <v>0</v>
      </c>
      <c r="F369" s="28">
        <v>0</v>
      </c>
      <c r="G369" s="28">
        <v>0</v>
      </c>
      <c r="H369" s="28">
        <v>0</v>
      </c>
      <c r="I369" s="28">
        <v>0</v>
      </c>
      <c r="J369" s="85">
        <v>0</v>
      </c>
      <c r="K369" s="28">
        <v>0</v>
      </c>
      <c r="L369" s="28">
        <v>0</v>
      </c>
      <c r="M369" s="28">
        <v>0</v>
      </c>
      <c r="N369" s="28">
        <v>0</v>
      </c>
    </row>
    <row r="370" spans="1:14" s="65" customFormat="1" x14ac:dyDescent="0.25">
      <c r="A370" s="65">
        <v>0</v>
      </c>
      <c r="B370" s="28">
        <v>0</v>
      </c>
      <c r="C370" s="28">
        <v>0</v>
      </c>
      <c r="D370" s="28">
        <v>0</v>
      </c>
      <c r="E370" s="28">
        <v>0</v>
      </c>
      <c r="F370" s="28">
        <v>0</v>
      </c>
      <c r="G370" s="28">
        <v>0</v>
      </c>
      <c r="H370" s="28">
        <v>0</v>
      </c>
      <c r="I370" s="28">
        <v>0</v>
      </c>
      <c r="J370" s="85">
        <v>0</v>
      </c>
      <c r="K370" s="28">
        <v>0</v>
      </c>
      <c r="L370" s="28">
        <v>0</v>
      </c>
      <c r="M370" s="28">
        <v>0</v>
      </c>
      <c r="N370" s="28">
        <v>0</v>
      </c>
    </row>
    <row r="371" spans="1:14" s="65" customFormat="1" x14ac:dyDescent="0.25">
      <c r="A371" s="65">
        <v>0</v>
      </c>
      <c r="B371" s="28">
        <v>0</v>
      </c>
      <c r="C371" s="28">
        <v>0</v>
      </c>
      <c r="D371" s="28">
        <v>0</v>
      </c>
      <c r="E371" s="28">
        <v>0</v>
      </c>
      <c r="F371" s="28">
        <v>0</v>
      </c>
      <c r="G371" s="28">
        <v>0</v>
      </c>
      <c r="H371" s="28">
        <v>0</v>
      </c>
      <c r="I371" s="28">
        <v>0</v>
      </c>
      <c r="J371" s="85">
        <v>0</v>
      </c>
      <c r="K371" s="28">
        <v>0</v>
      </c>
      <c r="L371" s="28">
        <v>0</v>
      </c>
      <c r="M371" s="28">
        <v>0</v>
      </c>
      <c r="N371" s="28">
        <v>0</v>
      </c>
    </row>
    <row r="372" spans="1:14" s="65" customFormat="1" x14ac:dyDescent="0.25">
      <c r="A372" s="65">
        <v>0</v>
      </c>
      <c r="B372" s="28">
        <v>0</v>
      </c>
      <c r="C372" s="28">
        <v>0</v>
      </c>
      <c r="D372" s="28">
        <v>0</v>
      </c>
      <c r="E372" s="28">
        <v>0</v>
      </c>
      <c r="F372" s="28">
        <v>0</v>
      </c>
      <c r="G372" s="28">
        <v>0</v>
      </c>
      <c r="H372" s="28">
        <v>0</v>
      </c>
      <c r="I372" s="28">
        <v>0</v>
      </c>
      <c r="J372" s="85">
        <v>0</v>
      </c>
      <c r="K372" s="28">
        <v>0</v>
      </c>
      <c r="L372" s="28">
        <v>0</v>
      </c>
      <c r="M372" s="28">
        <v>0</v>
      </c>
      <c r="N372" s="28">
        <v>0</v>
      </c>
    </row>
    <row r="373" spans="1:14" s="65" customFormat="1" x14ac:dyDescent="0.25">
      <c r="A373" s="65">
        <v>0</v>
      </c>
      <c r="B373" s="28">
        <v>0</v>
      </c>
      <c r="C373" s="28">
        <v>0</v>
      </c>
      <c r="D373" s="28">
        <v>0</v>
      </c>
      <c r="E373" s="28">
        <v>0</v>
      </c>
      <c r="F373" s="28">
        <v>0</v>
      </c>
      <c r="G373" s="28">
        <v>0</v>
      </c>
      <c r="H373" s="28">
        <v>0</v>
      </c>
      <c r="I373" s="28">
        <v>0</v>
      </c>
      <c r="J373" s="85">
        <v>0</v>
      </c>
      <c r="K373" s="28">
        <v>0</v>
      </c>
      <c r="L373" s="28">
        <v>0</v>
      </c>
      <c r="M373" s="28">
        <v>0</v>
      </c>
      <c r="N373" s="28">
        <v>0</v>
      </c>
    </row>
    <row r="374" spans="1:14" s="65" customFormat="1" x14ac:dyDescent="0.25">
      <c r="A374" s="65">
        <v>0</v>
      </c>
      <c r="B374" s="28">
        <v>0</v>
      </c>
      <c r="C374" s="28">
        <v>0</v>
      </c>
      <c r="D374" s="28">
        <v>0</v>
      </c>
      <c r="E374" s="28">
        <v>0</v>
      </c>
      <c r="F374" s="28">
        <v>0</v>
      </c>
      <c r="G374" s="28">
        <v>0</v>
      </c>
      <c r="H374" s="28">
        <v>0</v>
      </c>
      <c r="I374" s="28">
        <v>0</v>
      </c>
      <c r="J374" s="85">
        <v>0</v>
      </c>
      <c r="K374" s="28">
        <v>0</v>
      </c>
      <c r="L374" s="28">
        <v>0</v>
      </c>
      <c r="M374" s="28">
        <v>0</v>
      </c>
      <c r="N374" s="28">
        <v>0</v>
      </c>
    </row>
    <row r="375" spans="1:14" s="65" customFormat="1" x14ac:dyDescent="0.25">
      <c r="A375" s="65" t="s">
        <v>59</v>
      </c>
      <c r="B375" s="28"/>
      <c r="C375" s="28"/>
      <c r="D375" s="28"/>
      <c r="E375" s="28"/>
      <c r="F375" s="28"/>
      <c r="G375" s="28"/>
      <c r="H375" s="28"/>
      <c r="I375" s="28"/>
      <c r="J375" s="85"/>
      <c r="K375" s="28"/>
      <c r="L375" s="28"/>
      <c r="M375" s="28"/>
      <c r="N375" s="28"/>
    </row>
    <row r="376" spans="1:14" s="65" customFormat="1" x14ac:dyDescent="0.25">
      <c r="A376" s="65" t="s">
        <v>0</v>
      </c>
      <c r="B376" s="28" t="s">
        <v>1</v>
      </c>
      <c r="C376" s="28" t="s">
        <v>2</v>
      </c>
      <c r="D376" s="28" t="s">
        <v>3</v>
      </c>
      <c r="E376" s="28" t="s">
        <v>4</v>
      </c>
      <c r="F376" s="28" t="s">
        <v>5</v>
      </c>
      <c r="G376" s="28" t="s">
        <v>6</v>
      </c>
      <c r="H376" s="28" t="s">
        <v>7</v>
      </c>
      <c r="I376" s="28" t="s">
        <v>8</v>
      </c>
      <c r="J376" s="85" t="s">
        <v>31</v>
      </c>
      <c r="K376" s="28" t="s">
        <v>32</v>
      </c>
      <c r="L376" s="28" t="s">
        <v>55</v>
      </c>
      <c r="M376" s="28" t="s">
        <v>64</v>
      </c>
      <c r="N376" s="28" t="s">
        <v>65</v>
      </c>
    </row>
    <row r="377" spans="1:14" s="65" customFormat="1" x14ac:dyDescent="0.25">
      <c r="A377" s="66">
        <v>43943</v>
      </c>
      <c r="B377" s="28">
        <v>200577</v>
      </c>
      <c r="C377" s="28">
        <v>364404</v>
      </c>
      <c r="D377" s="28">
        <v>0</v>
      </c>
      <c r="E377" s="28">
        <v>0</v>
      </c>
      <c r="F377" s="28">
        <v>0</v>
      </c>
      <c r="G377" s="28">
        <v>0</v>
      </c>
      <c r="H377" s="28">
        <v>0</v>
      </c>
      <c r="I377" s="28">
        <v>0</v>
      </c>
      <c r="J377" s="85">
        <v>60.476386036960903</v>
      </c>
      <c r="K377" s="28">
        <v>0</v>
      </c>
      <c r="L377" s="28">
        <v>0</v>
      </c>
      <c r="M377" s="28">
        <v>500000</v>
      </c>
      <c r="N377" s="28">
        <v>0</v>
      </c>
    </row>
    <row r="378" spans="1:14" s="65" customFormat="1" x14ac:dyDescent="0.25">
      <c r="A378" s="66">
        <v>44308.25</v>
      </c>
      <c r="B378" s="28">
        <v>247731.62</v>
      </c>
      <c r="C378" s="28">
        <v>411768.24</v>
      </c>
      <c r="D378" s="28">
        <v>0</v>
      </c>
      <c r="E378" s="28">
        <v>0</v>
      </c>
      <c r="F378" s="28">
        <v>0</v>
      </c>
      <c r="G378" s="28">
        <v>0</v>
      </c>
      <c r="H378" s="28">
        <v>0</v>
      </c>
      <c r="I378" s="28">
        <v>0</v>
      </c>
      <c r="J378" s="85">
        <v>61.4757015742642</v>
      </c>
      <c r="K378" s="28">
        <v>0</v>
      </c>
      <c r="L378" s="28">
        <v>0</v>
      </c>
      <c r="M378" s="28">
        <v>530000</v>
      </c>
      <c r="N378" s="28">
        <v>0</v>
      </c>
    </row>
    <row r="379" spans="1:14" s="65" customFormat="1" x14ac:dyDescent="0.25">
      <c r="A379" s="66">
        <v>44673.5</v>
      </c>
      <c r="B379" s="28">
        <v>297715.5172</v>
      </c>
      <c r="C379" s="28">
        <v>461974.33439999999</v>
      </c>
      <c r="D379" s="28">
        <v>0</v>
      </c>
      <c r="E379" s="28">
        <v>0</v>
      </c>
      <c r="F379" s="28">
        <v>0</v>
      </c>
      <c r="G379" s="28">
        <v>0</v>
      </c>
      <c r="H379" s="28">
        <v>0</v>
      </c>
      <c r="I379" s="28">
        <v>0</v>
      </c>
      <c r="J379" s="85">
        <v>62.475017111567396</v>
      </c>
      <c r="K379" s="28">
        <v>0</v>
      </c>
      <c r="L379" s="28">
        <v>0</v>
      </c>
      <c r="M379" s="28">
        <v>561800</v>
      </c>
      <c r="N379" s="28">
        <v>0</v>
      </c>
    </row>
    <row r="380" spans="1:14" s="65" customFormat="1" x14ac:dyDescent="0.25">
      <c r="A380" s="66">
        <v>44802.75</v>
      </c>
      <c r="B380" s="28">
        <v>316309.63251535897</v>
      </c>
      <c r="C380" s="28">
        <v>480586.23120752198</v>
      </c>
      <c r="D380" s="28">
        <v>0</v>
      </c>
      <c r="E380" s="28">
        <v>39396.33625</v>
      </c>
      <c r="F380" s="28">
        <v>0</v>
      </c>
      <c r="G380" s="28">
        <v>0</v>
      </c>
      <c r="H380" s="28">
        <v>0</v>
      </c>
      <c r="I380" s="28">
        <v>0</v>
      </c>
      <c r="J380" s="85">
        <v>62.8281998631074</v>
      </c>
      <c r="K380" s="28">
        <v>39396.33625</v>
      </c>
      <c r="L380" s="28">
        <v>0</v>
      </c>
      <c r="M380" s="28">
        <v>573481.39103049401</v>
      </c>
      <c r="N380" s="28">
        <v>0</v>
      </c>
    </row>
    <row r="381" spans="1:14" s="65" customFormat="1" x14ac:dyDescent="0.25">
      <c r="A381" s="66">
        <v>45168</v>
      </c>
      <c r="B381" s="28">
        <v>361288.21046628</v>
      </c>
      <c r="C381" s="28">
        <v>494540.16042372398</v>
      </c>
      <c r="D381" s="28">
        <v>0</v>
      </c>
      <c r="E381" s="28">
        <v>40381.244656249997</v>
      </c>
      <c r="F381" s="28">
        <v>0</v>
      </c>
      <c r="G381" s="28">
        <v>0</v>
      </c>
      <c r="H381" s="28">
        <v>0</v>
      </c>
      <c r="I381" s="28">
        <v>0</v>
      </c>
      <c r="J381" s="85">
        <v>63.830253251197803</v>
      </c>
      <c r="K381" s="28">
        <v>40381.244656249997</v>
      </c>
      <c r="L381" s="28">
        <v>0</v>
      </c>
      <c r="M381" s="28">
        <v>607890.27449232398</v>
      </c>
      <c r="N381" s="28">
        <v>0</v>
      </c>
    </row>
    <row r="382" spans="1:14" s="65" customFormat="1" x14ac:dyDescent="0.25">
      <c r="A382" s="66">
        <v>45412.625</v>
      </c>
      <c r="B382" s="28">
        <v>392997.83416688401</v>
      </c>
      <c r="C382" s="28">
        <v>503554.45606501901</v>
      </c>
      <c r="D382" s="28">
        <v>0</v>
      </c>
      <c r="E382" s="28">
        <v>27650.511399118699</v>
      </c>
      <c r="F382" s="28">
        <v>0</v>
      </c>
      <c r="G382" s="28">
        <v>0</v>
      </c>
      <c r="H382" s="28">
        <v>0</v>
      </c>
      <c r="I382" s="28">
        <v>0</v>
      </c>
      <c r="J382" s="85">
        <v>64.498288843257995</v>
      </c>
      <c r="K382" s="28">
        <v>27650.511399118699</v>
      </c>
      <c r="L382" s="28">
        <v>0</v>
      </c>
      <c r="M382" s="28">
        <v>632019.40679649101</v>
      </c>
      <c r="N382" s="28">
        <v>0</v>
      </c>
    </row>
    <row r="383" spans="1:14" s="65" customFormat="1" x14ac:dyDescent="0.25">
      <c r="A383" s="66">
        <v>45777.875</v>
      </c>
      <c r="B383" s="28">
        <v>416577.70421689702</v>
      </c>
      <c r="C383" s="28">
        <v>369542.54923322698</v>
      </c>
      <c r="D383" s="28">
        <v>0</v>
      </c>
      <c r="E383" s="28">
        <v>96374.482982236295</v>
      </c>
      <c r="F383" s="28">
        <v>30213.267363901101</v>
      </c>
      <c r="G383" s="28">
        <v>0</v>
      </c>
      <c r="H383" s="28">
        <v>1721.32673639011</v>
      </c>
      <c r="I383" s="28">
        <v>18093.364477066702</v>
      </c>
      <c r="J383" s="85">
        <v>65.497604380561199</v>
      </c>
      <c r="K383" s="28">
        <v>116189.17419569301</v>
      </c>
      <c r="L383" s="28">
        <v>0</v>
      </c>
      <c r="M383" s="28">
        <v>669940.57120428095</v>
      </c>
      <c r="N383" s="28">
        <v>0</v>
      </c>
    </row>
    <row r="384" spans="1:14" s="65" customFormat="1" x14ac:dyDescent="0.25">
      <c r="A384" s="66">
        <v>46143.125</v>
      </c>
      <c r="B384" s="28">
        <v>441572.36646991101</v>
      </c>
      <c r="C384" s="28">
        <v>272744.56866695301</v>
      </c>
      <c r="D384" s="28">
        <v>0</v>
      </c>
      <c r="E384" s="28">
        <v>98783.845056792197</v>
      </c>
      <c r="F384" s="28">
        <v>22172.5529539936</v>
      </c>
      <c r="G384" s="28">
        <v>0</v>
      </c>
      <c r="H384" s="28">
        <v>917.25529539936701</v>
      </c>
      <c r="I384" s="28">
        <v>19269.433168076001</v>
      </c>
      <c r="J384" s="85">
        <v>66.499657768651602</v>
      </c>
      <c r="K384" s="28">
        <v>118970.533520267</v>
      </c>
      <c r="L384" s="28">
        <v>0</v>
      </c>
      <c r="M384" s="28">
        <v>676405.49771640205</v>
      </c>
      <c r="N384" s="28">
        <v>31822.177132203298</v>
      </c>
    </row>
    <row r="385" spans="1:14" s="65" customFormat="1" x14ac:dyDescent="0.25">
      <c r="A385" s="66">
        <v>46265</v>
      </c>
      <c r="B385" s="28">
        <v>450178.98033592501</v>
      </c>
      <c r="C385" s="28">
        <v>246819.650703914</v>
      </c>
      <c r="D385" s="28">
        <v>0</v>
      </c>
      <c r="E385" s="28">
        <v>23001.1853529693</v>
      </c>
      <c r="F385" s="28">
        <v>5421.28834639859</v>
      </c>
      <c r="G385" s="28">
        <v>0</v>
      </c>
      <c r="H385" s="28">
        <v>1441.24257420343</v>
      </c>
      <c r="I385" s="28">
        <v>6798.5092544945101</v>
      </c>
      <c r="J385" s="85">
        <v>66.833675564681698</v>
      </c>
      <c r="K385" s="28">
        <v>31240.937181667199</v>
      </c>
      <c r="L385" s="28">
        <v>0</v>
      </c>
      <c r="M385" s="28">
        <v>705707.42091542296</v>
      </c>
      <c r="N385" s="28">
        <v>10643.779871663301</v>
      </c>
    </row>
    <row r="386" spans="1:14" s="65" customFormat="1" x14ac:dyDescent="0.25">
      <c r="A386" s="66">
        <v>46630.25</v>
      </c>
      <c r="B386" s="28">
        <v>477189.71915607998</v>
      </c>
      <c r="C386" s="28">
        <v>208417.95895108001</v>
      </c>
      <c r="D386" s="28">
        <v>67462.671263685697</v>
      </c>
      <c r="E386" s="28">
        <v>90609.661311548596</v>
      </c>
      <c r="F386" s="28">
        <v>72152.449616367696</v>
      </c>
      <c r="G386" s="28">
        <v>0</v>
      </c>
      <c r="H386" s="28">
        <v>9541.9344232046496</v>
      </c>
      <c r="I386" s="28">
        <v>20521.946324001001</v>
      </c>
      <c r="J386" s="85">
        <v>67.832991101984902</v>
      </c>
      <c r="K386" s="28">
        <v>120673.542058754</v>
      </c>
      <c r="L386" s="28">
        <v>0</v>
      </c>
      <c r="M386" s="28">
        <v>712517.49752725696</v>
      </c>
      <c r="N386" s="28">
        <v>33521.102493482598</v>
      </c>
    </row>
    <row r="387" spans="1:14" s="65" customFormat="1" x14ac:dyDescent="0.25">
      <c r="A387" s="66">
        <v>46995.5</v>
      </c>
      <c r="B387" s="28">
        <v>505821.10230544501</v>
      </c>
      <c r="C387" s="28">
        <v>183459.468886794</v>
      </c>
      <c r="D387" s="28">
        <v>69149.238045277802</v>
      </c>
      <c r="E387" s="28">
        <v>70263.674719309594</v>
      </c>
      <c r="F387" s="28">
        <v>71281.929875550995</v>
      </c>
      <c r="G387" s="28">
        <v>0</v>
      </c>
      <c r="H387" s="28">
        <v>14493.2580922584</v>
      </c>
      <c r="I387" s="28">
        <v>21855.872835061</v>
      </c>
      <c r="J387" s="85">
        <v>68.832306639288106</v>
      </c>
      <c r="K387" s="28">
        <v>106612.805646629</v>
      </c>
      <c r="L387" s="28">
        <v>0</v>
      </c>
      <c r="M387" s="28">
        <v>719393.29137839505</v>
      </c>
      <c r="N387" s="28">
        <v>33844.581132544699</v>
      </c>
    </row>
    <row r="388" spans="1:14" s="65" customFormat="1" x14ac:dyDescent="0.25">
      <c r="A388" s="66">
        <v>47360.75</v>
      </c>
      <c r="B388" s="28">
        <v>536170.36844377196</v>
      </c>
      <c r="C388" s="28">
        <v>154966.58020832899</v>
      </c>
      <c r="D388" s="28">
        <v>70877.968996409705</v>
      </c>
      <c r="E388" s="28">
        <v>72534.815510567307</v>
      </c>
      <c r="F388" s="28">
        <v>71253.841780155897</v>
      </c>
      <c r="G388" s="28">
        <v>0</v>
      </c>
      <c r="H388" s="28">
        <v>14567.1057281751</v>
      </c>
      <c r="I388" s="28">
        <v>23276.504569339999</v>
      </c>
      <c r="J388" s="85">
        <v>69.831622176591296</v>
      </c>
      <c r="K388" s="28">
        <v>110378.425808082</v>
      </c>
      <c r="L388" s="28">
        <v>0</v>
      </c>
      <c r="M388" s="28">
        <v>726335.43664019695</v>
      </c>
      <c r="N388" s="28">
        <v>34171.181340473697</v>
      </c>
    </row>
    <row r="389" spans="1:14" s="65" customFormat="1" x14ac:dyDescent="0.25">
      <c r="A389" s="66">
        <v>47421.5</v>
      </c>
      <c r="B389" s="28">
        <v>541327.17550991406</v>
      </c>
      <c r="C389" s="28">
        <v>151729.43505519201</v>
      </c>
      <c r="D389" s="28">
        <v>11643.198192428699</v>
      </c>
      <c r="E389" s="28">
        <v>12298.5955184749</v>
      </c>
      <c r="F389" s="28">
        <v>1527.3913449691499</v>
      </c>
      <c r="G389" s="28">
        <v>0</v>
      </c>
      <c r="H389" s="28">
        <v>0</v>
      </c>
      <c r="I389" s="28">
        <v>4072.1934072028098</v>
      </c>
      <c r="J389" s="85">
        <v>69.998631074606394</v>
      </c>
      <c r="K389" s="28">
        <v>16370.7889256777</v>
      </c>
      <c r="L389" s="28">
        <v>0</v>
      </c>
      <c r="M389" s="28">
        <v>768938.12778506498</v>
      </c>
      <c r="N389" s="28">
        <v>5613.3357438149897</v>
      </c>
    </row>
    <row r="390" spans="1:14" s="65" customFormat="1" x14ac:dyDescent="0.25">
      <c r="A390" s="66">
        <v>47786.75</v>
      </c>
      <c r="B390" s="28">
        <v>554050.33978102298</v>
      </c>
      <c r="C390" s="28">
        <v>114078.896744857</v>
      </c>
      <c r="D390" s="28">
        <v>72649.918221319997</v>
      </c>
      <c r="E390" s="28">
        <v>103425.545815374</v>
      </c>
      <c r="F390" s="28">
        <v>70856.196591433501</v>
      </c>
      <c r="G390" s="28">
        <v>0</v>
      </c>
      <c r="H390" s="28">
        <v>10945.6657127298</v>
      </c>
      <c r="I390" s="28">
        <v>24789.477366347099</v>
      </c>
      <c r="J390" s="85">
        <v>70.997946611909597</v>
      </c>
      <c r="K390" s="28">
        <v>139160.68889445101</v>
      </c>
      <c r="L390" s="28">
        <v>19756.4662594859</v>
      </c>
      <c r="M390" s="28">
        <v>776358.38071819104</v>
      </c>
      <c r="N390" s="28">
        <v>36524.561069790601</v>
      </c>
    </row>
    <row r="391" spans="1:14" s="65" customFormat="1" x14ac:dyDescent="0.25">
      <c r="A391" s="66">
        <v>48152</v>
      </c>
      <c r="B391" s="28">
        <v>565650.76877018798</v>
      </c>
      <c r="C391" s="28">
        <v>73241.685261406106</v>
      </c>
      <c r="D391" s="28">
        <v>74466.166176853003</v>
      </c>
      <c r="E391" s="28">
        <v>106151.517854354</v>
      </c>
      <c r="F391" s="28">
        <v>70140.975055016504</v>
      </c>
      <c r="G391" s="28">
        <v>0</v>
      </c>
      <c r="H391" s="28">
        <v>11238.391613178101</v>
      </c>
      <c r="I391" s="28">
        <v>26400.793395159701</v>
      </c>
      <c r="J391" s="85">
        <v>72</v>
      </c>
      <c r="K391" s="28">
        <v>143790.70286269201</v>
      </c>
      <c r="L391" s="28">
        <v>21642.5913976962</v>
      </c>
      <c r="M391" s="28">
        <v>784223.84882730502</v>
      </c>
      <c r="N391" s="28">
        <v>36524.561069790601</v>
      </c>
    </row>
    <row r="392" spans="1:14" s="65" customFormat="1" x14ac:dyDescent="0.25">
      <c r="A392" s="66">
        <v>48517.25</v>
      </c>
      <c r="B392" s="28">
        <v>577494.08174131403</v>
      </c>
      <c r="C392" s="28">
        <v>58773.760641183697</v>
      </c>
      <c r="D392" s="28">
        <v>76327.820331274299</v>
      </c>
      <c r="E392" s="28">
        <v>78034.413868333198</v>
      </c>
      <c r="F392" s="28">
        <v>69273.148397267505</v>
      </c>
      <c r="G392" s="28">
        <v>0</v>
      </c>
      <c r="H392" s="28">
        <v>11134.720388088201</v>
      </c>
      <c r="I392" s="28">
        <v>28116.844965845099</v>
      </c>
      <c r="J392" s="85">
        <v>72.999315537303204</v>
      </c>
      <c r="K392" s="28">
        <v>117285.979222266</v>
      </c>
      <c r="L392" s="28">
        <v>22095.7331550854</v>
      </c>
      <c r="M392" s="28">
        <v>792561.24502296501</v>
      </c>
      <c r="N392" s="28">
        <v>36524.561069790601</v>
      </c>
    </row>
    <row r="393" spans="1:14" s="65" customFormat="1" x14ac:dyDescent="0.25">
      <c r="A393" s="66">
        <v>48882.5</v>
      </c>
      <c r="B393" s="28">
        <v>588763.39944978803</v>
      </c>
      <c r="C393" s="28">
        <v>41429.3596102796</v>
      </c>
      <c r="D393" s="28">
        <v>78236.015839556203</v>
      </c>
      <c r="E393" s="28">
        <v>80898.388241786306</v>
      </c>
      <c r="F393" s="28">
        <v>70027.039102093797</v>
      </c>
      <c r="G393" s="28">
        <v>0</v>
      </c>
      <c r="H393" s="28">
        <v>11644.3415745246</v>
      </c>
      <c r="I393" s="28">
        <v>29944.439888624998</v>
      </c>
      <c r="J393" s="85">
        <v>73.998631074606394</v>
      </c>
      <c r="K393" s="28">
        <v>122487.169704935</v>
      </c>
      <c r="L393" s="28">
        <v>23380.3271960046</v>
      </c>
      <c r="M393" s="28">
        <v>801398.88499036501</v>
      </c>
      <c r="N393" s="28">
        <v>36524.561069790601</v>
      </c>
    </row>
    <row r="394" spans="1:14" s="65" customFormat="1" x14ac:dyDescent="0.25">
      <c r="A394" s="66">
        <v>49247.75</v>
      </c>
      <c r="B394" s="28">
        <v>599351.24545670103</v>
      </c>
      <c r="C394" s="28">
        <v>20980.992842329</v>
      </c>
      <c r="D394" s="28">
        <v>80191.916235545097</v>
      </c>
      <c r="E394" s="28">
        <v>83833.961974575694</v>
      </c>
      <c r="F394" s="28">
        <v>70648.890376830095</v>
      </c>
      <c r="G394" s="28">
        <v>0</v>
      </c>
      <c r="H394" s="28">
        <v>12139.212084226299</v>
      </c>
      <c r="I394" s="28">
        <v>31890.828481385601</v>
      </c>
      <c r="J394" s="85">
        <v>74.997946611909597</v>
      </c>
      <c r="K394" s="28">
        <v>127864.00254018699</v>
      </c>
      <c r="L394" s="28">
        <v>24737.957960075099</v>
      </c>
      <c r="M394" s="28">
        <v>810766.78335580905</v>
      </c>
      <c r="N394" s="28">
        <v>36524.561069790601</v>
      </c>
    </row>
    <row r="395" spans="1:14" s="65" customFormat="1" x14ac:dyDescent="0.25">
      <c r="A395" s="66">
        <v>49613</v>
      </c>
      <c r="B395" s="28">
        <v>590105.63893046405</v>
      </c>
      <c r="C395" s="28">
        <v>0</v>
      </c>
      <c r="D395" s="28">
        <v>82196.714141433695</v>
      </c>
      <c r="E395" s="28">
        <v>86842.925050684804</v>
      </c>
      <c r="F395" s="28">
        <v>0</v>
      </c>
      <c r="G395" s="28">
        <v>157140.923416162</v>
      </c>
      <c r="H395" s="28">
        <v>27577.730854040601</v>
      </c>
      <c r="I395" s="28">
        <v>33963.732332675703</v>
      </c>
      <c r="J395" s="85">
        <v>76</v>
      </c>
      <c r="K395" s="28">
        <v>148384.388237401</v>
      </c>
      <c r="L395" s="28">
        <v>27243.23842985</v>
      </c>
      <c r="M395" s="28">
        <v>820696.75562317902</v>
      </c>
      <c r="N395" s="28">
        <v>36524.561069790601</v>
      </c>
    </row>
    <row r="396" spans="1:14" s="65" customFormat="1" x14ac:dyDescent="0.25">
      <c r="A396" s="66">
        <v>49978.25</v>
      </c>
      <c r="B396" s="28">
        <v>550601.97252974205</v>
      </c>
      <c r="C396" s="28">
        <v>0</v>
      </c>
      <c r="D396" s="28">
        <v>84251.631994969503</v>
      </c>
      <c r="E396" s="28">
        <v>89927.112203696699</v>
      </c>
      <c r="F396" s="28">
        <v>0</v>
      </c>
      <c r="G396" s="28">
        <v>177563.03426258199</v>
      </c>
      <c r="H396" s="28">
        <v>33063.149593522998</v>
      </c>
      <c r="I396" s="28">
        <v>36171.374934299602</v>
      </c>
      <c r="J396" s="85">
        <v>76.999315537303204</v>
      </c>
      <c r="K396" s="28">
        <v>159161.63673151899</v>
      </c>
      <c r="L396" s="28">
        <v>26822.983587748298</v>
      </c>
      <c r="M396" s="28">
        <v>831222.52622659202</v>
      </c>
      <c r="N396" s="28">
        <v>36524.561069790601</v>
      </c>
    </row>
    <row r="397" spans="1:14" s="65" customFormat="1" x14ac:dyDescent="0.25">
      <c r="A397" s="66">
        <v>50343.5</v>
      </c>
      <c r="B397" s="28">
        <v>502331.011972106</v>
      </c>
      <c r="C397" s="28">
        <v>0</v>
      </c>
      <c r="D397" s="28">
        <v>86357.922794843704</v>
      </c>
      <c r="E397" s="28">
        <v>93088.404035533895</v>
      </c>
      <c r="F397" s="28">
        <v>0</v>
      </c>
      <c r="G397" s="28">
        <v>188244.94058465</v>
      </c>
      <c r="H397" s="28">
        <v>36054.083363701997</v>
      </c>
      <c r="I397" s="28">
        <v>38522.514305029101</v>
      </c>
      <c r="J397" s="85">
        <v>77.998631074606394</v>
      </c>
      <c r="K397" s="28">
        <v>167665.00170426501</v>
      </c>
      <c r="L397" s="28">
        <v>25971.7911570633</v>
      </c>
      <c r="M397" s="28">
        <v>842379.84306621004</v>
      </c>
      <c r="N397" s="28">
        <v>36524.561069790601</v>
      </c>
    </row>
    <row r="398" spans="1:14" s="65" customFormat="1" x14ac:dyDescent="0.25">
      <c r="A398" s="66">
        <v>50708.75</v>
      </c>
      <c r="B398" s="28">
        <v>445223.268140617</v>
      </c>
      <c r="C398" s="28">
        <v>0</v>
      </c>
      <c r="D398" s="28">
        <v>88516.870864714801</v>
      </c>
      <c r="E398" s="28">
        <v>96328.728163166903</v>
      </c>
      <c r="F398" s="28">
        <v>0</v>
      </c>
      <c r="G398" s="28">
        <v>196656.31970180801</v>
      </c>
      <c r="H398" s="28">
        <v>38409.269516506298</v>
      </c>
      <c r="I398" s="28">
        <v>41026.477734856002</v>
      </c>
      <c r="J398" s="85">
        <v>78.997946611909597</v>
      </c>
      <c r="K398" s="28">
        <v>175764.47541452901</v>
      </c>
      <c r="L398" s="28">
        <v>24745.370047887001</v>
      </c>
      <c r="M398" s="28">
        <v>854206.59891620395</v>
      </c>
      <c r="N398" s="28">
        <v>36524.561069790601</v>
      </c>
    </row>
    <row r="399" spans="1:14" s="65" customFormat="1" x14ac:dyDescent="0.25">
      <c r="A399" s="66">
        <v>51074</v>
      </c>
      <c r="B399" s="28">
        <v>378670.763839486</v>
      </c>
      <c r="C399" s="28">
        <v>0</v>
      </c>
      <c r="D399" s="28">
        <v>90729.792636332699</v>
      </c>
      <c r="E399" s="28">
        <v>99650.060393990905</v>
      </c>
      <c r="F399" s="28">
        <v>0</v>
      </c>
      <c r="G399" s="28">
        <v>204667.620872459</v>
      </c>
      <c r="H399" s="28">
        <v>40652.433844288702</v>
      </c>
      <c r="I399" s="28">
        <v>43693.198787621601</v>
      </c>
      <c r="J399" s="85">
        <v>80</v>
      </c>
      <c r="K399" s="28">
        <v>183995.69302590101</v>
      </c>
      <c r="L399" s="28">
        <v>23808.730916610501</v>
      </c>
      <c r="M399" s="28">
        <v>866742.96011719899</v>
      </c>
      <c r="N399" s="28">
        <v>36524.561069790601</v>
      </c>
    </row>
    <row r="400" spans="1:14" s="65" customFormat="1" x14ac:dyDescent="0.25">
      <c r="A400" s="66">
        <v>51439.25</v>
      </c>
      <c r="B400" s="28">
        <v>301867.67234071298</v>
      </c>
      <c r="C400" s="28">
        <v>0</v>
      </c>
      <c r="D400" s="28">
        <v>92998.037452240998</v>
      </c>
      <c r="E400" s="28">
        <v>103054.425930585</v>
      </c>
      <c r="F400" s="28">
        <v>0</v>
      </c>
      <c r="G400" s="28">
        <v>212814.97193564501</v>
      </c>
      <c r="H400" s="28">
        <v>42933.692141980799</v>
      </c>
      <c r="I400" s="28">
        <v>46533.256708817004</v>
      </c>
      <c r="J400" s="85">
        <v>80.999315537303204</v>
      </c>
      <c r="K400" s="28">
        <v>192521.374781383</v>
      </c>
      <c r="L400" s="28">
        <v>20249.773467352199</v>
      </c>
      <c r="M400" s="28">
        <v>880031.50299025199</v>
      </c>
      <c r="N400" s="28">
        <v>36524.561069790601</v>
      </c>
    </row>
    <row r="401" spans="1:14" s="65" customFormat="1" x14ac:dyDescent="0.25">
      <c r="A401" s="66">
        <v>51804.5</v>
      </c>
      <c r="B401" s="28">
        <v>213902.147362105</v>
      </c>
      <c r="C401" s="28">
        <v>0</v>
      </c>
      <c r="D401" s="28">
        <v>95322.988388547004</v>
      </c>
      <c r="E401" s="28">
        <v>106543.900605594</v>
      </c>
      <c r="F401" s="28">
        <v>0</v>
      </c>
      <c r="G401" s="28">
        <v>221261.62395397399</v>
      </c>
      <c r="H401" s="28">
        <v>45298.754707112799</v>
      </c>
      <c r="I401" s="28">
        <v>49557.918394890097</v>
      </c>
      <c r="J401" s="85">
        <v>81.998631074606394</v>
      </c>
      <c r="K401" s="28">
        <v>201400.57370759701</v>
      </c>
      <c r="L401" s="28">
        <v>16864.115773224199</v>
      </c>
      <c r="M401" s="28">
        <v>894117.35843569005</v>
      </c>
      <c r="N401" s="28">
        <v>36524.561069790601</v>
      </c>
    </row>
    <row r="402" spans="1:14" s="65" customFormat="1" x14ac:dyDescent="0.25">
      <c r="A402" s="66">
        <v>52169.75</v>
      </c>
      <c r="B402" s="28">
        <v>113778.227629998</v>
      </c>
      <c r="C402" s="28">
        <v>0</v>
      </c>
      <c r="D402" s="28">
        <v>97706.063098260696</v>
      </c>
      <c r="E402" s="28">
        <v>110120.612147479</v>
      </c>
      <c r="F402" s="28">
        <v>0</v>
      </c>
      <c r="G402" s="28">
        <v>230067.20155020099</v>
      </c>
      <c r="H402" s="28">
        <v>47764.316434056498</v>
      </c>
      <c r="I402" s="28">
        <v>52779.183090557999</v>
      </c>
      <c r="J402" s="85">
        <v>82.997946611909597</v>
      </c>
      <c r="K402" s="28">
        <v>210664.111672094</v>
      </c>
      <c r="L402" s="28">
        <v>12508.897506555801</v>
      </c>
      <c r="M402" s="28">
        <v>909048.36520785303</v>
      </c>
      <c r="N402" s="28">
        <v>36524.561069790601</v>
      </c>
    </row>
    <row r="403" spans="1:14" s="65" customFormat="1" x14ac:dyDescent="0.25">
      <c r="A403" s="66">
        <v>52535</v>
      </c>
      <c r="B403" s="28">
        <v>417.88479804345099</v>
      </c>
      <c r="C403" s="28">
        <v>0</v>
      </c>
      <c r="D403" s="28">
        <v>100148.714675717</v>
      </c>
      <c r="E403" s="28">
        <v>113786.741477911</v>
      </c>
      <c r="F403" s="28">
        <v>0</v>
      </c>
      <c r="G403" s="28">
        <v>239263.141771845</v>
      </c>
      <c r="H403" s="28">
        <v>50339.179696116596</v>
      </c>
      <c r="I403" s="28">
        <v>56209.829991444298</v>
      </c>
      <c r="J403" s="85">
        <v>84</v>
      </c>
      <c r="K403" s="28">
        <v>220335.751165472</v>
      </c>
      <c r="L403" s="28">
        <v>7340.5308148386002</v>
      </c>
      <c r="M403" s="28">
        <v>924875.23238634598</v>
      </c>
      <c r="N403" s="28">
        <v>36524.561069790601</v>
      </c>
    </row>
    <row r="404" spans="1:14" s="65" customFormat="1" x14ac:dyDescent="0.25">
      <c r="A404" s="66">
        <v>52900.25</v>
      </c>
      <c r="B404" s="28">
        <v>-127563.979280068</v>
      </c>
      <c r="C404" s="28">
        <v>0</v>
      </c>
      <c r="D404" s="28">
        <v>102652.43254261</v>
      </c>
      <c r="E404" s="28">
        <v>117544.524041603</v>
      </c>
      <c r="F404" s="28">
        <v>0</v>
      </c>
      <c r="G404" s="28">
        <v>248873.868867007</v>
      </c>
      <c r="H404" s="28">
        <v>53251.376726112503</v>
      </c>
      <c r="I404" s="28">
        <v>59863.468940888102</v>
      </c>
      <c r="J404" s="85">
        <v>84.999315537303204</v>
      </c>
      <c r="K404" s="28">
        <v>230659.369708604</v>
      </c>
      <c r="L404" s="28">
        <v>26.960309551190399</v>
      </c>
      <c r="M404" s="28">
        <v>941651.71159554902</v>
      </c>
      <c r="N404" s="28">
        <v>36524.561069790601</v>
      </c>
    </row>
    <row r="405" spans="1:14" s="65" customFormat="1" x14ac:dyDescent="0.25">
      <c r="A405" s="66">
        <v>53265.5</v>
      </c>
      <c r="B405" s="28">
        <v>-271790.430993822</v>
      </c>
      <c r="C405" s="28">
        <v>0</v>
      </c>
      <c r="D405" s="28">
        <v>105218.74335617499</v>
      </c>
      <c r="E405" s="28">
        <v>121396.25116938799</v>
      </c>
      <c r="F405" s="28">
        <v>0</v>
      </c>
      <c r="G405" s="28">
        <v>259143.971883911</v>
      </c>
      <c r="H405" s="28">
        <v>56640.510721690698</v>
      </c>
      <c r="I405" s="28">
        <v>63754.594422045899</v>
      </c>
      <c r="J405" s="85">
        <v>85.998631074606394</v>
      </c>
      <c r="K405" s="28">
        <v>241791.356313125</v>
      </c>
      <c r="L405" s="28">
        <v>-8619.1877891937893</v>
      </c>
      <c r="M405" s="28">
        <v>959434.77955730399</v>
      </c>
      <c r="N405" s="28">
        <v>36524.561069790601</v>
      </c>
    </row>
    <row r="406" spans="1:14" s="65" customFormat="1" x14ac:dyDescent="0.25">
      <c r="A406" s="66">
        <v>53630.75</v>
      </c>
      <c r="B406" s="28">
        <v>-433790.65894487302</v>
      </c>
      <c r="C406" s="28">
        <v>0</v>
      </c>
      <c r="D406" s="28">
        <v>107849.211940079</v>
      </c>
      <c r="E406" s="28">
        <v>125344.271475368</v>
      </c>
      <c r="F406" s="28">
        <v>0</v>
      </c>
      <c r="G406" s="28">
        <v>270230.604535316</v>
      </c>
      <c r="H406" s="28">
        <v>60299.0994966543</v>
      </c>
      <c r="I406" s="28">
        <v>67898.643059478898</v>
      </c>
      <c r="J406" s="85">
        <v>86.997946611909597</v>
      </c>
      <c r="K406" s="28">
        <v>253542.01403150099</v>
      </c>
      <c r="L406" s="28">
        <v>-19275.917091760399</v>
      </c>
      <c r="M406" s="28">
        <v>978284.83159676404</v>
      </c>
      <c r="N406" s="28">
        <v>36524.561069790601</v>
      </c>
    </row>
    <row r="407" spans="1:14" s="65" customFormat="1" x14ac:dyDescent="0.25">
      <c r="A407" s="66">
        <v>53996</v>
      </c>
      <c r="B407" s="28">
        <v>-615140.51754506503</v>
      </c>
      <c r="C407" s="28">
        <v>0</v>
      </c>
      <c r="D407" s="28">
        <v>110545.442238581</v>
      </c>
      <c r="E407" s="28">
        <v>129390.992288996</v>
      </c>
      <c r="F407" s="28">
        <v>0</v>
      </c>
      <c r="G407" s="28">
        <v>281944.89137799898</v>
      </c>
      <c r="H407" s="28">
        <v>64164.814154739899</v>
      </c>
      <c r="I407" s="28">
        <v>72312.054858345</v>
      </c>
      <c r="J407" s="85">
        <v>88</v>
      </c>
      <c r="K407" s="28">
        <v>265867.86130208097</v>
      </c>
      <c r="L407" s="28">
        <v>-34156.744798808897</v>
      </c>
      <c r="M407" s="28">
        <v>998265.88675859198</v>
      </c>
      <c r="N407" s="28">
        <v>36524.561069790601</v>
      </c>
    </row>
    <row r="408" spans="1:14" s="65" customFormat="1" x14ac:dyDescent="0.25">
      <c r="A408" s="66">
        <v>54361.25</v>
      </c>
      <c r="B408" s="28">
        <v>-817514.68674938695</v>
      </c>
      <c r="C408" s="28">
        <v>0</v>
      </c>
      <c r="D408" s="28">
        <v>113309.07829454599</v>
      </c>
      <c r="E408" s="28">
        <v>133538.88112296601</v>
      </c>
      <c r="F408" s="28">
        <v>0</v>
      </c>
      <c r="G408" s="28">
        <v>294244.23302745202</v>
      </c>
      <c r="H408" s="28">
        <v>68223.596899059397</v>
      </c>
      <c r="I408" s="28">
        <v>77012.338424137401</v>
      </c>
      <c r="J408" s="85">
        <v>88.999315537303204</v>
      </c>
      <c r="K408" s="28">
        <v>278774.81644616299</v>
      </c>
      <c r="L408" s="28">
        <v>-48436.261224020898</v>
      </c>
      <c r="M408" s="28">
        <v>1019445.80523013</v>
      </c>
      <c r="N408" s="28">
        <v>36524.561069790601</v>
      </c>
    </row>
    <row r="409" spans="1:14" s="65" customFormat="1" x14ac:dyDescent="0.25">
      <c r="A409" s="66">
        <v>54726.5</v>
      </c>
      <c r="B409" s="28">
        <v>-1042710.08357951</v>
      </c>
      <c r="C409" s="28">
        <v>0</v>
      </c>
      <c r="D409" s="28">
        <v>116141.805251909</v>
      </c>
      <c r="E409" s="28">
        <v>137790.467177785</v>
      </c>
      <c r="F409" s="28">
        <v>0</v>
      </c>
      <c r="G409" s="28">
        <v>307135.49478055502</v>
      </c>
      <c r="H409" s="28">
        <v>72477.7132775832</v>
      </c>
      <c r="I409" s="28">
        <v>82018.140421706295</v>
      </c>
      <c r="J409" s="85">
        <v>89.998631074606394</v>
      </c>
      <c r="K409" s="28">
        <v>292286.32087707502</v>
      </c>
      <c r="L409" s="28">
        <v>-68126.223895782197</v>
      </c>
      <c r="M409" s="28">
        <v>1041896.51880995</v>
      </c>
      <c r="N409" s="28">
        <v>36524.561069790601</v>
      </c>
    </row>
    <row r="410" spans="1:14" s="65" customFormat="1" x14ac:dyDescent="0.25">
      <c r="A410" s="66">
        <v>55091.75</v>
      </c>
      <c r="B410" s="28">
        <v>-1292660.23493775</v>
      </c>
      <c r="C410" s="28">
        <v>0</v>
      </c>
      <c r="D410" s="28">
        <v>119045.350383207</v>
      </c>
      <c r="E410" s="28">
        <v>142148.34288397399</v>
      </c>
      <c r="F410" s="28">
        <v>0</v>
      </c>
      <c r="G410" s="28">
        <v>320643.13422298501</v>
      </c>
      <c r="H410" s="28">
        <v>76935.234293585003</v>
      </c>
      <c r="I410" s="28">
        <v>87349.319549117296</v>
      </c>
      <c r="J410" s="85">
        <v>90.997946611909597</v>
      </c>
      <c r="K410" s="28">
        <v>306432.89672667702</v>
      </c>
      <c r="L410" s="28">
        <v>-91465.796805220598</v>
      </c>
      <c r="M410" s="28">
        <v>1065694.27520457</v>
      </c>
      <c r="N410" s="28">
        <v>36524.561069790601</v>
      </c>
    </row>
    <row r="411" spans="1:14" s="65" customFormat="1" x14ac:dyDescent="0.25">
      <c r="A411" s="66">
        <v>55457</v>
      </c>
      <c r="B411" s="28">
        <v>-1569447.14766357</v>
      </c>
      <c r="C411" s="28">
        <v>0</v>
      </c>
      <c r="D411" s="28">
        <v>122021.484142787</v>
      </c>
      <c r="E411" s="28">
        <v>146615.16548281899</v>
      </c>
      <c r="F411" s="28">
        <v>0</v>
      </c>
      <c r="G411" s="28">
        <v>334798.76354458602</v>
      </c>
      <c r="H411" s="28">
        <v>81606.591969713496</v>
      </c>
      <c r="I411" s="28">
        <v>93027.025319809894</v>
      </c>
      <c r="J411" s="85">
        <v>92</v>
      </c>
      <c r="K411" s="28">
        <v>321248.78277234198</v>
      </c>
      <c r="L411" s="28">
        <v>-126731.395582132</v>
      </c>
      <c r="M411" s="28">
        <v>1090919.8969828701</v>
      </c>
      <c r="N411" s="28">
        <v>36524.561069790601</v>
      </c>
    </row>
    <row r="412" spans="1:14" s="65" customFormat="1" x14ac:dyDescent="0.25">
      <c r="A412" s="66">
        <v>55822.25</v>
      </c>
      <c r="B412" s="28">
        <v>-1875312.86674264</v>
      </c>
      <c r="C412" s="28">
        <v>0</v>
      </c>
      <c r="D412" s="28">
        <v>125072.02124635701</v>
      </c>
      <c r="E412" s="28">
        <v>151193.65864663399</v>
      </c>
      <c r="F412" s="28">
        <v>0</v>
      </c>
      <c r="G412" s="28">
        <v>349637.79046478198</v>
      </c>
      <c r="H412" s="28">
        <v>86503.470853378094</v>
      </c>
      <c r="I412" s="28">
        <v>99073.781965597504</v>
      </c>
      <c r="J412" s="85">
        <v>92.999315537303204</v>
      </c>
      <c r="K412" s="28">
        <v>336770.91146561003</v>
      </c>
      <c r="L412" s="28">
        <v>-153867.36741799701</v>
      </c>
      <c r="M412" s="28">
        <v>1117659.05606787</v>
      </c>
      <c r="N412" s="28">
        <v>36524.561069790601</v>
      </c>
    </row>
    <row r="413" spans="1:14" s="65" customFormat="1" x14ac:dyDescent="0.25">
      <c r="A413" s="66">
        <v>56187.5</v>
      </c>
      <c r="B413" s="28">
        <v>-2212671.4810971101</v>
      </c>
      <c r="C413" s="28">
        <v>0</v>
      </c>
      <c r="D413" s="28">
        <v>128198.821777516</v>
      </c>
      <c r="E413" s="28">
        <v>155886.61413954399</v>
      </c>
      <c r="F413" s="28">
        <v>0</v>
      </c>
      <c r="G413" s="28">
        <v>365198.400589447</v>
      </c>
      <c r="H413" s="28">
        <v>91638.472194517701</v>
      </c>
      <c r="I413" s="28">
        <v>105513.57779336099</v>
      </c>
      <c r="J413" s="85">
        <v>93.998631074606394</v>
      </c>
      <c r="K413" s="28">
        <v>353038.66412742401</v>
      </c>
      <c r="L413" s="28">
        <v>-195345.09028569199</v>
      </c>
      <c r="M413" s="28">
        <v>1146002.5646979599</v>
      </c>
      <c r="N413" s="28">
        <v>36524.561069790601</v>
      </c>
    </row>
    <row r="414" spans="1:14" s="65" customFormat="1" x14ac:dyDescent="0.25">
      <c r="A414" s="66">
        <v>56552.75</v>
      </c>
      <c r="B414" s="28">
        <v>-2584121.8665449698</v>
      </c>
      <c r="C414" s="28">
        <v>0</v>
      </c>
      <c r="D414" s="28">
        <v>131403.79232195401</v>
      </c>
      <c r="E414" s="28">
        <v>160696.89351977801</v>
      </c>
      <c r="F414" s="28">
        <v>0</v>
      </c>
      <c r="G414" s="28">
        <v>381521.31828572298</v>
      </c>
      <c r="H414" s="28">
        <v>97025.035034288696</v>
      </c>
      <c r="I414" s="28">
        <v>112371.960349929</v>
      </c>
      <c r="J414" s="85">
        <v>94.997946611909597</v>
      </c>
      <c r="K414" s="28">
        <v>370093.88890399598</v>
      </c>
      <c r="L414" s="28">
        <v>-243150.71220847301</v>
      </c>
      <c r="M414" s="28">
        <v>1176046.68384586</v>
      </c>
      <c r="N414" s="28">
        <v>36524.561069790601</v>
      </c>
    </row>
    <row r="415" spans="1:14" s="65" customFormat="1" x14ac:dyDescent="0.25">
      <c r="A415" s="66">
        <v>56552.75</v>
      </c>
      <c r="B415" s="28">
        <v>-2584121.8665449698</v>
      </c>
      <c r="C415" s="28">
        <v>0</v>
      </c>
      <c r="D415" s="28">
        <v>0</v>
      </c>
      <c r="E415" s="28">
        <v>0</v>
      </c>
      <c r="F415" s="28">
        <v>0</v>
      </c>
      <c r="G415" s="28">
        <v>0</v>
      </c>
      <c r="H415" s="28">
        <v>0</v>
      </c>
      <c r="I415" s="28">
        <v>0</v>
      </c>
      <c r="J415" s="85">
        <v>94.997946611909597</v>
      </c>
      <c r="K415" s="28">
        <v>0</v>
      </c>
      <c r="L415" s="28">
        <v>-243150.71220847301</v>
      </c>
      <c r="M415" s="28">
        <v>1246609.4848766101</v>
      </c>
      <c r="N415" s="28">
        <v>0</v>
      </c>
    </row>
    <row r="416" spans="1:14" s="65" customFormat="1" x14ac:dyDescent="0.25">
      <c r="A416" s="66">
        <v>56552.75</v>
      </c>
      <c r="B416" s="28">
        <v>0</v>
      </c>
      <c r="C416" s="28">
        <v>0</v>
      </c>
      <c r="D416" s="28">
        <v>0</v>
      </c>
      <c r="E416" s="28">
        <v>0</v>
      </c>
      <c r="F416" s="28">
        <v>0</v>
      </c>
      <c r="G416" s="28">
        <v>0</v>
      </c>
      <c r="H416" s="28">
        <v>0</v>
      </c>
      <c r="I416" s="28">
        <v>0</v>
      </c>
      <c r="J416" s="85">
        <v>94.997946611909597</v>
      </c>
      <c r="K416" s="28">
        <v>0</v>
      </c>
      <c r="L416" s="28">
        <v>-243150.71220847301</v>
      </c>
      <c r="M416" s="28">
        <v>0</v>
      </c>
      <c r="N416" s="28">
        <v>0</v>
      </c>
    </row>
    <row r="417" spans="1:14" s="65" customFormat="1" x14ac:dyDescent="0.25">
      <c r="A417" s="65">
        <v>0</v>
      </c>
      <c r="B417" s="28">
        <v>0</v>
      </c>
      <c r="C417" s="28">
        <v>0</v>
      </c>
      <c r="D417" s="28">
        <v>0</v>
      </c>
      <c r="E417" s="28">
        <v>0</v>
      </c>
      <c r="F417" s="28">
        <v>0</v>
      </c>
      <c r="G417" s="28">
        <v>0</v>
      </c>
      <c r="H417" s="28">
        <v>0</v>
      </c>
      <c r="I417" s="28">
        <v>0</v>
      </c>
      <c r="J417" s="85">
        <v>0</v>
      </c>
      <c r="K417" s="28">
        <v>0</v>
      </c>
      <c r="L417" s="28">
        <v>0</v>
      </c>
      <c r="M417" s="28">
        <v>0</v>
      </c>
      <c r="N417" s="28">
        <v>0</v>
      </c>
    </row>
    <row r="418" spans="1:14" s="65" customFormat="1" x14ac:dyDescent="0.25">
      <c r="A418" s="65">
        <v>0</v>
      </c>
      <c r="B418" s="28">
        <v>0</v>
      </c>
      <c r="C418" s="28">
        <v>0</v>
      </c>
      <c r="D418" s="28">
        <v>0</v>
      </c>
      <c r="E418" s="28">
        <v>0</v>
      </c>
      <c r="F418" s="28">
        <v>0</v>
      </c>
      <c r="G418" s="28">
        <v>0</v>
      </c>
      <c r="H418" s="28">
        <v>0</v>
      </c>
      <c r="I418" s="28">
        <v>0</v>
      </c>
      <c r="J418" s="85">
        <v>0</v>
      </c>
      <c r="K418" s="28">
        <v>0</v>
      </c>
      <c r="L418" s="28">
        <v>0</v>
      </c>
      <c r="M418" s="28">
        <v>0</v>
      </c>
      <c r="N418" s="28">
        <v>0</v>
      </c>
    </row>
    <row r="419" spans="1:14" s="65" customFormat="1" x14ac:dyDescent="0.25">
      <c r="A419" s="65">
        <v>0</v>
      </c>
      <c r="B419" s="28">
        <v>0</v>
      </c>
      <c r="C419" s="28">
        <v>0</v>
      </c>
      <c r="D419" s="28">
        <v>0</v>
      </c>
      <c r="E419" s="28">
        <v>0</v>
      </c>
      <c r="F419" s="28">
        <v>0</v>
      </c>
      <c r="G419" s="28">
        <v>0</v>
      </c>
      <c r="H419" s="28">
        <v>0</v>
      </c>
      <c r="I419" s="28">
        <v>0</v>
      </c>
      <c r="J419" s="85">
        <v>0</v>
      </c>
      <c r="K419" s="28">
        <v>0</v>
      </c>
      <c r="L419" s="28">
        <v>0</v>
      </c>
      <c r="M419" s="28">
        <v>0</v>
      </c>
      <c r="N419" s="28">
        <v>0</v>
      </c>
    </row>
    <row r="420" spans="1:14" s="65" customFormat="1" x14ac:dyDescent="0.25">
      <c r="A420" s="65">
        <v>0</v>
      </c>
      <c r="B420" s="28">
        <v>0</v>
      </c>
      <c r="C420" s="28">
        <v>0</v>
      </c>
      <c r="D420" s="28">
        <v>0</v>
      </c>
      <c r="E420" s="28">
        <v>0</v>
      </c>
      <c r="F420" s="28">
        <v>0</v>
      </c>
      <c r="G420" s="28">
        <v>0</v>
      </c>
      <c r="H420" s="28">
        <v>0</v>
      </c>
      <c r="I420" s="28">
        <v>0</v>
      </c>
      <c r="J420" s="85">
        <v>0</v>
      </c>
      <c r="K420" s="28">
        <v>0</v>
      </c>
      <c r="L420" s="28">
        <v>0</v>
      </c>
      <c r="M420" s="28">
        <v>0</v>
      </c>
      <c r="N420" s="28">
        <v>0</v>
      </c>
    </row>
    <row r="421" spans="1:14" s="65" customFormat="1" x14ac:dyDescent="0.25">
      <c r="A421" s="65">
        <v>0</v>
      </c>
      <c r="B421" s="28">
        <v>0</v>
      </c>
      <c r="C421" s="28">
        <v>0</v>
      </c>
      <c r="D421" s="28">
        <v>0</v>
      </c>
      <c r="E421" s="28">
        <v>0</v>
      </c>
      <c r="F421" s="28">
        <v>0</v>
      </c>
      <c r="G421" s="28">
        <v>0</v>
      </c>
      <c r="H421" s="28">
        <v>0</v>
      </c>
      <c r="I421" s="28">
        <v>0</v>
      </c>
      <c r="J421" s="85">
        <v>0</v>
      </c>
      <c r="K421" s="28">
        <v>0</v>
      </c>
      <c r="L421" s="28">
        <v>0</v>
      </c>
      <c r="M421" s="28">
        <v>0</v>
      </c>
      <c r="N421" s="28">
        <v>0</v>
      </c>
    </row>
    <row r="422" spans="1:14" s="65" customFormat="1" x14ac:dyDescent="0.25">
      <c r="A422" s="65">
        <v>0</v>
      </c>
      <c r="B422" s="28">
        <v>0</v>
      </c>
      <c r="C422" s="28">
        <v>0</v>
      </c>
      <c r="D422" s="28">
        <v>0</v>
      </c>
      <c r="E422" s="28">
        <v>0</v>
      </c>
      <c r="F422" s="28">
        <v>0</v>
      </c>
      <c r="G422" s="28">
        <v>0</v>
      </c>
      <c r="H422" s="28">
        <v>0</v>
      </c>
      <c r="I422" s="28">
        <v>0</v>
      </c>
      <c r="J422" s="85">
        <v>0</v>
      </c>
      <c r="K422" s="28">
        <v>0</v>
      </c>
      <c r="L422" s="28">
        <v>0</v>
      </c>
      <c r="M422" s="28">
        <v>0</v>
      </c>
      <c r="N422" s="28">
        <v>0</v>
      </c>
    </row>
    <row r="423" spans="1:14" s="65" customFormat="1" x14ac:dyDescent="0.25">
      <c r="A423" s="65">
        <v>0</v>
      </c>
      <c r="B423" s="28">
        <v>0</v>
      </c>
      <c r="C423" s="28">
        <v>0</v>
      </c>
      <c r="D423" s="28">
        <v>0</v>
      </c>
      <c r="E423" s="28">
        <v>0</v>
      </c>
      <c r="F423" s="28">
        <v>0</v>
      </c>
      <c r="G423" s="28">
        <v>0</v>
      </c>
      <c r="H423" s="28">
        <v>0</v>
      </c>
      <c r="I423" s="28">
        <v>0</v>
      </c>
      <c r="J423" s="85">
        <v>0</v>
      </c>
      <c r="K423" s="28">
        <v>0</v>
      </c>
      <c r="L423" s="28">
        <v>0</v>
      </c>
      <c r="M423" s="28">
        <v>0</v>
      </c>
      <c r="N423" s="28">
        <v>0</v>
      </c>
    </row>
    <row r="424" spans="1:14" s="65" customFormat="1" x14ac:dyDescent="0.25">
      <c r="A424" s="65">
        <v>0</v>
      </c>
      <c r="B424" s="28">
        <v>0</v>
      </c>
      <c r="C424" s="28">
        <v>0</v>
      </c>
      <c r="D424" s="28">
        <v>0</v>
      </c>
      <c r="E424" s="28">
        <v>0</v>
      </c>
      <c r="F424" s="28">
        <v>0</v>
      </c>
      <c r="G424" s="28">
        <v>0</v>
      </c>
      <c r="H424" s="28">
        <v>0</v>
      </c>
      <c r="I424" s="28">
        <v>0</v>
      </c>
      <c r="J424" s="85">
        <v>0</v>
      </c>
      <c r="K424" s="28">
        <v>0</v>
      </c>
      <c r="L424" s="28">
        <v>0</v>
      </c>
      <c r="M424" s="28">
        <v>0</v>
      </c>
      <c r="N424" s="28">
        <v>0</v>
      </c>
    </row>
    <row r="425" spans="1:14" s="65" customFormat="1" x14ac:dyDescent="0.25">
      <c r="A425" s="65">
        <v>0</v>
      </c>
      <c r="B425" s="28">
        <v>0</v>
      </c>
      <c r="C425" s="28">
        <v>0</v>
      </c>
      <c r="D425" s="28">
        <v>0</v>
      </c>
      <c r="E425" s="28">
        <v>0</v>
      </c>
      <c r="F425" s="28">
        <v>0</v>
      </c>
      <c r="G425" s="28">
        <v>0</v>
      </c>
      <c r="H425" s="28">
        <v>0</v>
      </c>
      <c r="I425" s="28">
        <v>0</v>
      </c>
      <c r="J425" s="85">
        <v>0</v>
      </c>
      <c r="K425" s="28">
        <v>0</v>
      </c>
      <c r="L425" s="28">
        <v>0</v>
      </c>
      <c r="M425" s="28">
        <v>0</v>
      </c>
      <c r="N425" s="28">
        <v>0</v>
      </c>
    </row>
    <row r="426" spans="1:14" s="65" customFormat="1" x14ac:dyDescent="0.25">
      <c r="A426" s="65">
        <v>0</v>
      </c>
      <c r="B426" s="28">
        <v>0</v>
      </c>
      <c r="C426" s="28">
        <v>0</v>
      </c>
      <c r="D426" s="28">
        <v>0</v>
      </c>
      <c r="E426" s="28">
        <v>0</v>
      </c>
      <c r="F426" s="28">
        <v>0</v>
      </c>
      <c r="G426" s="28">
        <v>0</v>
      </c>
      <c r="H426" s="28">
        <v>0</v>
      </c>
      <c r="I426" s="28">
        <v>0</v>
      </c>
      <c r="J426" s="85">
        <v>0</v>
      </c>
      <c r="K426" s="28">
        <v>0</v>
      </c>
      <c r="L426" s="28">
        <v>0</v>
      </c>
      <c r="M426" s="28">
        <v>0</v>
      </c>
      <c r="N426" s="28">
        <v>0</v>
      </c>
    </row>
    <row r="427" spans="1:14" s="65" customFormat="1" x14ac:dyDescent="0.25">
      <c r="A427" s="65" t="s">
        <v>35</v>
      </c>
      <c r="B427" s="28" t="s">
        <v>67</v>
      </c>
      <c r="C427" s="28"/>
      <c r="D427" s="28"/>
      <c r="E427" s="28"/>
      <c r="F427" s="28"/>
      <c r="G427" s="28"/>
      <c r="H427" s="28"/>
      <c r="I427" s="28"/>
      <c r="J427" s="85"/>
      <c r="K427" s="28"/>
      <c r="L427" s="28"/>
      <c r="M427" s="28"/>
      <c r="N427" s="28"/>
    </row>
    <row r="428" spans="1:14" s="65" customFormat="1" x14ac:dyDescent="0.25">
      <c r="A428" s="65" t="s">
        <v>0</v>
      </c>
      <c r="B428" s="28" t="s">
        <v>1</v>
      </c>
      <c r="C428" s="28" t="s">
        <v>2</v>
      </c>
      <c r="D428" s="28" t="s">
        <v>3</v>
      </c>
      <c r="E428" s="28" t="s">
        <v>4</v>
      </c>
      <c r="F428" s="28" t="s">
        <v>5</v>
      </c>
      <c r="G428" s="28" t="s">
        <v>6</v>
      </c>
      <c r="H428" s="28" t="s">
        <v>7</v>
      </c>
      <c r="I428" s="28" t="s">
        <v>8</v>
      </c>
      <c r="J428" s="85" t="s">
        <v>31</v>
      </c>
      <c r="K428" s="28" t="s">
        <v>32</v>
      </c>
      <c r="L428" s="28" t="s">
        <v>55</v>
      </c>
      <c r="M428" s="28" t="s">
        <v>64</v>
      </c>
      <c r="N428" s="28" t="s">
        <v>65</v>
      </c>
    </row>
    <row r="429" spans="1:14" s="65" customFormat="1" x14ac:dyDescent="0.25">
      <c r="A429" s="66">
        <v>43943</v>
      </c>
      <c r="B429" s="28">
        <v>700577</v>
      </c>
      <c r="C429" s="28">
        <v>364404</v>
      </c>
      <c r="D429" s="28">
        <v>0</v>
      </c>
      <c r="E429" s="28">
        <v>0</v>
      </c>
      <c r="F429" s="28">
        <v>0</v>
      </c>
      <c r="G429" s="28">
        <v>0</v>
      </c>
      <c r="H429" s="28">
        <v>0</v>
      </c>
      <c r="I429" s="28">
        <v>0</v>
      </c>
      <c r="J429" s="85">
        <v>60.476386036960903</v>
      </c>
      <c r="K429" s="28">
        <v>0</v>
      </c>
      <c r="L429" s="28">
        <v>0</v>
      </c>
      <c r="M429" s="28">
        <v>0</v>
      </c>
      <c r="N429" s="28">
        <v>0</v>
      </c>
    </row>
    <row r="430" spans="1:14" s="65" customFormat="1" x14ac:dyDescent="0.25">
      <c r="A430" s="66">
        <v>44308.25</v>
      </c>
      <c r="B430" s="28">
        <v>778922.60089999996</v>
      </c>
      <c r="C430" s="28">
        <v>412387.7268</v>
      </c>
      <c r="D430" s="28">
        <v>0</v>
      </c>
      <c r="E430" s="28">
        <v>0</v>
      </c>
      <c r="F430" s="28">
        <v>0</v>
      </c>
      <c r="G430" s="28">
        <v>0</v>
      </c>
      <c r="H430" s="28">
        <v>0</v>
      </c>
      <c r="I430" s="28">
        <v>0</v>
      </c>
      <c r="J430" s="85">
        <v>61.4757015742642</v>
      </c>
      <c r="K430" s="28">
        <v>0</v>
      </c>
      <c r="L430" s="28">
        <v>0</v>
      </c>
      <c r="M430" s="28">
        <v>0</v>
      </c>
      <c r="N430" s="28">
        <v>0</v>
      </c>
    </row>
    <row r="431" spans="1:14" s="65" customFormat="1" x14ac:dyDescent="0.25">
      <c r="A431" s="66">
        <v>44673.5</v>
      </c>
      <c r="B431" s="28">
        <v>862102.12537552998</v>
      </c>
      <c r="C431" s="28">
        <v>463332.04954356002</v>
      </c>
      <c r="D431" s="28">
        <v>0</v>
      </c>
      <c r="E431" s="28">
        <v>0</v>
      </c>
      <c r="F431" s="28">
        <v>0</v>
      </c>
      <c r="G431" s="28">
        <v>0</v>
      </c>
      <c r="H431" s="28">
        <v>0</v>
      </c>
      <c r="I431" s="28">
        <v>0</v>
      </c>
      <c r="J431" s="85">
        <v>62.475017111567396</v>
      </c>
      <c r="K431" s="28">
        <v>0</v>
      </c>
      <c r="L431" s="28">
        <v>0</v>
      </c>
      <c r="M431" s="28">
        <v>0</v>
      </c>
      <c r="N431" s="28">
        <v>0</v>
      </c>
    </row>
    <row r="432" spans="1:14" s="65" customFormat="1" x14ac:dyDescent="0.25">
      <c r="A432" s="66">
        <v>44802.75</v>
      </c>
      <c r="B432" s="28">
        <v>892929.62601468898</v>
      </c>
      <c r="C432" s="28">
        <v>482239.93806564598</v>
      </c>
      <c r="D432" s="28">
        <v>0</v>
      </c>
      <c r="E432" s="28">
        <v>39396.33625</v>
      </c>
      <c r="F432" s="28">
        <v>0</v>
      </c>
      <c r="G432" s="28">
        <v>0</v>
      </c>
      <c r="H432" s="28">
        <v>0</v>
      </c>
      <c r="I432" s="28">
        <v>0</v>
      </c>
      <c r="J432" s="85">
        <v>62.8281998631074</v>
      </c>
      <c r="K432" s="28">
        <v>39396.33625</v>
      </c>
      <c r="L432" s="28">
        <v>0</v>
      </c>
      <c r="M432" s="28">
        <v>0</v>
      </c>
      <c r="N432" s="28">
        <v>0</v>
      </c>
    </row>
    <row r="433" spans="1:14" s="65" customFormat="1" x14ac:dyDescent="0.25">
      <c r="A433" s="66">
        <v>45168</v>
      </c>
      <c r="B433" s="28">
        <v>974023.38393979496</v>
      </c>
      <c r="C433" s="28">
        <v>496519.06519829697</v>
      </c>
      <c r="D433" s="28">
        <v>0</v>
      </c>
      <c r="E433" s="28">
        <v>40975.077045999999</v>
      </c>
      <c r="F433" s="28">
        <v>0</v>
      </c>
      <c r="G433" s="28">
        <v>0</v>
      </c>
      <c r="H433" s="28">
        <v>0</v>
      </c>
      <c r="I433" s="28">
        <v>0</v>
      </c>
      <c r="J433" s="85">
        <v>63.830253251197803</v>
      </c>
      <c r="K433" s="28">
        <v>40975.077045999999</v>
      </c>
      <c r="L433" s="28">
        <v>0</v>
      </c>
      <c r="M433" s="28">
        <v>0</v>
      </c>
      <c r="N433" s="28">
        <v>0</v>
      </c>
    </row>
    <row r="434" spans="1:14" s="65" customFormat="1" x14ac:dyDescent="0.25">
      <c r="A434" s="66">
        <v>45412.625</v>
      </c>
      <c r="B434" s="28">
        <v>1031139.12987956</v>
      </c>
      <c r="C434" s="28">
        <v>505621.35481794499</v>
      </c>
      <c r="D434" s="28">
        <v>0</v>
      </c>
      <c r="E434" s="28">
        <v>28193.994149762399</v>
      </c>
      <c r="F434" s="28">
        <v>0</v>
      </c>
      <c r="G434" s="28">
        <v>0</v>
      </c>
      <c r="H434" s="28">
        <v>0</v>
      </c>
      <c r="I434" s="28">
        <v>0</v>
      </c>
      <c r="J434" s="85">
        <v>64.498288843257995</v>
      </c>
      <c r="K434" s="28">
        <v>28193.994149762399</v>
      </c>
      <c r="L434" s="28">
        <v>0</v>
      </c>
      <c r="M434" s="28">
        <v>0</v>
      </c>
      <c r="N434" s="28">
        <v>0</v>
      </c>
    </row>
    <row r="435" spans="1:14" s="65" customFormat="1" x14ac:dyDescent="0.25">
      <c r="A435" s="66">
        <v>45777.875</v>
      </c>
      <c r="B435" s="28">
        <v>1094760.4141931301</v>
      </c>
      <c r="C435" s="28">
        <v>369692.28557241301</v>
      </c>
      <c r="D435" s="28">
        <v>0</v>
      </c>
      <c r="E435" s="28">
        <v>98748.124922948293</v>
      </c>
      <c r="F435" s="28">
        <v>31196.837592267198</v>
      </c>
      <c r="G435" s="28">
        <v>0</v>
      </c>
      <c r="H435" s="28">
        <v>1819.68375922672</v>
      </c>
      <c r="I435" s="28">
        <v>18522.0981556242</v>
      </c>
      <c r="J435" s="85">
        <v>65.497604380561199</v>
      </c>
      <c r="K435" s="28">
        <v>119089.906837799</v>
      </c>
      <c r="L435" s="28">
        <v>0</v>
      </c>
      <c r="M435" s="28">
        <v>0</v>
      </c>
      <c r="N435" s="28">
        <v>0</v>
      </c>
    </row>
    <row r="436" spans="1:14" s="65" customFormat="1" x14ac:dyDescent="0.25">
      <c r="A436" s="66">
        <v>46143.125</v>
      </c>
      <c r="B436" s="28">
        <v>1162307.13174885</v>
      </c>
      <c r="C436" s="28">
        <v>269992.08449309401</v>
      </c>
      <c r="D436" s="28">
        <v>0</v>
      </c>
      <c r="E436" s="28">
        <v>101710.568670636</v>
      </c>
      <c r="F436" s="28">
        <v>22810.014019817801</v>
      </c>
      <c r="G436" s="28">
        <v>0</v>
      </c>
      <c r="H436" s="28">
        <v>981.00140198178804</v>
      </c>
      <c r="I436" s="28">
        <v>19818.645026517901</v>
      </c>
      <c r="J436" s="85">
        <v>66.499657768651602</v>
      </c>
      <c r="K436" s="28">
        <v>122510.215099136</v>
      </c>
      <c r="L436" s="28">
        <v>0</v>
      </c>
      <c r="M436" s="28">
        <v>0</v>
      </c>
      <c r="N436" s="28">
        <v>0</v>
      </c>
    </row>
    <row r="437" spans="1:14" s="65" customFormat="1" x14ac:dyDescent="0.25">
      <c r="A437" s="66">
        <v>46265</v>
      </c>
      <c r="B437" s="28">
        <v>1185590.6979546901</v>
      </c>
      <c r="C437" s="28">
        <v>233548.80236148799</v>
      </c>
      <c r="D437" s="28">
        <v>0</v>
      </c>
      <c r="E437" s="28">
        <v>34705.511768436503</v>
      </c>
      <c r="F437" s="28">
        <v>5518.63081505844</v>
      </c>
      <c r="G437" s="28">
        <v>0</v>
      </c>
      <c r="H437" s="28">
        <v>121.199152689964</v>
      </c>
      <c r="I437" s="28">
        <v>7025.1060139172396</v>
      </c>
      <c r="J437" s="85">
        <v>66.833675564681698</v>
      </c>
      <c r="K437" s="28">
        <v>41851.816935043702</v>
      </c>
      <c r="L437" s="28">
        <v>0</v>
      </c>
      <c r="M437" s="28">
        <v>0</v>
      </c>
      <c r="N437" s="28">
        <v>0</v>
      </c>
    </row>
    <row r="438" spans="1:14" s="65" customFormat="1" x14ac:dyDescent="0.25">
      <c r="A438" s="66">
        <v>46630.25</v>
      </c>
      <c r="B438" s="28">
        <v>1258741.6440184901</v>
      </c>
      <c r="C438" s="28">
        <v>183607.66142734399</v>
      </c>
      <c r="D438" s="28">
        <v>69800.261358322998</v>
      </c>
      <c r="E438" s="28">
        <v>104761.88573075501</v>
      </c>
      <c r="F438" s="28">
        <v>73740.183260278398</v>
      </c>
      <c r="G438" s="28">
        <v>0</v>
      </c>
      <c r="H438" s="28">
        <v>8183.5274890417704</v>
      </c>
      <c r="I438" s="28">
        <v>21205.9501783741</v>
      </c>
      <c r="J438" s="85">
        <v>67.832991101984902</v>
      </c>
      <c r="K438" s="28">
        <v>134151.363398171</v>
      </c>
      <c r="L438" s="28">
        <v>0</v>
      </c>
      <c r="M438" s="28">
        <v>0</v>
      </c>
      <c r="N438" s="28">
        <v>0</v>
      </c>
    </row>
    <row r="439" spans="1:14" s="65" customFormat="1" x14ac:dyDescent="0.25">
      <c r="A439" s="66">
        <v>46995.5</v>
      </c>
      <c r="B439" s="28">
        <v>1336406.00345444</v>
      </c>
      <c r="C439" s="28">
        <v>128247.106113553</v>
      </c>
      <c r="D439" s="28">
        <v>71894.269199072703</v>
      </c>
      <c r="E439" s="28">
        <v>107904.742302678</v>
      </c>
      <c r="F439" s="28">
        <v>72438.721529278904</v>
      </c>
      <c r="G439" s="28">
        <v>0</v>
      </c>
      <c r="H439" s="28">
        <v>7988.3082293918396</v>
      </c>
      <c r="I439" s="28">
        <v>22690.366690860301</v>
      </c>
      <c r="J439" s="85">
        <v>68.832306639288106</v>
      </c>
      <c r="K439" s="28">
        <v>138583.41722293</v>
      </c>
      <c r="L439" s="28">
        <v>0</v>
      </c>
      <c r="M439" s="28">
        <v>0</v>
      </c>
      <c r="N439" s="28">
        <v>0</v>
      </c>
    </row>
    <row r="440" spans="1:14" s="65" customFormat="1" x14ac:dyDescent="0.25">
      <c r="A440" s="66">
        <v>47360.75</v>
      </c>
      <c r="B440" s="28">
        <v>1418862.2538675701</v>
      </c>
      <c r="C440" s="28">
        <v>67039.531035175707</v>
      </c>
      <c r="D440" s="28">
        <v>74051.0972750449</v>
      </c>
      <c r="E440" s="28">
        <v>111141.884571758</v>
      </c>
      <c r="F440" s="28">
        <v>70856.2791309944</v>
      </c>
      <c r="G440" s="28">
        <v>0</v>
      </c>
      <c r="H440" s="28">
        <v>7750.9418696491603</v>
      </c>
      <c r="I440" s="28">
        <v>24278.692359220498</v>
      </c>
      <c r="J440" s="85">
        <v>69.831622176591296</v>
      </c>
      <c r="K440" s="28">
        <v>143171.51880062799</v>
      </c>
      <c r="L440" s="28">
        <v>0</v>
      </c>
      <c r="M440" s="28">
        <v>0</v>
      </c>
      <c r="N440" s="28">
        <v>0</v>
      </c>
    </row>
    <row r="441" spans="1:14" s="65" customFormat="1" x14ac:dyDescent="0.25">
      <c r="A441" s="66">
        <v>47421.5</v>
      </c>
      <c r="B441" s="28">
        <v>1432885.8073911001</v>
      </c>
      <c r="C441" s="28">
        <v>56793.996494214902</v>
      </c>
      <c r="D441" s="28">
        <v>12164.451297748599</v>
      </c>
      <c r="E441" s="28">
        <v>18805.1155825727</v>
      </c>
      <c r="F441" s="28">
        <v>679.48074987603104</v>
      </c>
      <c r="G441" s="28">
        <v>0</v>
      </c>
      <c r="H441" s="28">
        <v>0</v>
      </c>
      <c r="I441" s="28">
        <v>4267.4662545159699</v>
      </c>
      <c r="J441" s="85">
        <v>69.998631074606394</v>
      </c>
      <c r="K441" s="28">
        <v>23072.581837088699</v>
      </c>
      <c r="L441" s="28">
        <v>0</v>
      </c>
      <c r="M441" s="28">
        <v>0</v>
      </c>
      <c r="N441" s="28">
        <v>0</v>
      </c>
    </row>
    <row r="442" spans="1:14" s="65" customFormat="1" x14ac:dyDescent="0.25">
      <c r="A442" s="66">
        <v>47786.75</v>
      </c>
      <c r="B442" s="28">
        <v>1468999.7592476101</v>
      </c>
      <c r="C442" s="28">
        <v>29961.319870575</v>
      </c>
      <c r="D442" s="28">
        <v>76272.630193296296</v>
      </c>
      <c r="E442" s="28">
        <v>114476.141108911</v>
      </c>
      <c r="F442" s="28">
        <v>68335.925247994906</v>
      </c>
      <c r="G442" s="28">
        <v>0</v>
      </c>
      <c r="H442" s="28">
        <v>18450.256926881098</v>
      </c>
      <c r="I442" s="28">
        <v>25978.200824365998</v>
      </c>
      <c r="J442" s="85">
        <v>70.997946611909597</v>
      </c>
      <c r="K442" s="28">
        <v>158904.598860158</v>
      </c>
      <c r="L442" s="28">
        <v>52295.1024595294</v>
      </c>
      <c r="M442" s="28">
        <v>0</v>
      </c>
      <c r="N442" s="28">
        <v>0</v>
      </c>
    </row>
    <row r="443" spans="1:14" s="65" customFormat="1" x14ac:dyDescent="0.25">
      <c r="A443" s="66">
        <v>48152</v>
      </c>
      <c r="B443" s="28">
        <v>1502254.2412975701</v>
      </c>
      <c r="C443" s="28">
        <v>2251.9192105799998</v>
      </c>
      <c r="D443" s="28">
        <v>78560.809099095204</v>
      </c>
      <c r="E443" s="28">
        <v>117910.42534217901</v>
      </c>
      <c r="F443" s="28">
        <v>68625.301170245395</v>
      </c>
      <c r="G443" s="28">
        <v>0</v>
      </c>
      <c r="H443" s="28">
        <v>19794.526066463699</v>
      </c>
      <c r="I443" s="28">
        <v>27796.674882071598</v>
      </c>
      <c r="J443" s="85">
        <v>72</v>
      </c>
      <c r="K443" s="28">
        <v>165501.62629071399</v>
      </c>
      <c r="L443" s="28">
        <v>57382.803095609699</v>
      </c>
      <c r="M443" s="28">
        <v>0</v>
      </c>
      <c r="N443" s="28">
        <v>0</v>
      </c>
    </row>
    <row r="444" spans="1:14" s="65" customFormat="1" x14ac:dyDescent="0.25">
      <c r="A444" s="66">
        <v>48517.25</v>
      </c>
      <c r="B444" s="28">
        <v>1498918.4350202901</v>
      </c>
      <c r="C444" s="28">
        <v>0</v>
      </c>
      <c r="D444" s="28">
        <v>80917.633372067998</v>
      </c>
      <c r="E444" s="28">
        <v>121447.738102444</v>
      </c>
      <c r="F444" s="28">
        <v>0</v>
      </c>
      <c r="G444" s="28">
        <v>158847.06128691399</v>
      </c>
      <c r="H444" s="28">
        <v>28004.265321728599</v>
      </c>
      <c r="I444" s="28">
        <v>29742.4421238166</v>
      </c>
      <c r="J444" s="85">
        <v>72.999315537303204</v>
      </c>
      <c r="K444" s="28">
        <v>179194.44554798899</v>
      </c>
      <c r="L444" s="28">
        <v>58681.8063006866</v>
      </c>
      <c r="M444" s="28">
        <v>0</v>
      </c>
      <c r="N444" s="28">
        <v>0</v>
      </c>
    </row>
    <row r="445" spans="1:14" s="65" customFormat="1" x14ac:dyDescent="0.25">
      <c r="A445" s="66">
        <v>48882.5</v>
      </c>
      <c r="B445" s="28">
        <v>1486208.7207168201</v>
      </c>
      <c r="C445" s="28">
        <v>0</v>
      </c>
      <c r="D445" s="28">
        <v>83345.162373230094</v>
      </c>
      <c r="E445" s="28">
        <v>125091.170245517</v>
      </c>
      <c r="F445" s="28">
        <v>0</v>
      </c>
      <c r="G445" s="28">
        <v>172418.07428374499</v>
      </c>
      <c r="H445" s="28">
        <v>31622.560799448798</v>
      </c>
      <c r="I445" s="28">
        <v>31824.4130724838</v>
      </c>
      <c r="J445" s="85">
        <v>73.998631074606394</v>
      </c>
      <c r="K445" s="28">
        <v>188538.14411744999</v>
      </c>
      <c r="L445" s="28">
        <v>60684.9568834128</v>
      </c>
      <c r="M445" s="28">
        <v>0</v>
      </c>
      <c r="N445" s="28">
        <v>0</v>
      </c>
    </row>
    <row r="446" spans="1:14" s="65" customFormat="1" x14ac:dyDescent="0.25">
      <c r="A446" s="66">
        <v>49247.75</v>
      </c>
      <c r="B446" s="28">
        <v>1466652.0957341399</v>
      </c>
      <c r="C446" s="28">
        <v>0</v>
      </c>
      <c r="D446" s="28">
        <v>85845.517244426999</v>
      </c>
      <c r="E446" s="28">
        <v>128843.905352883</v>
      </c>
      <c r="F446" s="28">
        <v>0</v>
      </c>
      <c r="G446" s="28">
        <v>181641.760553225</v>
      </c>
      <c r="H446" s="28">
        <v>34205.192954903199</v>
      </c>
      <c r="I446" s="28">
        <v>34052.121987557599</v>
      </c>
      <c r="J446" s="85">
        <v>74.997946611909597</v>
      </c>
      <c r="K446" s="28">
        <v>197101.22029534401</v>
      </c>
      <c r="L446" s="28">
        <v>62445.7445679339</v>
      </c>
      <c r="M446" s="28">
        <v>0</v>
      </c>
      <c r="N446" s="28">
        <v>0</v>
      </c>
    </row>
    <row r="447" spans="1:14" s="65" customFormat="1" x14ac:dyDescent="0.25">
      <c r="A447" s="66">
        <v>49613</v>
      </c>
      <c r="B447" s="28">
        <v>1439850.5447599101</v>
      </c>
      <c r="C447" s="28">
        <v>0</v>
      </c>
      <c r="D447" s="28">
        <v>88420.8827617598</v>
      </c>
      <c r="E447" s="28">
        <v>132709.22251346899</v>
      </c>
      <c r="F447" s="28">
        <v>0</v>
      </c>
      <c r="G447" s="28">
        <v>190087.05358079501</v>
      </c>
      <c r="H447" s="28">
        <v>36569.875002622801</v>
      </c>
      <c r="I447" s="28">
        <v>36435.770526686698</v>
      </c>
      <c r="J447" s="85">
        <v>76</v>
      </c>
      <c r="K447" s="28">
        <v>205714.86804277901</v>
      </c>
      <c r="L447" s="28">
        <v>66666.004351551805</v>
      </c>
      <c r="M447" s="28">
        <v>0</v>
      </c>
      <c r="N447" s="28">
        <v>0</v>
      </c>
    </row>
    <row r="448" spans="1:14" s="65" customFormat="1" x14ac:dyDescent="0.25">
      <c r="A448" s="66">
        <v>49978.25</v>
      </c>
      <c r="B448" s="28">
        <v>1405136.58472864</v>
      </c>
      <c r="C448" s="28">
        <v>0</v>
      </c>
      <c r="D448" s="28">
        <v>91073.509244612593</v>
      </c>
      <c r="E448" s="28">
        <v>136690.49918887299</v>
      </c>
      <c r="F448" s="28">
        <v>0</v>
      </c>
      <c r="G448" s="28">
        <v>198585.622268359</v>
      </c>
      <c r="H448" s="28">
        <v>38949.474235140602</v>
      </c>
      <c r="I448" s="28">
        <v>38986.274463554801</v>
      </c>
      <c r="J448" s="85">
        <v>76.999315537303204</v>
      </c>
      <c r="K448" s="28">
        <v>214626.24788756901</v>
      </c>
      <c r="L448" s="28">
        <v>65447.7520345417</v>
      </c>
      <c r="M448" s="28">
        <v>0</v>
      </c>
      <c r="N448" s="28">
        <v>0</v>
      </c>
    </row>
    <row r="449" spans="1:14" s="65" customFormat="1" x14ac:dyDescent="0.25">
      <c r="A449" s="66">
        <v>50343.5</v>
      </c>
      <c r="B449" s="28">
        <v>1361719.3581165399</v>
      </c>
      <c r="C449" s="28">
        <v>0</v>
      </c>
      <c r="D449" s="28">
        <v>93805.714521950998</v>
      </c>
      <c r="E449" s="28">
        <v>140791.21416454</v>
      </c>
      <c r="F449" s="28">
        <v>0</v>
      </c>
      <c r="G449" s="28">
        <v>207385.144897391</v>
      </c>
      <c r="H449" s="28">
        <v>41413.340571269699</v>
      </c>
      <c r="I449" s="28">
        <v>41715.3136760036</v>
      </c>
      <c r="J449" s="85">
        <v>77.998631074606394</v>
      </c>
      <c r="K449" s="28">
        <v>223919.86841181299</v>
      </c>
      <c r="L449" s="28">
        <v>66280.027581539995</v>
      </c>
      <c r="M449" s="28">
        <v>0</v>
      </c>
      <c r="N449" s="28">
        <v>0</v>
      </c>
    </row>
    <row r="450" spans="1:14" s="65" customFormat="1" x14ac:dyDescent="0.25">
      <c r="A450" s="66">
        <v>50708.75</v>
      </c>
      <c r="B450" s="28">
        <v>1308721.69795502</v>
      </c>
      <c r="C450" s="28">
        <v>0</v>
      </c>
      <c r="D450" s="28">
        <v>96619.885957609498</v>
      </c>
      <c r="E450" s="28">
        <v>145014.95058947601</v>
      </c>
      <c r="F450" s="28">
        <v>0</v>
      </c>
      <c r="G450" s="28">
        <v>216570.69390042801</v>
      </c>
      <c r="H450" s="28">
        <v>43985.294292119899</v>
      </c>
      <c r="I450" s="28">
        <v>44635.385633323902</v>
      </c>
      <c r="J450" s="85">
        <v>78.997946611909597</v>
      </c>
      <c r="K450" s="28">
        <v>233635.63051491999</v>
      </c>
      <c r="L450" s="28">
        <v>67079.771335790298</v>
      </c>
      <c r="M450" s="28">
        <v>0</v>
      </c>
      <c r="N450" s="28">
        <v>0</v>
      </c>
    </row>
    <row r="451" spans="1:14" s="65" customFormat="1" x14ac:dyDescent="0.25">
      <c r="A451" s="66">
        <v>51074</v>
      </c>
      <c r="B451" s="28">
        <v>1245186.36809935</v>
      </c>
      <c r="C451" s="28">
        <v>0</v>
      </c>
      <c r="D451" s="28">
        <v>99518.482536337804</v>
      </c>
      <c r="E451" s="28">
        <v>149365.39910715999</v>
      </c>
      <c r="F451" s="28">
        <v>0</v>
      </c>
      <c r="G451" s="28">
        <v>226182.783646486</v>
      </c>
      <c r="H451" s="28">
        <v>46676.679421016197</v>
      </c>
      <c r="I451" s="28">
        <v>47759.862627656497</v>
      </c>
      <c r="J451" s="85">
        <v>80</v>
      </c>
      <c r="K451" s="28">
        <v>243801.94115583299</v>
      </c>
      <c r="L451" s="28">
        <v>69985.117537701793</v>
      </c>
      <c r="M451" s="28">
        <v>0</v>
      </c>
      <c r="N451" s="28">
        <v>0</v>
      </c>
    </row>
    <row r="452" spans="1:14" s="65" customFormat="1" x14ac:dyDescent="0.25">
      <c r="A452" s="66">
        <v>51439.25</v>
      </c>
      <c r="B452" s="28">
        <v>1170073.3533024199</v>
      </c>
      <c r="C452" s="28">
        <v>0</v>
      </c>
      <c r="D452" s="28">
        <v>102504.037012427</v>
      </c>
      <c r="E452" s="28">
        <v>153846.36108037501</v>
      </c>
      <c r="F452" s="28">
        <v>0</v>
      </c>
      <c r="G452" s="28">
        <v>236250.48796112</v>
      </c>
      <c r="H452" s="28">
        <v>49495.6366291136</v>
      </c>
      <c r="I452" s="28">
        <v>51103.053011592499</v>
      </c>
      <c r="J452" s="85">
        <v>80.999315537303204</v>
      </c>
      <c r="K452" s="28">
        <v>254445.050721081</v>
      </c>
      <c r="L452" s="28">
        <v>66587.506315473394</v>
      </c>
      <c r="M452" s="28">
        <v>0</v>
      </c>
      <c r="N452" s="28">
        <v>0</v>
      </c>
    </row>
    <row r="453" spans="1:14" s="65" customFormat="1" x14ac:dyDescent="0.25">
      <c r="A453" s="66">
        <v>51804.5</v>
      </c>
      <c r="B453" s="28">
        <v>1082136.7607786499</v>
      </c>
      <c r="C453" s="28">
        <v>0</v>
      </c>
      <c r="D453" s="28">
        <v>105579.1581228</v>
      </c>
      <c r="E453" s="28">
        <v>158461.75191278601</v>
      </c>
      <c r="F453" s="28">
        <v>0</v>
      </c>
      <c r="G453" s="28">
        <v>246800.78154588401</v>
      </c>
      <c r="H453" s="28">
        <v>52567.257910141801</v>
      </c>
      <c r="I453" s="28">
        <v>54680.266722403998</v>
      </c>
      <c r="J453" s="85">
        <v>81.998631074606394</v>
      </c>
      <c r="K453" s="28">
        <v>265709.27654533199</v>
      </c>
      <c r="L453" s="28">
        <v>65367.226441476501</v>
      </c>
      <c r="M453" s="28">
        <v>0</v>
      </c>
      <c r="N453" s="28">
        <v>0</v>
      </c>
    </row>
    <row r="454" spans="1:14" s="65" customFormat="1" x14ac:dyDescent="0.25">
      <c r="A454" s="66">
        <v>52169.75</v>
      </c>
      <c r="B454" s="28">
        <v>979671.64853374998</v>
      </c>
      <c r="C454" s="28">
        <v>0</v>
      </c>
      <c r="D454" s="28">
        <v>108746.53286648401</v>
      </c>
      <c r="E454" s="28">
        <v>163215.60447016999</v>
      </c>
      <c r="F454" s="28">
        <v>0</v>
      </c>
      <c r="G454" s="28">
        <v>257978.76784331101</v>
      </c>
      <c r="H454" s="28">
        <v>56255.993388292802</v>
      </c>
      <c r="I454" s="28">
        <v>58507.885392972297</v>
      </c>
      <c r="J454" s="85">
        <v>82.997946611909597</v>
      </c>
      <c r="K454" s="28">
        <v>277979.48325143498</v>
      </c>
      <c r="L454" s="28">
        <v>63282.851507523803</v>
      </c>
      <c r="M454" s="28">
        <v>0</v>
      </c>
      <c r="N454" s="28">
        <v>0</v>
      </c>
    </row>
    <row r="455" spans="1:14" s="65" customFormat="1" x14ac:dyDescent="0.25">
      <c r="A455" s="66">
        <v>52535</v>
      </c>
      <c r="B455" s="28">
        <v>861131.65399439796</v>
      </c>
      <c r="C455" s="28">
        <v>0</v>
      </c>
      <c r="D455" s="28">
        <v>112008.928852479</v>
      </c>
      <c r="E455" s="28">
        <v>168112.07260427499</v>
      </c>
      <c r="F455" s="28">
        <v>0</v>
      </c>
      <c r="G455" s="28">
        <v>270170.16403517599</v>
      </c>
      <c r="H455" s="28">
        <v>60279.154131608302</v>
      </c>
      <c r="I455" s="28">
        <v>62603.4373704803</v>
      </c>
      <c r="J455" s="85">
        <v>84</v>
      </c>
      <c r="K455" s="28">
        <v>290994.66410636401</v>
      </c>
      <c r="L455" s="28">
        <v>63204.6224860484</v>
      </c>
      <c r="M455" s="28">
        <v>0</v>
      </c>
      <c r="N455" s="28">
        <v>0</v>
      </c>
    </row>
    <row r="456" spans="1:14" s="65" customFormat="1" x14ac:dyDescent="0.25">
      <c r="A456" s="66">
        <v>52900.25</v>
      </c>
      <c r="B456" s="28">
        <v>724940.64815549098</v>
      </c>
      <c r="C456" s="28">
        <v>0</v>
      </c>
      <c r="D456" s="28">
        <v>115369.196718053</v>
      </c>
      <c r="E456" s="28">
        <v>173155.434782403</v>
      </c>
      <c r="F456" s="28">
        <v>0</v>
      </c>
      <c r="G456" s="28">
        <v>283114.887392718</v>
      </c>
      <c r="H456" s="28">
        <v>64550.912839596902</v>
      </c>
      <c r="I456" s="28">
        <v>66985.677986413997</v>
      </c>
      <c r="J456" s="85">
        <v>84.999315537303204</v>
      </c>
      <c r="K456" s="28">
        <v>304692.02560841403</v>
      </c>
      <c r="L456" s="28">
        <v>55556.880902864403</v>
      </c>
      <c r="M456" s="28">
        <v>0</v>
      </c>
      <c r="N456" s="28">
        <v>0</v>
      </c>
    </row>
    <row r="457" spans="1:14" s="65" customFormat="1" x14ac:dyDescent="0.25">
      <c r="A457" s="66">
        <v>53265.5</v>
      </c>
      <c r="B457" s="28">
        <v>569424.10757300304</v>
      </c>
      <c r="C457" s="28">
        <v>0</v>
      </c>
      <c r="D457" s="28">
        <v>118830.27261959499</v>
      </c>
      <c r="E457" s="28">
        <v>178350.09782587501</v>
      </c>
      <c r="F457" s="28">
        <v>0</v>
      </c>
      <c r="G457" s="28">
        <v>296751.14521799597</v>
      </c>
      <c r="H457" s="28">
        <v>69050.877921938794</v>
      </c>
      <c r="I457" s="28">
        <v>71674.675445462999</v>
      </c>
      <c r="J457" s="85">
        <v>85.998631074606394</v>
      </c>
      <c r="K457" s="28">
        <v>319075.65119327698</v>
      </c>
      <c r="L457" s="28">
        <v>48982.4762267224</v>
      </c>
      <c r="M457" s="28">
        <v>0</v>
      </c>
      <c r="N457" s="28">
        <v>0</v>
      </c>
    </row>
    <row r="458" spans="1:14" s="65" customFormat="1" x14ac:dyDescent="0.25">
      <c r="A458" s="66">
        <v>53630.75</v>
      </c>
      <c r="B458" s="28">
        <v>392779.49790560501</v>
      </c>
      <c r="C458" s="28">
        <v>0</v>
      </c>
      <c r="D458" s="28">
        <v>122395.18079818301</v>
      </c>
      <c r="E458" s="28">
        <v>183700.60076065201</v>
      </c>
      <c r="F458" s="28">
        <v>0</v>
      </c>
      <c r="G458" s="28">
        <v>311084.10428950802</v>
      </c>
      <c r="H458" s="28">
        <v>73780.7544155379</v>
      </c>
      <c r="I458" s="28">
        <v>76691.902726645407</v>
      </c>
      <c r="J458" s="85">
        <v>86.997946611909597</v>
      </c>
      <c r="K458" s="28">
        <v>334173.25790283497</v>
      </c>
      <c r="L458" s="28">
        <v>40384.688480354802</v>
      </c>
      <c r="M458" s="28">
        <v>0</v>
      </c>
      <c r="N458" s="28">
        <v>0</v>
      </c>
    </row>
    <row r="459" spans="1:14" s="65" customFormat="1" x14ac:dyDescent="0.25">
      <c r="A459" s="66">
        <v>53996</v>
      </c>
      <c r="B459" s="28">
        <v>193058.99873207099</v>
      </c>
      <c r="C459" s="28">
        <v>0</v>
      </c>
      <c r="D459" s="28">
        <v>126067.03622212799</v>
      </c>
      <c r="E459" s="28">
        <v>189211.618783471</v>
      </c>
      <c r="F459" s="28">
        <v>0</v>
      </c>
      <c r="G459" s="28">
        <v>326142.65368320001</v>
      </c>
      <c r="H459" s="28">
        <v>78750.075715456202</v>
      </c>
      <c r="I459" s="28">
        <v>82060.3359175105</v>
      </c>
      <c r="J459" s="85">
        <v>88</v>
      </c>
      <c r="K459" s="28">
        <v>350022.03041643801</v>
      </c>
      <c r="L459" s="28">
        <v>30927.5195201264</v>
      </c>
      <c r="M459" s="28">
        <v>0</v>
      </c>
      <c r="N459" s="28">
        <v>0</v>
      </c>
    </row>
    <row r="460" spans="1:14" s="65" customFormat="1" x14ac:dyDescent="0.25">
      <c r="A460" s="66">
        <v>54361.25</v>
      </c>
      <c r="B460" s="28">
        <v>-31844.2714973693</v>
      </c>
      <c r="C460" s="28">
        <v>0</v>
      </c>
      <c r="D460" s="28">
        <v>129849.047308792</v>
      </c>
      <c r="E460" s="28">
        <v>194887.967346975</v>
      </c>
      <c r="F460" s="28">
        <v>0</v>
      </c>
      <c r="G460" s="28">
        <v>341965.24539784901</v>
      </c>
      <c r="H460" s="28">
        <v>83971.5309812903</v>
      </c>
      <c r="I460" s="28">
        <v>87804.559431736299</v>
      </c>
      <c r="J460" s="85">
        <v>88.999315537303204</v>
      </c>
      <c r="K460" s="28">
        <v>366664.05776000198</v>
      </c>
      <c r="L460" s="28">
        <v>15201.495963155199</v>
      </c>
      <c r="M460" s="28">
        <v>0</v>
      </c>
      <c r="N460" s="28">
        <v>0</v>
      </c>
    </row>
    <row r="461" spans="1:14" s="65" customFormat="1" x14ac:dyDescent="0.25">
      <c r="A461" s="66">
        <v>54726.5</v>
      </c>
      <c r="B461" s="28">
        <v>-284209.49086341303</v>
      </c>
      <c r="C461" s="28">
        <v>0</v>
      </c>
      <c r="D461" s="28">
        <v>133744.51872805599</v>
      </c>
      <c r="E461" s="28">
        <v>200734.60636738499</v>
      </c>
      <c r="F461" s="28">
        <v>0</v>
      </c>
      <c r="G461" s="28">
        <v>358595.33813142398</v>
      </c>
      <c r="H461" s="28">
        <v>89459.461583370197</v>
      </c>
      <c r="I461" s="28">
        <v>93950.878591957793</v>
      </c>
      <c r="J461" s="85">
        <v>89.998631074606394</v>
      </c>
      <c r="K461" s="28">
        <v>384144.94654271298</v>
      </c>
      <c r="L461" s="28">
        <v>-2653.6892914474402</v>
      </c>
      <c r="M461" s="28">
        <v>0</v>
      </c>
      <c r="N461" s="28">
        <v>0</v>
      </c>
    </row>
    <row r="462" spans="1:14" s="65" customFormat="1" x14ac:dyDescent="0.25">
      <c r="A462" s="66">
        <v>55091.75</v>
      </c>
      <c r="B462" s="28">
        <v>-566501.85278184596</v>
      </c>
      <c r="C462" s="28">
        <v>0</v>
      </c>
      <c r="D462" s="28">
        <v>137756.85428989801</v>
      </c>
      <c r="E462" s="28">
        <v>206756.644558406</v>
      </c>
      <c r="F462" s="28">
        <v>0</v>
      </c>
      <c r="G462" s="28">
        <v>376080.018091687</v>
      </c>
      <c r="H462" s="28">
        <v>95229.405970256703</v>
      </c>
      <c r="I462" s="28">
        <v>100527.44009339401</v>
      </c>
      <c r="J462" s="85">
        <v>90.997946611909597</v>
      </c>
      <c r="K462" s="28">
        <v>402513.49062205799</v>
      </c>
      <c r="L462" s="28">
        <v>-24930.657093281901</v>
      </c>
      <c r="M462" s="28">
        <v>0</v>
      </c>
      <c r="N462" s="28">
        <v>0</v>
      </c>
    </row>
    <row r="463" spans="1:14" s="65" customFormat="1" x14ac:dyDescent="0.25">
      <c r="A463" s="66">
        <v>55457</v>
      </c>
      <c r="B463" s="28">
        <v>-881387.15531157702</v>
      </c>
      <c r="C463" s="28">
        <v>0</v>
      </c>
      <c r="D463" s="28">
        <v>141889.55991859501</v>
      </c>
      <c r="E463" s="28">
        <v>212959.343895158</v>
      </c>
      <c r="F463" s="28">
        <v>0</v>
      </c>
      <c r="G463" s="28">
        <v>394469.67677755898</v>
      </c>
      <c r="H463" s="28">
        <v>101297.99333659399</v>
      </c>
      <c r="I463" s="28">
        <v>107564.360899932</v>
      </c>
      <c r="J463" s="85">
        <v>92</v>
      </c>
      <c r="K463" s="28">
        <v>421821.69813168503</v>
      </c>
      <c r="L463" s="28">
        <v>-55539.397331553599</v>
      </c>
      <c r="M463" s="28">
        <v>0</v>
      </c>
      <c r="N463" s="28">
        <v>0</v>
      </c>
    </row>
    <row r="464" spans="1:14" s="65" customFormat="1" x14ac:dyDescent="0.25">
      <c r="A464" s="66">
        <v>55822.25</v>
      </c>
      <c r="B464" s="28">
        <v>-1231747.44186544</v>
      </c>
      <c r="C464" s="28">
        <v>0</v>
      </c>
      <c r="D464" s="28">
        <v>146146.246716152</v>
      </c>
      <c r="E464" s="28">
        <v>219348.124212013</v>
      </c>
      <c r="F464" s="28">
        <v>0</v>
      </c>
      <c r="G464" s="28">
        <v>413818.04670411302</v>
      </c>
      <c r="H464" s="28">
        <v>107682.955412357</v>
      </c>
      <c r="I464" s="28">
        <v>115093.86616292701</v>
      </c>
      <c r="J464" s="85">
        <v>92.999315537303204</v>
      </c>
      <c r="K464" s="28">
        <v>442124.94578729803</v>
      </c>
      <c r="L464" s="28">
        <v>-86410.505422703602</v>
      </c>
      <c r="M464" s="28">
        <v>0</v>
      </c>
      <c r="N464" s="28">
        <v>0</v>
      </c>
    </row>
    <row r="465" spans="1:14" s="65" customFormat="1" x14ac:dyDescent="0.25">
      <c r="A465" s="66">
        <v>56187.5</v>
      </c>
      <c r="B465" s="28">
        <v>-1620854.45740321</v>
      </c>
      <c r="C465" s="28">
        <v>0</v>
      </c>
      <c r="D465" s="28">
        <v>150530.634117637</v>
      </c>
      <c r="E465" s="28">
        <v>225928.56793837401</v>
      </c>
      <c r="F465" s="28">
        <v>0</v>
      </c>
      <c r="G465" s="28">
        <v>434182.36502741801</v>
      </c>
      <c r="H465" s="28">
        <v>114559.827759596</v>
      </c>
      <c r="I465" s="28">
        <v>123150.436794332</v>
      </c>
      <c r="J465" s="85">
        <v>93.998631074606394</v>
      </c>
      <c r="K465" s="28">
        <v>463638.83249230299</v>
      </c>
      <c r="L465" s="28">
        <v>-128307.025194317</v>
      </c>
      <c r="M465" s="28">
        <v>0</v>
      </c>
      <c r="N465" s="28">
        <v>0</v>
      </c>
    </row>
    <row r="466" spans="1:14" s="65" customFormat="1" x14ac:dyDescent="0.25">
      <c r="A466" s="66">
        <v>56552.75</v>
      </c>
      <c r="B466" s="28">
        <v>-2052411.0996274899</v>
      </c>
      <c r="C466" s="28">
        <v>0</v>
      </c>
      <c r="D466" s="28">
        <v>155046.55314116599</v>
      </c>
      <c r="E466" s="28">
        <v>232706.42497652501</v>
      </c>
      <c r="F466" s="28">
        <v>0</v>
      </c>
      <c r="G466" s="28">
        <v>455780.23713488202</v>
      </c>
      <c r="H466" s="28">
        <v>122119.082997208</v>
      </c>
      <c r="I466" s="28">
        <v>131770.967369936</v>
      </c>
      <c r="J466" s="85">
        <v>94.997946611909597</v>
      </c>
      <c r="K466" s="28">
        <v>486596.47534367</v>
      </c>
      <c r="L466" s="28">
        <v>-178115.87443991299</v>
      </c>
      <c r="M466" s="28">
        <v>0</v>
      </c>
      <c r="N466" s="28">
        <v>0</v>
      </c>
    </row>
    <row r="467" spans="1:14" s="65" customFormat="1" x14ac:dyDescent="0.25">
      <c r="A467" s="66">
        <v>56552.75</v>
      </c>
      <c r="B467" s="28">
        <v>-2052411.0996274899</v>
      </c>
      <c r="C467" s="28">
        <v>0</v>
      </c>
      <c r="D467" s="28">
        <v>0</v>
      </c>
      <c r="E467" s="28">
        <v>0</v>
      </c>
      <c r="F467" s="28">
        <v>0</v>
      </c>
      <c r="G467" s="28">
        <v>0</v>
      </c>
      <c r="H467" s="28">
        <v>0</v>
      </c>
      <c r="I467" s="28">
        <v>0</v>
      </c>
      <c r="J467" s="85">
        <v>94.997946611909597</v>
      </c>
      <c r="K467" s="28">
        <v>0</v>
      </c>
      <c r="L467" s="28">
        <v>-178115.87443991299</v>
      </c>
      <c r="M467" s="28">
        <v>0</v>
      </c>
      <c r="N467" s="28">
        <v>0</v>
      </c>
    </row>
    <row r="468" spans="1:14" s="65" customFormat="1" x14ac:dyDescent="0.25">
      <c r="A468" s="66">
        <v>56552.75</v>
      </c>
      <c r="B468" s="28">
        <v>0</v>
      </c>
      <c r="C468" s="28">
        <v>0</v>
      </c>
      <c r="D468" s="28">
        <v>0</v>
      </c>
      <c r="E468" s="28">
        <v>0</v>
      </c>
      <c r="F468" s="28">
        <v>0</v>
      </c>
      <c r="G468" s="28">
        <v>0</v>
      </c>
      <c r="H468" s="28">
        <v>0</v>
      </c>
      <c r="I468" s="28">
        <v>0</v>
      </c>
      <c r="J468" s="85">
        <v>94.997946611909597</v>
      </c>
      <c r="K468" s="28">
        <v>0</v>
      </c>
      <c r="L468" s="28">
        <v>-178115.87443991299</v>
      </c>
      <c r="M468" s="28">
        <v>0</v>
      </c>
      <c r="N468" s="28">
        <v>0</v>
      </c>
    </row>
    <row r="469" spans="1:14" s="65" customFormat="1" x14ac:dyDescent="0.25">
      <c r="A469" s="65">
        <v>0</v>
      </c>
      <c r="B469" s="28">
        <v>0</v>
      </c>
      <c r="C469" s="28">
        <v>0</v>
      </c>
      <c r="D469" s="28">
        <v>0</v>
      </c>
      <c r="E469" s="28">
        <v>0</v>
      </c>
      <c r="F469" s="28">
        <v>0</v>
      </c>
      <c r="G469" s="28">
        <v>0</v>
      </c>
      <c r="H469" s="28">
        <v>0</v>
      </c>
      <c r="I469" s="28">
        <v>0</v>
      </c>
      <c r="J469" s="85">
        <v>0</v>
      </c>
      <c r="K469" s="28">
        <v>0</v>
      </c>
      <c r="L469" s="28">
        <v>0</v>
      </c>
      <c r="M469" s="28">
        <v>0</v>
      </c>
      <c r="N469" s="28">
        <v>0</v>
      </c>
    </row>
    <row r="470" spans="1:14" s="65" customFormat="1" x14ac:dyDescent="0.25">
      <c r="A470" s="65">
        <v>0</v>
      </c>
      <c r="B470" s="28">
        <v>0</v>
      </c>
      <c r="C470" s="28">
        <v>0</v>
      </c>
      <c r="D470" s="28">
        <v>0</v>
      </c>
      <c r="E470" s="28">
        <v>0</v>
      </c>
      <c r="F470" s="28">
        <v>0</v>
      </c>
      <c r="G470" s="28">
        <v>0</v>
      </c>
      <c r="H470" s="28">
        <v>0</v>
      </c>
      <c r="I470" s="28">
        <v>0</v>
      </c>
      <c r="J470" s="85">
        <v>0</v>
      </c>
      <c r="K470" s="28">
        <v>0</v>
      </c>
      <c r="L470" s="28">
        <v>0</v>
      </c>
      <c r="M470" s="28">
        <v>0</v>
      </c>
      <c r="N470" s="28">
        <v>0</v>
      </c>
    </row>
    <row r="471" spans="1:14" s="65" customFormat="1" x14ac:dyDescent="0.25">
      <c r="A471" s="65">
        <v>0</v>
      </c>
      <c r="B471" s="28">
        <v>0</v>
      </c>
      <c r="C471" s="28">
        <v>0</v>
      </c>
      <c r="D471" s="28">
        <v>0</v>
      </c>
      <c r="E471" s="28">
        <v>0</v>
      </c>
      <c r="F471" s="28">
        <v>0</v>
      </c>
      <c r="G471" s="28">
        <v>0</v>
      </c>
      <c r="H471" s="28">
        <v>0</v>
      </c>
      <c r="I471" s="28">
        <v>0</v>
      </c>
      <c r="J471" s="85">
        <v>0</v>
      </c>
      <c r="K471" s="28">
        <v>0</v>
      </c>
      <c r="L471" s="28">
        <v>0</v>
      </c>
      <c r="M471" s="28">
        <v>0</v>
      </c>
      <c r="N471" s="28">
        <v>0</v>
      </c>
    </row>
    <row r="472" spans="1:14" s="65" customFormat="1" x14ac:dyDescent="0.25">
      <c r="A472" s="65">
        <v>0</v>
      </c>
      <c r="B472" s="28">
        <v>0</v>
      </c>
      <c r="C472" s="28">
        <v>0</v>
      </c>
      <c r="D472" s="28">
        <v>0</v>
      </c>
      <c r="E472" s="28">
        <v>0</v>
      </c>
      <c r="F472" s="28">
        <v>0</v>
      </c>
      <c r="G472" s="28">
        <v>0</v>
      </c>
      <c r="H472" s="28">
        <v>0</v>
      </c>
      <c r="I472" s="28">
        <v>0</v>
      </c>
      <c r="J472" s="85">
        <v>0</v>
      </c>
      <c r="K472" s="28">
        <v>0</v>
      </c>
      <c r="L472" s="28">
        <v>0</v>
      </c>
      <c r="M472" s="28">
        <v>0</v>
      </c>
      <c r="N472" s="28">
        <v>0</v>
      </c>
    </row>
    <row r="473" spans="1:14" s="65" customFormat="1" x14ac:dyDescent="0.25">
      <c r="A473" s="65">
        <v>0</v>
      </c>
      <c r="B473" s="28">
        <v>0</v>
      </c>
      <c r="C473" s="28">
        <v>0</v>
      </c>
      <c r="D473" s="28">
        <v>0</v>
      </c>
      <c r="E473" s="28">
        <v>0</v>
      </c>
      <c r="F473" s="28">
        <v>0</v>
      </c>
      <c r="G473" s="28">
        <v>0</v>
      </c>
      <c r="H473" s="28">
        <v>0</v>
      </c>
      <c r="I473" s="28">
        <v>0</v>
      </c>
      <c r="J473" s="85">
        <v>0</v>
      </c>
      <c r="K473" s="28">
        <v>0</v>
      </c>
      <c r="L473" s="28">
        <v>0</v>
      </c>
      <c r="M473" s="28">
        <v>0</v>
      </c>
      <c r="N473" s="28">
        <v>0</v>
      </c>
    </row>
    <row r="474" spans="1:14" s="65" customFormat="1" x14ac:dyDescent="0.25">
      <c r="A474" s="65">
        <v>0</v>
      </c>
      <c r="B474" s="28">
        <v>0</v>
      </c>
      <c r="C474" s="28">
        <v>0</v>
      </c>
      <c r="D474" s="28">
        <v>0</v>
      </c>
      <c r="E474" s="28">
        <v>0</v>
      </c>
      <c r="F474" s="28">
        <v>0</v>
      </c>
      <c r="G474" s="28">
        <v>0</v>
      </c>
      <c r="H474" s="28">
        <v>0</v>
      </c>
      <c r="I474" s="28">
        <v>0</v>
      </c>
      <c r="J474" s="85">
        <v>0</v>
      </c>
      <c r="K474" s="28">
        <v>0</v>
      </c>
      <c r="L474" s="28">
        <v>0</v>
      </c>
      <c r="M474" s="28">
        <v>0</v>
      </c>
      <c r="N474" s="28">
        <v>0</v>
      </c>
    </row>
    <row r="475" spans="1:14" s="65" customFormat="1" x14ac:dyDescent="0.25">
      <c r="A475" s="65">
        <v>0</v>
      </c>
      <c r="B475" s="28">
        <v>0</v>
      </c>
      <c r="C475" s="28">
        <v>0</v>
      </c>
      <c r="D475" s="28">
        <v>0</v>
      </c>
      <c r="E475" s="28">
        <v>0</v>
      </c>
      <c r="F475" s="28">
        <v>0</v>
      </c>
      <c r="G475" s="28">
        <v>0</v>
      </c>
      <c r="H475" s="28">
        <v>0</v>
      </c>
      <c r="I475" s="28">
        <v>0</v>
      </c>
      <c r="J475" s="85">
        <v>0</v>
      </c>
      <c r="K475" s="28">
        <v>0</v>
      </c>
      <c r="L475" s="28">
        <v>0</v>
      </c>
      <c r="M475" s="28">
        <v>0</v>
      </c>
      <c r="N475" s="28">
        <v>0</v>
      </c>
    </row>
    <row r="476" spans="1:14" s="65" customFormat="1" x14ac:dyDescent="0.25">
      <c r="A476" s="65">
        <v>0</v>
      </c>
      <c r="B476" s="28">
        <v>0</v>
      </c>
      <c r="C476" s="28">
        <v>0</v>
      </c>
      <c r="D476" s="28">
        <v>0</v>
      </c>
      <c r="E476" s="28">
        <v>0</v>
      </c>
      <c r="F476" s="28">
        <v>0</v>
      </c>
      <c r="G476" s="28">
        <v>0</v>
      </c>
      <c r="H476" s="28">
        <v>0</v>
      </c>
      <c r="I476" s="28">
        <v>0</v>
      </c>
      <c r="J476" s="85">
        <v>0</v>
      </c>
      <c r="K476" s="28">
        <v>0</v>
      </c>
      <c r="L476" s="28">
        <v>0</v>
      </c>
      <c r="M476" s="28">
        <v>0</v>
      </c>
      <c r="N476" s="28">
        <v>0</v>
      </c>
    </row>
    <row r="477" spans="1:14" s="65" customFormat="1" x14ac:dyDescent="0.25">
      <c r="A477" s="65">
        <v>0</v>
      </c>
      <c r="B477" s="28">
        <v>0</v>
      </c>
      <c r="C477" s="28">
        <v>0</v>
      </c>
      <c r="D477" s="28">
        <v>0</v>
      </c>
      <c r="E477" s="28">
        <v>0</v>
      </c>
      <c r="F477" s="28">
        <v>0</v>
      </c>
      <c r="G477" s="28">
        <v>0</v>
      </c>
      <c r="H477" s="28">
        <v>0</v>
      </c>
      <c r="I477" s="28">
        <v>0</v>
      </c>
      <c r="J477" s="85">
        <v>0</v>
      </c>
      <c r="K477" s="28">
        <v>0</v>
      </c>
      <c r="L477" s="28">
        <v>0</v>
      </c>
      <c r="M477" s="28">
        <v>0</v>
      </c>
      <c r="N477" s="28">
        <v>0</v>
      </c>
    </row>
    <row r="478" spans="1:14" s="65" customFormat="1" x14ac:dyDescent="0.25">
      <c r="A478" s="65">
        <v>0</v>
      </c>
      <c r="B478" s="28">
        <v>0</v>
      </c>
      <c r="C478" s="28">
        <v>0</v>
      </c>
      <c r="D478" s="28">
        <v>0</v>
      </c>
      <c r="E478" s="28">
        <v>0</v>
      </c>
      <c r="F478" s="28">
        <v>0</v>
      </c>
      <c r="G478" s="28">
        <v>0</v>
      </c>
      <c r="H478" s="28">
        <v>0</v>
      </c>
      <c r="I478" s="28">
        <v>0</v>
      </c>
      <c r="J478" s="85">
        <v>0</v>
      </c>
      <c r="K478" s="28">
        <v>0</v>
      </c>
      <c r="L478" s="28">
        <v>0</v>
      </c>
      <c r="M478" s="28">
        <v>0</v>
      </c>
      <c r="N478" s="28">
        <v>0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1"/>
  <sheetViews>
    <sheetView workbookViewId="0">
      <selection activeCell="B5" sqref="B5"/>
    </sheetView>
  </sheetViews>
  <sheetFormatPr defaultRowHeight="15" x14ac:dyDescent="0.25"/>
  <cols>
    <col min="1" max="1" width="15.85546875" bestFit="1" customWidth="1"/>
    <col min="2" max="2" width="12.28515625" bestFit="1" customWidth="1"/>
    <col min="3" max="3" width="11.7109375" bestFit="1" customWidth="1"/>
    <col min="5" max="6" width="9.7109375" bestFit="1" customWidth="1"/>
    <col min="7" max="7" width="10.7109375" bestFit="1" customWidth="1"/>
    <col min="8" max="8" width="9.7109375" bestFit="1" customWidth="1"/>
    <col min="9" max="9" width="11" customWidth="1"/>
    <col min="11" max="11" width="9.7109375" bestFit="1" customWidth="1"/>
    <col min="12" max="12" width="10.7109375" bestFit="1" customWidth="1"/>
    <col min="13" max="13" width="12.28515625" bestFit="1" customWidth="1"/>
    <col min="14" max="14" width="9.7109375" bestFit="1" customWidth="1"/>
  </cols>
  <sheetData>
    <row r="1" spans="1:14" s="2" customFormat="1" ht="45" x14ac:dyDescent="0.25">
      <c r="A1" s="2" t="s">
        <v>0</v>
      </c>
      <c r="B1" s="87" t="str">
        <f>'raw data'!B12</f>
        <v>Qual Total</v>
      </c>
      <c r="C1" s="87" t="str">
        <f>'raw data'!C12</f>
        <v>Non-Q Total</v>
      </c>
      <c r="D1" s="87" t="str">
        <f>'raw data'!D12</f>
        <v>SS Income</v>
      </c>
      <c r="E1" s="87" t="str">
        <f>'raw data'!E12</f>
        <v>Expenses</v>
      </c>
      <c r="F1" s="87" t="str">
        <f>'raw data'!F12</f>
        <v>NQ Taxable Income</v>
      </c>
      <c r="G1" s="87" t="str">
        <f>'raw data'!G12</f>
        <v>Q Taxable Income</v>
      </c>
      <c r="H1" s="87" t="str">
        <f>'raw data'!H12</f>
        <v>Taxes</v>
      </c>
      <c r="I1" s="87" t="str">
        <f>'raw data'!I12</f>
        <v>Healthcare</v>
      </c>
      <c r="J1" s="87" t="str">
        <f>'raw data'!J12</f>
        <v>Age</v>
      </c>
      <c r="K1" s="87" t="str">
        <f>'raw data'!K12</f>
        <v>Total Expenses</v>
      </c>
      <c r="L1" s="87" t="str">
        <f>'raw data'!L12</f>
        <v>RMD</v>
      </c>
      <c r="M1" s="87" t="str">
        <f>'raw data'!M12</f>
        <v>Annuity AV</v>
      </c>
      <c r="N1" s="87" t="str">
        <f>'raw data'!N12</f>
        <v>Annuity Pmt</v>
      </c>
    </row>
    <row r="2" spans="1:14" x14ac:dyDescent="0.25">
      <c r="A2" s="66">
        <v>43943</v>
      </c>
      <c r="B2" s="86">
        <f>-'raw data'!B13+'raw data'!B377</f>
        <v>-500000</v>
      </c>
      <c r="C2" s="86">
        <f>-'raw data'!C13+'raw data'!C377</f>
        <v>0</v>
      </c>
      <c r="D2" s="86">
        <f>-'raw data'!D13+'raw data'!D377</f>
        <v>0</v>
      </c>
      <c r="E2" s="86">
        <f>-'raw data'!E13+'raw data'!E377</f>
        <v>0</v>
      </c>
      <c r="F2" s="86">
        <f>-'raw data'!F13+'raw data'!F377</f>
        <v>0</v>
      </c>
      <c r="G2" s="86">
        <f>-'raw data'!G13+'raw data'!G377</f>
        <v>0</v>
      </c>
      <c r="H2" s="86">
        <f>-'raw data'!H13+'raw data'!H377</f>
        <v>0</v>
      </c>
      <c r="I2" s="86">
        <f>-'raw data'!I13+'raw data'!I377</f>
        <v>0</v>
      </c>
      <c r="J2" s="86">
        <f>-'raw data'!J13+'raw data'!J377</f>
        <v>0</v>
      </c>
      <c r="K2" s="86">
        <f>-'raw data'!K13+'raw data'!K377</f>
        <v>0</v>
      </c>
      <c r="L2" s="86">
        <f>-'raw data'!L13+'raw data'!L377</f>
        <v>0</v>
      </c>
      <c r="M2" s="86">
        <f>-'raw data'!M13+'raw data'!M377</f>
        <v>500000</v>
      </c>
      <c r="N2" s="86">
        <f>-'raw data'!N13+'raw data'!N377</f>
        <v>0</v>
      </c>
    </row>
    <row r="3" spans="1:14" x14ac:dyDescent="0.25">
      <c r="A3" s="66">
        <v>44308.25</v>
      </c>
      <c r="B3" s="86">
        <f>-'raw data'!B14+'raw data'!B378</f>
        <v>-530000</v>
      </c>
      <c r="C3" s="86">
        <f>-'raw data'!C14+'raw data'!C378</f>
        <v>0</v>
      </c>
      <c r="D3" s="86">
        <f>-'raw data'!D14+'raw data'!D378</f>
        <v>0</v>
      </c>
      <c r="E3" s="86">
        <f>-'raw data'!E14+'raw data'!E378</f>
        <v>0</v>
      </c>
      <c r="F3" s="86">
        <f>-'raw data'!F14+'raw data'!F378</f>
        <v>0</v>
      </c>
      <c r="G3" s="86">
        <f>-'raw data'!G14+'raw data'!G378</f>
        <v>0</v>
      </c>
      <c r="H3" s="86">
        <f>-'raw data'!H14+'raw data'!H378</f>
        <v>0</v>
      </c>
      <c r="I3" s="86">
        <f>-'raw data'!I14+'raw data'!I378</f>
        <v>0</v>
      </c>
      <c r="J3" s="86">
        <f>-'raw data'!J14+'raw data'!J378</f>
        <v>0</v>
      </c>
      <c r="K3" s="86">
        <f>-'raw data'!K14+'raw data'!K378</f>
        <v>0</v>
      </c>
      <c r="L3" s="86">
        <f>-'raw data'!L14+'raw data'!L378</f>
        <v>0</v>
      </c>
      <c r="M3" s="86">
        <f>-'raw data'!M14+'raw data'!M378</f>
        <v>530000</v>
      </c>
      <c r="N3" s="86">
        <f>-'raw data'!N14+'raw data'!N378</f>
        <v>0</v>
      </c>
    </row>
    <row r="4" spans="1:14" x14ac:dyDescent="0.25">
      <c r="A4" s="66">
        <v>44673.5</v>
      </c>
      <c r="B4" s="86">
        <f>-'raw data'!B15+'raw data'!B379</f>
        <v>-561800</v>
      </c>
      <c r="C4" s="86">
        <f>-'raw data'!C15+'raw data'!C379</f>
        <v>0</v>
      </c>
      <c r="D4" s="86">
        <f>-'raw data'!D15+'raw data'!D379</f>
        <v>0</v>
      </c>
      <c r="E4" s="86">
        <f>-'raw data'!E15+'raw data'!E379</f>
        <v>0</v>
      </c>
      <c r="F4" s="86">
        <f>-'raw data'!F15+'raw data'!F379</f>
        <v>0</v>
      </c>
      <c r="G4" s="86">
        <f>-'raw data'!G15+'raw data'!G379</f>
        <v>0</v>
      </c>
      <c r="H4" s="86">
        <f>-'raw data'!H15+'raw data'!H379</f>
        <v>0</v>
      </c>
      <c r="I4" s="86">
        <f>-'raw data'!I15+'raw data'!I379</f>
        <v>0</v>
      </c>
      <c r="J4" s="86">
        <f>-'raw data'!J15+'raw data'!J379</f>
        <v>0</v>
      </c>
      <c r="K4" s="86">
        <f>-'raw data'!K15+'raw data'!K379</f>
        <v>0</v>
      </c>
      <c r="L4" s="86">
        <f>-'raw data'!L15+'raw data'!L379</f>
        <v>0</v>
      </c>
      <c r="M4" s="86">
        <f>-'raw data'!M15+'raw data'!M379</f>
        <v>561800</v>
      </c>
      <c r="N4" s="86">
        <f>-'raw data'!N15+'raw data'!N379</f>
        <v>0</v>
      </c>
    </row>
    <row r="5" spans="1:14" x14ac:dyDescent="0.25">
      <c r="A5" s="66">
        <v>44802.75</v>
      </c>
      <c r="B5" s="86">
        <f>-'raw data'!B16+'raw data'!B380</f>
        <v>-573481.39103049401</v>
      </c>
      <c r="C5" s="86">
        <f>-'raw data'!C16+'raw data'!C380</f>
        <v>0</v>
      </c>
      <c r="D5" s="86">
        <f>-'raw data'!D16+'raw data'!D380</f>
        <v>0</v>
      </c>
      <c r="E5" s="86">
        <f>-'raw data'!E16+'raw data'!E380</f>
        <v>39396.33625</v>
      </c>
      <c r="F5" s="86">
        <f>-'raw data'!F16+'raw data'!F380</f>
        <v>0</v>
      </c>
      <c r="G5" s="86">
        <f>-'raw data'!G16+'raw data'!G380</f>
        <v>0</v>
      </c>
      <c r="H5" s="86">
        <f>-'raw data'!H16+'raw data'!H380</f>
        <v>0</v>
      </c>
      <c r="I5" s="86">
        <f>-'raw data'!I16+'raw data'!I380</f>
        <v>0</v>
      </c>
      <c r="J5" s="86">
        <f>-'raw data'!J16+'raw data'!J380</f>
        <v>0</v>
      </c>
      <c r="K5" s="86">
        <f>-'raw data'!K16+'raw data'!K380</f>
        <v>39396.33625</v>
      </c>
      <c r="L5" s="86">
        <f>-'raw data'!L16+'raw data'!L380</f>
        <v>0</v>
      </c>
      <c r="M5" s="86">
        <f>-'raw data'!M16+'raw data'!M380</f>
        <v>573481.39103049401</v>
      </c>
      <c r="N5" s="86">
        <f>-'raw data'!N16+'raw data'!N380</f>
        <v>0</v>
      </c>
    </row>
    <row r="6" spans="1:14" x14ac:dyDescent="0.25">
      <c r="A6" s="66">
        <v>45168</v>
      </c>
      <c r="B6" s="86">
        <f>-'raw data'!B17+'raw data'!B381</f>
        <v>-607890.27449232398</v>
      </c>
      <c r="C6" s="86">
        <f>-'raw data'!C17+'raw data'!C381</f>
        <v>0</v>
      </c>
      <c r="D6" s="86">
        <f>-'raw data'!D17+'raw data'!D381</f>
        <v>0</v>
      </c>
      <c r="E6" s="86">
        <f>-'raw data'!E17+'raw data'!E381</f>
        <v>0</v>
      </c>
      <c r="F6" s="86">
        <f>-'raw data'!F17+'raw data'!F381</f>
        <v>0</v>
      </c>
      <c r="G6" s="86">
        <f>-'raw data'!G17+'raw data'!G381</f>
        <v>0</v>
      </c>
      <c r="H6" s="86">
        <f>-'raw data'!H17+'raw data'!H381</f>
        <v>0</v>
      </c>
      <c r="I6" s="86">
        <f>-'raw data'!I17+'raw data'!I381</f>
        <v>0</v>
      </c>
      <c r="J6" s="86">
        <f>-'raw data'!J17+'raw data'!J381</f>
        <v>0</v>
      </c>
      <c r="K6" s="86">
        <f>-'raw data'!K17+'raw data'!K381</f>
        <v>0</v>
      </c>
      <c r="L6" s="86">
        <f>-'raw data'!L17+'raw data'!L381</f>
        <v>0</v>
      </c>
      <c r="M6" s="86">
        <f>-'raw data'!M17+'raw data'!M381</f>
        <v>607890.27449232398</v>
      </c>
      <c r="N6" s="86">
        <f>-'raw data'!N17+'raw data'!N381</f>
        <v>0</v>
      </c>
    </row>
    <row r="7" spans="1:14" x14ac:dyDescent="0.25">
      <c r="A7" s="66">
        <v>45412.625</v>
      </c>
      <c r="B7" s="86">
        <f>-'raw data'!B18+'raw data'!B382</f>
        <v>-632019.40679648588</v>
      </c>
      <c r="C7" s="86">
        <f>-'raw data'!C18+'raw data'!C382</f>
        <v>0</v>
      </c>
      <c r="D7" s="86">
        <f>-'raw data'!D18+'raw data'!D382</f>
        <v>0</v>
      </c>
      <c r="E7" s="86">
        <f>-'raw data'!E18+'raw data'!E382</f>
        <v>0</v>
      </c>
      <c r="F7" s="86">
        <f>-'raw data'!F18+'raw data'!F382</f>
        <v>0</v>
      </c>
      <c r="G7" s="86">
        <f>-'raw data'!G18+'raw data'!G382</f>
        <v>0</v>
      </c>
      <c r="H7" s="86">
        <f>-'raw data'!H18+'raw data'!H382</f>
        <v>0</v>
      </c>
      <c r="I7" s="86">
        <f>-'raw data'!I18+'raw data'!I382</f>
        <v>0</v>
      </c>
      <c r="J7" s="86">
        <f>-'raw data'!J18+'raw data'!J382</f>
        <v>0</v>
      </c>
      <c r="K7" s="86">
        <f>-'raw data'!K18+'raw data'!K382</f>
        <v>0</v>
      </c>
      <c r="L7" s="86">
        <f>-'raw data'!L18+'raw data'!L382</f>
        <v>0</v>
      </c>
      <c r="M7" s="86">
        <f>-'raw data'!M18+'raw data'!M382</f>
        <v>632019.40679649101</v>
      </c>
      <c r="N7" s="86">
        <f>-'raw data'!N18+'raw data'!N382</f>
        <v>0</v>
      </c>
    </row>
    <row r="8" spans="1:14" x14ac:dyDescent="0.25">
      <c r="A8" s="66">
        <v>45777.875</v>
      </c>
      <c r="B8" s="86">
        <f>-'raw data'!B19+'raw data'!B383</f>
        <v>-669940.57120427303</v>
      </c>
      <c r="C8" s="86">
        <f>-'raw data'!C19+'raw data'!C383</f>
        <v>0</v>
      </c>
      <c r="D8" s="86">
        <f>-'raw data'!D19+'raw data'!D383</f>
        <v>0</v>
      </c>
      <c r="E8" s="86">
        <f>-'raw data'!E19+'raw data'!E383</f>
        <v>0</v>
      </c>
      <c r="F8" s="86">
        <f>-'raw data'!F19+'raw data'!F383</f>
        <v>0</v>
      </c>
      <c r="G8" s="86">
        <f>-'raw data'!G19+'raw data'!G383</f>
        <v>0</v>
      </c>
      <c r="H8" s="86">
        <f>-'raw data'!H19+'raw data'!H383</f>
        <v>0</v>
      </c>
      <c r="I8" s="86">
        <f>-'raw data'!I19+'raw data'!I383</f>
        <v>0</v>
      </c>
      <c r="J8" s="86">
        <f>-'raw data'!J19+'raw data'!J383</f>
        <v>0</v>
      </c>
      <c r="K8" s="86">
        <f>-'raw data'!K19+'raw data'!K383</f>
        <v>0</v>
      </c>
      <c r="L8" s="86">
        <f>-'raw data'!L19+'raw data'!L383</f>
        <v>0</v>
      </c>
      <c r="M8" s="86">
        <f>-'raw data'!M19+'raw data'!M383</f>
        <v>669940.57120428095</v>
      </c>
      <c r="N8" s="86">
        <f>-'raw data'!N19+'raw data'!N383</f>
        <v>0</v>
      </c>
    </row>
    <row r="9" spans="1:14" x14ac:dyDescent="0.25">
      <c r="A9" s="66">
        <v>46143.125</v>
      </c>
      <c r="B9" s="86">
        <f>-'raw data'!B20+'raw data'!B384</f>
        <v>-710137.00547652901</v>
      </c>
      <c r="C9" s="86">
        <f>-'raw data'!C20+'raw data'!C384</f>
        <v>0</v>
      </c>
      <c r="D9" s="86">
        <f>-'raw data'!D20+'raw data'!D384</f>
        <v>0</v>
      </c>
      <c r="E9" s="86">
        <f>-'raw data'!E20+'raw data'!E384</f>
        <v>0</v>
      </c>
      <c r="F9" s="86">
        <f>-'raw data'!F20+'raw data'!F384</f>
        <v>0</v>
      </c>
      <c r="G9" s="86">
        <f>-'raw data'!G20+'raw data'!G384</f>
        <v>0</v>
      </c>
      <c r="H9" s="86">
        <f>-'raw data'!H20+'raw data'!H384</f>
        <v>0</v>
      </c>
      <c r="I9" s="86">
        <f>-'raw data'!I20+'raw data'!I384</f>
        <v>0</v>
      </c>
      <c r="J9" s="86">
        <f>-'raw data'!J20+'raw data'!J384</f>
        <v>0</v>
      </c>
      <c r="K9" s="86">
        <f>-'raw data'!K20+'raw data'!K384</f>
        <v>0</v>
      </c>
      <c r="L9" s="86">
        <f>-'raw data'!L20+'raw data'!L384</f>
        <v>0</v>
      </c>
      <c r="M9" s="86">
        <f>-'raw data'!M20+'raw data'!M384</f>
        <v>676405.49771640205</v>
      </c>
      <c r="N9" s="86">
        <f>-'raw data'!N20+'raw data'!N384</f>
        <v>31822.177132203298</v>
      </c>
    </row>
    <row r="10" spans="1:14" x14ac:dyDescent="0.25">
      <c r="A10" s="66">
        <v>46265</v>
      </c>
      <c r="B10" s="86">
        <f>-'raw data'!B21+'raw data'!B385</f>
        <v>-723978.16824440495</v>
      </c>
      <c r="C10" s="86">
        <f>-'raw data'!C21+'raw data'!C385</f>
        <v>9212.2714294889884</v>
      </c>
      <c r="D10" s="86">
        <f>-'raw data'!D21+'raw data'!D385</f>
        <v>0</v>
      </c>
      <c r="E10" s="86">
        <f>-'raw data'!E21+'raw data'!E385</f>
        <v>-10542.049097868799</v>
      </c>
      <c r="F10" s="86">
        <f>-'raw data'!F21+'raw data'!F385</f>
        <v>0</v>
      </c>
      <c r="G10" s="86">
        <f>-'raw data'!G21+'raw data'!G385</f>
        <v>0</v>
      </c>
      <c r="H10" s="86">
        <f>-'raw data'!H21+'raw data'!H385</f>
        <v>1329.7776683794509</v>
      </c>
      <c r="I10" s="86">
        <f>-'raw data'!I21+'raw data'!I385</f>
        <v>0</v>
      </c>
      <c r="J10" s="86">
        <f>-'raw data'!J21+'raw data'!J385</f>
        <v>0</v>
      </c>
      <c r="K10" s="86">
        <f>-'raw data'!K21+'raw data'!K385</f>
        <v>-9212.2714294894977</v>
      </c>
      <c r="L10" s="86">
        <f>-'raw data'!L21+'raw data'!L385</f>
        <v>0</v>
      </c>
      <c r="M10" s="86">
        <f>-'raw data'!M21+'raw data'!M385</f>
        <v>705707.42091542296</v>
      </c>
      <c r="N10" s="86">
        <f>-'raw data'!N21+'raw data'!N385</f>
        <v>10643.779871663301</v>
      </c>
    </row>
    <row r="11" spans="1:14" x14ac:dyDescent="0.25">
      <c r="A11" s="66">
        <v>46630.25</v>
      </c>
      <c r="B11" s="86">
        <f>-'raw data'!B22+'raw data'!B386</f>
        <v>-767416.85833907011</v>
      </c>
      <c r="C11" s="86">
        <f>-'raw data'!C22+'raw data'!C386</f>
        <v>18729.310163307004</v>
      </c>
      <c r="D11" s="86">
        <f>-'raw data'!D22+'raw data'!D386</f>
        <v>0</v>
      </c>
      <c r="E11" s="86">
        <f>-'raw data'!E22+'raw data'!E386</f>
        <v>-10643.779871663399</v>
      </c>
      <c r="F11" s="86">
        <f>-'raw data'!F22+'raw data'!F386</f>
        <v>552.73628576939518</v>
      </c>
      <c r="G11" s="86">
        <f>-'raw data'!G22+'raw data'!G386</f>
        <v>0</v>
      </c>
      <c r="H11" s="86">
        <f>-'raw data'!H22+'raw data'!H386</f>
        <v>1679.4774236148996</v>
      </c>
      <c r="I11" s="86">
        <f>-'raw data'!I22+'raw data'!I386</f>
        <v>0</v>
      </c>
      <c r="J11" s="86">
        <f>-'raw data'!J22+'raw data'!J386</f>
        <v>0</v>
      </c>
      <c r="K11" s="86">
        <f>-'raw data'!K22+'raw data'!K386</f>
        <v>-8964.3024480479944</v>
      </c>
      <c r="L11" s="86">
        <f>-'raw data'!L22+'raw data'!L386</f>
        <v>0</v>
      </c>
      <c r="M11" s="86">
        <f>-'raw data'!M22+'raw data'!M386</f>
        <v>712517.49752725696</v>
      </c>
      <c r="N11" s="86">
        <f>-'raw data'!N22+'raw data'!N386</f>
        <v>33521.102493482598</v>
      </c>
    </row>
    <row r="12" spans="1:14" x14ac:dyDescent="0.25">
      <c r="A12" s="66">
        <v>46995.5</v>
      </c>
      <c r="B12" s="86">
        <f>-'raw data'!B23+'raw data'!B387</f>
        <v>-813461.86983941507</v>
      </c>
      <c r="C12" s="86">
        <f>-'raw data'!C23+'raw data'!C387</f>
        <v>46527.138864192995</v>
      </c>
      <c r="D12" s="86">
        <f>-'raw data'!D23+'raw data'!D387</f>
        <v>0</v>
      </c>
      <c r="E12" s="86">
        <f>-'raw data'!E23+'raw data'!E387</f>
        <v>-33521.102493482409</v>
      </c>
      <c r="F12" s="86">
        <f>-'raw data'!F23+'raw data'!F387</f>
        <v>1123.7586097984022</v>
      </c>
      <c r="G12" s="86">
        <f>-'raw data'!G23+'raw data'!G387</f>
        <v>0</v>
      </c>
      <c r="H12" s="86">
        <f>-'raw data'!H23+'raw data'!H387</f>
        <v>6847.03240239552</v>
      </c>
      <c r="I12" s="86">
        <f>-'raw data'!I23+'raw data'!I387</f>
        <v>0</v>
      </c>
      <c r="J12" s="86">
        <f>-'raw data'!J23+'raw data'!J387</f>
        <v>0</v>
      </c>
      <c r="K12" s="86">
        <f>-'raw data'!K23+'raw data'!K387</f>
        <v>-26674.070091087007</v>
      </c>
      <c r="L12" s="86">
        <f>-'raw data'!L23+'raw data'!L387</f>
        <v>0</v>
      </c>
      <c r="M12" s="86">
        <f>-'raw data'!M23+'raw data'!M387</f>
        <v>719393.29137839505</v>
      </c>
      <c r="N12" s="86">
        <f>-'raw data'!N23+'raw data'!N387</f>
        <v>33844.581132544699</v>
      </c>
    </row>
    <row r="13" spans="1:14" x14ac:dyDescent="0.25">
      <c r="A13" s="66">
        <v>47360.75</v>
      </c>
      <c r="B13" s="86">
        <f>-'raw data'!B24+'raw data'!B388</f>
        <v>-862269.58202977804</v>
      </c>
      <c r="C13" s="86">
        <f>-'raw data'!C24+'raw data'!C388</f>
        <v>75988.074617659295</v>
      </c>
      <c r="D13" s="86">
        <f>-'raw data'!D24+'raw data'!D388</f>
        <v>0</v>
      </c>
      <c r="E13" s="86">
        <f>-'raw data'!E24+'raw data'!E388</f>
        <v>-33844.581132544699</v>
      </c>
      <c r="F13" s="86">
        <f>-'raw data'!F24+'raw data'!F388</f>
        <v>2791.6283318514907</v>
      </c>
      <c r="G13" s="86">
        <f>-'raw data'!G24+'raw data'!G388</f>
        <v>0</v>
      </c>
      <c r="H13" s="86">
        <f>-'raw data'!H24+'raw data'!H388</f>
        <v>7175.2737109294403</v>
      </c>
      <c r="I13" s="86">
        <f>-'raw data'!I24+'raw data'!I388</f>
        <v>0</v>
      </c>
      <c r="J13" s="86">
        <f>-'raw data'!J24+'raw data'!J388</f>
        <v>0</v>
      </c>
      <c r="K13" s="86">
        <f>-'raw data'!K24+'raw data'!K388</f>
        <v>-26669.307421615013</v>
      </c>
      <c r="L13" s="86">
        <f>-'raw data'!L24+'raw data'!L388</f>
        <v>0</v>
      </c>
      <c r="M13" s="86">
        <f>-'raw data'!M24+'raw data'!M388</f>
        <v>726335.43664019695</v>
      </c>
      <c r="N13" s="86">
        <f>-'raw data'!N24+'raw data'!N388</f>
        <v>34171.181340473697</v>
      </c>
    </row>
    <row r="14" spans="1:14" x14ac:dyDescent="0.25">
      <c r="A14" s="66">
        <v>47421.5</v>
      </c>
      <c r="B14" s="86">
        <f>-'raw data'!B25+'raw data'!B389</f>
        <v>-870562.76295739599</v>
      </c>
      <c r="C14" s="86">
        <f>-'raw data'!C25+'raw data'!C389</f>
        <v>82332.252390787005</v>
      </c>
      <c r="D14" s="86">
        <f>-'raw data'!D25+'raw data'!D389</f>
        <v>0</v>
      </c>
      <c r="E14" s="86">
        <f>-'raw data'!E25+'raw data'!E389</f>
        <v>-5613.3357438150015</v>
      </c>
      <c r="F14" s="86">
        <f>-'raw data'!F25+'raw data'!F389</f>
        <v>748.95843565659493</v>
      </c>
      <c r="G14" s="86">
        <f>-'raw data'!G25+'raw data'!G389</f>
        <v>0</v>
      </c>
      <c r="H14" s="86">
        <f>-'raw data'!H25+'raw data'!H389</f>
        <v>0</v>
      </c>
      <c r="I14" s="86">
        <f>-'raw data'!I25+'raw data'!I389</f>
        <v>0</v>
      </c>
      <c r="J14" s="86">
        <f>-'raw data'!J25+'raw data'!J389</f>
        <v>0</v>
      </c>
      <c r="K14" s="86">
        <f>-'raw data'!K25+'raw data'!K389</f>
        <v>-5613.3357438149997</v>
      </c>
      <c r="L14" s="86">
        <f>-'raw data'!L25+'raw data'!L389</f>
        <v>0</v>
      </c>
      <c r="M14" s="86">
        <f>-'raw data'!M25+'raw data'!M389</f>
        <v>768938.12778506498</v>
      </c>
      <c r="N14" s="86">
        <f>-'raw data'!N25+'raw data'!N389</f>
        <v>5613.3357438149897</v>
      </c>
    </row>
    <row r="15" spans="1:14" x14ac:dyDescent="0.25">
      <c r="A15" s="66">
        <v>47786.75</v>
      </c>
      <c r="B15" s="86">
        <f>-'raw data'!B26+'raw data'!B390</f>
        <v>-891024.16512325697</v>
      </c>
      <c r="C15" s="86">
        <f>-'raw data'!C26+'raw data'!C390</f>
        <v>67821.266783498897</v>
      </c>
      <c r="D15" s="86">
        <f>-'raw data'!D26+'raw data'!D390</f>
        <v>0</v>
      </c>
      <c r="E15" s="86">
        <f>-'raw data'!E26+'raw data'!E390</f>
        <v>-5613.3357438149978</v>
      </c>
      <c r="F15" s="86">
        <f>-'raw data'!F26+'raw data'!F390</f>
        <v>4939.9351434472046</v>
      </c>
      <c r="G15" s="86">
        <f>-'raw data'!G26+'raw data'!G390</f>
        <v>0</v>
      </c>
      <c r="H15" s="86">
        <f>-'raw data'!H26+'raw data'!H390</f>
        <v>-6708.1071170341984</v>
      </c>
      <c r="I15" s="86">
        <f>-'raw data'!I26+'raw data'!I390</f>
        <v>0</v>
      </c>
      <c r="J15" s="86">
        <f>-'raw data'!J26+'raw data'!J390</f>
        <v>0</v>
      </c>
      <c r="K15" s="86">
        <f>-'raw data'!K26+'raw data'!K390</f>
        <v>-12321.442860849987</v>
      </c>
      <c r="L15" s="86">
        <f>-'raw data'!L26+'raw data'!L390</f>
        <v>-31772.3636115839</v>
      </c>
      <c r="M15" s="86">
        <f>-'raw data'!M26+'raw data'!M390</f>
        <v>776358.38071819104</v>
      </c>
      <c r="N15" s="86">
        <f>-'raw data'!N26+'raw data'!N390</f>
        <v>36524.561069790601</v>
      </c>
    </row>
    <row r="16" spans="1:14" x14ac:dyDescent="0.25">
      <c r="A16" s="66">
        <v>48152</v>
      </c>
      <c r="B16" s="86">
        <f>-'raw data'!B27+'raw data'!B391</f>
        <v>-909679.98358052212</v>
      </c>
      <c r="C16" s="86">
        <f>-'raw data'!C27+'raw data'!C391</f>
        <v>50382.335944976803</v>
      </c>
      <c r="D16" s="86">
        <f>-'raw data'!D27+'raw data'!D391</f>
        <v>0</v>
      </c>
      <c r="E16" s="86">
        <f>-'raw data'!E27+'raw data'!E391</f>
        <v>-5613.3357438149978</v>
      </c>
      <c r="F16" s="86">
        <f>-'raw data'!F27+'raw data'!F391</f>
        <v>4069.2760070100048</v>
      </c>
      <c r="G16" s="86">
        <f>-'raw data'!G27+'raw data'!G391</f>
        <v>0</v>
      </c>
      <c r="H16" s="86">
        <f>-'raw data'!H27+'raw data'!H391</f>
        <v>-7684.0888607794004</v>
      </c>
      <c r="I16" s="86">
        <f>-'raw data'!I27+'raw data'!I391</f>
        <v>0</v>
      </c>
      <c r="J16" s="86">
        <f>-'raw data'!J27+'raw data'!J391</f>
        <v>0</v>
      </c>
      <c r="K16" s="86">
        <f>-'raw data'!K27+'raw data'!K391</f>
        <v>-13297.42460459398</v>
      </c>
      <c r="L16" s="86">
        <f>-'raw data'!L27+'raw data'!L391</f>
        <v>-34805.631450127301</v>
      </c>
      <c r="M16" s="86">
        <f>-'raw data'!M27+'raw data'!M391</f>
        <v>784223.84882730502</v>
      </c>
      <c r="N16" s="86">
        <f>-'raw data'!N27+'raw data'!N391</f>
        <v>36524.561069790601</v>
      </c>
    </row>
    <row r="17" spans="1:14" x14ac:dyDescent="0.25">
      <c r="A17" s="66">
        <v>48517.25</v>
      </c>
      <c r="B17" s="86">
        <f>-'raw data'!B28+'raw data'!B392</f>
        <v>-917038.08366211585</v>
      </c>
      <c r="C17" s="86">
        <f>-'raw data'!C28+'raw data'!C392</f>
        <v>58773.760641183697</v>
      </c>
      <c r="D17" s="86">
        <f>-'raw data'!D28+'raw data'!D392</f>
        <v>0</v>
      </c>
      <c r="E17" s="86">
        <f>-'raw data'!E28+'raw data'!E392</f>
        <v>-36524.561069789808</v>
      </c>
      <c r="F17" s="86">
        <f>-'raw data'!F28+'raw data'!F392</f>
        <v>69273.148397267505</v>
      </c>
      <c r="G17" s="86">
        <f>-'raw data'!G28+'raw data'!G392</f>
        <v>-150149.12732823499</v>
      </c>
      <c r="H17" s="86">
        <f>-'raw data'!H28+'raw data'!H392</f>
        <v>-14695.061443970601</v>
      </c>
      <c r="I17" s="86">
        <f>-'raw data'!I28+'raw data'!I392</f>
        <v>0</v>
      </c>
      <c r="J17" s="86">
        <f>-'raw data'!J28+'raw data'!J392</f>
        <v>0</v>
      </c>
      <c r="K17" s="86">
        <f>-'raw data'!K28+'raw data'!K392</f>
        <v>-51219.622513760987</v>
      </c>
      <c r="L17" s="86">
        <f>-'raw data'!L28+'raw data'!L392</f>
        <v>-35534.374358614397</v>
      </c>
      <c r="M17" s="86">
        <f>-'raw data'!M28+'raw data'!M392</f>
        <v>792561.24502296501</v>
      </c>
      <c r="N17" s="86">
        <f>-'raw data'!N28+'raw data'!N392</f>
        <v>36524.561069790601</v>
      </c>
    </row>
    <row r="18" spans="1:14" x14ac:dyDescent="0.25">
      <c r="A18" s="66">
        <v>48882.5</v>
      </c>
      <c r="B18" s="86">
        <f>-'raw data'!B29+'raw data'!B393</f>
        <v>-897651.38035312202</v>
      </c>
      <c r="C18" s="86">
        <f>-'raw data'!C29+'raw data'!C393</f>
        <v>41429.3596102796</v>
      </c>
      <c r="D18" s="86">
        <f>-'raw data'!D29+'raw data'!D393</f>
        <v>0</v>
      </c>
      <c r="E18" s="86">
        <f>-'raw data'!E29+'raw data'!E393</f>
        <v>-36524.561069789692</v>
      </c>
      <c r="F18" s="86">
        <f>-'raw data'!F29+'raw data'!F393</f>
        <v>70027.039102093797</v>
      </c>
      <c r="G18" s="86">
        <f>-'raw data'!G29+'raw data'!G393</f>
        <v>-161461.76865632701</v>
      </c>
      <c r="H18" s="86">
        <f>-'raw data'!H29+'raw data'!H393</f>
        <v>-17013.600589557202</v>
      </c>
      <c r="I18" s="86">
        <f>-'raw data'!I29+'raw data'!I393</f>
        <v>0</v>
      </c>
      <c r="J18" s="86">
        <f>-'raw data'!J29+'raw data'!J393</f>
        <v>0</v>
      </c>
      <c r="K18" s="86">
        <f>-'raw data'!K29+'raw data'!K393</f>
        <v>-53538.161659347985</v>
      </c>
      <c r="L18" s="86">
        <f>-'raw data'!L29+'raw data'!L393</f>
        <v>-37127.047921543301</v>
      </c>
      <c r="M18" s="86">
        <f>-'raw data'!M29+'raw data'!M393</f>
        <v>801398.88499036501</v>
      </c>
      <c r="N18" s="86">
        <f>-'raw data'!N29+'raw data'!N393</f>
        <v>36524.561069790601</v>
      </c>
    </row>
    <row r="19" spans="1:14" x14ac:dyDescent="0.25">
      <c r="A19" s="66">
        <v>49247.75</v>
      </c>
      <c r="B19" s="86">
        <f>-'raw data'!B30+'raw data'!B394</f>
        <v>-873559.50409291906</v>
      </c>
      <c r="C19" s="86">
        <f>-'raw data'!C30+'raw data'!C394</f>
        <v>20980.992842329</v>
      </c>
      <c r="D19" s="86">
        <f>-'raw data'!D30+'raw data'!D394</f>
        <v>0</v>
      </c>
      <c r="E19" s="86">
        <f>-'raw data'!E30+'raw data'!E394</f>
        <v>-36524.561069790303</v>
      </c>
      <c r="F19" s="86">
        <f>-'raw data'!F30+'raw data'!F394</f>
        <v>70648.890376830095</v>
      </c>
      <c r="G19" s="86">
        <f>-'raw data'!G30+'raw data'!G394</f>
        <v>-168878.50625450199</v>
      </c>
      <c r="H19" s="86">
        <f>-'raw data'!H30+'raw data'!H394</f>
        <v>-18492.269667034201</v>
      </c>
      <c r="I19" s="86">
        <f>-'raw data'!I30+'raw data'!I394</f>
        <v>0</v>
      </c>
      <c r="J19" s="86">
        <f>-'raw data'!J30+'raw data'!J394</f>
        <v>0</v>
      </c>
      <c r="K19" s="86">
        <f>-'raw data'!K30+'raw data'!K394</f>
        <v>-55016.830736824995</v>
      </c>
      <c r="L19" s="86">
        <f>-'raw data'!L30+'raw data'!L394</f>
        <v>-37716.444552652305</v>
      </c>
      <c r="M19" s="86">
        <f>-'raw data'!M30+'raw data'!M394</f>
        <v>810766.78335580905</v>
      </c>
      <c r="N19" s="86">
        <f>-'raw data'!N30+'raw data'!N394</f>
        <v>36524.561069790601</v>
      </c>
    </row>
    <row r="20" spans="1:14" x14ac:dyDescent="0.25">
      <c r="A20" s="66">
        <v>49613</v>
      </c>
      <c r="B20" s="86">
        <f>-'raw data'!B31+'raw data'!B395</f>
        <v>-863522.45721711603</v>
      </c>
      <c r="C20" s="86">
        <f>-'raw data'!C31+'raw data'!C395</f>
        <v>0</v>
      </c>
      <c r="D20" s="86">
        <f>-'raw data'!D31+'raw data'!D395</f>
        <v>0</v>
      </c>
      <c r="E20" s="86">
        <f>-'raw data'!E31+'raw data'!E395</f>
        <v>-36524.561069790201</v>
      </c>
      <c r="F20" s="86">
        <f>-'raw data'!F31+'raw data'!F395</f>
        <v>0</v>
      </c>
      <c r="G20" s="86">
        <f>-'raw data'!G31+'raw data'!G395</f>
        <v>-18492.269667034008</v>
      </c>
      <c r="H20" s="86">
        <f>-'raw data'!H31+'raw data'!H395</f>
        <v>-4945.0632092544001</v>
      </c>
      <c r="I20" s="86">
        <f>-'raw data'!I31+'raw data'!I395</f>
        <v>0</v>
      </c>
      <c r="J20" s="86">
        <f>-'raw data'!J31+'raw data'!J395</f>
        <v>0</v>
      </c>
      <c r="K20" s="86">
        <f>-'raw data'!K31+'raw data'!K395</f>
        <v>-41469.624279045005</v>
      </c>
      <c r="L20" s="86">
        <f>-'raw data'!L31+'raw data'!L395</f>
        <v>-39707.250186041798</v>
      </c>
      <c r="M20" s="86">
        <f>-'raw data'!M31+'raw data'!M395</f>
        <v>820696.75562317902</v>
      </c>
      <c r="N20" s="86">
        <f>-'raw data'!N31+'raw data'!N395</f>
        <v>36524.561069790601</v>
      </c>
    </row>
    <row r="21" spans="1:14" x14ac:dyDescent="0.25">
      <c r="A21" s="66">
        <v>49978.25</v>
      </c>
      <c r="B21" s="86">
        <f>-'raw data'!B32+'raw data'!B396</f>
        <v>-877424.62588175794</v>
      </c>
      <c r="C21" s="86">
        <f>-'raw data'!C32+'raw data'!C396</f>
        <v>0</v>
      </c>
      <c r="D21" s="86">
        <f>-'raw data'!D32+'raw data'!D396</f>
        <v>0</v>
      </c>
      <c r="E21" s="86">
        <f>-'raw data'!E32+'raw data'!E396</f>
        <v>-36524.561069790303</v>
      </c>
      <c r="F21" s="86">
        <f>-'raw data'!F32+'raw data'!F396</f>
        <v>0</v>
      </c>
      <c r="G21" s="86">
        <f>-'raw data'!G32+'raw data'!G396</f>
        <v>-4945.0632092540036</v>
      </c>
      <c r="H21" s="86">
        <f>-'raw data'!H32+'raw data'!H396</f>
        <v>-1384.6176985912025</v>
      </c>
      <c r="I21" s="86">
        <f>-'raw data'!I32+'raw data'!I396</f>
        <v>0</v>
      </c>
      <c r="J21" s="86">
        <f>-'raw data'!J32+'raw data'!J396</f>
        <v>0</v>
      </c>
      <c r="K21" s="86">
        <f>-'raw data'!K32+'raw data'!K396</f>
        <v>-37909.178768382</v>
      </c>
      <c r="L21" s="86">
        <f>-'raw data'!L32+'raw data'!L396</f>
        <v>-39251.020782596403</v>
      </c>
      <c r="M21" s="86">
        <f>-'raw data'!M32+'raw data'!M396</f>
        <v>831222.52622659202</v>
      </c>
      <c r="N21" s="86">
        <f>-'raw data'!N32+'raw data'!N396</f>
        <v>36524.561069790601</v>
      </c>
    </row>
    <row r="22" spans="1:14" x14ac:dyDescent="0.25">
      <c r="A22" s="66">
        <v>50343.5</v>
      </c>
      <c r="B22" s="86">
        <f>-'raw data'!B33+'raw data'!B397</f>
        <v>-893157.84940927383</v>
      </c>
      <c r="C22" s="86">
        <f>-'raw data'!C33+'raw data'!C397</f>
        <v>0</v>
      </c>
      <c r="D22" s="86">
        <f>-'raw data'!D33+'raw data'!D397</f>
        <v>0</v>
      </c>
      <c r="E22" s="86">
        <f>-'raw data'!E33+'raw data'!E397</f>
        <v>-36524.561069790099</v>
      </c>
      <c r="F22" s="86">
        <f>-'raw data'!F33+'raw data'!F397</f>
        <v>0</v>
      </c>
      <c r="G22" s="86">
        <f>-'raw data'!G33+'raw data'!G397</f>
        <v>-1384.6176985909988</v>
      </c>
      <c r="H22" s="86">
        <f>-'raw data'!H33+'raw data'!H397</f>
        <v>-387.69295560550381</v>
      </c>
      <c r="I22" s="86">
        <f>-'raw data'!I33+'raw data'!I397</f>
        <v>0</v>
      </c>
      <c r="J22" s="86">
        <f>-'raw data'!J33+'raw data'!J397</f>
        <v>0</v>
      </c>
      <c r="K22" s="86">
        <f>-'raw data'!K33+'raw data'!K397</f>
        <v>-36912.254025395989</v>
      </c>
      <c r="L22" s="86">
        <f>-'raw data'!L33+'raw data'!L397</f>
        <v>-41387.954051026696</v>
      </c>
      <c r="M22" s="86">
        <f>-'raw data'!M33+'raw data'!M397</f>
        <v>842379.84306621004</v>
      </c>
      <c r="N22" s="86">
        <f>-'raw data'!N33+'raw data'!N397</f>
        <v>36524.561069790601</v>
      </c>
    </row>
    <row r="23" spans="1:14" x14ac:dyDescent="0.25">
      <c r="A23" s="66">
        <v>50708.75</v>
      </c>
      <c r="B23" s="86">
        <f>-'raw data'!B34+'raw data'!B398</f>
        <v>-910114.20527647296</v>
      </c>
      <c r="C23" s="86">
        <f>-'raw data'!C34+'raw data'!C398</f>
        <v>0</v>
      </c>
      <c r="D23" s="86">
        <f>-'raw data'!D34+'raw data'!D398</f>
        <v>0</v>
      </c>
      <c r="E23" s="86">
        <f>-'raw data'!E34+'raw data'!E398</f>
        <v>-36524.561069790099</v>
      </c>
      <c r="F23" s="86">
        <f>-'raw data'!F34+'raw data'!F398</f>
        <v>0</v>
      </c>
      <c r="G23" s="86">
        <f>-'raw data'!G34+'raw data'!G398</f>
        <v>-387.69295560597675</v>
      </c>
      <c r="H23" s="86">
        <f>-'raw data'!H34+'raw data'!H398</f>
        <v>-108.55402756960393</v>
      </c>
      <c r="I23" s="86">
        <f>-'raw data'!I34+'raw data'!I398</f>
        <v>0</v>
      </c>
      <c r="J23" s="86">
        <f>-'raw data'!J34+'raw data'!J398</f>
        <v>0</v>
      </c>
      <c r="K23" s="86">
        <f>-'raw data'!K34+'raw data'!K398</f>
        <v>-36633.115097359987</v>
      </c>
      <c r="L23" s="86">
        <f>-'raw data'!L34+'raw data'!L398</f>
        <v>-43997.923616220403</v>
      </c>
      <c r="M23" s="86">
        <f>-'raw data'!M34+'raw data'!M398</f>
        <v>854206.59891620395</v>
      </c>
      <c r="N23" s="86">
        <f>-'raw data'!N34+'raw data'!N398</f>
        <v>36524.561069790601</v>
      </c>
    </row>
    <row r="24" spans="1:14" x14ac:dyDescent="0.25">
      <c r="A24" s="66">
        <v>51074</v>
      </c>
      <c r="B24" s="86">
        <f>-'raw data'!B35+'raw data'!B399</f>
        <v>-928166.1013955439</v>
      </c>
      <c r="C24" s="86">
        <f>-'raw data'!C35+'raw data'!C399</f>
        <v>0</v>
      </c>
      <c r="D24" s="86">
        <f>-'raw data'!D35+'raw data'!D399</f>
        <v>0</v>
      </c>
      <c r="E24" s="86">
        <f>-'raw data'!E35+'raw data'!E399</f>
        <v>-36524.561069790085</v>
      </c>
      <c r="F24" s="86">
        <f>-'raw data'!F35+'raw data'!F399</f>
        <v>0</v>
      </c>
      <c r="G24" s="86">
        <f>-'raw data'!G35+'raw data'!G399</f>
        <v>-108.55402757000411</v>
      </c>
      <c r="H24" s="86">
        <f>-'raw data'!H35+'raw data'!H399</f>
        <v>-30.39512771939917</v>
      </c>
      <c r="I24" s="86">
        <f>-'raw data'!I35+'raw data'!I399</f>
        <v>0</v>
      </c>
      <c r="J24" s="86">
        <f>-'raw data'!J35+'raw data'!J399</f>
        <v>0</v>
      </c>
      <c r="K24" s="86">
        <f>-'raw data'!K35+'raw data'!K399</f>
        <v>-36554.956197509979</v>
      </c>
      <c r="L24" s="86">
        <f>-'raw data'!L35+'raw data'!L399</f>
        <v>-48669.208838314109</v>
      </c>
      <c r="M24" s="86">
        <f>-'raw data'!M35+'raw data'!M399</f>
        <v>866742.96011719899</v>
      </c>
      <c r="N24" s="86">
        <f>-'raw data'!N35+'raw data'!N399</f>
        <v>36524.561069790601</v>
      </c>
    </row>
    <row r="25" spans="1:14" x14ac:dyDescent="0.25">
      <c r="A25" s="66">
        <v>51439.25</v>
      </c>
      <c r="B25" s="86">
        <f>-'raw data'!B36+'raw data'!B400</f>
        <v>-947322.99577372707</v>
      </c>
      <c r="C25" s="86">
        <f>-'raw data'!C36+'raw data'!C400</f>
        <v>0</v>
      </c>
      <c r="D25" s="86">
        <f>-'raw data'!D36+'raw data'!D400</f>
        <v>0</v>
      </c>
      <c r="E25" s="86">
        <f>-'raw data'!E36+'raw data'!E400</f>
        <v>-36524.561069790987</v>
      </c>
      <c r="F25" s="86">
        <f>-'raw data'!F36+'raw data'!F400</f>
        <v>0</v>
      </c>
      <c r="G25" s="86">
        <f>-'raw data'!G36+'raw data'!G400</f>
        <v>-30.395127719995799</v>
      </c>
      <c r="H25" s="86">
        <f>-'raw data'!H36+'raw data'!H400</f>
        <v>-8.5106357613985892</v>
      </c>
      <c r="I25" s="86">
        <f>-'raw data'!I36+'raw data'!I400</f>
        <v>0</v>
      </c>
      <c r="J25" s="86">
        <f>-'raw data'!J36+'raw data'!J400</f>
        <v>0</v>
      </c>
      <c r="K25" s="86">
        <f>-'raw data'!K36+'raw data'!K400</f>
        <v>-36533.071705551993</v>
      </c>
      <c r="L25" s="86">
        <f>-'raw data'!L36+'raw data'!L400</f>
        <v>-49634.550876767396</v>
      </c>
      <c r="M25" s="86">
        <f>-'raw data'!M36+'raw data'!M400</f>
        <v>880031.50299025199</v>
      </c>
      <c r="N25" s="86">
        <f>-'raw data'!N36+'raw data'!N400</f>
        <v>36524.561069790601</v>
      </c>
    </row>
    <row r="26" spans="1:14" x14ac:dyDescent="0.25">
      <c r="A26" s="66">
        <v>51804.5</v>
      </c>
      <c r="B26" s="86">
        <f>-'raw data'!B37+'raw data'!B401</f>
        <v>-967635.43147234514</v>
      </c>
      <c r="C26" s="86">
        <f>-'raw data'!C37+'raw data'!C401</f>
        <v>0</v>
      </c>
      <c r="D26" s="86">
        <f>-'raw data'!D37+'raw data'!D401</f>
        <v>0</v>
      </c>
      <c r="E26" s="86">
        <f>-'raw data'!E37+'raw data'!E401</f>
        <v>-36524.561069791016</v>
      </c>
      <c r="F26" s="86">
        <f>-'raw data'!F37+'raw data'!F401</f>
        <v>0</v>
      </c>
      <c r="G26" s="86">
        <f>-'raw data'!G37+'raw data'!G401</f>
        <v>-8.5106357610202394</v>
      </c>
      <c r="H26" s="86">
        <f>-'raw data'!H37+'raw data'!H401</f>
        <v>-2.3829780132000451</v>
      </c>
      <c r="I26" s="86">
        <f>-'raw data'!I37+'raw data'!I401</f>
        <v>0</v>
      </c>
      <c r="J26" s="86">
        <f>-'raw data'!J37+'raw data'!J401</f>
        <v>0</v>
      </c>
      <c r="K26" s="86">
        <f>-'raw data'!K37+'raw data'!K401</f>
        <v>-36526.944047803991</v>
      </c>
      <c r="L26" s="86">
        <f>-'raw data'!L37+'raw data'!L401</f>
        <v>-52923.072389593901</v>
      </c>
      <c r="M26" s="86">
        <f>-'raw data'!M37+'raw data'!M401</f>
        <v>894117.35843569005</v>
      </c>
      <c r="N26" s="86">
        <f>-'raw data'!N37+'raw data'!N401</f>
        <v>36524.561069790601</v>
      </c>
    </row>
    <row r="27" spans="1:14" x14ac:dyDescent="0.25">
      <c r="A27" s="66">
        <v>52169.75</v>
      </c>
      <c r="B27" s="86">
        <f>-'raw data'!B38+'raw data'!B402</f>
        <v>-989168.32905705203</v>
      </c>
      <c r="C27" s="86">
        <f>-'raw data'!C38+'raw data'!C402</f>
        <v>0</v>
      </c>
      <c r="D27" s="86">
        <f>-'raw data'!D38+'raw data'!D402</f>
        <v>0</v>
      </c>
      <c r="E27" s="86">
        <f>-'raw data'!E38+'raw data'!E402</f>
        <v>-36524.561069791002</v>
      </c>
      <c r="F27" s="86">
        <f>-'raw data'!F38+'raw data'!F402</f>
        <v>0</v>
      </c>
      <c r="G27" s="86">
        <f>-'raw data'!G38+'raw data'!G402</f>
        <v>-2.3829780140076764</v>
      </c>
      <c r="H27" s="86">
        <f>-'raw data'!H38+'raw data'!H402</f>
        <v>-0.66723384369834093</v>
      </c>
      <c r="I27" s="86">
        <f>-'raw data'!I38+'raw data'!I402</f>
        <v>0</v>
      </c>
      <c r="J27" s="86">
        <f>-'raw data'!J38+'raw data'!J402</f>
        <v>0</v>
      </c>
      <c r="K27" s="86">
        <f>-'raw data'!K38+'raw data'!K402</f>
        <v>-36525.228303634009</v>
      </c>
      <c r="L27" s="86">
        <f>-'raw data'!L38+'raw data'!L402</f>
        <v>-56586.867337564399</v>
      </c>
      <c r="M27" s="86">
        <f>-'raw data'!M38+'raw data'!M402</f>
        <v>909048.36520785303</v>
      </c>
      <c r="N27" s="86">
        <f>-'raw data'!N38+'raw data'!N402</f>
        <v>36524.561069790601</v>
      </c>
    </row>
    <row r="28" spans="1:14" x14ac:dyDescent="0.25">
      <c r="A28" s="66">
        <v>52535</v>
      </c>
      <c r="B28" s="86">
        <f>-'raw data'!B39+'raw data'!B403</f>
        <v>-1011993.6809052066</v>
      </c>
      <c r="C28" s="86">
        <f>-'raw data'!C39+'raw data'!C403</f>
        <v>0</v>
      </c>
      <c r="D28" s="86">
        <f>-'raw data'!D39+'raw data'!D403</f>
        <v>0</v>
      </c>
      <c r="E28" s="86">
        <f>-'raw data'!E39+'raw data'!E403</f>
        <v>-36524.561069789997</v>
      </c>
      <c r="F28" s="86">
        <f>-'raw data'!F39+'raw data'!F403</f>
        <v>0</v>
      </c>
      <c r="G28" s="86">
        <f>-'raw data'!G39+'raw data'!G403</f>
        <v>-0.66723384300712496</v>
      </c>
      <c r="H28" s="86">
        <f>-'raw data'!H39+'raw data'!H403</f>
        <v>-0.18682547620119294</v>
      </c>
      <c r="I28" s="86">
        <f>-'raw data'!I39+'raw data'!I403</f>
        <v>0</v>
      </c>
      <c r="J28" s="86">
        <f>-'raw data'!J39+'raw data'!J403</f>
        <v>0</v>
      </c>
      <c r="K28" s="86">
        <f>-'raw data'!K39+'raw data'!K403</f>
        <v>-36524.747895265988</v>
      </c>
      <c r="L28" s="86">
        <f>-'raw data'!L39+'raw data'!L403</f>
        <v>-63817.311552068197</v>
      </c>
      <c r="M28" s="86">
        <f>-'raw data'!M39+'raw data'!M403</f>
        <v>924875.23238634598</v>
      </c>
      <c r="N28" s="86">
        <f>-'raw data'!N39+'raw data'!N403</f>
        <v>36524.561069790601</v>
      </c>
    </row>
    <row r="29" spans="1:14" x14ac:dyDescent="0.25">
      <c r="A29" s="66">
        <v>52900.25</v>
      </c>
      <c r="B29" s="86">
        <f>-'raw data'!B40+'raw data'!B404</f>
        <v>-1036188.67903733</v>
      </c>
      <c r="C29" s="86">
        <f>-'raw data'!C40+'raw data'!C404</f>
        <v>0</v>
      </c>
      <c r="D29" s="86">
        <f>-'raw data'!D40+'raw data'!D404</f>
        <v>0</v>
      </c>
      <c r="E29" s="86">
        <f>-'raw data'!E40+'raw data'!E404</f>
        <v>-36524.561069791002</v>
      </c>
      <c r="F29" s="86">
        <f>-'raw data'!F40+'raw data'!F404</f>
        <v>0</v>
      </c>
      <c r="G29" s="86">
        <f>-'raw data'!G40+'raw data'!G404</f>
        <v>-0.18682547600474209</v>
      </c>
      <c r="H29" s="86">
        <f>-'raw data'!H40+'raw data'!H404</f>
        <v>-6.1652407093788497E-2</v>
      </c>
      <c r="I29" s="86">
        <f>-'raw data'!I40+'raw data'!I404</f>
        <v>0</v>
      </c>
      <c r="J29" s="86">
        <f>-'raw data'!J40+'raw data'!J404</f>
        <v>0</v>
      </c>
      <c r="K29" s="86">
        <f>-'raw data'!K40+'raw data'!K404</f>
        <v>-36524.622722198023</v>
      </c>
      <c r="L29" s="86">
        <f>-'raw data'!L40+'raw data'!L404</f>
        <v>-65289.914897110611</v>
      </c>
      <c r="M29" s="86">
        <f>-'raw data'!M40+'raw data'!M404</f>
        <v>941651.71159554902</v>
      </c>
      <c r="N29" s="86">
        <f>-'raw data'!N40+'raw data'!N404</f>
        <v>36524.561069790601</v>
      </c>
    </row>
    <row r="30" spans="1:14" x14ac:dyDescent="0.25">
      <c r="A30" s="66">
        <v>53265.5</v>
      </c>
      <c r="B30" s="86">
        <f>-'raw data'!B41+'raw data'!B405</f>
        <v>-1061835.418364485</v>
      </c>
      <c r="C30" s="86">
        <f>-'raw data'!C41+'raw data'!C405</f>
        <v>0</v>
      </c>
      <c r="D30" s="86">
        <f>-'raw data'!D41+'raw data'!D405</f>
        <v>0</v>
      </c>
      <c r="E30" s="86">
        <f>-'raw data'!E41+'raw data'!E405</f>
        <v>-36524.561069791016</v>
      </c>
      <c r="F30" s="86">
        <f>-'raw data'!F41+'raw data'!F405</f>
        <v>0</v>
      </c>
      <c r="G30" s="86">
        <f>-'raw data'!G41+'raw data'!G405</f>
        <v>-6.1652406991925091E-2</v>
      </c>
      <c r="H30" s="86">
        <f>-'raw data'!H41+'raw data'!H405</f>
        <v>-2.0345294302387629E-2</v>
      </c>
      <c r="I30" s="86">
        <f>-'raw data'!I41+'raw data'!I405</f>
        <v>0</v>
      </c>
      <c r="J30" s="86">
        <f>-'raw data'!J41+'raw data'!J405</f>
        <v>0</v>
      </c>
      <c r="K30" s="86">
        <f>-'raw data'!K41+'raw data'!K405</f>
        <v>-36524.581415085006</v>
      </c>
      <c r="L30" s="86">
        <f>-'raw data'!L41+'raw data'!L405</f>
        <v>-70012.748583603388</v>
      </c>
      <c r="M30" s="86">
        <f>-'raw data'!M41+'raw data'!M405</f>
        <v>959434.77955730399</v>
      </c>
      <c r="N30" s="86">
        <f>-'raw data'!N41+'raw data'!N405</f>
        <v>36524.561069790601</v>
      </c>
    </row>
    <row r="31" spans="1:14" x14ac:dyDescent="0.25">
      <c r="A31" s="66">
        <v>53630.75</v>
      </c>
      <c r="B31" s="86">
        <f>-'raw data'!B42+'raw data'!B406</f>
        <v>-1089020.975682616</v>
      </c>
      <c r="C31" s="86">
        <f>-'raw data'!C42+'raw data'!C406</f>
        <v>0</v>
      </c>
      <c r="D31" s="86">
        <f>-'raw data'!D42+'raw data'!D406</f>
        <v>0</v>
      </c>
      <c r="E31" s="86">
        <f>-'raw data'!E42+'raw data'!E406</f>
        <v>-36524.561069789983</v>
      </c>
      <c r="F31" s="86">
        <f>-'raw data'!F42+'raw data'!F406</f>
        <v>0</v>
      </c>
      <c r="G31" s="86">
        <f>-'raw data'!G42+'raw data'!G406</f>
        <v>-2.0345293974969536E-2</v>
      </c>
      <c r="H31" s="86">
        <f>-'raw data'!H42+'raw data'!H406</f>
        <v>-6.7139472012058832E-3</v>
      </c>
      <c r="I31" s="86">
        <f>-'raw data'!I42+'raw data'!I406</f>
        <v>0</v>
      </c>
      <c r="J31" s="86">
        <f>-'raw data'!J42+'raw data'!J406</f>
        <v>0</v>
      </c>
      <c r="K31" s="86">
        <f>-'raw data'!K42+'raw data'!K406</f>
        <v>-36524.567783737992</v>
      </c>
      <c r="L31" s="86">
        <f>-'raw data'!L42+'raw data'!L406</f>
        <v>-75307.476479750709</v>
      </c>
      <c r="M31" s="86">
        <f>-'raw data'!M42+'raw data'!M406</f>
        <v>978284.83159676404</v>
      </c>
      <c r="N31" s="86">
        <f>-'raw data'!N42+'raw data'!N406</f>
        <v>36524.561069790601</v>
      </c>
    </row>
    <row r="32" spans="1:14" x14ac:dyDescent="0.25">
      <c r="A32" s="66">
        <v>53996</v>
      </c>
      <c r="B32" s="86">
        <f>-'raw data'!B43+'raw data'!B407</f>
        <v>-1117837.6709381789</v>
      </c>
      <c r="C32" s="86">
        <f>-'raw data'!C43+'raw data'!C407</f>
        <v>0</v>
      </c>
      <c r="D32" s="86">
        <f>-'raw data'!D43+'raw data'!D407</f>
        <v>0</v>
      </c>
      <c r="E32" s="86">
        <f>-'raw data'!E43+'raw data'!E407</f>
        <v>-36524.561069791002</v>
      </c>
      <c r="F32" s="86">
        <f>-'raw data'!F43+'raw data'!F407</f>
        <v>0</v>
      </c>
      <c r="G32" s="86">
        <f>-'raw data'!G43+'raw data'!G407</f>
        <v>-6.7139469902031124E-3</v>
      </c>
      <c r="H32" s="86">
        <f>-'raw data'!H43+'raw data'!H407</f>
        <v>-2.2156025006552227E-3</v>
      </c>
      <c r="I32" s="86">
        <f>-'raw data'!I43+'raw data'!I407</f>
        <v>0</v>
      </c>
      <c r="J32" s="86">
        <f>-'raw data'!J43+'raw data'!J407</f>
        <v>0</v>
      </c>
      <c r="K32" s="86">
        <f>-'raw data'!K43+'raw data'!K407</f>
        <v>-36524.563285394048</v>
      </c>
      <c r="L32" s="86">
        <f>-'raw data'!L43+'raw data'!L407</f>
        <v>-85749.683124615403</v>
      </c>
      <c r="M32" s="86">
        <f>-'raw data'!M43+'raw data'!M407</f>
        <v>998265.88675859198</v>
      </c>
      <c r="N32" s="86">
        <f>-'raw data'!N43+'raw data'!N407</f>
        <v>36524.561069790601</v>
      </c>
    </row>
    <row r="33" spans="1:14" x14ac:dyDescent="0.25">
      <c r="A33" s="66">
        <v>54361.25</v>
      </c>
      <c r="B33" s="86">
        <f>-'raw data'!B44+'raw data'!B408</f>
        <v>-1148383.3693935319</v>
      </c>
      <c r="C33" s="86">
        <f>-'raw data'!C44+'raw data'!C408</f>
        <v>0</v>
      </c>
      <c r="D33" s="86">
        <f>-'raw data'!D44+'raw data'!D408</f>
        <v>0</v>
      </c>
      <c r="E33" s="86">
        <f>-'raw data'!E44+'raw data'!E408</f>
        <v>-36524.561069791002</v>
      </c>
      <c r="F33" s="86">
        <f>-'raw data'!F44+'raw data'!F408</f>
        <v>0</v>
      </c>
      <c r="G33" s="86">
        <f>-'raw data'!G44+'raw data'!G408</f>
        <v>-2.2156029590405524E-3</v>
      </c>
      <c r="H33" s="86">
        <f>-'raw data'!H44+'raw data'!H408</f>
        <v>-7.3114880069624633E-4</v>
      </c>
      <c r="I33" s="86">
        <f>-'raw data'!I44+'raw data'!I408</f>
        <v>0</v>
      </c>
      <c r="J33" s="86">
        <f>-'raw data'!J44+'raw data'!J408</f>
        <v>0</v>
      </c>
      <c r="K33" s="86">
        <f>-'raw data'!K44+'raw data'!K408</f>
        <v>-36524.56180094002</v>
      </c>
      <c r="L33" s="86">
        <f>-'raw data'!L44+'raw data'!L408</f>
        <v>-88018.714247100797</v>
      </c>
      <c r="M33" s="86">
        <f>-'raw data'!M44+'raw data'!M408</f>
        <v>1019445.80523013</v>
      </c>
      <c r="N33" s="86">
        <f>-'raw data'!N44+'raw data'!N408</f>
        <v>36524.561069790601</v>
      </c>
    </row>
    <row r="34" spans="1:14" x14ac:dyDescent="0.25">
      <c r="A34" s="66">
        <v>54726.5</v>
      </c>
      <c r="B34" s="86">
        <f>-'raw data'!B45+'raw data'!B409</f>
        <v>-1180761.8102460681</v>
      </c>
      <c r="C34" s="86">
        <f>-'raw data'!C45+'raw data'!C409</f>
        <v>0</v>
      </c>
      <c r="D34" s="86">
        <f>-'raw data'!D45+'raw data'!D409</f>
        <v>0</v>
      </c>
      <c r="E34" s="86">
        <f>-'raw data'!E45+'raw data'!E409</f>
        <v>-36524.561069791002</v>
      </c>
      <c r="F34" s="86">
        <f>-'raw data'!F45+'raw data'!F409</f>
        <v>0</v>
      </c>
      <c r="G34" s="86">
        <f>-'raw data'!G45+'raw data'!G409</f>
        <v>-7.3114898987114429E-4</v>
      </c>
      <c r="H34" s="86">
        <f>-'raw data'!H45+'raw data'!H409</f>
        <v>-2.4127919459715486E-4</v>
      </c>
      <c r="I34" s="86">
        <f>-'raw data'!I45+'raw data'!I409</f>
        <v>0</v>
      </c>
      <c r="J34" s="86">
        <f>-'raw data'!J45+'raw data'!J409</f>
        <v>0</v>
      </c>
      <c r="K34" s="86">
        <f>-'raw data'!K45+'raw data'!K409</f>
        <v>-36524.561311069003</v>
      </c>
      <c r="L34" s="86">
        <f>-'raw data'!L45+'raw data'!L409</f>
        <v>-95698.614116127603</v>
      </c>
      <c r="M34" s="86">
        <f>-'raw data'!M45+'raw data'!M409</f>
        <v>1041896.51880995</v>
      </c>
      <c r="N34" s="86">
        <f>-'raw data'!N45+'raw data'!N409</f>
        <v>36524.561069790601</v>
      </c>
    </row>
    <row r="35" spans="1:14" x14ac:dyDescent="0.25">
      <c r="A35" s="66">
        <v>55091.75</v>
      </c>
      <c r="B35" s="86">
        <f>-'raw data'!B46+'raw data'!B410</f>
        <v>-1215082.95771142</v>
      </c>
      <c r="C35" s="86">
        <f>-'raw data'!C46+'raw data'!C410</f>
        <v>0</v>
      </c>
      <c r="D35" s="86">
        <f>-'raw data'!D46+'raw data'!D410</f>
        <v>0</v>
      </c>
      <c r="E35" s="86">
        <f>-'raw data'!E46+'raw data'!E410</f>
        <v>-36524.561069791002</v>
      </c>
      <c r="F35" s="86">
        <f>-'raw data'!F46+'raw data'!F410</f>
        <v>0</v>
      </c>
      <c r="G35" s="86">
        <f>-'raw data'!G46+'raw data'!G410</f>
        <v>-2.412789617665112E-4</v>
      </c>
      <c r="H35" s="86">
        <f>-'raw data'!H46+'raw data'!H410</f>
        <v>-7.9622099292464554E-5</v>
      </c>
      <c r="I35" s="86">
        <f>-'raw data'!I46+'raw data'!I410</f>
        <v>0</v>
      </c>
      <c r="J35" s="86">
        <f>-'raw data'!J46+'raw data'!J410</f>
        <v>0</v>
      </c>
      <c r="K35" s="86">
        <f>-'raw data'!K46+'raw data'!K410</f>
        <v>-36524.561149412999</v>
      </c>
      <c r="L35" s="86">
        <f>-'raw data'!L46+'raw data'!L410</f>
        <v>-103575.5973900064</v>
      </c>
      <c r="M35" s="86">
        <f>-'raw data'!M46+'raw data'!M410</f>
        <v>1065694.27520457</v>
      </c>
      <c r="N35" s="86">
        <f>-'raw data'!N46+'raw data'!N410</f>
        <v>36524.561069790601</v>
      </c>
    </row>
    <row r="36" spans="1:14" x14ac:dyDescent="0.25">
      <c r="A36" s="66">
        <v>55457</v>
      </c>
      <c r="B36" s="86">
        <f>-'raw data'!B47+'raw data'!B411</f>
        <v>-1251463.37407804</v>
      </c>
      <c r="C36" s="86">
        <f>-'raw data'!C47+'raw data'!C411</f>
        <v>0</v>
      </c>
      <c r="D36" s="86">
        <f>-'raw data'!D47+'raw data'!D411</f>
        <v>0</v>
      </c>
      <c r="E36" s="86">
        <f>-'raw data'!E47+'raw data'!E411</f>
        <v>-36524.561069790012</v>
      </c>
      <c r="F36" s="86">
        <f>-'raw data'!F47+'raw data'!F411</f>
        <v>0</v>
      </c>
      <c r="G36" s="86">
        <f>-'raw data'!G47+'raw data'!G411</f>
        <v>-7.9621968325227499E-5</v>
      </c>
      <c r="H36" s="86">
        <f>-'raw data'!H47+'raw data'!H411</f>
        <v>-2.6275301934219897E-5</v>
      </c>
      <c r="I36" s="86">
        <f>-'raw data'!I47+'raw data'!I411</f>
        <v>0</v>
      </c>
      <c r="J36" s="86">
        <f>-'raw data'!J47+'raw data'!J411</f>
        <v>0</v>
      </c>
      <c r="K36" s="86">
        <f>-'raw data'!K47+'raw data'!K411</f>
        <v>-36524.561096066027</v>
      </c>
      <c r="L36" s="86">
        <f>-'raw data'!L47+'raw data'!L411</f>
        <v>-119125.78016778592</v>
      </c>
      <c r="M36" s="86">
        <f>-'raw data'!M47+'raw data'!M411</f>
        <v>1090919.8969828701</v>
      </c>
      <c r="N36" s="86">
        <f>-'raw data'!N47+'raw data'!N411</f>
        <v>36524.561069790601</v>
      </c>
    </row>
    <row r="37" spans="1:14" x14ac:dyDescent="0.25">
      <c r="A37" s="66">
        <v>55822.25</v>
      </c>
      <c r="B37" s="86">
        <f>-'raw data'!B48+'raw data'!B412</f>
        <v>-1290026.6154442639</v>
      </c>
      <c r="C37" s="86">
        <f>-'raw data'!C48+'raw data'!C412</f>
        <v>0</v>
      </c>
      <c r="D37" s="86">
        <f>-'raw data'!D48+'raw data'!D412</f>
        <v>0</v>
      </c>
      <c r="E37" s="86">
        <f>-'raw data'!E48+'raw data'!E412</f>
        <v>-36524.561069790012</v>
      </c>
      <c r="F37" s="86">
        <f>-'raw data'!F48+'raw data'!F412</f>
        <v>0</v>
      </c>
      <c r="G37" s="86">
        <f>-'raw data'!G48+'raw data'!G412</f>
        <v>-2.6274996344000101E-5</v>
      </c>
      <c r="H37" s="86">
        <f>-'raw data'!H48+'raw data'!H412</f>
        <v>-8.6709042079746723E-6</v>
      </c>
      <c r="I37" s="86">
        <f>-'raw data'!I48+'raw data'!I412</f>
        <v>0</v>
      </c>
      <c r="J37" s="86">
        <f>-'raw data'!J48+'raw data'!J412</f>
        <v>0</v>
      </c>
      <c r="K37" s="86">
        <f>-'raw data'!K48+'raw data'!K412</f>
        <v>-36524.561078460945</v>
      </c>
      <c r="L37" s="86">
        <f>-'raw data'!L48+'raw data'!L412</f>
        <v>-122692.48765470981</v>
      </c>
      <c r="M37" s="86">
        <f>-'raw data'!M48+'raw data'!M412</f>
        <v>1117659.05606787</v>
      </c>
      <c r="N37" s="86">
        <f>-'raw data'!N48+'raw data'!N412</f>
        <v>36524.561069790601</v>
      </c>
    </row>
    <row r="38" spans="1:14" x14ac:dyDescent="0.25">
      <c r="A38" s="66">
        <v>56187.5</v>
      </c>
      <c r="B38" s="86">
        <f>-'raw data'!B49+'raw data'!B413</f>
        <v>-1330903.651298272</v>
      </c>
      <c r="C38" s="86">
        <f>-'raw data'!C49+'raw data'!C413</f>
        <v>0</v>
      </c>
      <c r="D38" s="86">
        <f>-'raw data'!D49+'raw data'!D413</f>
        <v>0</v>
      </c>
      <c r="E38" s="86">
        <f>-'raw data'!E49+'raw data'!E413</f>
        <v>-36524.561069791002</v>
      </c>
      <c r="F38" s="86">
        <f>-'raw data'!F49+'raw data'!F413</f>
        <v>0</v>
      </c>
      <c r="G38" s="86">
        <f>-'raw data'!G49+'raw data'!G413</f>
        <v>-8.6710206232964993E-6</v>
      </c>
      <c r="H38" s="86">
        <f>-'raw data'!H49+'raw data'!H413</f>
        <v>-2.861299435608089E-6</v>
      </c>
      <c r="I38" s="86">
        <f>-'raw data'!I49+'raw data'!I413</f>
        <v>0</v>
      </c>
      <c r="J38" s="86">
        <f>-'raw data'!J49+'raw data'!J413</f>
        <v>0</v>
      </c>
      <c r="K38" s="86">
        <f>-'raw data'!K49+'raw data'!K413</f>
        <v>-36524.561072651995</v>
      </c>
      <c r="L38" s="86">
        <f>-'raw data'!L49+'raw data'!L413</f>
        <v>-134377.77244211119</v>
      </c>
      <c r="M38" s="86">
        <f>-'raw data'!M49+'raw data'!M413</f>
        <v>1146002.5646979599</v>
      </c>
      <c r="N38" s="86">
        <f>-'raw data'!N49+'raw data'!N413</f>
        <v>36524.561069790601</v>
      </c>
    </row>
    <row r="39" spans="1:14" x14ac:dyDescent="0.25">
      <c r="A39" s="66">
        <v>56552.75</v>
      </c>
      <c r="B39" s="86">
        <f>-'raw data'!B50+'raw data'!B414</f>
        <v>-1374233.3093054299</v>
      </c>
      <c r="C39" s="86">
        <f>-'raw data'!C50+'raw data'!C414</f>
        <v>0</v>
      </c>
      <c r="D39" s="86">
        <f>-'raw data'!D50+'raw data'!D414</f>
        <v>0</v>
      </c>
      <c r="E39" s="86">
        <f>-'raw data'!E50+'raw data'!E414</f>
        <v>-36524.561069789983</v>
      </c>
      <c r="F39" s="86">
        <f>-'raw data'!F50+'raw data'!F414</f>
        <v>0</v>
      </c>
      <c r="G39" s="86">
        <f>-'raw data'!G50+'raw data'!G414</f>
        <v>-2.86102294921875E-6</v>
      </c>
      <c r="H39" s="86">
        <f>-'raw data'!H50+'raw data'!H414</f>
        <v>-9.4420101959258318E-7</v>
      </c>
      <c r="I39" s="86">
        <f>-'raw data'!I50+'raw data'!I414</f>
        <v>0</v>
      </c>
      <c r="J39" s="86">
        <f>-'raw data'!J50+'raw data'!J414</f>
        <v>0</v>
      </c>
      <c r="K39" s="86">
        <f>-'raw data'!K50+'raw data'!K414</f>
        <v>-36524.561070735042</v>
      </c>
      <c r="L39" s="86">
        <f>-'raw data'!L50+'raw data'!L414</f>
        <v>-146253.14849431501</v>
      </c>
      <c r="M39" s="86">
        <f>-'raw data'!M50+'raw data'!M414</f>
        <v>1176046.68384586</v>
      </c>
      <c r="N39" s="86">
        <f>-'raw data'!N50+'raw data'!N414</f>
        <v>36524.561069790601</v>
      </c>
    </row>
    <row r="40" spans="1:14" x14ac:dyDescent="0.25">
      <c r="A40" s="66">
        <v>56552.75</v>
      </c>
      <c r="B40" s="86">
        <f>-'raw data'!B51+'raw data'!B415</f>
        <v>-1374233.3093054299</v>
      </c>
      <c r="C40" s="86">
        <f>-'raw data'!C51+'raw data'!C415</f>
        <v>0</v>
      </c>
      <c r="D40" s="86">
        <f>-'raw data'!D51+'raw data'!D415</f>
        <v>0</v>
      </c>
      <c r="E40" s="86">
        <f>-'raw data'!E51+'raw data'!E415</f>
        <v>0</v>
      </c>
      <c r="F40" s="86">
        <f>-'raw data'!F51+'raw data'!F415</f>
        <v>0</v>
      </c>
      <c r="G40" s="86">
        <f>-'raw data'!G51+'raw data'!G415</f>
        <v>0</v>
      </c>
      <c r="H40" s="86">
        <f>-'raw data'!H51+'raw data'!H415</f>
        <v>0</v>
      </c>
      <c r="I40" s="86">
        <f>-'raw data'!I51+'raw data'!I415</f>
        <v>0</v>
      </c>
      <c r="J40" s="86">
        <f>-'raw data'!J51+'raw data'!J415</f>
        <v>0</v>
      </c>
      <c r="K40" s="86">
        <f>-'raw data'!K51+'raw data'!K415</f>
        <v>0</v>
      </c>
      <c r="L40" s="86">
        <f>-'raw data'!L51+'raw data'!L415</f>
        <v>-146253.14849431501</v>
      </c>
      <c r="M40" s="86">
        <f>-'raw data'!M51+'raw data'!M415</f>
        <v>1246609.4848766101</v>
      </c>
      <c r="N40" s="86">
        <f>-'raw data'!N51+'raw data'!N415</f>
        <v>0</v>
      </c>
    </row>
    <row r="41" spans="1:14" x14ac:dyDescent="0.25">
      <c r="A41" s="66">
        <v>56552.75</v>
      </c>
      <c r="B41" s="86">
        <f>-'raw data'!B52+'raw data'!B416</f>
        <v>0</v>
      </c>
      <c r="C41" s="86">
        <f>-'raw data'!C52+'raw data'!C416</f>
        <v>0</v>
      </c>
      <c r="D41" s="86">
        <f>-'raw data'!D52+'raw data'!D416</f>
        <v>0</v>
      </c>
      <c r="E41" s="86">
        <f>-'raw data'!E52+'raw data'!E416</f>
        <v>0</v>
      </c>
      <c r="F41" s="86">
        <f>-'raw data'!F52+'raw data'!F416</f>
        <v>0</v>
      </c>
      <c r="G41" s="86">
        <f>-'raw data'!G52+'raw data'!G416</f>
        <v>0</v>
      </c>
      <c r="H41" s="86">
        <f>-'raw data'!H52+'raw data'!H416</f>
        <v>0</v>
      </c>
      <c r="I41" s="86">
        <f>-'raw data'!I52+'raw data'!I416</f>
        <v>0</v>
      </c>
      <c r="J41" s="86">
        <f>-'raw data'!J52+'raw data'!J416</f>
        <v>0</v>
      </c>
      <c r="K41" s="86">
        <f>-'raw data'!K52+'raw data'!K416</f>
        <v>0</v>
      </c>
      <c r="L41" s="86">
        <f>-'raw data'!L52+'raw data'!L416</f>
        <v>-146253.14849431501</v>
      </c>
      <c r="M41" s="86">
        <f>-'raw data'!M52+'raw data'!M416</f>
        <v>0</v>
      </c>
      <c r="N41" s="86">
        <f>-'raw data'!N52+'raw data'!N416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1"/>
  <sheetViews>
    <sheetView workbookViewId="0">
      <selection activeCell="K20" sqref="K20"/>
    </sheetView>
  </sheetViews>
  <sheetFormatPr defaultRowHeight="15" x14ac:dyDescent="0.25"/>
  <sheetData>
    <row r="1" spans="1:25" s="1" customFormat="1" x14ac:dyDescent="0.25">
      <c r="A1" s="1" t="s">
        <v>42</v>
      </c>
      <c r="B1" s="1" t="s">
        <v>43</v>
      </c>
      <c r="C1" s="1" t="s">
        <v>44</v>
      </c>
      <c r="D1" s="1" t="s">
        <v>45</v>
      </c>
      <c r="E1" s="1" t="s">
        <v>46</v>
      </c>
      <c r="F1" s="1" t="s">
        <v>12</v>
      </c>
      <c r="G1" s="1" t="s">
        <v>47</v>
      </c>
      <c r="H1" s="1" t="s">
        <v>48</v>
      </c>
      <c r="I1" s="1" t="s">
        <v>49</v>
      </c>
      <c r="J1" s="1" t="s">
        <v>50</v>
      </c>
      <c r="K1" s="1" t="s">
        <v>48</v>
      </c>
      <c r="L1" s="1" t="s">
        <v>49</v>
      </c>
    </row>
    <row r="2" spans="1:25" x14ac:dyDescent="0.25">
      <c r="A2">
        <v>1928</v>
      </c>
      <c r="B2">
        <v>0.43811155200000002</v>
      </c>
      <c r="C2">
        <v>3.0800000000000001E-2</v>
      </c>
      <c r="D2">
        <v>8.3547090000000001E-3</v>
      </c>
      <c r="E2">
        <v>0.26620881400000002</v>
      </c>
      <c r="F2">
        <v>3.0800000000000001E-2</v>
      </c>
      <c r="G2">
        <f>1+E2</f>
        <v>1.2662088140000001</v>
      </c>
      <c r="J2">
        <f>1+F2</f>
        <v>1.0307999999999999</v>
      </c>
    </row>
    <row r="3" spans="1:25" x14ac:dyDescent="0.25">
      <c r="A3">
        <v>1929</v>
      </c>
      <c r="B3">
        <v>-8.2979466000000002E-2</v>
      </c>
      <c r="C3">
        <v>3.1600000000000003E-2</v>
      </c>
      <c r="D3">
        <v>4.2038041999999998E-2</v>
      </c>
      <c r="E3">
        <v>-3.2972463E-2</v>
      </c>
      <c r="F3">
        <v>3.1600000000000003E-2</v>
      </c>
      <c r="G3">
        <f t="shared" ref="G3:G66" si="0">1+E3</f>
        <v>0.96702753699999999</v>
      </c>
      <c r="J3">
        <f t="shared" ref="J3:J66" si="1">1+F3</f>
        <v>1.0316000000000001</v>
      </c>
    </row>
    <row r="4" spans="1:25" x14ac:dyDescent="0.25">
      <c r="A4">
        <v>1930</v>
      </c>
      <c r="B4">
        <v>-0.25123636399999999</v>
      </c>
      <c r="C4">
        <v>4.5499999999999999E-2</v>
      </c>
      <c r="D4">
        <v>4.5409313999999999E-2</v>
      </c>
      <c r="E4">
        <v>-0.13257809200000001</v>
      </c>
      <c r="F4">
        <v>4.5499999999999999E-2</v>
      </c>
      <c r="G4">
        <f t="shared" si="0"/>
        <v>0.86742190799999996</v>
      </c>
      <c r="J4">
        <f t="shared" si="1"/>
        <v>1.0455000000000001</v>
      </c>
      <c r="X4">
        <v>1920</v>
      </c>
      <c r="Y4" s="63">
        <f>'Martha retire @ 63'!B3</f>
        <v>0.06</v>
      </c>
    </row>
    <row r="5" spans="1:25" x14ac:dyDescent="0.25">
      <c r="A5">
        <v>1931</v>
      </c>
      <c r="B5">
        <v>-0.43837548900000001</v>
      </c>
      <c r="C5">
        <v>2.3099999999999999E-2</v>
      </c>
      <c r="D5">
        <v>-2.558856E-2</v>
      </c>
      <c r="E5">
        <v>-0.27326071699999999</v>
      </c>
      <c r="F5">
        <v>2.3099999999999999E-2</v>
      </c>
      <c r="G5">
        <f t="shared" si="0"/>
        <v>0.72673928300000001</v>
      </c>
      <c r="J5">
        <f t="shared" si="1"/>
        <v>1.0230999999999999</v>
      </c>
      <c r="X5">
        <v>2030</v>
      </c>
      <c r="Y5" s="63">
        <f>Y4</f>
        <v>0.06</v>
      </c>
    </row>
    <row r="6" spans="1:25" x14ac:dyDescent="0.25">
      <c r="A6">
        <v>1932</v>
      </c>
      <c r="B6">
        <v>-8.6423644999999993E-2</v>
      </c>
      <c r="C6">
        <v>1.0699999999999999E-2</v>
      </c>
      <c r="D6">
        <v>8.790307E-2</v>
      </c>
      <c r="E6">
        <v>-1.6692959E-2</v>
      </c>
      <c r="F6">
        <v>1.0699999999999999E-2</v>
      </c>
      <c r="G6">
        <f t="shared" si="0"/>
        <v>0.98330704099999999</v>
      </c>
      <c r="J6">
        <f t="shared" si="1"/>
        <v>1.0106999999999999</v>
      </c>
    </row>
    <row r="7" spans="1:25" x14ac:dyDescent="0.25">
      <c r="A7">
        <v>1933</v>
      </c>
      <c r="B7">
        <v>0.49982225400000002</v>
      </c>
      <c r="C7">
        <v>9.5999999999999992E-3</v>
      </c>
      <c r="D7">
        <v>1.8552721000000001E-2</v>
      </c>
      <c r="E7">
        <v>0.30731444099999999</v>
      </c>
      <c r="F7">
        <v>9.5999999999999992E-3</v>
      </c>
      <c r="G7">
        <f t="shared" si="0"/>
        <v>1.3073144409999999</v>
      </c>
      <c r="J7">
        <f t="shared" si="1"/>
        <v>1.0096000000000001</v>
      </c>
    </row>
    <row r="8" spans="1:25" x14ac:dyDescent="0.25">
      <c r="A8">
        <v>1934</v>
      </c>
      <c r="B8">
        <v>-1.1885657000000001E-2</v>
      </c>
      <c r="C8">
        <v>2.7833329999999998E-3</v>
      </c>
      <c r="D8">
        <v>7.9634425999999994E-2</v>
      </c>
      <c r="E8">
        <v>2.4722376000000001E-2</v>
      </c>
      <c r="F8">
        <v>2.7833329999999998E-3</v>
      </c>
      <c r="G8">
        <f t="shared" si="0"/>
        <v>1.0247223759999999</v>
      </c>
      <c r="J8">
        <f t="shared" si="1"/>
        <v>1.002783333</v>
      </c>
    </row>
    <row r="9" spans="1:25" x14ac:dyDescent="0.25">
      <c r="A9">
        <v>1935</v>
      </c>
      <c r="B9">
        <v>0.46740421100000001</v>
      </c>
      <c r="C9">
        <v>1.6750000000000001E-3</v>
      </c>
      <c r="D9">
        <v>4.4720477000000002E-2</v>
      </c>
      <c r="E9">
        <v>0.29833071700000002</v>
      </c>
      <c r="F9">
        <v>1.6750000000000001E-3</v>
      </c>
      <c r="G9">
        <f t="shared" si="0"/>
        <v>1.298330717</v>
      </c>
      <c r="J9">
        <f t="shared" si="1"/>
        <v>1.0016750000000001</v>
      </c>
    </row>
    <row r="10" spans="1:25" x14ac:dyDescent="0.25">
      <c r="A10">
        <v>1936</v>
      </c>
      <c r="B10">
        <v>0.31943410300000002</v>
      </c>
      <c r="C10">
        <v>1.725E-3</v>
      </c>
      <c r="D10">
        <v>5.0178753999999999E-2</v>
      </c>
      <c r="E10">
        <v>0.211731963</v>
      </c>
      <c r="F10">
        <v>1.725E-3</v>
      </c>
      <c r="G10">
        <f t="shared" si="0"/>
        <v>1.2117319630000001</v>
      </c>
      <c r="J10">
        <f t="shared" si="1"/>
        <v>1.001725</v>
      </c>
    </row>
    <row r="11" spans="1:25" x14ac:dyDescent="0.25">
      <c r="A11">
        <v>1937</v>
      </c>
      <c r="B11">
        <v>-0.353367288</v>
      </c>
      <c r="C11">
        <v>2.758333E-3</v>
      </c>
      <c r="D11">
        <v>1.3791461E-2</v>
      </c>
      <c r="E11">
        <v>-0.20650378799999999</v>
      </c>
      <c r="F11">
        <v>2.758333E-3</v>
      </c>
      <c r="G11">
        <f t="shared" si="0"/>
        <v>0.79349621199999998</v>
      </c>
      <c r="H11" s="61">
        <f>GEOMEAN(G2:G11)-1</f>
        <v>2.4133418232470394E-2</v>
      </c>
      <c r="J11">
        <f t="shared" si="1"/>
        <v>1.0027583330000001</v>
      </c>
      <c r="K11" s="61">
        <f>GEOMEAN(J2:J11)-1</f>
        <v>1.591604784089462E-2</v>
      </c>
    </row>
    <row r="12" spans="1:25" x14ac:dyDescent="0.25">
      <c r="A12">
        <v>1938</v>
      </c>
      <c r="B12">
        <v>0.29282654000000002</v>
      </c>
      <c r="C12">
        <v>6.4999999999999997E-4</v>
      </c>
      <c r="D12">
        <v>4.2132484999999997E-2</v>
      </c>
      <c r="E12">
        <v>0.19254891800000001</v>
      </c>
      <c r="F12">
        <v>6.4999999999999997E-4</v>
      </c>
      <c r="G12">
        <f t="shared" si="0"/>
        <v>1.192548918</v>
      </c>
      <c r="H12" s="61">
        <f t="shared" ref="H12:H75" si="2">GEOMEAN(G3:G12)-1</f>
        <v>1.8013705088075538E-2</v>
      </c>
      <c r="J12">
        <f t="shared" si="1"/>
        <v>1.00065</v>
      </c>
      <c r="K12" s="61">
        <f t="shared" ref="K12:K75" si="3">GEOMEAN(J3:J12)-1</f>
        <v>1.2904731123426938E-2</v>
      </c>
    </row>
    <row r="13" spans="1:25" x14ac:dyDescent="0.25">
      <c r="A13">
        <v>1939</v>
      </c>
      <c r="B13">
        <v>-1.0975647E-2</v>
      </c>
      <c r="C13">
        <v>4.58333E-4</v>
      </c>
      <c r="D13">
        <v>4.4122613999999998E-2</v>
      </c>
      <c r="E13">
        <v>1.1063656999999999E-2</v>
      </c>
      <c r="F13">
        <v>4.58333E-4</v>
      </c>
      <c r="G13">
        <f t="shared" si="0"/>
        <v>1.011063657</v>
      </c>
      <c r="H13" s="61">
        <f t="shared" si="2"/>
        <v>2.2557152012082637E-2</v>
      </c>
      <c r="J13">
        <f t="shared" si="1"/>
        <v>1.0004583330000001</v>
      </c>
      <c r="K13" s="61">
        <f t="shared" si="3"/>
        <v>9.8046515771514908E-3</v>
      </c>
    </row>
    <row r="14" spans="1:25" x14ac:dyDescent="0.25">
      <c r="A14">
        <v>1940</v>
      </c>
      <c r="B14">
        <v>-0.10672873200000001</v>
      </c>
      <c r="C14">
        <v>3.5833300000000001E-4</v>
      </c>
      <c r="D14">
        <v>5.4024816000000003E-2</v>
      </c>
      <c r="E14">
        <v>-4.2427313000000001E-2</v>
      </c>
      <c r="F14">
        <v>3.5833300000000001E-4</v>
      </c>
      <c r="G14">
        <f t="shared" si="0"/>
        <v>0.95757268699999998</v>
      </c>
      <c r="H14" s="61">
        <f t="shared" si="2"/>
        <v>3.2717953023462254E-2</v>
      </c>
      <c r="J14">
        <f t="shared" si="1"/>
        <v>1.0003583330000001</v>
      </c>
      <c r="K14" s="61">
        <f t="shared" si="3"/>
        <v>5.3575011146378415E-3</v>
      </c>
    </row>
    <row r="15" spans="1:25" x14ac:dyDescent="0.25">
      <c r="A15">
        <v>1941</v>
      </c>
      <c r="B15">
        <v>-0.12771455600000001</v>
      </c>
      <c r="C15">
        <v>1.291667E-3</v>
      </c>
      <c r="D15">
        <v>-2.0221975999999999E-2</v>
      </c>
      <c r="E15">
        <v>-8.4717524000000002E-2</v>
      </c>
      <c r="F15">
        <v>1.291667E-3</v>
      </c>
      <c r="G15">
        <f t="shared" si="0"/>
        <v>0.91528247600000001</v>
      </c>
      <c r="H15" s="61">
        <f t="shared" si="2"/>
        <v>5.6815995886484227E-2</v>
      </c>
      <c r="J15">
        <f t="shared" si="1"/>
        <v>1.0012916670000001</v>
      </c>
      <c r="K15" s="61">
        <f t="shared" si="3"/>
        <v>3.1936495872404436E-3</v>
      </c>
    </row>
    <row r="16" spans="1:25" x14ac:dyDescent="0.25">
      <c r="A16">
        <v>1942</v>
      </c>
      <c r="B16">
        <v>0.19173762899999999</v>
      </c>
      <c r="C16">
        <v>3.4250000000000001E-3</v>
      </c>
      <c r="D16">
        <v>2.2948682000000001E-2</v>
      </c>
      <c r="E16">
        <v>0.124222051</v>
      </c>
      <c r="F16">
        <v>3.4250000000000001E-3</v>
      </c>
      <c r="G16">
        <f t="shared" si="0"/>
        <v>1.1242220510000001</v>
      </c>
      <c r="H16" s="61">
        <f t="shared" si="2"/>
        <v>7.106461868427405E-2</v>
      </c>
      <c r="J16">
        <f t="shared" si="1"/>
        <v>1.003425</v>
      </c>
      <c r="K16" s="61">
        <f t="shared" si="3"/>
        <v>2.4692029877004806E-3</v>
      </c>
    </row>
    <row r="17" spans="1:12" x14ac:dyDescent="0.25">
      <c r="A17">
        <v>1943</v>
      </c>
      <c r="B17">
        <v>0.250613101</v>
      </c>
      <c r="C17">
        <v>3.8E-3</v>
      </c>
      <c r="D17">
        <v>2.4899999999999999E-2</v>
      </c>
      <c r="E17">
        <v>0.16032786099999999</v>
      </c>
      <c r="F17">
        <v>3.8E-3</v>
      </c>
      <c r="G17">
        <f t="shared" si="0"/>
        <v>1.1603278610000001</v>
      </c>
      <c r="H17" s="61">
        <f t="shared" si="2"/>
        <v>5.8365657948429961E-2</v>
      </c>
      <c r="J17">
        <f t="shared" si="1"/>
        <v>1.0038</v>
      </c>
      <c r="K17" s="61">
        <f t="shared" si="3"/>
        <v>1.8918052682361797E-3</v>
      </c>
    </row>
    <row r="18" spans="1:12" x14ac:dyDescent="0.25">
      <c r="A18">
        <v>1944</v>
      </c>
      <c r="B18">
        <v>0.19030676899999999</v>
      </c>
      <c r="C18">
        <v>3.8E-3</v>
      </c>
      <c r="D18">
        <v>2.5776112E-2</v>
      </c>
      <c r="E18">
        <v>0.124494506</v>
      </c>
      <c r="F18">
        <v>3.8E-3</v>
      </c>
      <c r="G18">
        <f t="shared" si="0"/>
        <v>1.124494506</v>
      </c>
      <c r="H18" s="61">
        <f t="shared" si="2"/>
        <v>6.8244956758070074E-2</v>
      </c>
      <c r="J18">
        <f t="shared" si="1"/>
        <v>1.0038</v>
      </c>
      <c r="K18" s="61">
        <f t="shared" si="3"/>
        <v>1.9933352686731798E-3</v>
      </c>
    </row>
    <row r="19" spans="1:12" x14ac:dyDescent="0.25">
      <c r="A19">
        <v>1945</v>
      </c>
      <c r="B19">
        <v>0.358210843</v>
      </c>
      <c r="C19">
        <v>3.8E-3</v>
      </c>
      <c r="D19">
        <v>3.8044173000000001E-2</v>
      </c>
      <c r="E19">
        <v>0.23014417500000001</v>
      </c>
      <c r="F19">
        <v>3.8E-3</v>
      </c>
      <c r="G19">
        <f t="shared" si="0"/>
        <v>1.230144175</v>
      </c>
      <c r="H19" s="61">
        <f t="shared" si="2"/>
        <v>6.2497506239589828E-2</v>
      </c>
      <c r="J19">
        <f t="shared" si="1"/>
        <v>1.0038</v>
      </c>
      <c r="K19" s="61">
        <f t="shared" si="3"/>
        <v>2.2057001462318926E-3</v>
      </c>
    </row>
    <row r="20" spans="1:12" x14ac:dyDescent="0.25">
      <c r="A20">
        <v>1946</v>
      </c>
      <c r="B20">
        <v>-8.4291475000000005E-2</v>
      </c>
      <c r="C20">
        <v>3.8E-3</v>
      </c>
      <c r="D20">
        <v>3.1283745000000002E-2</v>
      </c>
      <c r="E20">
        <v>-3.8061387000000002E-2</v>
      </c>
      <c r="F20">
        <v>3.8E-3</v>
      </c>
      <c r="G20">
        <f t="shared" si="0"/>
        <v>0.96193861300000005</v>
      </c>
      <c r="H20" s="61">
        <f t="shared" si="2"/>
        <v>3.8250141140910632E-2</v>
      </c>
      <c r="J20">
        <f t="shared" si="1"/>
        <v>1.0038</v>
      </c>
      <c r="K20" s="61">
        <f t="shared" si="3"/>
        <v>2.4131064609436148E-3</v>
      </c>
    </row>
    <row r="21" spans="1:12" x14ac:dyDescent="0.25">
      <c r="A21">
        <v>1947</v>
      </c>
      <c r="B21">
        <v>5.1999999999999998E-2</v>
      </c>
      <c r="C21">
        <v>6.0083330000000002E-3</v>
      </c>
      <c r="D21">
        <v>9.1969679999999998E-3</v>
      </c>
      <c r="E21">
        <v>3.4878787000000001E-2</v>
      </c>
      <c r="F21">
        <v>6.0083330000000002E-3</v>
      </c>
      <c r="G21">
        <f t="shared" si="0"/>
        <v>1.034878787</v>
      </c>
      <c r="H21" s="61">
        <f t="shared" si="2"/>
        <v>6.6194558054125663E-2</v>
      </c>
      <c r="J21">
        <f t="shared" si="1"/>
        <v>1.006008333</v>
      </c>
      <c r="K21" s="61">
        <f t="shared" si="3"/>
        <v>2.7375216994629525E-3</v>
      </c>
    </row>
    <row r="22" spans="1:12" x14ac:dyDescent="0.25">
      <c r="A22">
        <v>1948</v>
      </c>
      <c r="B22">
        <v>5.7045751999999998E-2</v>
      </c>
      <c r="C22">
        <v>1.0449999999999999E-2</v>
      </c>
      <c r="D22">
        <v>1.9510369E-2</v>
      </c>
      <c r="E22">
        <v>4.2031599000000003E-2</v>
      </c>
      <c r="F22">
        <v>1.0449999999999999E-2</v>
      </c>
      <c r="G22">
        <f t="shared" si="0"/>
        <v>1.042031599</v>
      </c>
      <c r="H22" s="61">
        <f t="shared" si="2"/>
        <v>5.1905994754773532E-2</v>
      </c>
      <c r="J22">
        <f t="shared" si="1"/>
        <v>1.0104500000000001</v>
      </c>
      <c r="K22" s="61">
        <f t="shared" si="3"/>
        <v>3.7152647949076911E-3</v>
      </c>
    </row>
    <row r="23" spans="1:12" x14ac:dyDescent="0.25">
      <c r="A23">
        <v>1949</v>
      </c>
      <c r="B23">
        <v>0.18303223699999999</v>
      </c>
      <c r="C23">
        <v>1.115E-2</v>
      </c>
      <c r="D23">
        <v>4.6634851999999997E-2</v>
      </c>
      <c r="E23">
        <v>0.12847328299999999</v>
      </c>
      <c r="F23">
        <v>1.115E-2</v>
      </c>
      <c r="G23">
        <f t="shared" si="0"/>
        <v>1.1284732829999999</v>
      </c>
      <c r="H23" s="61">
        <f t="shared" si="2"/>
        <v>6.3526236913620249E-2</v>
      </c>
      <c r="J23">
        <f t="shared" si="1"/>
        <v>1.01115</v>
      </c>
      <c r="K23" s="61">
        <f t="shared" si="3"/>
        <v>4.782788337727828E-3</v>
      </c>
    </row>
    <row r="24" spans="1:12" x14ac:dyDescent="0.25">
      <c r="A24">
        <v>1950</v>
      </c>
      <c r="B24">
        <v>0.30805538999999998</v>
      </c>
      <c r="C24">
        <v>1.2033333E-2</v>
      </c>
      <c r="D24">
        <v>4.2959570000000004E-3</v>
      </c>
      <c r="E24">
        <v>0.186551617</v>
      </c>
      <c r="F24">
        <v>1.2033333E-2</v>
      </c>
      <c r="G24">
        <f t="shared" si="0"/>
        <v>1.1865516170000001</v>
      </c>
      <c r="H24" s="61">
        <f t="shared" si="2"/>
        <v>8.6574970747805846E-2</v>
      </c>
      <c r="J24">
        <f t="shared" si="1"/>
        <v>1.012033333</v>
      </c>
      <c r="K24" s="61">
        <f t="shared" si="3"/>
        <v>5.9493385042002078E-3</v>
      </c>
    </row>
    <row r="25" spans="1:12" x14ac:dyDescent="0.25">
      <c r="A25">
        <v>1951</v>
      </c>
      <c r="B25">
        <v>0.23678463</v>
      </c>
      <c r="C25">
        <v>1.5174999999999999E-2</v>
      </c>
      <c r="D25">
        <v>-2.953139E-3</v>
      </c>
      <c r="E25">
        <v>0.14088952299999999</v>
      </c>
      <c r="F25">
        <v>1.5174999999999999E-2</v>
      </c>
      <c r="G25">
        <f t="shared" si="0"/>
        <v>1.140889523</v>
      </c>
      <c r="H25" s="61">
        <f t="shared" si="2"/>
        <v>0.11078125267658279</v>
      </c>
      <c r="J25">
        <f t="shared" si="1"/>
        <v>1.0151749999999999</v>
      </c>
      <c r="K25" s="61">
        <f t="shared" si="3"/>
        <v>7.3355028075314799E-3</v>
      </c>
    </row>
    <row r="26" spans="1:12" x14ac:dyDescent="0.25">
      <c r="A26">
        <v>1952</v>
      </c>
      <c r="B26">
        <v>0.18150988600000001</v>
      </c>
      <c r="C26">
        <v>1.7225000000000001E-2</v>
      </c>
      <c r="D26">
        <v>2.2679962000000001E-2</v>
      </c>
      <c r="E26">
        <v>0.117977917</v>
      </c>
      <c r="F26">
        <v>1.7225000000000001E-2</v>
      </c>
      <c r="G26">
        <f t="shared" si="0"/>
        <v>1.1179779169999999</v>
      </c>
      <c r="H26" s="61">
        <f t="shared" si="2"/>
        <v>0.11016275710559165</v>
      </c>
      <c r="J26">
        <f t="shared" si="1"/>
        <v>1.017225</v>
      </c>
      <c r="K26" s="61">
        <f t="shared" si="3"/>
        <v>8.7123809918385753E-3</v>
      </c>
    </row>
    <row r="27" spans="1:12" x14ac:dyDescent="0.25">
      <c r="A27">
        <v>1953</v>
      </c>
      <c r="B27">
        <v>-1.2082047E-2</v>
      </c>
      <c r="C27">
        <v>1.8908332999999999E-2</v>
      </c>
      <c r="D27">
        <v>4.1438402999999999E-2</v>
      </c>
      <c r="E27">
        <v>9.3261330000000003E-3</v>
      </c>
      <c r="F27">
        <v>1.8908332999999999E-2</v>
      </c>
      <c r="G27">
        <f t="shared" si="0"/>
        <v>1.0093261330000001</v>
      </c>
      <c r="H27" s="61">
        <f t="shared" si="2"/>
        <v>9.4792298469734915E-2</v>
      </c>
      <c r="J27">
        <f t="shared" si="1"/>
        <v>1.0189083329999999</v>
      </c>
      <c r="K27" s="61">
        <f t="shared" si="3"/>
        <v>1.022042197838835E-2</v>
      </c>
    </row>
    <row r="28" spans="1:12" x14ac:dyDescent="0.25">
      <c r="A28">
        <v>1954</v>
      </c>
      <c r="B28">
        <v>0.52563321200000002</v>
      </c>
      <c r="C28">
        <v>9.3833330000000006E-3</v>
      </c>
      <c r="D28">
        <v>3.2898034999999999E-2</v>
      </c>
      <c r="E28">
        <v>0.32853914099999998</v>
      </c>
      <c r="F28">
        <v>9.3833330000000006E-3</v>
      </c>
      <c r="G28">
        <f t="shared" si="0"/>
        <v>1.328539141</v>
      </c>
      <c r="H28" s="61">
        <f t="shared" si="2"/>
        <v>0.11320060893161132</v>
      </c>
      <c r="J28">
        <f t="shared" si="1"/>
        <v>1.0093833329999999</v>
      </c>
      <c r="K28" s="61">
        <f t="shared" si="3"/>
        <v>1.0780924937550784E-2</v>
      </c>
    </row>
    <row r="29" spans="1:12" x14ac:dyDescent="0.25">
      <c r="A29">
        <v>1955</v>
      </c>
      <c r="B29">
        <v>0.32597331899999998</v>
      </c>
      <c r="C29">
        <v>1.7250000000000001E-2</v>
      </c>
      <c r="D29">
        <v>-1.3364391E-2</v>
      </c>
      <c r="E29">
        <v>0.19023823500000001</v>
      </c>
      <c r="F29">
        <v>1.7250000000000001E-2</v>
      </c>
      <c r="G29">
        <f t="shared" si="0"/>
        <v>1.190238235</v>
      </c>
      <c r="H29" s="61">
        <f t="shared" si="2"/>
        <v>0.10953555444095864</v>
      </c>
      <c r="J29">
        <f t="shared" si="1"/>
        <v>1.01725</v>
      </c>
      <c r="K29" s="61">
        <f t="shared" si="3"/>
        <v>1.2127181175120461E-2</v>
      </c>
    </row>
    <row r="30" spans="1:12" x14ac:dyDescent="0.25">
      <c r="A30">
        <v>1956</v>
      </c>
      <c r="B30">
        <v>7.4395118999999996E-2</v>
      </c>
      <c r="C30">
        <v>2.6275E-2</v>
      </c>
      <c r="D30">
        <v>-2.2557738000000001E-2</v>
      </c>
      <c r="E30">
        <v>3.5613975999999999E-2</v>
      </c>
      <c r="F30">
        <v>2.6275E-2</v>
      </c>
      <c r="G30">
        <f t="shared" si="0"/>
        <v>1.035613976</v>
      </c>
      <c r="H30" s="61">
        <f t="shared" si="2"/>
        <v>0.1177541165292737</v>
      </c>
      <c r="J30">
        <f t="shared" si="1"/>
        <v>1.026275</v>
      </c>
      <c r="K30" s="61">
        <f t="shared" si="3"/>
        <v>1.4370811815354267E-2</v>
      </c>
    </row>
    <row r="31" spans="1:12" x14ac:dyDescent="0.25">
      <c r="A31">
        <v>1957</v>
      </c>
      <c r="B31">
        <v>-0.104573602</v>
      </c>
      <c r="C31">
        <v>3.2250000000000001E-2</v>
      </c>
      <c r="D31">
        <v>6.7970128000000005E-2</v>
      </c>
      <c r="E31">
        <v>-3.5556110000000002E-2</v>
      </c>
      <c r="F31">
        <v>3.2250000000000001E-2</v>
      </c>
      <c r="G31">
        <f t="shared" si="0"/>
        <v>0.96444388999999997</v>
      </c>
      <c r="H31" s="61">
        <f t="shared" si="2"/>
        <v>0.10990300215119886</v>
      </c>
      <c r="I31" s="61">
        <f>GEOMEAN(G2:G31)-1</f>
        <v>6.6168896039744629E-2</v>
      </c>
      <c r="J31">
        <f t="shared" si="1"/>
        <v>1.0322499999999999</v>
      </c>
      <c r="K31" s="61">
        <f t="shared" si="3"/>
        <v>1.6986236486166817E-2</v>
      </c>
      <c r="L31" s="61">
        <f>GEOMEAN(J2:J31)-1</f>
        <v>1.1859128647865091E-2</v>
      </c>
    </row>
    <row r="32" spans="1:12" x14ac:dyDescent="0.25">
      <c r="A32">
        <v>1958</v>
      </c>
      <c r="B32">
        <v>0.43719954999999999</v>
      </c>
      <c r="C32">
        <v>1.7708333E-2</v>
      </c>
      <c r="D32">
        <v>-2.0990182E-2</v>
      </c>
      <c r="E32">
        <v>0.25392365700000002</v>
      </c>
      <c r="F32">
        <v>1.7708333E-2</v>
      </c>
      <c r="G32">
        <f t="shared" si="0"/>
        <v>1.2539236570000001</v>
      </c>
      <c r="H32" s="61">
        <f t="shared" si="2"/>
        <v>0.13063922125531757</v>
      </c>
      <c r="I32" s="61">
        <f t="shared" ref="I32:I91" si="4">GEOMEAN(G3:G32)-1</f>
        <v>6.5822458487236668E-2</v>
      </c>
      <c r="J32">
        <f t="shared" si="1"/>
        <v>1.0177083330000001</v>
      </c>
      <c r="K32" s="61">
        <f t="shared" si="3"/>
        <v>1.7714414215585172E-2</v>
      </c>
      <c r="L32" s="61">
        <f t="shared" ref="L32:L91" si="5">GEOMEAN(J3:J32)-1</f>
        <v>1.14281066772568E-2</v>
      </c>
    </row>
    <row r="33" spans="1:12" x14ac:dyDescent="0.25">
      <c r="A33">
        <v>1959</v>
      </c>
      <c r="B33">
        <v>0.12056457199999999</v>
      </c>
      <c r="C33">
        <v>3.3858332999999997E-2</v>
      </c>
      <c r="D33">
        <v>-2.6466313000000002E-2</v>
      </c>
      <c r="E33">
        <v>6.1752217999999998E-2</v>
      </c>
      <c r="F33">
        <v>3.3858332999999997E-2</v>
      </c>
      <c r="G33">
        <f t="shared" si="0"/>
        <v>1.0617522180000001</v>
      </c>
      <c r="H33" s="61">
        <f t="shared" si="2"/>
        <v>0.12376948847756264</v>
      </c>
      <c r="I33" s="61">
        <f t="shared" si="4"/>
        <v>6.9147632090128974E-2</v>
      </c>
      <c r="J33">
        <f t="shared" si="1"/>
        <v>1.033858333</v>
      </c>
      <c r="K33" s="61">
        <f t="shared" si="3"/>
        <v>1.9977214924871367E-2</v>
      </c>
      <c r="L33" s="61">
        <f t="shared" si="5"/>
        <v>1.1501834482013917E-2</v>
      </c>
    </row>
    <row r="34" spans="1:12" x14ac:dyDescent="0.25">
      <c r="A34">
        <v>1960</v>
      </c>
      <c r="B34">
        <v>3.3653530000000002E-3</v>
      </c>
      <c r="C34">
        <v>2.8833332999999999E-2</v>
      </c>
      <c r="D34">
        <v>0.11639503700000001</v>
      </c>
      <c r="E34">
        <v>4.8577227000000001E-2</v>
      </c>
      <c r="F34">
        <v>2.8833332999999999E-2</v>
      </c>
      <c r="G34">
        <f t="shared" si="0"/>
        <v>1.048577227</v>
      </c>
      <c r="H34" s="61">
        <f t="shared" si="2"/>
        <v>0.10996328855126336</v>
      </c>
      <c r="I34" s="61">
        <f t="shared" si="4"/>
        <v>7.5928338159859665E-2</v>
      </c>
      <c r="J34">
        <f t="shared" si="1"/>
        <v>1.0288333329999999</v>
      </c>
      <c r="K34" s="61">
        <f t="shared" si="3"/>
        <v>2.1657885067313254E-2</v>
      </c>
      <c r="L34" s="61">
        <f t="shared" si="5"/>
        <v>1.0960159644236134E-2</v>
      </c>
    </row>
    <row r="35" spans="1:12" x14ac:dyDescent="0.25">
      <c r="A35">
        <v>1961</v>
      </c>
      <c r="B35">
        <v>0.26637713000000002</v>
      </c>
      <c r="C35">
        <v>2.3541666999999999E-2</v>
      </c>
      <c r="D35">
        <v>2.0609208E-2</v>
      </c>
      <c r="E35">
        <v>0.16806996099999999</v>
      </c>
      <c r="F35">
        <v>2.3541666999999999E-2</v>
      </c>
      <c r="G35">
        <f t="shared" si="0"/>
        <v>1.168069961</v>
      </c>
      <c r="H35" s="61">
        <f t="shared" si="2"/>
        <v>0.1125797249035323</v>
      </c>
      <c r="I35" s="61">
        <f t="shared" si="4"/>
        <v>9.3082698414603593E-2</v>
      </c>
      <c r="J35">
        <f t="shared" si="1"/>
        <v>1.0235416669999999</v>
      </c>
      <c r="K35" s="61">
        <f t="shared" si="3"/>
        <v>2.249678812721978E-2</v>
      </c>
      <c r="L35" s="61">
        <f t="shared" si="5"/>
        <v>1.0974704152828529E-2</v>
      </c>
    </row>
    <row r="36" spans="1:12" x14ac:dyDescent="0.25">
      <c r="A36">
        <v>1962</v>
      </c>
      <c r="B36">
        <v>-8.8114604999999999E-2</v>
      </c>
      <c r="C36">
        <v>2.7733332999999999E-2</v>
      </c>
      <c r="D36">
        <v>5.6935441000000003E-2</v>
      </c>
      <c r="E36">
        <v>-3.0094586999999999E-2</v>
      </c>
      <c r="F36">
        <v>2.7733332999999999E-2</v>
      </c>
      <c r="G36">
        <f t="shared" si="0"/>
        <v>0.96990541299999999</v>
      </c>
      <c r="H36" s="61">
        <f t="shared" si="2"/>
        <v>9.6884140255693474E-2</v>
      </c>
      <c r="I36" s="61">
        <f t="shared" si="4"/>
        <v>9.2582805104444388E-2</v>
      </c>
      <c r="J36">
        <f t="shared" si="1"/>
        <v>1.027733333</v>
      </c>
      <c r="K36" s="61">
        <f t="shared" si="3"/>
        <v>2.3548188977878803E-2</v>
      </c>
      <c r="L36" s="61">
        <f t="shared" si="5"/>
        <v>1.1538060560274621E-2</v>
      </c>
    </row>
    <row r="37" spans="1:12" x14ac:dyDescent="0.25">
      <c r="A37">
        <v>1963</v>
      </c>
      <c r="B37">
        <v>0.22611927100000001</v>
      </c>
      <c r="C37">
        <v>3.1591666999999997E-2</v>
      </c>
      <c r="D37">
        <v>1.6841621000000001E-2</v>
      </c>
      <c r="E37">
        <v>0.14240821100000001</v>
      </c>
      <c r="F37">
        <v>3.1591666999999997E-2</v>
      </c>
      <c r="G37">
        <f t="shared" si="0"/>
        <v>1.142408211</v>
      </c>
      <c r="H37" s="61">
        <f t="shared" si="2"/>
        <v>0.110554143721179</v>
      </c>
      <c r="I37" s="61">
        <f t="shared" si="4"/>
        <v>8.7683156603937551E-2</v>
      </c>
      <c r="J37">
        <f t="shared" si="1"/>
        <v>1.031591667</v>
      </c>
      <c r="K37" s="61">
        <f t="shared" si="3"/>
        <v>2.4815216788521388E-2</v>
      </c>
      <c r="L37" s="61">
        <f t="shared" si="5"/>
        <v>1.2264899392983031E-2</v>
      </c>
    </row>
    <row r="38" spans="1:12" x14ac:dyDescent="0.25">
      <c r="A38">
        <v>1964</v>
      </c>
      <c r="B38">
        <v>0.16415455900000001</v>
      </c>
      <c r="C38">
        <v>3.5466667E-2</v>
      </c>
      <c r="D38">
        <v>3.7280648999999999E-2</v>
      </c>
      <c r="E38">
        <v>0.11340499499999999</v>
      </c>
      <c r="F38">
        <v>3.5466667E-2</v>
      </c>
      <c r="G38">
        <f t="shared" si="0"/>
        <v>1.113404995</v>
      </c>
      <c r="H38" s="61">
        <f t="shared" si="2"/>
        <v>9.110769350180159E-2</v>
      </c>
      <c r="I38" s="61">
        <f t="shared" si="4"/>
        <v>9.0696622150203465E-2</v>
      </c>
      <c r="J38">
        <f t="shared" si="1"/>
        <v>1.0354666669999999</v>
      </c>
      <c r="K38" s="61">
        <f t="shared" si="3"/>
        <v>2.743312780679652E-2</v>
      </c>
      <c r="L38" s="61">
        <f t="shared" si="5"/>
        <v>1.3347681865647498E-2</v>
      </c>
    </row>
    <row r="39" spans="1:12" x14ac:dyDescent="0.25">
      <c r="A39">
        <v>1965</v>
      </c>
      <c r="B39">
        <v>0.123992425</v>
      </c>
      <c r="C39">
        <v>3.9491667000000001E-2</v>
      </c>
      <c r="D39">
        <v>7.1885509999999996E-3</v>
      </c>
      <c r="E39">
        <v>7.7270875000000003E-2</v>
      </c>
      <c r="F39">
        <v>3.9491667000000001E-2</v>
      </c>
      <c r="G39">
        <f t="shared" si="0"/>
        <v>1.077270875</v>
      </c>
      <c r="H39" s="61">
        <f t="shared" si="2"/>
        <v>8.028095613884445E-2</v>
      </c>
      <c r="I39" s="61">
        <f t="shared" si="4"/>
        <v>8.3931791774807474E-2</v>
      </c>
      <c r="J39">
        <f t="shared" si="1"/>
        <v>1.0394916670000001</v>
      </c>
      <c r="K39" s="61">
        <f t="shared" si="3"/>
        <v>2.9657758007069157E-2</v>
      </c>
      <c r="L39" s="61">
        <f t="shared" si="5"/>
        <v>1.4600217132285209E-2</v>
      </c>
    </row>
    <row r="40" spans="1:12" x14ac:dyDescent="0.25">
      <c r="A40">
        <v>1966</v>
      </c>
      <c r="B40">
        <v>-9.9709541999999998E-2</v>
      </c>
      <c r="C40">
        <v>4.8625000000000002E-2</v>
      </c>
      <c r="D40">
        <v>2.9079409000000001E-2</v>
      </c>
      <c r="E40">
        <v>-4.8193962E-2</v>
      </c>
      <c r="F40">
        <v>4.8625000000000002E-2</v>
      </c>
      <c r="G40">
        <f t="shared" si="0"/>
        <v>0.95180603799999997</v>
      </c>
      <c r="H40" s="61">
        <f t="shared" si="2"/>
        <v>7.1202988000651279E-2</v>
      </c>
      <c r="I40" s="61">
        <f t="shared" si="4"/>
        <v>7.5243148961696038E-2</v>
      </c>
      <c r="J40">
        <f t="shared" si="1"/>
        <v>1.0486249999999999</v>
      </c>
      <c r="K40" s="61">
        <f t="shared" si="3"/>
        <v>3.1878448088966227E-2</v>
      </c>
      <c r="L40" s="61">
        <f t="shared" si="5"/>
        <v>1.6148875170288068E-2</v>
      </c>
    </row>
    <row r="41" spans="1:12" x14ac:dyDescent="0.25">
      <c r="A41">
        <v>1967</v>
      </c>
      <c r="B41">
        <v>0.238029665</v>
      </c>
      <c r="C41">
        <v>4.3066667000000003E-2</v>
      </c>
      <c r="D41">
        <v>-1.5806210000000001E-2</v>
      </c>
      <c r="E41">
        <v>0.13649531500000001</v>
      </c>
      <c r="F41">
        <v>4.3066667000000003E-2</v>
      </c>
      <c r="G41">
        <f t="shared" si="0"/>
        <v>1.1364953149999999</v>
      </c>
      <c r="H41" s="61">
        <f t="shared" si="2"/>
        <v>8.8932209018192321E-2</v>
      </c>
      <c r="I41" s="61">
        <f t="shared" si="4"/>
        <v>8.8196798347961902E-2</v>
      </c>
      <c r="J41">
        <f t="shared" si="1"/>
        <v>1.0430666669999999</v>
      </c>
      <c r="K41" s="61">
        <f t="shared" si="3"/>
        <v>3.2954660347285003E-2</v>
      </c>
      <c r="L41" s="61">
        <f t="shared" si="5"/>
        <v>1.7484652135421497E-2</v>
      </c>
    </row>
    <row r="42" spans="1:12" x14ac:dyDescent="0.25">
      <c r="A42">
        <v>1968</v>
      </c>
      <c r="B42">
        <v>0.108148627</v>
      </c>
      <c r="C42">
        <v>5.3383332999999998E-2</v>
      </c>
      <c r="D42">
        <v>3.2746196999999998E-2</v>
      </c>
      <c r="E42">
        <v>7.7987655000000003E-2</v>
      </c>
      <c r="F42">
        <v>5.3383332999999998E-2</v>
      </c>
      <c r="G42">
        <f t="shared" si="0"/>
        <v>1.077987655</v>
      </c>
      <c r="H42" s="61">
        <f t="shared" si="2"/>
        <v>7.2593381824358483E-2</v>
      </c>
      <c r="I42" s="61">
        <f t="shared" si="4"/>
        <v>8.453947308884957E-2</v>
      </c>
      <c r="J42">
        <f t="shared" si="1"/>
        <v>1.053383333</v>
      </c>
      <c r="K42" s="61">
        <f t="shared" si="3"/>
        <v>3.6519723640117352E-2</v>
      </c>
      <c r="L42" s="61">
        <f t="shared" si="5"/>
        <v>1.9227990050915356E-2</v>
      </c>
    </row>
    <row r="43" spans="1:12" x14ac:dyDescent="0.25">
      <c r="A43">
        <v>1969</v>
      </c>
      <c r="B43">
        <v>-8.2413711000000001E-2</v>
      </c>
      <c r="C43">
        <v>6.6666666999999999E-2</v>
      </c>
      <c r="D43">
        <v>-5.0140493000000001E-2</v>
      </c>
      <c r="E43">
        <v>-6.9504423999999995E-2</v>
      </c>
      <c r="F43">
        <v>6.6666666999999999E-2</v>
      </c>
      <c r="G43">
        <f t="shared" si="0"/>
        <v>0.93049557599999999</v>
      </c>
      <c r="H43" s="61">
        <f t="shared" si="2"/>
        <v>5.8532572749231848E-2</v>
      </c>
      <c r="I43" s="61">
        <f t="shared" si="4"/>
        <v>8.1541587775103119E-2</v>
      </c>
      <c r="J43">
        <f t="shared" si="1"/>
        <v>1.066666667</v>
      </c>
      <c r="K43" s="61">
        <f t="shared" si="3"/>
        <v>3.9762953801856682E-2</v>
      </c>
      <c r="L43" s="61">
        <f t="shared" si="5"/>
        <v>2.1407397796995742E-2</v>
      </c>
    </row>
    <row r="44" spans="1:12" x14ac:dyDescent="0.25">
      <c r="A44">
        <v>1970</v>
      </c>
      <c r="B44">
        <v>3.5611449000000003E-2</v>
      </c>
      <c r="C44">
        <v>6.3916666999999996E-2</v>
      </c>
      <c r="D44">
        <v>0.167547372</v>
      </c>
      <c r="E44">
        <v>8.8385818000000005E-2</v>
      </c>
      <c r="F44">
        <v>6.3916666999999996E-2</v>
      </c>
      <c r="G44">
        <f t="shared" si="0"/>
        <v>1.0883858179999999</v>
      </c>
      <c r="H44" s="61">
        <f t="shared" si="2"/>
        <v>6.2484178737394647E-2</v>
      </c>
      <c r="I44" s="61">
        <f t="shared" si="4"/>
        <v>8.6167810234815123E-2</v>
      </c>
      <c r="J44">
        <f t="shared" si="1"/>
        <v>1.063916667</v>
      </c>
      <c r="K44" s="61">
        <f t="shared" si="3"/>
        <v>4.3255296591285797E-2</v>
      </c>
      <c r="L44" s="61">
        <f t="shared" si="5"/>
        <v>2.350680135614569E-2</v>
      </c>
    </row>
    <row r="45" spans="1:12" x14ac:dyDescent="0.25">
      <c r="A45">
        <v>1971</v>
      </c>
      <c r="B45">
        <v>0.14221150299999999</v>
      </c>
      <c r="C45">
        <v>4.3325000000000002E-2</v>
      </c>
      <c r="D45">
        <v>9.7868966000000002E-2</v>
      </c>
      <c r="E45">
        <v>0.12447448799999999</v>
      </c>
      <c r="F45">
        <v>4.3325000000000002E-2</v>
      </c>
      <c r="G45">
        <f t="shared" si="0"/>
        <v>1.1244744879999999</v>
      </c>
      <c r="H45" s="61">
        <f t="shared" si="2"/>
        <v>5.8450486554204151E-2</v>
      </c>
      <c r="I45" s="61">
        <f t="shared" si="4"/>
        <v>9.3645935278074965E-2</v>
      </c>
      <c r="J45">
        <f t="shared" si="1"/>
        <v>1.0433250000000001</v>
      </c>
      <c r="K45" s="61">
        <f t="shared" si="3"/>
        <v>4.5254406298297134E-2</v>
      </c>
      <c r="L45" s="61">
        <f t="shared" si="5"/>
        <v>2.4910714640430154E-2</v>
      </c>
    </row>
    <row r="46" spans="1:12" x14ac:dyDescent="0.25">
      <c r="A46">
        <v>1972</v>
      </c>
      <c r="B46">
        <v>0.187553629</v>
      </c>
      <c r="C46">
        <v>4.0724999999999997E-2</v>
      </c>
      <c r="D46">
        <v>2.8184490999999999E-2</v>
      </c>
      <c r="E46">
        <v>0.123805974</v>
      </c>
      <c r="F46">
        <v>4.0724999999999997E-2</v>
      </c>
      <c r="G46">
        <f t="shared" si="0"/>
        <v>1.1238059739999999</v>
      </c>
      <c r="H46" s="61">
        <f t="shared" si="2"/>
        <v>7.4154475333370273E-2</v>
      </c>
      <c r="I46" s="61">
        <f t="shared" si="4"/>
        <v>9.3632440840206721E-2</v>
      </c>
      <c r="J46">
        <f t="shared" si="1"/>
        <v>1.0407249999999999</v>
      </c>
      <c r="K46" s="61">
        <f t="shared" si="3"/>
        <v>4.6568264882110855E-2</v>
      </c>
      <c r="L46" s="61">
        <f t="shared" si="5"/>
        <v>2.6158394785618322E-2</v>
      </c>
    </row>
    <row r="47" spans="1:12" x14ac:dyDescent="0.25">
      <c r="A47">
        <v>1973</v>
      </c>
      <c r="B47">
        <v>-0.14308047400000001</v>
      </c>
      <c r="C47">
        <v>7.0316666999999999E-2</v>
      </c>
      <c r="D47">
        <v>3.6586646E-2</v>
      </c>
      <c r="E47">
        <v>-7.1213626000000002E-2</v>
      </c>
      <c r="F47">
        <v>7.0316666999999999E-2</v>
      </c>
      <c r="G47">
        <f t="shared" si="0"/>
        <v>0.92878637399999997</v>
      </c>
      <c r="H47" s="61">
        <f t="shared" si="2"/>
        <v>5.2146449936478101E-2</v>
      </c>
      <c r="I47" s="61">
        <f t="shared" si="4"/>
        <v>8.5548474962909626E-2</v>
      </c>
      <c r="J47">
        <f t="shared" si="1"/>
        <v>1.0703166669999999</v>
      </c>
      <c r="K47" s="61">
        <f t="shared" si="3"/>
        <v>5.043215551853808E-2</v>
      </c>
      <c r="L47" s="61">
        <f t="shared" si="5"/>
        <v>2.8355414208106611E-2</v>
      </c>
    </row>
    <row r="48" spans="1:12" x14ac:dyDescent="0.25">
      <c r="A48">
        <v>1974</v>
      </c>
      <c r="B48">
        <v>-0.25901785799999999</v>
      </c>
      <c r="C48">
        <v>7.8299999999999995E-2</v>
      </c>
      <c r="D48">
        <v>1.9886087E-2</v>
      </c>
      <c r="E48">
        <v>-0.14745628</v>
      </c>
      <c r="F48">
        <v>7.8299999999999995E-2</v>
      </c>
      <c r="G48">
        <f t="shared" si="0"/>
        <v>0.85254372</v>
      </c>
      <c r="H48" s="61">
        <f t="shared" si="2"/>
        <v>2.443060264494723E-2</v>
      </c>
      <c r="I48" s="61">
        <f t="shared" si="4"/>
        <v>7.5576237699134907E-2</v>
      </c>
      <c r="J48">
        <f t="shared" si="1"/>
        <v>1.0783</v>
      </c>
      <c r="K48" s="61">
        <f t="shared" si="3"/>
        <v>5.4698567149413124E-2</v>
      </c>
      <c r="L48" s="61">
        <f t="shared" si="5"/>
        <v>3.081244400180716E-2</v>
      </c>
    </row>
    <row r="49" spans="1:12" x14ac:dyDescent="0.25">
      <c r="A49">
        <v>1975</v>
      </c>
      <c r="B49">
        <v>0.36995137099999997</v>
      </c>
      <c r="C49">
        <v>5.7750000000000003E-2</v>
      </c>
      <c r="D49">
        <v>3.6052536000000003E-2</v>
      </c>
      <c r="E49">
        <v>0.23639183699999999</v>
      </c>
      <c r="F49">
        <v>5.7750000000000003E-2</v>
      </c>
      <c r="G49">
        <f t="shared" si="0"/>
        <v>1.236391837</v>
      </c>
      <c r="H49" s="61">
        <f t="shared" si="2"/>
        <v>3.8641484132625026E-2</v>
      </c>
      <c r="I49" s="61">
        <f t="shared" si="4"/>
        <v>7.5757880254604837E-2</v>
      </c>
      <c r="J49">
        <f t="shared" si="1"/>
        <v>1.05775</v>
      </c>
      <c r="K49" s="61">
        <f t="shared" si="3"/>
        <v>5.6536629020687457E-2</v>
      </c>
      <c r="L49" s="61">
        <f t="shared" si="5"/>
        <v>3.2612823785316269E-2</v>
      </c>
    </row>
    <row r="50" spans="1:12" x14ac:dyDescent="0.25">
      <c r="A50">
        <v>1976</v>
      </c>
      <c r="B50">
        <v>0.23830999</v>
      </c>
      <c r="C50">
        <v>4.9741667000000003E-2</v>
      </c>
      <c r="D50">
        <v>0.159845607</v>
      </c>
      <c r="E50">
        <v>0.20692423700000001</v>
      </c>
      <c r="F50">
        <v>4.9741667000000003E-2</v>
      </c>
      <c r="G50">
        <f t="shared" si="0"/>
        <v>1.206924237</v>
      </c>
      <c r="H50" s="61">
        <f t="shared" si="2"/>
        <v>6.3601203254227912E-2</v>
      </c>
      <c r="I50" s="61">
        <f t="shared" si="4"/>
        <v>8.3924312855546912E-2</v>
      </c>
      <c r="J50">
        <f t="shared" si="1"/>
        <v>1.0497416669999999</v>
      </c>
      <c r="K50" s="61">
        <f t="shared" si="3"/>
        <v>5.6649084341705347E-2</v>
      </c>
      <c r="L50" s="61">
        <f t="shared" si="5"/>
        <v>3.4154332262400944E-2</v>
      </c>
    </row>
    <row r="51" spans="1:12" x14ac:dyDescent="0.25">
      <c r="A51">
        <v>1977</v>
      </c>
      <c r="B51">
        <v>-6.9797041000000004E-2</v>
      </c>
      <c r="C51">
        <v>5.2691666999999998E-2</v>
      </c>
      <c r="D51">
        <v>1.2899605999999999E-2</v>
      </c>
      <c r="E51">
        <v>-3.6718382000000001E-2</v>
      </c>
      <c r="F51">
        <v>5.2691666999999998E-2</v>
      </c>
      <c r="G51">
        <f t="shared" si="0"/>
        <v>0.96328161800000001</v>
      </c>
      <c r="H51" s="61">
        <f t="shared" si="2"/>
        <v>4.6158245278839383E-2</v>
      </c>
      <c r="I51" s="61">
        <f t="shared" si="4"/>
        <v>8.1337051309794628E-2</v>
      </c>
      <c r="J51">
        <f t="shared" si="1"/>
        <v>1.0526916669999999</v>
      </c>
      <c r="K51" s="61">
        <f t="shared" si="3"/>
        <v>5.7620092407878687E-2</v>
      </c>
      <c r="L51" s="61">
        <f t="shared" si="5"/>
        <v>3.5719157062706453E-2</v>
      </c>
    </row>
    <row r="52" spans="1:12" x14ac:dyDescent="0.25">
      <c r="A52">
        <v>1978</v>
      </c>
      <c r="B52">
        <v>6.5092839E-2</v>
      </c>
      <c r="C52">
        <v>7.1883332999999994E-2</v>
      </c>
      <c r="D52">
        <v>-7.775807E-3</v>
      </c>
      <c r="E52">
        <v>3.5945380999999998E-2</v>
      </c>
      <c r="F52">
        <v>7.1883332999999994E-2</v>
      </c>
      <c r="G52">
        <f t="shared" si="0"/>
        <v>1.0359453809999999</v>
      </c>
      <c r="H52" s="61">
        <f t="shared" si="2"/>
        <v>4.2004727628321525E-2</v>
      </c>
      <c r="I52" s="61">
        <f t="shared" si="4"/>
        <v>8.1125928362957955E-2</v>
      </c>
      <c r="J52">
        <f t="shared" si="1"/>
        <v>1.0718833329999999</v>
      </c>
      <c r="K52" s="61">
        <f t="shared" si="3"/>
        <v>5.9463014875474229E-2</v>
      </c>
      <c r="L52" s="61">
        <f t="shared" si="5"/>
        <v>3.7758817660493271E-2</v>
      </c>
    </row>
    <row r="53" spans="1:12" x14ac:dyDescent="0.25">
      <c r="A53">
        <v>1979</v>
      </c>
      <c r="B53">
        <v>0.18519490199999999</v>
      </c>
      <c r="C53">
        <v>0.100691667</v>
      </c>
      <c r="D53">
        <v>6.7072030000000001E-3</v>
      </c>
      <c r="E53">
        <v>0.11379982199999999</v>
      </c>
      <c r="F53">
        <v>0.100691667</v>
      </c>
      <c r="G53">
        <f t="shared" si="0"/>
        <v>1.1137998220000001</v>
      </c>
      <c r="H53" s="61">
        <f t="shared" si="2"/>
        <v>6.0911049203262957E-2</v>
      </c>
      <c r="I53" s="61">
        <f t="shared" si="4"/>
        <v>8.0654364468563777E-2</v>
      </c>
      <c r="J53">
        <f t="shared" si="1"/>
        <v>1.100691667</v>
      </c>
      <c r="K53" s="61">
        <f t="shared" si="3"/>
        <v>6.2794983610252597E-2</v>
      </c>
      <c r="L53" s="61">
        <f t="shared" si="5"/>
        <v>4.0698116614518831E-2</v>
      </c>
    </row>
    <row r="54" spans="1:12" x14ac:dyDescent="0.25">
      <c r="A54">
        <v>1980</v>
      </c>
      <c r="B54">
        <v>0.31735245499999998</v>
      </c>
      <c r="C54">
        <v>0.11434166699999999</v>
      </c>
      <c r="D54">
        <v>-2.9897442999999999E-2</v>
      </c>
      <c r="E54">
        <v>0.17845249599999999</v>
      </c>
      <c r="F54">
        <v>0.11434166699999999</v>
      </c>
      <c r="G54">
        <f t="shared" si="0"/>
        <v>1.178452496</v>
      </c>
      <c r="H54" s="61">
        <f t="shared" si="2"/>
        <v>6.9379595434164942E-2</v>
      </c>
      <c r="I54" s="61">
        <f t="shared" si="4"/>
        <v>8.0407673265753932E-2</v>
      </c>
      <c r="J54">
        <f t="shared" si="1"/>
        <v>1.1143416669999999</v>
      </c>
      <c r="K54" s="61">
        <f t="shared" si="3"/>
        <v>6.772785208011034E-2</v>
      </c>
      <c r="L54" s="61">
        <f t="shared" si="5"/>
        <v>4.4044204709694501E-2</v>
      </c>
    </row>
    <row r="55" spans="1:12" x14ac:dyDescent="0.25">
      <c r="A55">
        <v>1981</v>
      </c>
      <c r="B55">
        <v>-4.7023901999999999E-2</v>
      </c>
      <c r="C55">
        <v>0.14025000000000001</v>
      </c>
      <c r="D55">
        <v>8.1992152999999998E-2</v>
      </c>
      <c r="E55">
        <v>4.5825199999999996E-3</v>
      </c>
      <c r="F55">
        <v>0.14025000000000001</v>
      </c>
      <c r="G55">
        <f t="shared" si="0"/>
        <v>1.00458252</v>
      </c>
      <c r="H55" s="61">
        <f t="shared" si="2"/>
        <v>5.7390719126910295E-2</v>
      </c>
      <c r="I55" s="61">
        <f t="shared" si="4"/>
        <v>7.583514479860165E-2</v>
      </c>
      <c r="J55">
        <f t="shared" si="1"/>
        <v>1.14025</v>
      </c>
      <c r="K55" s="61">
        <f t="shared" si="3"/>
        <v>7.7255247513108971E-2</v>
      </c>
      <c r="L55" s="61">
        <f t="shared" si="5"/>
        <v>4.8095507034289886E-2</v>
      </c>
    </row>
    <row r="56" spans="1:12" x14ac:dyDescent="0.25">
      <c r="A56">
        <v>1982</v>
      </c>
      <c r="B56">
        <v>0.204190551</v>
      </c>
      <c r="C56">
        <v>0.106141667</v>
      </c>
      <c r="D56">
        <v>0.32814549500000001</v>
      </c>
      <c r="E56">
        <v>0.253772528</v>
      </c>
      <c r="F56">
        <v>0.106141667</v>
      </c>
      <c r="G56">
        <f t="shared" si="0"/>
        <v>1.2537725280000001</v>
      </c>
      <c r="H56" s="61">
        <f t="shared" si="2"/>
        <v>6.9025920329182311E-2</v>
      </c>
      <c r="I56" s="61">
        <f t="shared" si="4"/>
        <v>7.9953969137345204E-2</v>
      </c>
      <c r="J56">
        <f t="shared" si="1"/>
        <v>1.1061416669999999</v>
      </c>
      <c r="K56" s="61">
        <f t="shared" si="3"/>
        <v>8.3842295511593168E-2</v>
      </c>
      <c r="L56" s="61">
        <f t="shared" si="5"/>
        <v>5.1027267792519204E-2</v>
      </c>
    </row>
    <row r="57" spans="1:12" x14ac:dyDescent="0.25">
      <c r="A57">
        <v>1983</v>
      </c>
      <c r="B57">
        <v>0.223371559</v>
      </c>
      <c r="C57">
        <v>8.6108332999999995E-2</v>
      </c>
      <c r="D57">
        <v>3.2002094000000002E-2</v>
      </c>
      <c r="E57">
        <v>0.14682377299999999</v>
      </c>
      <c r="F57">
        <v>8.6108332999999995E-2</v>
      </c>
      <c r="G57">
        <f t="shared" si="0"/>
        <v>1.1468237729999999</v>
      </c>
      <c r="H57" s="61">
        <f t="shared" si="2"/>
        <v>9.1808121977280388E-2</v>
      </c>
      <c r="I57" s="61">
        <f t="shared" si="4"/>
        <v>8.4561250846551417E-2</v>
      </c>
      <c r="J57">
        <f t="shared" si="1"/>
        <v>1.0861083330000001</v>
      </c>
      <c r="K57" s="61">
        <f t="shared" si="3"/>
        <v>8.5430899057229892E-2</v>
      </c>
      <c r="L57" s="61">
        <f t="shared" si="5"/>
        <v>5.3267259652177934E-2</v>
      </c>
    </row>
    <row r="58" spans="1:12" x14ac:dyDescent="0.25">
      <c r="A58">
        <v>1984</v>
      </c>
      <c r="B58">
        <v>6.1461420000000003E-2</v>
      </c>
      <c r="C58">
        <v>9.5225000000000004E-2</v>
      </c>
      <c r="D58">
        <v>0.13733364300000001</v>
      </c>
      <c r="E58">
        <v>9.1810309000000007E-2</v>
      </c>
      <c r="F58">
        <v>9.5225000000000004E-2</v>
      </c>
      <c r="G58">
        <f t="shared" si="0"/>
        <v>1.091810309</v>
      </c>
      <c r="H58" s="61">
        <f t="shared" si="2"/>
        <v>0.1191527695928063</v>
      </c>
      <c r="I58" s="61">
        <f t="shared" si="4"/>
        <v>7.7489826925808192E-2</v>
      </c>
      <c r="J58">
        <f t="shared" si="1"/>
        <v>1.0952250000000001</v>
      </c>
      <c r="K58" s="61">
        <f t="shared" si="3"/>
        <v>8.7122676472300986E-2</v>
      </c>
      <c r="L58" s="61">
        <f t="shared" si="5"/>
        <v>5.6136758870911185E-2</v>
      </c>
    </row>
    <row r="59" spans="1:12" x14ac:dyDescent="0.25">
      <c r="A59">
        <v>1985</v>
      </c>
      <c r="B59">
        <v>0.31235149499999998</v>
      </c>
      <c r="C59">
        <v>7.4791667000000006E-2</v>
      </c>
      <c r="D59">
        <v>0.257124882</v>
      </c>
      <c r="E59">
        <v>0.29026085000000001</v>
      </c>
      <c r="F59">
        <v>7.4791667000000006E-2</v>
      </c>
      <c r="G59">
        <f t="shared" si="0"/>
        <v>1.2902608500000001</v>
      </c>
      <c r="H59" s="61">
        <f t="shared" si="2"/>
        <v>0.12393582107159817</v>
      </c>
      <c r="I59" s="61">
        <f t="shared" si="4"/>
        <v>8.0391849567696516E-2</v>
      </c>
      <c r="J59">
        <f t="shared" si="1"/>
        <v>1.074791667</v>
      </c>
      <c r="K59" s="61">
        <f t="shared" si="3"/>
        <v>8.8861595877141042E-2</v>
      </c>
      <c r="L59" s="61">
        <f t="shared" si="5"/>
        <v>5.8075629806875195E-2</v>
      </c>
    </row>
    <row r="60" spans="1:12" x14ac:dyDescent="0.25">
      <c r="A60">
        <v>1986</v>
      </c>
      <c r="B60">
        <v>0.184945788</v>
      </c>
      <c r="C60">
        <v>5.9783333000000001E-2</v>
      </c>
      <c r="D60">
        <v>0.24284215100000001</v>
      </c>
      <c r="E60">
        <v>0.208104333</v>
      </c>
      <c r="F60">
        <v>5.9783333000000001E-2</v>
      </c>
      <c r="G60">
        <f t="shared" si="0"/>
        <v>1.2081043330000001</v>
      </c>
      <c r="H60" s="61">
        <f t="shared" si="2"/>
        <v>0.124045667977978</v>
      </c>
      <c r="I60" s="61">
        <f t="shared" si="4"/>
        <v>8.5954219715690394E-2</v>
      </c>
      <c r="J60">
        <f t="shared" si="1"/>
        <v>1.0597833329999999</v>
      </c>
      <c r="K60" s="61">
        <f t="shared" si="3"/>
        <v>8.9898727319399407E-2</v>
      </c>
      <c r="L60" s="61">
        <f t="shared" si="5"/>
        <v>5.9209391448286075E-2</v>
      </c>
    </row>
    <row r="61" spans="1:12" x14ac:dyDescent="0.25">
      <c r="A61">
        <v>1987</v>
      </c>
      <c r="B61">
        <v>5.8127216000000002E-2</v>
      </c>
      <c r="C61">
        <v>5.7750000000000003E-2</v>
      </c>
      <c r="D61">
        <v>-4.9605088999999998E-2</v>
      </c>
      <c r="E61">
        <v>1.5034294E-2</v>
      </c>
      <c r="F61">
        <v>5.7750000000000003E-2</v>
      </c>
      <c r="G61">
        <f t="shared" si="0"/>
        <v>1.0150342939999999</v>
      </c>
      <c r="H61" s="61">
        <f t="shared" si="2"/>
        <v>0.1299434278296725</v>
      </c>
      <c r="I61" s="61">
        <f t="shared" si="4"/>
        <v>8.7806481582074936E-2</v>
      </c>
      <c r="J61">
        <f t="shared" si="1"/>
        <v>1.05775</v>
      </c>
      <c r="K61" s="61">
        <f t="shared" si="3"/>
        <v>9.0421310145376577E-2</v>
      </c>
      <c r="L61" s="61">
        <f t="shared" si="5"/>
        <v>6.0071342605947597E-2</v>
      </c>
    </row>
    <row r="62" spans="1:12" x14ac:dyDescent="0.25">
      <c r="A62">
        <v>1988</v>
      </c>
      <c r="B62">
        <v>0.165371928</v>
      </c>
      <c r="C62">
        <v>6.6674999999999998E-2</v>
      </c>
      <c r="D62">
        <v>8.2235957999999998E-2</v>
      </c>
      <c r="E62">
        <v>0.13211754000000001</v>
      </c>
      <c r="F62">
        <v>6.6674999999999998E-2</v>
      </c>
      <c r="G62">
        <f t="shared" si="0"/>
        <v>1.1321175400000001</v>
      </c>
      <c r="H62" s="61">
        <f t="shared" si="2"/>
        <v>0.14001920219386621</v>
      </c>
      <c r="I62" s="61">
        <f t="shared" si="4"/>
        <v>8.4107435130554631E-2</v>
      </c>
      <c r="J62">
        <f t="shared" si="1"/>
        <v>1.066675</v>
      </c>
      <c r="K62" s="61">
        <f t="shared" si="3"/>
        <v>8.9890307039302453E-2</v>
      </c>
      <c r="L62" s="61">
        <f t="shared" si="5"/>
        <v>6.1733173736903346E-2</v>
      </c>
    </row>
    <row r="63" spans="1:12" x14ac:dyDescent="0.25">
      <c r="A63">
        <v>1989</v>
      </c>
      <c r="B63">
        <v>0.31475183600000001</v>
      </c>
      <c r="C63">
        <v>8.1116667000000003E-2</v>
      </c>
      <c r="D63">
        <v>0.17693647200000001</v>
      </c>
      <c r="E63">
        <v>0.25962569000000002</v>
      </c>
      <c r="F63">
        <v>8.1116667000000003E-2</v>
      </c>
      <c r="G63">
        <f t="shared" si="0"/>
        <v>1.25962569</v>
      </c>
      <c r="H63" s="61">
        <f t="shared" si="2"/>
        <v>0.15413232004673372</v>
      </c>
      <c r="I63" s="61">
        <f t="shared" si="4"/>
        <v>9.0300640894671158E-2</v>
      </c>
      <c r="J63">
        <f t="shared" si="1"/>
        <v>1.0811166670000001</v>
      </c>
      <c r="K63" s="61">
        <f t="shared" si="3"/>
        <v>8.7936327480901744E-2</v>
      </c>
      <c r="L63" s="61">
        <f t="shared" si="5"/>
        <v>6.3316218360183862E-2</v>
      </c>
    </row>
    <row r="64" spans="1:12" x14ac:dyDescent="0.25">
      <c r="A64">
        <v>1990</v>
      </c>
      <c r="B64">
        <v>-3.0644516E-2</v>
      </c>
      <c r="C64">
        <v>7.4933333000000005E-2</v>
      </c>
      <c r="D64">
        <v>6.2353752999999998E-2</v>
      </c>
      <c r="E64">
        <v>6.5547920000000003E-3</v>
      </c>
      <c r="F64">
        <v>7.4933333000000005E-2</v>
      </c>
      <c r="G64">
        <f t="shared" si="0"/>
        <v>1.006554792</v>
      </c>
      <c r="H64" s="61">
        <f t="shared" si="2"/>
        <v>0.13607796658790772</v>
      </c>
      <c r="I64" s="61">
        <f t="shared" si="4"/>
        <v>8.8815180702450647E-2</v>
      </c>
      <c r="J64">
        <f t="shared" si="1"/>
        <v>1.0749333329999999</v>
      </c>
      <c r="K64" s="61">
        <f t="shared" si="3"/>
        <v>8.4026239422896776E-2</v>
      </c>
      <c r="L64" s="61">
        <f t="shared" si="5"/>
        <v>6.4870971264226807E-2</v>
      </c>
    </row>
    <row r="65" spans="1:12" x14ac:dyDescent="0.25">
      <c r="A65">
        <v>1991</v>
      </c>
      <c r="B65">
        <v>0.30234843099999997</v>
      </c>
      <c r="C65">
        <v>5.3749999999999999E-2</v>
      </c>
      <c r="D65">
        <v>0.15004509999999999</v>
      </c>
      <c r="E65">
        <v>0.24142709900000001</v>
      </c>
      <c r="F65">
        <v>5.3749999999999999E-2</v>
      </c>
      <c r="G65">
        <f t="shared" si="0"/>
        <v>1.241427099</v>
      </c>
      <c r="H65" s="61">
        <f t="shared" si="2"/>
        <v>0.16038390818431059</v>
      </c>
      <c r="I65" s="61">
        <f t="shared" si="4"/>
        <v>9.1028041373807156E-2</v>
      </c>
      <c r="J65">
        <f t="shared" si="1"/>
        <v>1.05375</v>
      </c>
      <c r="K65" s="61">
        <f t="shared" si="3"/>
        <v>7.550775274920718E-2</v>
      </c>
      <c r="L65" s="61">
        <f t="shared" si="5"/>
        <v>6.5903913839991723E-2</v>
      </c>
    </row>
    <row r="66" spans="1:12" x14ac:dyDescent="0.25">
      <c r="A66">
        <v>1992</v>
      </c>
      <c r="B66">
        <v>7.4937279999999995E-2</v>
      </c>
      <c r="C66">
        <v>3.4316667000000002E-2</v>
      </c>
      <c r="D66">
        <v>9.3616373000000003E-2</v>
      </c>
      <c r="E66">
        <v>8.2408916999999998E-2</v>
      </c>
      <c r="F66">
        <v>3.4316667000000002E-2</v>
      </c>
      <c r="G66">
        <f t="shared" si="0"/>
        <v>1.082408917</v>
      </c>
      <c r="H66" s="61">
        <f t="shared" si="2"/>
        <v>0.1434546862272823</v>
      </c>
      <c r="I66" s="61">
        <f t="shared" si="4"/>
        <v>9.5026540629202128E-2</v>
      </c>
      <c r="J66">
        <f t="shared" si="1"/>
        <v>1.0343166669999999</v>
      </c>
      <c r="K66" s="61">
        <f t="shared" si="3"/>
        <v>6.8311300698675304E-2</v>
      </c>
      <c r="L66" s="61">
        <f t="shared" si="5"/>
        <v>6.6130806888201166E-2</v>
      </c>
    </row>
    <row r="67" spans="1:12" x14ac:dyDescent="0.25">
      <c r="A67">
        <v>1993</v>
      </c>
      <c r="B67">
        <v>9.9670515000000001E-2</v>
      </c>
      <c r="C67">
        <v>2.9975000000000002E-2</v>
      </c>
      <c r="D67">
        <v>0.14210957599999999</v>
      </c>
      <c r="E67">
        <v>0.116646139</v>
      </c>
      <c r="F67">
        <v>2.9975000000000002E-2</v>
      </c>
      <c r="G67">
        <f t="shared" ref="G67:G91" si="6">1+E67</f>
        <v>1.116646139</v>
      </c>
      <c r="H67" s="61">
        <f t="shared" si="2"/>
        <v>0.14040955352765394</v>
      </c>
      <c r="I67" s="61">
        <f t="shared" si="4"/>
        <v>9.4194314707593652E-2</v>
      </c>
      <c r="J67">
        <f t="shared" ref="J67:J91" si="7">1+F67</f>
        <v>1.0299750000000001</v>
      </c>
      <c r="K67" s="61">
        <f t="shared" si="3"/>
        <v>6.2657168385347406E-2</v>
      </c>
      <c r="L67" s="61">
        <f t="shared" si="5"/>
        <v>6.6075071483314485E-2</v>
      </c>
    </row>
    <row r="68" spans="1:12" x14ac:dyDescent="0.25">
      <c r="A68">
        <v>1994</v>
      </c>
      <c r="B68">
        <v>1.3259207E-2</v>
      </c>
      <c r="C68">
        <v>4.2466667E-2</v>
      </c>
      <c r="D68">
        <v>-8.0366556000000006E-2</v>
      </c>
      <c r="E68">
        <v>-2.4191098000000001E-2</v>
      </c>
      <c r="F68">
        <v>4.2466667E-2</v>
      </c>
      <c r="G68">
        <f t="shared" si="6"/>
        <v>0.97580890200000003</v>
      </c>
      <c r="H68" s="61">
        <f t="shared" si="2"/>
        <v>0.12767150222343138</v>
      </c>
      <c r="I68" s="61">
        <f t="shared" si="4"/>
        <v>8.9393653638744519E-2</v>
      </c>
      <c r="J68">
        <f t="shared" si="7"/>
        <v>1.042466667</v>
      </c>
      <c r="K68" s="61">
        <f t="shared" si="3"/>
        <v>5.7423746394148711E-2</v>
      </c>
      <c r="L68" s="61">
        <f t="shared" si="5"/>
        <v>6.631452067229282E-2</v>
      </c>
    </row>
    <row r="69" spans="1:12" x14ac:dyDescent="0.25">
      <c r="A69">
        <v>1995</v>
      </c>
      <c r="B69">
        <v>0.37195198899999998</v>
      </c>
      <c r="C69">
        <v>5.4899999999999997E-2</v>
      </c>
      <c r="D69">
        <v>0.23480780100000001</v>
      </c>
      <c r="E69">
        <v>0.31709431399999999</v>
      </c>
      <c r="F69">
        <v>5.4899999999999997E-2</v>
      </c>
      <c r="G69">
        <f t="shared" si="6"/>
        <v>1.317094314</v>
      </c>
      <c r="H69" s="61">
        <f t="shared" si="2"/>
        <v>0.12999504956806973</v>
      </c>
      <c r="I69" s="61">
        <f t="shared" si="4"/>
        <v>9.6716993347521818E-2</v>
      </c>
      <c r="J69">
        <f t="shared" si="7"/>
        <v>1.0548999999999999</v>
      </c>
      <c r="K69" s="61">
        <f t="shared" si="3"/>
        <v>5.5450230873875128E-2</v>
      </c>
      <c r="L69" s="61">
        <f t="shared" si="5"/>
        <v>6.6837646500915504E-2</v>
      </c>
    </row>
    <row r="70" spans="1:12" x14ac:dyDescent="0.25">
      <c r="A70">
        <v>1996</v>
      </c>
      <c r="B70">
        <v>0.22680966</v>
      </c>
      <c r="C70">
        <v>5.0058333000000003E-2</v>
      </c>
      <c r="D70">
        <v>1.4286078000000001E-2</v>
      </c>
      <c r="E70">
        <v>0.141800227</v>
      </c>
      <c r="F70">
        <v>5.0058333000000003E-2</v>
      </c>
      <c r="G70">
        <f t="shared" si="6"/>
        <v>1.1418002270000001</v>
      </c>
      <c r="H70" s="61">
        <f t="shared" si="2"/>
        <v>0.12363461356274019</v>
      </c>
      <c r="I70" s="61">
        <f t="shared" si="4"/>
        <v>0.10339063892713907</v>
      </c>
      <c r="J70">
        <f t="shared" si="7"/>
        <v>1.050058333</v>
      </c>
      <c r="K70" s="61">
        <f t="shared" si="3"/>
        <v>5.4477684299832907E-2</v>
      </c>
      <c r="L70" s="61">
        <f t="shared" si="5"/>
        <v>6.6886221993630368E-2</v>
      </c>
    </row>
    <row r="71" spans="1:12" x14ac:dyDescent="0.25">
      <c r="A71">
        <v>1997</v>
      </c>
      <c r="B71">
        <v>0.33103653100000002</v>
      </c>
      <c r="C71">
        <v>5.0608332999999998E-2</v>
      </c>
      <c r="D71">
        <v>9.9391303E-2</v>
      </c>
      <c r="E71">
        <v>0.23837844</v>
      </c>
      <c r="F71">
        <v>5.0608332999999998E-2</v>
      </c>
      <c r="G71">
        <f t="shared" si="6"/>
        <v>1.23837844</v>
      </c>
      <c r="H71" s="61">
        <f t="shared" si="2"/>
        <v>0.14620520386087232</v>
      </c>
      <c r="I71" s="61">
        <f t="shared" si="4"/>
        <v>0.10655282911847475</v>
      </c>
      <c r="J71">
        <f t="shared" si="7"/>
        <v>1.050608333</v>
      </c>
      <c r="K71" s="61">
        <f t="shared" si="3"/>
        <v>5.3763554559293825E-2</v>
      </c>
      <c r="L71" s="61">
        <f t="shared" si="5"/>
        <v>6.7142457258814847E-2</v>
      </c>
    </row>
    <row r="72" spans="1:12" x14ac:dyDescent="0.25">
      <c r="A72">
        <v>1998</v>
      </c>
      <c r="B72">
        <v>0.28337953300000002</v>
      </c>
      <c r="C72">
        <v>4.7766666999999999E-2</v>
      </c>
      <c r="D72">
        <v>0.14921431900000001</v>
      </c>
      <c r="E72">
        <v>0.22971344699999999</v>
      </c>
      <c r="F72">
        <v>4.7766666999999999E-2</v>
      </c>
      <c r="G72">
        <f t="shared" si="6"/>
        <v>1.229713447</v>
      </c>
      <c r="H72" s="61">
        <f t="shared" si="2"/>
        <v>0.15572262723901087</v>
      </c>
      <c r="I72" s="61">
        <f t="shared" si="4"/>
        <v>0.11142072436535866</v>
      </c>
      <c r="J72">
        <f t="shared" si="7"/>
        <v>1.0477666670000001</v>
      </c>
      <c r="K72" s="61">
        <f t="shared" si="3"/>
        <v>5.1880538771258866E-2</v>
      </c>
      <c r="L72" s="61">
        <f t="shared" si="5"/>
        <v>6.6952299075953015E-2</v>
      </c>
    </row>
    <row r="73" spans="1:12" x14ac:dyDescent="0.25">
      <c r="A73">
        <v>1999</v>
      </c>
      <c r="B73">
        <v>0.20885350999999999</v>
      </c>
      <c r="C73">
        <v>4.6383332999999999E-2</v>
      </c>
      <c r="D73">
        <v>-8.2542147999999996E-2</v>
      </c>
      <c r="E73">
        <v>9.2295246999999997E-2</v>
      </c>
      <c r="F73">
        <v>4.6383332999999999E-2</v>
      </c>
      <c r="G73">
        <f t="shared" si="6"/>
        <v>1.092295247</v>
      </c>
      <c r="H73" s="61">
        <f t="shared" si="2"/>
        <v>0.13936656180047757</v>
      </c>
      <c r="I73" s="61">
        <f t="shared" si="4"/>
        <v>0.1173760243044415</v>
      </c>
      <c r="J73">
        <f t="shared" si="7"/>
        <v>1.0463833330000001</v>
      </c>
      <c r="K73" s="61">
        <f t="shared" si="3"/>
        <v>4.8451258235710171E-2</v>
      </c>
      <c r="L73" s="61">
        <f t="shared" si="5"/>
        <v>6.6269712575879547E-2</v>
      </c>
    </row>
    <row r="74" spans="1:12" x14ac:dyDescent="0.25">
      <c r="A74">
        <v>2000</v>
      </c>
      <c r="B74">
        <v>-9.0318190000000007E-2</v>
      </c>
      <c r="C74">
        <v>5.8166666999999998E-2</v>
      </c>
      <c r="D74">
        <v>0.16655267100000001</v>
      </c>
      <c r="E74">
        <v>1.2430155E-2</v>
      </c>
      <c r="F74">
        <v>5.8166666999999998E-2</v>
      </c>
      <c r="G74">
        <f t="shared" si="6"/>
        <v>1.0124301550000001</v>
      </c>
      <c r="H74" s="61">
        <f t="shared" si="2"/>
        <v>0.14002988120607895</v>
      </c>
      <c r="I74" s="61">
        <f t="shared" si="4"/>
        <v>0.11468482378754352</v>
      </c>
      <c r="J74">
        <f t="shared" si="7"/>
        <v>1.0581666670000001</v>
      </c>
      <c r="K74" s="61">
        <f t="shared" si="3"/>
        <v>4.6804304670903241E-2</v>
      </c>
      <c r="L74" s="61">
        <f t="shared" si="5"/>
        <v>6.6077118438863769E-2</v>
      </c>
    </row>
    <row r="75" spans="1:12" x14ac:dyDescent="0.25">
      <c r="A75">
        <v>2001</v>
      </c>
      <c r="B75">
        <v>-0.118497591</v>
      </c>
      <c r="C75">
        <v>3.3883333000000002E-2</v>
      </c>
      <c r="D75">
        <v>5.5721812000000003E-2</v>
      </c>
      <c r="E75">
        <v>-4.8809829999999998E-2</v>
      </c>
      <c r="F75">
        <v>3.3883333000000002E-2</v>
      </c>
      <c r="G75">
        <f t="shared" si="6"/>
        <v>0.95119017000000006</v>
      </c>
      <c r="H75" s="61">
        <f t="shared" si="2"/>
        <v>0.11007123221875359</v>
      </c>
      <c r="I75" s="61">
        <f t="shared" si="4"/>
        <v>0.10848379001308261</v>
      </c>
      <c r="J75">
        <f t="shared" si="7"/>
        <v>1.0338833329999999</v>
      </c>
      <c r="K75" s="61">
        <f t="shared" si="3"/>
        <v>4.481378644388867E-2</v>
      </c>
      <c r="L75" s="61">
        <f t="shared" si="5"/>
        <v>6.5754117951792646E-2</v>
      </c>
    </row>
    <row r="76" spans="1:12" x14ac:dyDescent="0.25">
      <c r="A76">
        <v>2002</v>
      </c>
      <c r="B76">
        <v>-0.21966047999999999</v>
      </c>
      <c r="C76">
        <v>1.6041666999999999E-2</v>
      </c>
      <c r="D76">
        <v>0.15116400399999999</v>
      </c>
      <c r="E76">
        <v>-7.1330686000000004E-2</v>
      </c>
      <c r="F76">
        <v>1.6041666999999999E-2</v>
      </c>
      <c r="G76">
        <f t="shared" si="6"/>
        <v>0.92866931399999997</v>
      </c>
      <c r="H76" s="61">
        <f t="shared" ref="H76:H91" si="8">GEOMEAN(G67:G76)-1</f>
        <v>9.3195464867845024E-2</v>
      </c>
      <c r="I76" s="61">
        <f t="shared" si="4"/>
        <v>0.10145900669302188</v>
      </c>
      <c r="J76">
        <f t="shared" si="7"/>
        <v>1.0160416670000001</v>
      </c>
      <c r="K76" s="61">
        <f t="shared" ref="K76:K91" si="9">GEOMEAN(J67:J76)-1</f>
        <v>4.295289531214519E-2</v>
      </c>
      <c r="L76" s="61">
        <f t="shared" si="5"/>
        <v>6.4901741076793362E-2</v>
      </c>
    </row>
    <row r="77" spans="1:12" x14ac:dyDescent="0.25">
      <c r="A77">
        <v>2003</v>
      </c>
      <c r="B77">
        <v>0.283558001</v>
      </c>
      <c r="C77">
        <v>1.0108333000000001E-2</v>
      </c>
      <c r="D77">
        <v>3.7531859999999999E-3</v>
      </c>
      <c r="E77">
        <v>0.171636075</v>
      </c>
      <c r="F77">
        <v>1.0108333000000001E-2</v>
      </c>
      <c r="G77">
        <f t="shared" si="6"/>
        <v>1.1716360749999999</v>
      </c>
      <c r="H77" s="61">
        <f t="shared" si="8"/>
        <v>9.8463265674431977E-2</v>
      </c>
      <c r="I77" s="61">
        <f t="shared" si="4"/>
        <v>0.11002025052387432</v>
      </c>
      <c r="J77">
        <f t="shared" si="7"/>
        <v>1.010108333</v>
      </c>
      <c r="K77" s="61">
        <f t="shared" si="9"/>
        <v>4.0923518679724991E-2</v>
      </c>
      <c r="L77" s="61">
        <f t="shared" si="5"/>
        <v>6.2848570127213232E-2</v>
      </c>
    </row>
    <row r="78" spans="1:12" x14ac:dyDescent="0.25">
      <c r="A78">
        <v>2004</v>
      </c>
      <c r="B78">
        <v>0.107427759</v>
      </c>
      <c r="C78">
        <v>1.3716667E-2</v>
      </c>
      <c r="D78">
        <v>4.4906836999999998E-2</v>
      </c>
      <c r="E78">
        <v>8.2419389999999995E-2</v>
      </c>
      <c r="F78">
        <v>1.3716667E-2</v>
      </c>
      <c r="G78">
        <f t="shared" si="6"/>
        <v>1.0824193900000001</v>
      </c>
      <c r="H78" s="61">
        <f t="shared" si="8"/>
        <v>0.1099121786815942</v>
      </c>
      <c r="I78" s="61">
        <f t="shared" si="4"/>
        <v>0.11888864208643346</v>
      </c>
      <c r="J78">
        <f t="shared" si="7"/>
        <v>1.013716667</v>
      </c>
      <c r="K78" s="61">
        <f t="shared" si="9"/>
        <v>3.8016512216488829E-2</v>
      </c>
      <c r="L78" s="61">
        <f t="shared" si="5"/>
        <v>6.066268921611484E-2</v>
      </c>
    </row>
    <row r="79" spans="1:12" x14ac:dyDescent="0.25">
      <c r="A79">
        <v>2005</v>
      </c>
      <c r="B79">
        <v>4.8344775E-2</v>
      </c>
      <c r="C79">
        <v>3.1466666999999997E-2</v>
      </c>
      <c r="D79">
        <v>2.8675329999999999E-2</v>
      </c>
      <c r="E79">
        <v>4.0476997000000001E-2</v>
      </c>
      <c r="F79">
        <v>3.1466666999999997E-2</v>
      </c>
      <c r="G79">
        <f t="shared" si="6"/>
        <v>1.0404769970000001</v>
      </c>
      <c r="H79" s="61">
        <f t="shared" si="8"/>
        <v>8.4052156259678545E-2</v>
      </c>
      <c r="I79" s="61">
        <f t="shared" si="4"/>
        <v>0.1124728235396244</v>
      </c>
      <c r="J79">
        <f t="shared" si="7"/>
        <v>1.0314666669999999</v>
      </c>
      <c r="K79" s="61">
        <f t="shared" si="9"/>
        <v>3.5687304415546128E-2</v>
      </c>
      <c r="L79" s="61">
        <f t="shared" si="5"/>
        <v>5.9773439400216288E-2</v>
      </c>
    </row>
    <row r="80" spans="1:12" x14ac:dyDescent="0.25">
      <c r="A80">
        <v>2006</v>
      </c>
      <c r="B80">
        <v>0.15612558000000001</v>
      </c>
      <c r="C80">
        <v>4.7266666999999998E-2</v>
      </c>
      <c r="D80">
        <v>1.9610012E-2</v>
      </c>
      <c r="E80">
        <v>0.10151935300000001</v>
      </c>
      <c r="F80">
        <v>4.7266666999999998E-2</v>
      </c>
      <c r="G80">
        <f t="shared" si="6"/>
        <v>1.101519353</v>
      </c>
      <c r="H80" s="61">
        <f t="shared" si="8"/>
        <v>8.0165689781475535E-2</v>
      </c>
      <c r="I80" s="61">
        <f t="shared" si="4"/>
        <v>0.10908921264585847</v>
      </c>
      <c r="J80">
        <f t="shared" si="7"/>
        <v>1.0472666669999999</v>
      </c>
      <c r="K80" s="61">
        <f t="shared" si="9"/>
        <v>3.5411628501984316E-2</v>
      </c>
      <c r="L80" s="61">
        <f t="shared" si="5"/>
        <v>5.9690055935958553E-2</v>
      </c>
    </row>
    <row r="81" spans="1:12" x14ac:dyDescent="0.25">
      <c r="A81">
        <v>2007</v>
      </c>
      <c r="B81">
        <v>5.4847352000000002E-2</v>
      </c>
      <c r="C81">
        <v>4.3533333E-2</v>
      </c>
      <c r="D81">
        <v>0.102099219</v>
      </c>
      <c r="E81">
        <v>7.3748098999999998E-2</v>
      </c>
      <c r="F81">
        <v>4.3533333E-2</v>
      </c>
      <c r="G81">
        <f t="shared" si="6"/>
        <v>1.0737480989999999</v>
      </c>
      <c r="H81" s="61">
        <f t="shared" si="8"/>
        <v>6.4866784975535552E-2</v>
      </c>
      <c r="I81" s="61">
        <f t="shared" si="4"/>
        <v>0.11311008884412765</v>
      </c>
      <c r="J81">
        <f t="shared" si="7"/>
        <v>1.0435333330000001</v>
      </c>
      <c r="K81" s="61">
        <f t="shared" si="9"/>
        <v>3.4712240214358037E-2</v>
      </c>
      <c r="L81" s="61">
        <f t="shared" si="5"/>
        <v>5.938144898844433E-2</v>
      </c>
    </row>
    <row r="82" spans="1:12" x14ac:dyDescent="0.25">
      <c r="A82">
        <v>2008</v>
      </c>
      <c r="B82">
        <v>-0.365523441</v>
      </c>
      <c r="C82">
        <v>1.3650000000000001E-2</v>
      </c>
      <c r="D82">
        <v>0.20101279899999999</v>
      </c>
      <c r="E82">
        <v>-0.13890894500000001</v>
      </c>
      <c r="F82">
        <v>1.3650000000000001E-2</v>
      </c>
      <c r="G82">
        <f t="shared" si="6"/>
        <v>0.86109105499999994</v>
      </c>
      <c r="H82" s="61">
        <f t="shared" si="8"/>
        <v>2.7589827633122566E-2</v>
      </c>
      <c r="I82" s="61">
        <f t="shared" si="4"/>
        <v>0.10627184531721245</v>
      </c>
      <c r="J82">
        <f t="shared" si="7"/>
        <v>1.0136499999999999</v>
      </c>
      <c r="K82" s="61">
        <f t="shared" si="9"/>
        <v>3.1292670807304912E-2</v>
      </c>
      <c r="L82" s="61">
        <f t="shared" si="5"/>
        <v>5.7410731996615727E-2</v>
      </c>
    </row>
    <row r="83" spans="1:12" x14ac:dyDescent="0.25">
      <c r="A83">
        <v>2009</v>
      </c>
      <c r="B83">
        <v>0.25935233899999999</v>
      </c>
      <c r="C83">
        <v>1.5E-3</v>
      </c>
      <c r="D83">
        <v>-0.111166953</v>
      </c>
      <c r="E83">
        <v>0.111144622</v>
      </c>
      <c r="F83">
        <v>1.5E-3</v>
      </c>
      <c r="G83">
        <f t="shared" si="6"/>
        <v>1.1111446220000001</v>
      </c>
      <c r="H83" s="61">
        <f t="shared" si="8"/>
        <v>2.9349483402784093E-2</v>
      </c>
      <c r="I83" s="61">
        <f t="shared" si="4"/>
        <v>0.10618383540270382</v>
      </c>
      <c r="J83">
        <f t="shared" si="7"/>
        <v>1.0015000000000001</v>
      </c>
      <c r="K83" s="61">
        <f t="shared" si="9"/>
        <v>2.6781287557565259E-2</v>
      </c>
      <c r="L83" s="61">
        <f t="shared" si="5"/>
        <v>5.4087240653516666E-2</v>
      </c>
    </row>
    <row r="84" spans="1:12" x14ac:dyDescent="0.25">
      <c r="A84">
        <v>2010</v>
      </c>
      <c r="B84">
        <v>0.14821092299999999</v>
      </c>
      <c r="C84">
        <v>1.366667E-3</v>
      </c>
      <c r="D84">
        <v>8.4629338999999998E-2</v>
      </c>
      <c r="E84">
        <v>0.122778289</v>
      </c>
      <c r="F84">
        <v>1.366667E-3</v>
      </c>
      <c r="G84">
        <f t="shared" si="6"/>
        <v>1.122778289</v>
      </c>
      <c r="H84" s="61">
        <f t="shared" si="8"/>
        <v>4.0053654407722128E-2</v>
      </c>
      <c r="I84" s="61">
        <f t="shared" si="4"/>
        <v>0.10440078174186107</v>
      </c>
      <c r="J84">
        <f t="shared" si="7"/>
        <v>1.0013666670000001</v>
      </c>
      <c r="K84" s="61">
        <f t="shared" si="9"/>
        <v>2.1131916510703341E-2</v>
      </c>
      <c r="L84" s="61">
        <f t="shared" si="5"/>
        <v>5.0337928368490159E-2</v>
      </c>
    </row>
    <row r="85" spans="1:12" x14ac:dyDescent="0.25">
      <c r="A85">
        <v>2011</v>
      </c>
      <c r="B85">
        <v>2.0983747000000001E-2</v>
      </c>
      <c r="C85">
        <v>5.2499999999999997E-4</v>
      </c>
      <c r="D85">
        <v>0.16035335000000001</v>
      </c>
      <c r="E85">
        <v>7.6731588000000003E-2</v>
      </c>
      <c r="F85">
        <v>5.2499999999999997E-4</v>
      </c>
      <c r="G85">
        <f t="shared" si="6"/>
        <v>1.0767315879999999</v>
      </c>
      <c r="H85" s="61">
        <f t="shared" si="8"/>
        <v>5.3027600296993382E-2</v>
      </c>
      <c r="I85" s="61">
        <f t="shared" si="4"/>
        <v>0.10695703996001704</v>
      </c>
      <c r="J85">
        <f t="shared" si="7"/>
        <v>1.0005250000000001</v>
      </c>
      <c r="K85" s="61">
        <f t="shared" si="9"/>
        <v>1.7788388223686002E-2</v>
      </c>
      <c r="L85" s="61">
        <f t="shared" si="5"/>
        <v>4.5771119252962622E-2</v>
      </c>
    </row>
    <row r="86" spans="1:12" x14ac:dyDescent="0.25">
      <c r="A86">
        <v>2012</v>
      </c>
      <c r="B86">
        <v>0.15890585199999999</v>
      </c>
      <c r="C86">
        <v>8.5833299999999997E-4</v>
      </c>
      <c r="D86">
        <v>2.9715720000000001E-2</v>
      </c>
      <c r="E86">
        <v>0.107229799</v>
      </c>
      <c r="F86">
        <v>8.5833299999999997E-4</v>
      </c>
      <c r="G86">
        <f t="shared" si="6"/>
        <v>1.107229799</v>
      </c>
      <c r="H86" s="61">
        <f t="shared" si="8"/>
        <v>7.1710341288952817E-2</v>
      </c>
      <c r="I86" s="61">
        <f t="shared" si="4"/>
        <v>0.10238019052361591</v>
      </c>
      <c r="J86">
        <f t="shared" si="7"/>
        <v>1.000858333</v>
      </c>
      <c r="K86" s="61">
        <f t="shared" si="9"/>
        <v>1.6257118954026817E-2</v>
      </c>
      <c r="L86" s="61">
        <f t="shared" si="5"/>
        <v>4.2290323371431127E-2</v>
      </c>
    </row>
    <row r="87" spans="1:12" x14ac:dyDescent="0.25">
      <c r="A87">
        <v>2013</v>
      </c>
      <c r="B87">
        <v>0.32145085899999998</v>
      </c>
      <c r="C87">
        <v>5.8333300000000001E-4</v>
      </c>
      <c r="D87">
        <v>-9.1045688E-2</v>
      </c>
      <c r="E87">
        <v>0.15645223999999999</v>
      </c>
      <c r="F87">
        <v>5.8333300000000001E-4</v>
      </c>
      <c r="G87">
        <f t="shared" si="6"/>
        <v>1.1564522399999999</v>
      </c>
      <c r="H87" s="61">
        <f t="shared" si="8"/>
        <v>7.0313289908669585E-2</v>
      </c>
      <c r="I87" s="61">
        <f t="shared" si="4"/>
        <v>0.10268745641344479</v>
      </c>
      <c r="J87">
        <f t="shared" si="7"/>
        <v>1.000583333</v>
      </c>
      <c r="K87" s="61">
        <f t="shared" si="9"/>
        <v>1.5294729991550682E-2</v>
      </c>
      <c r="L87" s="61">
        <f t="shared" si="5"/>
        <v>3.9444669469963278E-2</v>
      </c>
    </row>
    <row r="88" spans="1:12" x14ac:dyDescent="0.25">
      <c r="A88">
        <v>2014</v>
      </c>
      <c r="B88">
        <v>0.135244216</v>
      </c>
      <c r="C88">
        <v>3.2499999999999999E-4</v>
      </c>
      <c r="D88">
        <v>0.10746180499999999</v>
      </c>
      <c r="E88">
        <v>0.124131252</v>
      </c>
      <c r="F88">
        <v>3.2499999999999999E-4</v>
      </c>
      <c r="G88">
        <f t="shared" si="6"/>
        <v>1.124131252</v>
      </c>
      <c r="H88" s="61">
        <f t="shared" si="8"/>
        <v>7.4367998641992061E-2</v>
      </c>
      <c r="I88" s="61">
        <f t="shared" si="4"/>
        <v>0.10376028139252913</v>
      </c>
      <c r="J88">
        <f t="shared" si="7"/>
        <v>1.0003249999999999</v>
      </c>
      <c r="K88" s="61">
        <f t="shared" si="9"/>
        <v>1.3945437892942669E-2</v>
      </c>
      <c r="L88" s="61">
        <f t="shared" si="5"/>
        <v>3.6309077185925132E-2</v>
      </c>
    </row>
    <row r="89" spans="1:12" x14ac:dyDescent="0.25">
      <c r="A89">
        <v>2015</v>
      </c>
      <c r="B89">
        <v>1.3599495E-2</v>
      </c>
      <c r="C89">
        <v>5.2499999999999997E-4</v>
      </c>
      <c r="D89">
        <v>1.2842997E-2</v>
      </c>
      <c r="E89">
        <v>1.3296896000000001E-2</v>
      </c>
      <c r="F89">
        <v>5.2499999999999997E-4</v>
      </c>
      <c r="G89">
        <f t="shared" si="6"/>
        <v>1.0132968959999999</v>
      </c>
      <c r="H89" s="61">
        <f t="shared" si="8"/>
        <v>7.1527908059391354E-2</v>
      </c>
      <c r="I89" s="61">
        <f t="shared" si="4"/>
        <v>9.4905746407369485E-2</v>
      </c>
      <c r="J89">
        <f t="shared" si="7"/>
        <v>1.0005250000000001</v>
      </c>
      <c r="K89" s="61">
        <f t="shared" si="9"/>
        <v>1.08619748925185E-2</v>
      </c>
      <c r="L89" s="61">
        <f t="shared" si="5"/>
        <v>3.3838633691872566E-2</v>
      </c>
    </row>
    <row r="90" spans="1:12" x14ac:dyDescent="0.25">
      <c r="A90">
        <v>2016</v>
      </c>
      <c r="B90">
        <v>0.135955771</v>
      </c>
      <c r="C90">
        <v>3.1749999999999999E-3</v>
      </c>
      <c r="D90">
        <v>6.9055050000000002E-3</v>
      </c>
      <c r="E90">
        <v>8.4335664000000005E-2</v>
      </c>
      <c r="F90">
        <v>3.1749999999999999E-3</v>
      </c>
      <c r="G90">
        <f t="shared" si="6"/>
        <v>1.0843356639999999</v>
      </c>
      <c r="H90" s="61">
        <f t="shared" si="8"/>
        <v>6.9844474015391844E-2</v>
      </c>
      <c r="I90" s="61">
        <f t="shared" si="4"/>
        <v>9.0968082724897537E-2</v>
      </c>
      <c r="J90">
        <f t="shared" si="7"/>
        <v>1.0031749999999999</v>
      </c>
      <c r="K90" s="61">
        <f t="shared" si="9"/>
        <v>6.523229009322673E-3</v>
      </c>
      <c r="L90" s="61">
        <f t="shared" si="5"/>
        <v>3.1948627754407211E-2</v>
      </c>
    </row>
    <row r="91" spans="1:12" x14ac:dyDescent="0.25">
      <c r="A91">
        <v>2017</v>
      </c>
      <c r="B91">
        <v>0.21640000000000001</v>
      </c>
      <c r="C91">
        <v>1.3899999999999999E-2</v>
      </c>
      <c r="D91">
        <v>2.8000000000000001E-2</v>
      </c>
      <c r="E91">
        <v>0.14104</v>
      </c>
      <c r="F91">
        <v>1.3899999999999999E-2</v>
      </c>
      <c r="G91">
        <f t="shared" si="6"/>
        <v>1.1410400000000001</v>
      </c>
      <c r="H91" s="61">
        <f t="shared" si="8"/>
        <v>7.6367296220639203E-2</v>
      </c>
      <c r="I91" s="61">
        <f t="shared" si="4"/>
        <v>9.5231813069274418E-2</v>
      </c>
      <c r="J91">
        <f t="shared" si="7"/>
        <v>1.0139</v>
      </c>
      <c r="K91" s="61">
        <f t="shared" si="9"/>
        <v>3.6277984654105033E-3</v>
      </c>
      <c r="L91" s="61">
        <f t="shared" si="5"/>
        <v>3.0493240810704147E-2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Compare</vt:lpstr>
      <vt:lpstr>Martha retire @ 63</vt:lpstr>
      <vt:lpstr>Sheet1</vt:lpstr>
      <vt:lpstr>SS @ 64.5</vt:lpstr>
      <vt:lpstr>SS @ 70</vt:lpstr>
      <vt:lpstr>Martha ret @ 62</vt:lpstr>
      <vt:lpstr>Spend Less</vt:lpstr>
      <vt:lpstr>Pay SL Now</vt:lpstr>
      <vt:lpstr>No RSUs</vt:lpstr>
      <vt:lpstr>Annuity</vt:lpstr>
      <vt:lpstr>T Rowe Price</vt:lpstr>
      <vt:lpstr>raw data</vt:lpstr>
      <vt:lpstr>Annuity Delta</vt:lpstr>
      <vt:lpstr>Hist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Dilorenzo, John</dc:creator>
  <cp:lastModifiedBy>Dilorenzo, John</cp:lastModifiedBy>
  <cp:lastPrinted>2019-10-09T15:47:47Z</cp:lastPrinted>
  <dcterms:created xsi:type="dcterms:W3CDTF">2017-12-12T21:31:47Z</dcterms:created>
  <dcterms:modified xsi:type="dcterms:W3CDTF">2020-04-23T17:46:39Z</dcterms:modified>
</cp:coreProperties>
</file>