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esktop\Cornell Spring 2020\CHEME 5440 (BioEng)\Final Exam\Question 4\"/>
    </mc:Choice>
  </mc:AlternateContent>
  <xr:revisionPtr revIDLastSave="0" documentId="13_ncr:1_{6FDE908A-C984-45D8-A18F-D74460FBDAD4}" xr6:coauthVersionLast="45" xr6:coauthVersionMax="45" xr10:uidLastSave="{00000000-0000-0000-0000-000000000000}"/>
  <bookViews>
    <workbookView xWindow="-110" yWindow="-110" windowWidth="19420" windowHeight="10420" xr2:uid="{F7FF6BA9-1A49-4FE5-A608-E9BE24BD93B7}"/>
  </bookViews>
  <sheets>
    <sheet name="Plotting data" sheetId="1" r:id="rId1"/>
    <sheet name="Solve for parameters" sheetId="2" r:id="rId2"/>
    <sheet name="Fit W1&amp;W2" sheetId="6" r:id="rId3"/>
  </sheets>
  <definedNames>
    <definedName name="solver_adj" localSheetId="2" hidden="1">'Fit W1&amp;W2'!$B$20,'Fit W1&amp;W2'!$B$21,'Fit W1&amp;W2'!$B$17,'Fit W1&amp;W2'!$B$18</definedName>
    <definedName name="solver_adj" localSheetId="0" hidden="1">'Plotting data'!$B$17</definedName>
    <definedName name="solver_adj" localSheetId="1" hidden="1">'Solve for parameters'!$B$20,'Solve for parameters'!$B$21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1" hidden="1">'Solve for parameters'!$B$20</definedName>
    <definedName name="solver_lhs2" localSheetId="1" hidden="1">'Solve for parameters'!$B$21</definedName>
    <definedName name="solver_lhs3" localSheetId="1" hidden="1">'Solve for parameters'!$E$16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2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'Fit W1&amp;W2'!$E$16</definedName>
    <definedName name="solver_opt" localSheetId="0" hidden="1">'Plotting data'!$B$21</definedName>
    <definedName name="solver_opt" localSheetId="1" hidden="1">'Solve for parameters'!$E$16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3</definedName>
    <definedName name="solver_typ" localSheetId="1" hidden="1">2</definedName>
    <definedName name="solver_val" localSheetId="2" hidden="1">0</definedName>
    <definedName name="solver_val" localSheetId="1" hidden="1">68.653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2" l="1"/>
  <c r="C10" i="6"/>
  <c r="D10" i="6" s="1"/>
  <c r="B10" i="6"/>
  <c r="B19" i="6"/>
  <c r="C15" i="6"/>
  <c r="D15" i="6" s="1"/>
  <c r="F15" i="6" s="1"/>
  <c r="C14" i="6"/>
  <c r="D14" i="6" s="1"/>
  <c r="F14" i="6" s="1"/>
  <c r="C13" i="6"/>
  <c r="D13" i="6" s="1"/>
  <c r="F13" i="6" s="1"/>
  <c r="C12" i="6"/>
  <c r="D12" i="6" s="1"/>
  <c r="F12" i="6" s="1"/>
  <c r="C11" i="6"/>
  <c r="D11" i="6" s="1"/>
  <c r="F11" i="6" s="1"/>
  <c r="B10" i="2"/>
  <c r="E10" i="6" l="1"/>
  <c r="F10" i="6"/>
  <c r="B15" i="6"/>
  <c r="E15" i="6" s="1"/>
  <c r="B12" i="6"/>
  <c r="E12" i="6" s="1"/>
  <c r="B14" i="6"/>
  <c r="E14" i="6" s="1"/>
  <c r="B11" i="6"/>
  <c r="E11" i="6" s="1"/>
  <c r="B13" i="6"/>
  <c r="E13" i="6" s="1"/>
  <c r="C11" i="2"/>
  <c r="C10" i="2"/>
  <c r="C12" i="2"/>
  <c r="C13" i="2"/>
  <c r="C14" i="2"/>
  <c r="C15" i="2"/>
  <c r="F16" i="2"/>
  <c r="E16" i="6" l="1"/>
  <c r="E10" i="2"/>
  <c r="F10" i="2"/>
  <c r="D14" i="2"/>
  <c r="D11" i="2"/>
  <c r="D13" i="2"/>
  <c r="D15" i="2"/>
  <c r="B11" i="2"/>
  <c r="B12" i="2"/>
  <c r="B13" i="2"/>
  <c r="B14" i="2"/>
  <c r="B15" i="2"/>
  <c r="B19" i="2"/>
  <c r="B19" i="1"/>
  <c r="E15" i="2" l="1"/>
  <c r="F15" i="2"/>
  <c r="E14" i="2"/>
  <c r="F14" i="2"/>
  <c r="E13" i="2"/>
  <c r="F13" i="2"/>
  <c r="E11" i="2"/>
  <c r="F11" i="2"/>
  <c r="D12" i="2"/>
  <c r="A10" i="1"/>
  <c r="E12" i="2" l="1"/>
  <c r="E16" i="2" s="1"/>
  <c r="F12" i="2"/>
  <c r="A11" i="1"/>
  <c r="A12" i="1"/>
  <c r="A13" i="1"/>
  <c r="A14" i="1"/>
  <c r="A15" i="1"/>
</calcChain>
</file>

<file path=xl/sharedStrings.xml><?xml version="1.0" encoding="utf-8"?>
<sst xmlns="http://schemas.openxmlformats.org/spreadsheetml/2006/main" count="34" uniqueCount="18">
  <si>
    <t>3-5-AMP conc (mM)</t>
  </si>
  <si>
    <t>95% confidence estimate of measured rate</t>
  </si>
  <si>
    <t>overall rate (microM/hr)</t>
  </si>
  <si>
    <t>3-5-AMP conc (microM)</t>
  </si>
  <si>
    <t>W1</t>
  </si>
  <si>
    <t>W2</t>
  </si>
  <si>
    <t>Kinetic Limit (microM/hr)</t>
  </si>
  <si>
    <t>n</t>
  </si>
  <si>
    <t>f (binding function)</t>
  </si>
  <si>
    <t>square error</t>
  </si>
  <si>
    <t>vmodel</t>
  </si>
  <si>
    <t>K (mM)</t>
  </si>
  <si>
    <t>v specific</t>
  </si>
  <si>
    <t>r model</t>
  </si>
  <si>
    <t>v (data)</t>
  </si>
  <si>
    <t>v (model)</t>
  </si>
  <si>
    <t>square error for v</t>
  </si>
  <si>
    <t>model overall rate (microM/hr)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</si>
</sst>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Rate vs AMP concentration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'Plotting data'!$A$10:$A$15</c:f>
              <c:numCache>
                <c:formatCode>General</c:formatCode>
                <c:ptCount val="6"/>
                <c:pt idx="0">
                  <c:v>0</c:v>
                </c:pt>
                <c:pt idx="1">
                  <c:v>55</c:v>
                </c:pt>
                <c:pt idx="2">
                  <c:v>93</c:v>
                </c:pt>
                <c:pt idx="3">
                  <c:v>181</c:v>
                </c:pt>
                <c:pt idx="4">
                  <c:v>405</c:v>
                </c:pt>
                <c:pt idx="5">
                  <c:v>990</c:v>
                </c:pt>
              </c:numCache>
            </c:numRef>
          </c:xVal>
          <c:yVal>
            <c:numRef>
              <c:f>'Plotting data'!$B$2:$B$7</c:f>
              <c:numCache>
                <c:formatCode>General</c:formatCode>
                <c:ptCount val="6"/>
                <c:pt idx="0">
                  <c:v>3.0030000000000001</c:v>
                </c:pt>
                <c:pt idx="1">
                  <c:v>6.3019999999999996</c:v>
                </c:pt>
                <c:pt idx="2">
                  <c:v>29.760999999999999</c:v>
                </c:pt>
                <c:pt idx="3">
                  <c:v>52.002000000000002</c:v>
                </c:pt>
                <c:pt idx="4">
                  <c:v>60.305999999999997</c:v>
                </c:pt>
                <c:pt idx="5">
                  <c:v>68.653000000000006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81-486F-B8D2-1234BC624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451800"/>
        <c:axId val="676453440"/>
      </c:scatterChart>
      <c:valAx>
        <c:axId val="67645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3-5-AMP (microM)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3440"/>
        <c:crosses val="autoZero"/>
        <c:crossBetween val="midCat"/>
      </c:valAx>
      <c:valAx>
        <c:axId val="6764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rate (microM/mr)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Rate vs AMP concentration</a:t>
            </a:r>
            <a:endParaRPr lang="en-US"/>
          </a:p>
        </c:rich>
      </c:tx>
      <c:layout>
        <c:manualLayout>
          <c:xMode val="edge"/>
          <c:yMode val="edge"/>
          <c:x val="0.20309627807281808"/>
          <c:y val="5.3156146179401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6267422679035"/>
          <c:y val="0.16429678848283499"/>
          <c:w val="0.59747443783267562"/>
          <c:h val="0.63458114247346986"/>
        </c:manualLayout>
      </c:layout>
      <c:scatterChart>
        <c:scatterStyle val="smoothMarker"/>
        <c:varyColors val="0"/>
        <c:ser>
          <c:idx val="0"/>
          <c:order val="0"/>
          <c:tx>
            <c:v>Original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'Solve for parameters'!$C$2:$C$7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plus>
            <c:minus>
              <c:numRef>
                <c:f>'Solve for parameters'!$C$2:$C$7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'Plotting data'!$A$2:$A$7</c:f>
              <c:numCache>
                <c:formatCode>General</c:formatCode>
                <c:ptCount val="6"/>
                <c:pt idx="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>
                  <c:v>0.99</c:v>
                </c:pt>
              </c:numCache>
            </c:numRef>
          </c:xVal>
          <c:yVal>
            <c:numRef>
              <c:f>'Plotting data'!$B$2:$B$7</c:f>
              <c:numCache>
                <c:formatCode>General</c:formatCode>
                <c:ptCount val="6"/>
                <c:pt idx="0">
                  <c:v>3.0030000000000001</c:v>
                </c:pt>
                <c:pt idx="1">
                  <c:v>6.3019999999999996</c:v>
                </c:pt>
                <c:pt idx="2">
                  <c:v>29.760999999999999</c:v>
                </c:pt>
                <c:pt idx="3">
                  <c:v>52.002000000000002</c:v>
                </c:pt>
                <c:pt idx="4">
                  <c:v>60.305999999999997</c:v>
                </c:pt>
                <c:pt idx="5">
                  <c:v>68.653000000000006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A3-482F-9CB1-C4AAEC292153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'Solve for parameters'!$A$2:$A$7</c:f>
              <c:numCache>
                <c:formatCode>General</c:formatCode>
                <c:ptCount val="6"/>
                <c:pt idx="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>
                  <c:v>0.99</c:v>
                </c:pt>
              </c:numCache>
            </c:numRef>
          </c:xVal>
          <c:yVal>
            <c:numRef>
              <c:f>'Solve for parameters'!$F$10:$F$15</c:f>
              <c:numCache>
                <c:formatCode>General</c:formatCode>
                <c:ptCount val="6"/>
                <c:pt idx="0">
                  <c:v>3.0026317291819615</c:v>
                </c:pt>
                <c:pt idx="1">
                  <c:v>11.528253540830351</c:v>
                </c:pt>
                <c:pt idx="2">
                  <c:v>26.349602873704644</c:v>
                </c:pt>
                <c:pt idx="3">
                  <c:v>51.804316618783112</c:v>
                </c:pt>
                <c:pt idx="4">
                  <c:v>65.73695621066986</c:v>
                </c:pt>
                <c:pt idx="5">
                  <c:v>68.324985064946617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A3-482F-9CB1-C4AAEC292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451800"/>
        <c:axId val="676453440"/>
      </c:scatterChart>
      <c:valAx>
        <c:axId val="67645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3-5-AMP (microM)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3440"/>
        <c:crosses val="autoZero"/>
        <c:crossBetween val="midCat"/>
      </c:valAx>
      <c:valAx>
        <c:axId val="6764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rate (microM/mr)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1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Rate vs AMP concentration (Fit W1&amp;W2)</a:t>
            </a:r>
            <a:endParaRPr lang="en-US"/>
          </a:p>
        </c:rich>
      </c:tx>
      <c:layout>
        <c:manualLayout>
          <c:xMode val="edge"/>
          <c:yMode val="edge"/>
          <c:x val="0.16203200634719059"/>
          <c:y val="5.3156185530823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6267422679035"/>
          <c:y val="0.16429678848283499"/>
          <c:w val="0.59747443783267562"/>
          <c:h val="0.63458114247346986"/>
        </c:manualLayout>
      </c:layout>
      <c:scatterChart>
        <c:scatterStyle val="smoothMarker"/>
        <c:varyColors val="0"/>
        <c:ser>
          <c:idx val="0"/>
          <c:order val="0"/>
          <c:tx>
            <c:v>Original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'Solve for parameters'!$C$2:$C$7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plus>
            <c:minus>
              <c:numRef>
                <c:f>'Solve for parameters'!$C$2:$C$7</c:f>
                <c:numCache>
                  <c:formatCode>General</c:formatCode>
                  <c:ptCount val="6"/>
                  <c:pt idx="0">
                    <c:v>0.59</c:v>
                  </c:pt>
                  <c:pt idx="1">
                    <c:v>1.2</c:v>
                  </c:pt>
                  <c:pt idx="2">
                    <c:v>5.7</c:v>
                  </c:pt>
                  <c:pt idx="3">
                    <c:v>10.199999999999999</c:v>
                  </c:pt>
                  <c:pt idx="4">
                    <c:v>11.8</c:v>
                  </c:pt>
                  <c:pt idx="5">
                    <c:v>13.3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'Plotting data'!$A$2:$A$7</c:f>
              <c:numCache>
                <c:formatCode>General</c:formatCode>
                <c:ptCount val="6"/>
                <c:pt idx="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>
                  <c:v>0.99</c:v>
                </c:pt>
              </c:numCache>
            </c:numRef>
          </c:xVal>
          <c:yVal>
            <c:numRef>
              <c:f>'Plotting data'!$B$2:$B$7</c:f>
              <c:numCache>
                <c:formatCode>General</c:formatCode>
                <c:ptCount val="6"/>
                <c:pt idx="0">
                  <c:v>3.0030000000000001</c:v>
                </c:pt>
                <c:pt idx="1">
                  <c:v>6.3019999999999996</c:v>
                </c:pt>
                <c:pt idx="2">
                  <c:v>29.760999999999999</c:v>
                </c:pt>
                <c:pt idx="3">
                  <c:v>52.002000000000002</c:v>
                </c:pt>
                <c:pt idx="4">
                  <c:v>60.305999999999997</c:v>
                </c:pt>
                <c:pt idx="5">
                  <c:v>68.653000000000006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5A-4068-A8C1-C41594140F40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W1&amp;W2'!$A$2:$A$7</c:f>
              <c:numCache>
                <c:formatCode>General</c:formatCode>
                <c:ptCount val="6"/>
                <c:pt idx="0">
                  <c:v>0</c:v>
                </c:pt>
                <c:pt idx="1">
                  <c:v>5.5E-2</c:v>
                </c:pt>
                <c:pt idx="2">
                  <c:v>9.2999999999999999E-2</c:v>
                </c:pt>
                <c:pt idx="3">
                  <c:v>0.18099999999999999</c:v>
                </c:pt>
                <c:pt idx="4">
                  <c:v>0.40500000000000003</c:v>
                </c:pt>
                <c:pt idx="5">
                  <c:v>0.99</c:v>
                </c:pt>
              </c:numCache>
            </c:numRef>
          </c:xVal>
          <c:yVal>
            <c:numRef>
              <c:f>'Fit W1&amp;W2'!$F$10:$F$15</c:f>
              <c:numCache>
                <c:formatCode>General</c:formatCode>
                <c:ptCount val="6"/>
                <c:pt idx="0">
                  <c:v>1.2785506418475263</c:v>
                </c:pt>
                <c:pt idx="1">
                  <c:v>9.8632010772755674</c:v>
                </c:pt>
                <c:pt idx="2">
                  <c:v>26.99468652953886</c:v>
                </c:pt>
                <c:pt idx="3">
                  <c:v>53.186847988235741</c:v>
                </c:pt>
                <c:pt idx="4">
                  <c:v>63.656961160882865</c:v>
                </c:pt>
                <c:pt idx="5">
                  <c:v>65.046754142109279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5A-4068-A8C1-C41594140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451800"/>
        <c:axId val="676453440"/>
      </c:scatterChart>
      <c:valAx>
        <c:axId val="67645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3-5-AMP (microM)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3440"/>
        <c:crosses val="autoZero"/>
        <c:crossBetween val="midCat"/>
      </c:valAx>
      <c:valAx>
        <c:axId val="6764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rate (microM/mr)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51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8</xdr:row>
      <xdr:rowOff>60324</xdr:rowOff>
    </xdr:from>
    <xdr:to>
      <xdr:col>4</xdr:col>
      <xdr:colOff>609600</xdr:colOff>
      <xdr:row>23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36BA2-B726-465C-B1AC-D0112AC55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511175</xdr:colOff>
      <xdr:row>17</xdr:row>
      <xdr:rowOff>34924</xdr:rowOff>
    </xdr:from>
    <xdr:to>
      <xdr:col>5</xdr:col>
      <xdr:colOff>863600</xdr:colOff>
      <xdr:row>35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0C7F14-3D88-4AFC-9100-6E9234EAD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379007</xdr:colOff>
      <xdr:row>17</xdr:row>
      <xdr:rowOff>13100</xdr:rowOff>
    </xdr:from>
    <xdr:to>
      <xdr:col>5</xdr:col>
      <xdr:colOff>723588</xdr:colOff>
      <xdr:row>35</xdr:row>
      <xdr:rowOff>120085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59711-3416-43D9-AC8E-8113F250E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92CD-4AF8-4A4B-8CC3-E56E986401FC}">
  <dimension ref="A1:E102"/>
  <sheetViews>
    <sheetView tabSelected="1" workbookViewId="0">
      <selection activeCell="J12" sqref="J12"/>
    </sheetView>
  </sheetViews>
  <sheetFormatPr defaultRowHeight="14.5" x14ac:dyDescent="0.35"/>
  <cols>
    <col min="1" max="1" width="23.54296875" customWidth="1"/>
    <col min="2" max="2" width="21.7265625" customWidth="1"/>
    <col min="3" max="3" width="36.81640625" customWidth="1"/>
    <col min="5" max="5" width="20.36328125" customWidth="1"/>
  </cols>
  <sheetData>
    <row r="1" spans="1:5" x14ac:dyDescent="0.35">
      <c r="A1" t="s">
        <v>0</v>
      </c>
      <c r="B1" t="s">
        <v>2</v>
      </c>
      <c r="C1" t="s">
        <v>1</v>
      </c>
      <c r="E1" t="s">
        <v>3</v>
      </c>
    </row>
    <row r="2" spans="1:5" x14ac:dyDescent="0.35">
      <c r="A2">
        <v>0</v>
      </c>
      <c r="B2">
        <v>3.0030000000000001</v>
      </c>
      <c r="C2">
        <v>0.59</v>
      </c>
      <c r="E2">
        <v>0</v>
      </c>
    </row>
    <row r="3" spans="1:5" x14ac:dyDescent="0.35">
      <c r="A3">
        <v>5.5E-2</v>
      </c>
      <c r="B3">
        <v>6.3019999999999996</v>
      </c>
      <c r="C3">
        <v>1.2</v>
      </c>
      <c r="E3">
        <v>10</v>
      </c>
    </row>
    <row r="4" spans="1:5" x14ac:dyDescent="0.35">
      <c r="A4">
        <v>9.2999999999999999E-2</v>
      </c>
      <c r="B4">
        <v>29.760999999999999</v>
      </c>
      <c r="C4">
        <v>5.7</v>
      </c>
      <c r="E4">
        <v>20</v>
      </c>
    </row>
    <row r="5" spans="1:5" x14ac:dyDescent="0.35">
      <c r="A5">
        <v>0.18099999999999999</v>
      </c>
      <c r="B5">
        <v>52.002000000000002</v>
      </c>
      <c r="C5">
        <v>10.199999999999999</v>
      </c>
      <c r="E5">
        <v>30</v>
      </c>
    </row>
    <row r="6" spans="1:5" x14ac:dyDescent="0.35">
      <c r="A6">
        <v>0.40500000000000003</v>
      </c>
      <c r="B6">
        <v>60.305999999999997</v>
      </c>
      <c r="C6">
        <v>11.8</v>
      </c>
      <c r="E6">
        <v>40</v>
      </c>
    </row>
    <row r="7" spans="1:5" x14ac:dyDescent="0.35">
      <c r="A7">
        <v>0.99</v>
      </c>
      <c r="B7">
        <v>68.653000000000006</v>
      </c>
      <c r="C7">
        <v>13.3</v>
      </c>
      <c r="E7">
        <v>50</v>
      </c>
    </row>
    <row r="8" spans="1:5" x14ac:dyDescent="0.35">
      <c r="E8">
        <v>60</v>
      </c>
    </row>
    <row r="9" spans="1:5" x14ac:dyDescent="0.35">
      <c r="A9" t="s">
        <v>3</v>
      </c>
      <c r="E9">
        <v>70</v>
      </c>
    </row>
    <row r="10" spans="1:5" x14ac:dyDescent="0.35">
      <c r="A10">
        <f>A2*10^3</f>
        <v>0</v>
      </c>
      <c r="E10">
        <v>80</v>
      </c>
    </row>
    <row r="11" spans="1:5" x14ac:dyDescent="0.35">
      <c r="A11">
        <f t="shared" ref="A11:A15" si="0">A3*10^3</f>
        <v>55</v>
      </c>
      <c r="E11">
        <v>90</v>
      </c>
    </row>
    <row r="12" spans="1:5" x14ac:dyDescent="0.35">
      <c r="A12">
        <f t="shared" si="0"/>
        <v>93</v>
      </c>
      <c r="E12">
        <v>100</v>
      </c>
    </row>
    <row r="13" spans="1:5" x14ac:dyDescent="0.35">
      <c r="A13">
        <f t="shared" si="0"/>
        <v>181</v>
      </c>
      <c r="E13">
        <v>110</v>
      </c>
    </row>
    <row r="14" spans="1:5" x14ac:dyDescent="0.35">
      <c r="A14">
        <f t="shared" si="0"/>
        <v>405</v>
      </c>
      <c r="E14">
        <v>120</v>
      </c>
    </row>
    <row r="15" spans="1:5" x14ac:dyDescent="0.35">
      <c r="A15">
        <f t="shared" si="0"/>
        <v>990</v>
      </c>
      <c r="E15">
        <v>130</v>
      </c>
    </row>
    <row r="16" spans="1:5" x14ac:dyDescent="0.35">
      <c r="E16">
        <v>140</v>
      </c>
    </row>
    <row r="17" spans="1:5" x14ac:dyDescent="0.35">
      <c r="A17" t="s">
        <v>4</v>
      </c>
      <c r="B17">
        <v>4.5100000000000001E-2</v>
      </c>
      <c r="E17">
        <v>150</v>
      </c>
    </row>
    <row r="18" spans="1:5" x14ac:dyDescent="0.35">
      <c r="A18" t="s">
        <v>5</v>
      </c>
      <c r="B18">
        <v>74.027699999999996</v>
      </c>
      <c r="E18">
        <v>160</v>
      </c>
    </row>
    <row r="19" spans="1:5" x14ac:dyDescent="0.35">
      <c r="A19" t="s">
        <v>6</v>
      </c>
      <c r="B19">
        <f>0.4*0.12*(0.1/(0.11+0.1))*(2.3/(0.42+2.3))*60*60</f>
        <v>69.579831932773118</v>
      </c>
      <c r="E19">
        <v>170</v>
      </c>
    </row>
    <row r="20" spans="1:5" x14ac:dyDescent="0.35">
      <c r="E20">
        <v>180</v>
      </c>
    </row>
    <row r="21" spans="1:5" x14ac:dyDescent="0.35">
      <c r="E21">
        <v>190</v>
      </c>
    </row>
    <row r="22" spans="1:5" x14ac:dyDescent="0.35">
      <c r="E22">
        <v>200</v>
      </c>
    </row>
    <row r="23" spans="1:5" x14ac:dyDescent="0.35">
      <c r="E23">
        <v>210</v>
      </c>
    </row>
    <row r="24" spans="1:5" x14ac:dyDescent="0.35">
      <c r="E24">
        <v>220</v>
      </c>
    </row>
    <row r="25" spans="1:5" x14ac:dyDescent="0.35">
      <c r="E25">
        <v>230</v>
      </c>
    </row>
    <row r="26" spans="1:5" x14ac:dyDescent="0.35">
      <c r="E26">
        <v>240</v>
      </c>
    </row>
    <row r="27" spans="1:5" x14ac:dyDescent="0.35">
      <c r="E27">
        <v>250</v>
      </c>
    </row>
    <row r="28" spans="1:5" x14ac:dyDescent="0.35">
      <c r="E28">
        <v>260</v>
      </c>
    </row>
    <row r="29" spans="1:5" x14ac:dyDescent="0.35">
      <c r="E29">
        <v>270</v>
      </c>
    </row>
    <row r="30" spans="1:5" x14ac:dyDescent="0.35">
      <c r="E30">
        <v>280</v>
      </c>
    </row>
    <row r="31" spans="1:5" x14ac:dyDescent="0.35">
      <c r="E31">
        <v>290</v>
      </c>
    </row>
    <row r="32" spans="1:5" x14ac:dyDescent="0.35">
      <c r="E32">
        <v>300</v>
      </c>
    </row>
    <row r="33" spans="5:5" x14ac:dyDescent="0.35">
      <c r="E33">
        <v>310</v>
      </c>
    </row>
    <row r="34" spans="5:5" x14ac:dyDescent="0.35">
      <c r="E34">
        <v>320</v>
      </c>
    </row>
    <row r="35" spans="5:5" x14ac:dyDescent="0.35">
      <c r="E35">
        <v>330</v>
      </c>
    </row>
    <row r="36" spans="5:5" x14ac:dyDescent="0.35">
      <c r="E36">
        <v>340</v>
      </c>
    </row>
    <row r="37" spans="5:5" x14ac:dyDescent="0.35">
      <c r="E37">
        <v>350</v>
      </c>
    </row>
    <row r="38" spans="5:5" x14ac:dyDescent="0.35">
      <c r="E38">
        <v>360</v>
      </c>
    </row>
    <row r="39" spans="5:5" x14ac:dyDescent="0.35">
      <c r="E39">
        <v>370</v>
      </c>
    </row>
    <row r="40" spans="5:5" x14ac:dyDescent="0.35">
      <c r="E40">
        <v>380</v>
      </c>
    </row>
    <row r="41" spans="5:5" x14ac:dyDescent="0.35">
      <c r="E41">
        <v>390</v>
      </c>
    </row>
    <row r="42" spans="5:5" x14ac:dyDescent="0.35">
      <c r="E42">
        <v>400</v>
      </c>
    </row>
    <row r="43" spans="5:5" x14ac:dyDescent="0.35">
      <c r="E43">
        <v>410</v>
      </c>
    </row>
    <row r="44" spans="5:5" x14ac:dyDescent="0.35">
      <c r="E44">
        <v>420</v>
      </c>
    </row>
    <row r="45" spans="5:5" x14ac:dyDescent="0.35">
      <c r="E45">
        <v>430</v>
      </c>
    </row>
    <row r="46" spans="5:5" x14ac:dyDescent="0.35">
      <c r="E46">
        <v>440</v>
      </c>
    </row>
    <row r="47" spans="5:5" x14ac:dyDescent="0.35">
      <c r="E47">
        <v>450</v>
      </c>
    </row>
    <row r="48" spans="5:5" x14ac:dyDescent="0.35">
      <c r="E48">
        <v>460</v>
      </c>
    </row>
    <row r="49" spans="5:5" x14ac:dyDescent="0.35">
      <c r="E49">
        <v>470</v>
      </c>
    </row>
    <row r="50" spans="5:5" x14ac:dyDescent="0.35">
      <c r="E50">
        <v>480</v>
      </c>
    </row>
    <row r="51" spans="5:5" x14ac:dyDescent="0.35">
      <c r="E51">
        <v>490</v>
      </c>
    </row>
    <row r="52" spans="5:5" x14ac:dyDescent="0.35">
      <c r="E52">
        <v>500</v>
      </c>
    </row>
    <row r="53" spans="5:5" x14ac:dyDescent="0.35">
      <c r="E53">
        <v>510</v>
      </c>
    </row>
    <row r="54" spans="5:5" x14ac:dyDescent="0.35">
      <c r="E54">
        <v>520</v>
      </c>
    </row>
    <row r="55" spans="5:5" x14ac:dyDescent="0.35">
      <c r="E55">
        <v>530</v>
      </c>
    </row>
    <row r="56" spans="5:5" x14ac:dyDescent="0.35">
      <c r="E56">
        <v>540</v>
      </c>
    </row>
    <row r="57" spans="5:5" x14ac:dyDescent="0.35">
      <c r="E57">
        <v>550</v>
      </c>
    </row>
    <row r="58" spans="5:5" x14ac:dyDescent="0.35">
      <c r="E58">
        <v>560</v>
      </c>
    </row>
    <row r="59" spans="5:5" x14ac:dyDescent="0.35">
      <c r="E59">
        <v>570</v>
      </c>
    </row>
    <row r="60" spans="5:5" x14ac:dyDescent="0.35">
      <c r="E60">
        <v>580</v>
      </c>
    </row>
    <row r="61" spans="5:5" x14ac:dyDescent="0.35">
      <c r="E61">
        <v>590</v>
      </c>
    </row>
    <row r="62" spans="5:5" x14ac:dyDescent="0.35">
      <c r="E62">
        <v>600</v>
      </c>
    </row>
    <row r="63" spans="5:5" x14ac:dyDescent="0.35">
      <c r="E63">
        <v>610</v>
      </c>
    </row>
    <row r="64" spans="5:5" x14ac:dyDescent="0.35">
      <c r="E64">
        <v>620</v>
      </c>
    </row>
    <row r="65" spans="5:5" x14ac:dyDescent="0.35">
      <c r="E65">
        <v>630</v>
      </c>
    </row>
    <row r="66" spans="5:5" x14ac:dyDescent="0.35">
      <c r="E66">
        <v>640</v>
      </c>
    </row>
    <row r="67" spans="5:5" x14ac:dyDescent="0.35">
      <c r="E67">
        <v>650</v>
      </c>
    </row>
    <row r="68" spans="5:5" x14ac:dyDescent="0.35">
      <c r="E68">
        <v>660</v>
      </c>
    </row>
    <row r="69" spans="5:5" x14ac:dyDescent="0.35">
      <c r="E69">
        <v>670</v>
      </c>
    </row>
    <row r="70" spans="5:5" x14ac:dyDescent="0.35">
      <c r="E70">
        <v>680</v>
      </c>
    </row>
    <row r="71" spans="5:5" x14ac:dyDescent="0.35">
      <c r="E71">
        <v>690</v>
      </c>
    </row>
    <row r="72" spans="5:5" x14ac:dyDescent="0.35">
      <c r="E72">
        <v>700</v>
      </c>
    </row>
    <row r="73" spans="5:5" x14ac:dyDescent="0.35">
      <c r="E73">
        <v>710</v>
      </c>
    </row>
    <row r="74" spans="5:5" x14ac:dyDescent="0.35">
      <c r="E74">
        <v>720</v>
      </c>
    </row>
    <row r="75" spans="5:5" x14ac:dyDescent="0.35">
      <c r="E75">
        <v>730</v>
      </c>
    </row>
    <row r="76" spans="5:5" x14ac:dyDescent="0.35">
      <c r="E76">
        <v>740</v>
      </c>
    </row>
    <row r="77" spans="5:5" x14ac:dyDescent="0.35">
      <c r="E77">
        <v>750</v>
      </c>
    </row>
    <row r="78" spans="5:5" x14ac:dyDescent="0.35">
      <c r="E78">
        <v>760</v>
      </c>
    </row>
    <row r="79" spans="5:5" x14ac:dyDescent="0.35">
      <c r="E79">
        <v>770</v>
      </c>
    </row>
    <row r="80" spans="5:5" x14ac:dyDescent="0.35">
      <c r="E80">
        <v>780</v>
      </c>
    </row>
    <row r="81" spans="5:5" x14ac:dyDescent="0.35">
      <c r="E81">
        <v>790</v>
      </c>
    </row>
    <row r="82" spans="5:5" x14ac:dyDescent="0.35">
      <c r="E82">
        <v>800</v>
      </c>
    </row>
    <row r="83" spans="5:5" x14ac:dyDescent="0.35">
      <c r="E83">
        <v>810</v>
      </c>
    </row>
    <row r="84" spans="5:5" x14ac:dyDescent="0.35">
      <c r="E84">
        <v>820</v>
      </c>
    </row>
    <row r="85" spans="5:5" x14ac:dyDescent="0.35">
      <c r="E85">
        <v>830</v>
      </c>
    </row>
    <row r="86" spans="5:5" x14ac:dyDescent="0.35">
      <c r="E86">
        <v>840</v>
      </c>
    </row>
    <row r="87" spans="5:5" x14ac:dyDescent="0.35">
      <c r="E87">
        <v>850</v>
      </c>
    </row>
    <row r="88" spans="5:5" x14ac:dyDescent="0.35">
      <c r="E88">
        <v>860</v>
      </c>
    </row>
    <row r="89" spans="5:5" x14ac:dyDescent="0.35">
      <c r="E89">
        <v>870</v>
      </c>
    </row>
    <row r="90" spans="5:5" x14ac:dyDescent="0.35">
      <c r="E90">
        <v>880</v>
      </c>
    </row>
    <row r="91" spans="5:5" x14ac:dyDescent="0.35">
      <c r="E91">
        <v>890</v>
      </c>
    </row>
    <row r="92" spans="5:5" x14ac:dyDescent="0.35">
      <c r="E92">
        <v>900</v>
      </c>
    </row>
    <row r="93" spans="5:5" x14ac:dyDescent="0.35">
      <c r="E93">
        <v>910</v>
      </c>
    </row>
    <row r="94" spans="5:5" x14ac:dyDescent="0.35">
      <c r="E94">
        <v>920</v>
      </c>
    </row>
    <row r="95" spans="5:5" x14ac:dyDescent="0.35">
      <c r="E95">
        <v>930</v>
      </c>
    </row>
    <row r="96" spans="5:5" x14ac:dyDescent="0.35">
      <c r="E96">
        <v>940</v>
      </c>
    </row>
    <row r="97" spans="5:5" x14ac:dyDescent="0.35">
      <c r="E97">
        <v>950</v>
      </c>
    </row>
    <row r="98" spans="5:5" x14ac:dyDescent="0.35">
      <c r="E98">
        <v>960</v>
      </c>
    </row>
    <row r="99" spans="5:5" x14ac:dyDescent="0.35">
      <c r="E99">
        <v>970</v>
      </c>
    </row>
    <row r="100" spans="5:5" x14ac:dyDescent="0.35">
      <c r="E100">
        <v>980</v>
      </c>
    </row>
    <row r="101" spans="5:5" x14ac:dyDescent="0.35">
      <c r="E101">
        <v>990</v>
      </c>
    </row>
    <row r="102" spans="5:5" x14ac:dyDescent="0.35">
      <c r="E102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510D-337F-4C5F-B3DF-8C22122EC1C8}">
  <dimension ref="A1:F21"/>
  <sheetViews>
    <sheetView workbookViewId="0">
      <selection activeCell="F18" sqref="F18"/>
    </sheetView>
  </sheetViews>
  <sheetFormatPr defaultRowHeight="14.5" x14ac:dyDescent="0.35"/>
  <cols>
    <col min="1" max="1" width="23.54296875" customWidth="1"/>
    <col min="2" max="2" width="21.7265625" customWidth="1"/>
    <col min="3" max="3" width="36.81640625" customWidth="1"/>
    <col min="5" max="5" width="17.6328125" customWidth="1"/>
    <col min="6" max="6" width="27.90625" customWidth="1"/>
  </cols>
  <sheetData>
    <row r="1" spans="1:6" x14ac:dyDescent="0.35">
      <c r="A1" t="s">
        <v>0</v>
      </c>
      <c r="B1" t="s">
        <v>2</v>
      </c>
      <c r="C1" t="s">
        <v>1</v>
      </c>
    </row>
    <row r="2" spans="1:6" x14ac:dyDescent="0.35">
      <c r="A2">
        <v>0</v>
      </c>
      <c r="B2">
        <v>3.0030000000000001</v>
      </c>
      <c r="C2">
        <v>0.59</v>
      </c>
    </row>
    <row r="3" spans="1:6" x14ac:dyDescent="0.35">
      <c r="A3">
        <v>5.5E-2</v>
      </c>
      <c r="B3">
        <v>6.3019999999999996</v>
      </c>
      <c r="C3">
        <v>1.2</v>
      </c>
    </row>
    <row r="4" spans="1:6" x14ac:dyDescent="0.35">
      <c r="A4">
        <v>9.2999999999999999E-2</v>
      </c>
      <c r="B4">
        <v>29.760999999999999</v>
      </c>
      <c r="C4">
        <v>5.7</v>
      </c>
    </row>
    <row r="5" spans="1:6" x14ac:dyDescent="0.35">
      <c r="A5">
        <v>0.18099999999999999</v>
      </c>
      <c r="B5">
        <v>52.002000000000002</v>
      </c>
      <c r="C5">
        <v>10.199999999999999</v>
      </c>
    </row>
    <row r="6" spans="1:6" x14ac:dyDescent="0.35">
      <c r="A6">
        <v>0.40500000000000003</v>
      </c>
      <c r="B6">
        <v>60.305999999999997</v>
      </c>
      <c r="C6">
        <v>11.8</v>
      </c>
    </row>
    <row r="7" spans="1:6" x14ac:dyDescent="0.35">
      <c r="A7">
        <v>0.99</v>
      </c>
      <c r="B7">
        <v>68.653000000000006</v>
      </c>
      <c r="C7">
        <v>13.3</v>
      </c>
    </row>
    <row r="9" spans="1:6" x14ac:dyDescent="0.35">
      <c r="B9" t="s">
        <v>14</v>
      </c>
      <c r="C9" t="s">
        <v>8</v>
      </c>
      <c r="D9" t="s">
        <v>15</v>
      </c>
      <c r="E9" t="s">
        <v>16</v>
      </c>
      <c r="F9" t="s">
        <v>17</v>
      </c>
    </row>
    <row r="10" spans="1:6" x14ac:dyDescent="0.35">
      <c r="B10">
        <f>B2/$B$19</f>
        <v>4.3159057971014492E-2</v>
      </c>
      <c r="C10">
        <f>((A2/$B$20)^$B$21)/(1+((A2/$B$20)^$B$21))</f>
        <v>0</v>
      </c>
      <c r="D10">
        <f>($B$17+$B$18*C10)/(1+($B$17+$B$18*C10))</f>
        <v>4.3153765189933982E-2</v>
      </c>
      <c r="E10">
        <f>(B10-D10)^2</f>
        <v>2.8013531566202378E-11</v>
      </c>
      <c r="F10">
        <f>D10*$B$19</f>
        <v>3.0026317291819615</v>
      </c>
    </row>
    <row r="11" spans="1:6" x14ac:dyDescent="0.35">
      <c r="B11">
        <f t="shared" ref="B11:B15" si="0">B3/$B$19</f>
        <v>9.0572222222222207E-2</v>
      </c>
      <c r="C11">
        <f>((A3/$B$20)^$B$21)/(1+((A3/$B$20)^$B$21))</f>
        <v>2.0733643305922461E-3</v>
      </c>
      <c r="D11">
        <f t="shared" ref="D11:D15" si="1">($B$17+$B$18*C11)/(1+($B$17+$B$18*C11))</f>
        <v>0.16568383712062942</v>
      </c>
      <c r="E11">
        <f>(B11-D11)^2</f>
        <v>5.641754692646629E-3</v>
      </c>
      <c r="F11">
        <f t="shared" ref="F11:F16" si="2">D11*$B$19</f>
        <v>11.528253540830351</v>
      </c>
    </row>
    <row r="12" spans="1:6" x14ac:dyDescent="0.35">
      <c r="B12">
        <f t="shared" si="0"/>
        <v>0.4277245169082125</v>
      </c>
      <c r="C12">
        <f t="shared" ref="C12:C15" si="3">((A4/$B$20)^$B$21)/(1+((A4/$B$20)^$B$21))</f>
        <v>7.6244163027002999E-3</v>
      </c>
      <c r="D12">
        <f>($B$17+$B$18*C12)/(1+($B$17+$B$18*C12))</f>
        <v>0.37869598332981308</v>
      </c>
      <c r="E12">
        <f t="shared" ref="E12:E15" si="4">(B12-D12)^2</f>
        <v>2.40379710484824E-3</v>
      </c>
      <c r="F12">
        <f t="shared" si="2"/>
        <v>26.349602873704644</v>
      </c>
    </row>
    <row r="13" spans="1:6" x14ac:dyDescent="0.35">
      <c r="B13">
        <f t="shared" si="0"/>
        <v>0.74737173913043475</v>
      </c>
      <c r="C13">
        <f t="shared" si="3"/>
        <v>3.8759325255116786E-2</v>
      </c>
      <c r="D13">
        <f t="shared" si="1"/>
        <v>0.74453063739555425</v>
      </c>
      <c r="E13">
        <f t="shared" si="4"/>
        <v>8.0718590679409998E-6</v>
      </c>
      <c r="F13">
        <f t="shared" si="2"/>
        <v>51.804316618783112</v>
      </c>
    </row>
    <row r="14" spans="1:6" x14ac:dyDescent="0.35">
      <c r="B14">
        <f t="shared" si="0"/>
        <v>0.86671666666666647</v>
      </c>
      <c r="C14">
        <f t="shared" si="3"/>
        <v>0.23046897889272172</v>
      </c>
      <c r="D14">
        <f t="shared" si="1"/>
        <v>0.94477026438040002</v>
      </c>
      <c r="E14">
        <f t="shared" si="4"/>
        <v>6.0923641160573506E-3</v>
      </c>
      <c r="F14">
        <f t="shared" si="2"/>
        <v>65.73695621066986</v>
      </c>
    </row>
    <row r="15" spans="1:6" x14ac:dyDescent="0.35">
      <c r="B15">
        <f t="shared" si="0"/>
        <v>0.98667958937198064</v>
      </c>
      <c r="C15">
        <f t="shared" si="3"/>
        <v>0.73491089009302268</v>
      </c>
      <c r="D15">
        <f t="shared" si="1"/>
        <v>0.98196536506384613</v>
      </c>
      <c r="E15">
        <f t="shared" si="4"/>
        <v>2.2223910827406272E-5</v>
      </c>
      <c r="F15">
        <f t="shared" si="2"/>
        <v>68.324985064946617</v>
      </c>
    </row>
    <row r="16" spans="1:6" x14ac:dyDescent="0.35">
      <c r="E16">
        <f>SUM(E10:E15)</f>
        <v>1.4168211711461098E-2</v>
      </c>
      <c r="F16">
        <f t="shared" si="2"/>
        <v>0</v>
      </c>
    </row>
    <row r="17" spans="1:2" x14ac:dyDescent="0.35">
      <c r="A17" t="s">
        <v>4</v>
      </c>
      <c r="B17">
        <v>4.5100000000000001E-2</v>
      </c>
    </row>
    <row r="18" spans="1:2" x14ac:dyDescent="0.35">
      <c r="A18" t="s">
        <v>5</v>
      </c>
      <c r="B18">
        <v>74.027699999999996</v>
      </c>
    </row>
    <row r="19" spans="1:2" x14ac:dyDescent="0.35">
      <c r="A19" t="s">
        <v>6</v>
      </c>
      <c r="B19">
        <f>0.4*0.12*(0.1/(0.11+0.1))*(2.3/(0.42+2.3))*60*60</f>
        <v>69.579831932773118</v>
      </c>
    </row>
    <row r="20" spans="1:2" x14ac:dyDescent="0.35">
      <c r="A20" t="s">
        <v>11</v>
      </c>
      <c r="B20">
        <v>0.65730364292572441</v>
      </c>
    </row>
    <row r="21" spans="1:2" x14ac:dyDescent="0.35">
      <c r="A21" t="s">
        <v>7</v>
      </c>
      <c r="B21">
        <v>2.4897110189412035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BAC9-FE36-487F-BA32-8FC8931E54C2}">
  <dimension ref="A1:F21"/>
  <sheetViews>
    <sheetView zoomScale="92" workbookViewId="0">
      <selection activeCell="H23" sqref="H23"/>
    </sheetView>
  </sheetViews>
  <sheetFormatPr defaultRowHeight="14.5" x14ac:dyDescent="0.35"/>
  <cols>
    <col min="1" max="1" width="23.54296875" customWidth="1"/>
    <col min="2" max="2" width="21.7265625" customWidth="1"/>
    <col min="3" max="3" width="36.81640625" customWidth="1"/>
    <col min="5" max="5" width="20.36328125" customWidth="1"/>
    <col min="6" max="6" width="13.7265625" customWidth="1"/>
  </cols>
  <sheetData>
    <row r="1" spans="1:6" x14ac:dyDescent="0.35">
      <c r="A1" t="s">
        <v>0</v>
      </c>
      <c r="B1" t="s">
        <v>2</v>
      </c>
      <c r="C1" t="s">
        <v>1</v>
      </c>
    </row>
    <row r="2" spans="1:6" x14ac:dyDescent="0.35">
      <c r="A2">
        <v>0</v>
      </c>
      <c r="B2">
        <v>3.0030000000000001</v>
      </c>
      <c r="C2">
        <v>0.59</v>
      </c>
    </row>
    <row r="3" spans="1:6" x14ac:dyDescent="0.35">
      <c r="A3">
        <v>5.5E-2</v>
      </c>
      <c r="B3">
        <v>6.3019999999999996</v>
      </c>
      <c r="C3">
        <v>1.2</v>
      </c>
    </row>
    <row r="4" spans="1:6" x14ac:dyDescent="0.35">
      <c r="A4">
        <v>9.2999999999999999E-2</v>
      </c>
      <c r="B4">
        <v>29.760999999999999</v>
      </c>
      <c r="C4">
        <v>5.7</v>
      </c>
    </row>
    <row r="5" spans="1:6" x14ac:dyDescent="0.35">
      <c r="A5">
        <v>0.18099999999999999</v>
      </c>
      <c r="B5">
        <v>52.002000000000002</v>
      </c>
      <c r="C5">
        <v>10.199999999999999</v>
      </c>
    </row>
    <row r="6" spans="1:6" x14ac:dyDescent="0.35">
      <c r="A6">
        <v>0.40500000000000003</v>
      </c>
      <c r="B6">
        <v>60.305999999999997</v>
      </c>
      <c r="C6">
        <v>11.8</v>
      </c>
    </row>
    <row r="7" spans="1:6" x14ac:dyDescent="0.35">
      <c r="A7">
        <v>0.99</v>
      </c>
      <c r="B7">
        <v>68.653000000000006</v>
      </c>
      <c r="C7">
        <v>13.3</v>
      </c>
    </row>
    <row r="9" spans="1:6" x14ac:dyDescent="0.35">
      <c r="B9" t="s">
        <v>12</v>
      </c>
      <c r="C9" t="s">
        <v>8</v>
      </c>
      <c r="D9" t="s">
        <v>10</v>
      </c>
      <c r="E9" t="s">
        <v>9</v>
      </c>
      <c r="F9" t="s">
        <v>13</v>
      </c>
    </row>
    <row r="10" spans="1:6" x14ac:dyDescent="0.35">
      <c r="B10">
        <f>B2/$B$19</f>
        <v>4.3159057971014492E-2</v>
      </c>
      <c r="C10">
        <f>((A2/$B$20)^$B$21)/(1+((A2/$B$20)^$B$21))</f>
        <v>0</v>
      </c>
      <c r="D10">
        <f>($B$17+$B$18*C10)/(1+($B$17+$B$18*C10))</f>
        <v>1.8375305118340051E-2</v>
      </c>
      <c r="E10">
        <f>(B10-D10)^2</f>
        <v>6.1423440546244852E-4</v>
      </c>
      <c r="F10">
        <f>D10*$B$19</f>
        <v>1.2785506418475263</v>
      </c>
    </row>
    <row r="11" spans="1:6" x14ac:dyDescent="0.35">
      <c r="B11">
        <f t="shared" ref="B11:B15" si="0">B3/$B$19</f>
        <v>9.0572222222222207E-2</v>
      </c>
      <c r="C11">
        <f>((A3/$B$20)^$B$21)/(1+((A3/$B$20)^$B$21))</f>
        <v>9.9116354300110565E-3</v>
      </c>
      <c r="D11">
        <f t="shared" ref="D11:D15" si="1">($B$17+$B$18*C11)/(1+($B$17+$B$18*C11))</f>
        <v>0.1417537352893469</v>
      </c>
      <c r="E11">
        <f>(B11-D11)^2</f>
        <v>2.6195472798402559E-3</v>
      </c>
      <c r="F11">
        <f t="shared" ref="F11:F15" si="2">D11*$B$19</f>
        <v>9.8632010772755674</v>
      </c>
    </row>
    <row r="12" spans="1:6" x14ac:dyDescent="0.35">
      <c r="B12">
        <f t="shared" si="0"/>
        <v>0.4277245169082125</v>
      </c>
      <c r="C12">
        <f t="shared" ref="C12:C15" si="3">((A4/$B$20)^$B$21)/(1+((A4/$B$20)^$B$21))</f>
        <v>4.1635672021725467E-2</v>
      </c>
      <c r="D12">
        <f>($B$17+$B$18*C12)/(1+($B$17+$B$18*C12))</f>
        <v>0.38796711316607779</v>
      </c>
      <c r="E12">
        <f t="shared" ref="E12:E15" si="4">(B12-D12)^2</f>
        <v>1.5806511523151071E-3</v>
      </c>
      <c r="F12">
        <f t="shared" si="2"/>
        <v>26.99468652953886</v>
      </c>
    </row>
    <row r="13" spans="1:6" x14ac:dyDescent="0.35">
      <c r="B13">
        <f t="shared" si="0"/>
        <v>0.74737173913043475</v>
      </c>
      <c r="C13">
        <f t="shared" si="3"/>
        <v>0.21832163318842329</v>
      </c>
      <c r="D13">
        <f t="shared" si="1"/>
        <v>0.76440035152174546</v>
      </c>
      <c r="E13">
        <f t="shared" si="4"/>
        <v>2.8997363997350047E-4</v>
      </c>
      <c r="F13">
        <f t="shared" si="2"/>
        <v>53.186847988235741</v>
      </c>
    </row>
    <row r="14" spans="1:6" x14ac:dyDescent="0.35">
      <c r="B14">
        <f t="shared" si="0"/>
        <v>0.86671666666666647</v>
      </c>
      <c r="C14">
        <f t="shared" si="3"/>
        <v>0.72613947748355767</v>
      </c>
      <c r="D14">
        <f t="shared" si="1"/>
        <v>0.91487661571800238</v>
      </c>
      <c r="E14">
        <f t="shared" si="4"/>
        <v>2.3193806926272713E-3</v>
      </c>
      <c r="F14">
        <f t="shared" si="2"/>
        <v>63.656961160882865</v>
      </c>
    </row>
    <row r="15" spans="1:6" x14ac:dyDescent="0.35">
      <c r="B15">
        <f t="shared" si="0"/>
        <v>0.98667958937198064</v>
      </c>
      <c r="C15">
        <f t="shared" si="3"/>
        <v>0.96990458290929282</v>
      </c>
      <c r="D15">
        <f t="shared" si="1"/>
        <v>0.93485069358828532</v>
      </c>
      <c r="E15">
        <f t="shared" si="4"/>
        <v>2.6862344381571503E-3</v>
      </c>
      <c r="F15">
        <f t="shared" si="2"/>
        <v>65.046754142109279</v>
      </c>
    </row>
    <row r="16" spans="1:6" x14ac:dyDescent="0.35">
      <c r="E16">
        <f>SUM(E10:E15)</f>
        <v>1.0110021608375734E-2</v>
      </c>
    </row>
    <row r="17" spans="1:2" x14ac:dyDescent="0.35">
      <c r="A17" t="s">
        <v>4</v>
      </c>
      <c r="B17">
        <v>1.8719277555008223E-2</v>
      </c>
    </row>
    <row r="18" spans="1:2" x14ac:dyDescent="0.35">
      <c r="A18" t="s">
        <v>5</v>
      </c>
      <c r="B18">
        <v>14.775307336266692</v>
      </c>
    </row>
    <row r="19" spans="1:2" x14ac:dyDescent="0.35">
      <c r="A19" t="s">
        <v>6</v>
      </c>
      <c r="B19">
        <f>0.4*0.12*(0.1/(0.11+0.1))*(2.3/(0.42+2.3))*60*60</f>
        <v>69.579831932773118</v>
      </c>
    </row>
    <row r="20" spans="1:2" x14ac:dyDescent="0.35">
      <c r="A20" t="s">
        <v>11</v>
      </c>
      <c r="B20">
        <v>0.2856974099228356</v>
      </c>
    </row>
    <row r="21" spans="1:2" x14ac:dyDescent="0.35">
      <c r="A21" t="s">
        <v>7</v>
      </c>
      <c r="B21">
        <v>2.7944189551825787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Plotting data</vt:lpstr>
      <vt:lpstr>Solve for parameters</vt:lpstr>
      <vt:lpstr>Fit W1&amp;W2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IYER</dc:creator>
  <cp:lastModifiedBy>SINDHU IYER</cp:lastModifiedBy>
  <dcterms:created xsi:type="dcterms:W3CDTF">2020-05-19T15:30:48Z</dcterms:created>
  <dcterms:modified xsi:type="dcterms:W3CDTF">2020-05-22T21:36:01Z</dcterms:modified>
</cp:coreProperties>
</file>