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357" documentId="11_7F4755BF84DCCE43E268565A8931F45BFA75341E" xr6:coauthVersionLast="47" xr6:coauthVersionMax="47" xr10:uidLastSave="{081AAC59-D0E0-46FE-AC56-04AEB5DDCBBF}"/>
  <bookViews>
    <workbookView xWindow="240" yWindow="105" windowWidth="14805" windowHeight="8010" xr2:uid="{00000000-000D-0000-FFFF-FFFF00000000}"/>
  </bookViews>
  <sheets>
    <sheet name="APP" sheetId="5" r:id="rId1"/>
    <sheet name="Planilha2" sheetId="4" state="hidden" r:id="rId2"/>
  </sheets>
  <definedNames>
    <definedName name="aporte" localSheetId="0">APP!$D$15</definedName>
    <definedName name="aporte">#REF!</definedName>
    <definedName name="patrimonio" localSheetId="0">APP!$D$18</definedName>
    <definedName name="patrimonio">#REF!</definedName>
    <definedName name="qtd_anos" localSheetId="0">APP!$D$16</definedName>
    <definedName name="qtd_anos">#REF!</definedName>
    <definedName name="rendimento_carteira" localSheetId="0">APP!$D$11</definedName>
    <definedName name="rendimento_carteira">#REF!</definedName>
    <definedName name="salario">APP!$D$10:$D$10</definedName>
    <definedName name="sugestao_investimento">APP!$D$12:$D$12</definedName>
    <definedName name="taxa_mensal" localSheetId="0">APP!$D$17</definedName>
    <definedName name="taxa_mens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5" l="1"/>
  <c r="C36" i="5"/>
  <c r="C37" i="5"/>
  <c r="C38" i="5"/>
  <c r="C39" i="5"/>
  <c r="C34" i="5"/>
  <c r="A14" i="4"/>
  <c r="C31" i="5"/>
  <c r="C26" i="5"/>
  <c r="D26" i="5" s="1"/>
  <c r="C25" i="5"/>
  <c r="D25" i="5" s="1"/>
  <c r="C24" i="5"/>
  <c r="D24" i="5" s="1"/>
  <c r="C23" i="5"/>
  <c r="D23" i="5" s="1"/>
  <c r="C22" i="5"/>
  <c r="D22" i="5" s="1"/>
  <c r="D18" i="5"/>
  <c r="D19" i="5" s="1"/>
  <c r="D12" i="5"/>
  <c r="A20" i="4"/>
  <c r="A19" i="4"/>
  <c r="A18" i="4"/>
  <c r="A17" i="4"/>
  <c r="A16" i="4"/>
  <c r="A15" i="4"/>
  <c r="A13" i="4"/>
  <c r="A12" i="4"/>
  <c r="A11" i="4"/>
  <c r="A10" i="4"/>
  <c r="A9" i="4"/>
  <c r="A8" i="4"/>
  <c r="A7" i="4"/>
  <c r="A6" i="4"/>
  <c r="A5" i="4"/>
  <c r="A4" i="4"/>
  <c r="A3" i="4"/>
  <c r="H4" i="4" s="1"/>
  <c r="D34" i="5" l="1"/>
  <c r="D35" i="5"/>
  <c r="D36" i="5"/>
  <c r="D37" i="5"/>
  <c r="D38" i="5"/>
  <c r="D39" i="5"/>
  <c r="D40" i="5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<sst xmlns="http://schemas.openxmlformats.org/spreadsheetml/2006/main" count="71" uniqueCount="34">
  <si>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</si>
  <si>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</si>
  <si>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</si>
  <si>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</si>
  <si>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</si>
  <si>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</si>
  <si>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</si>
  <si>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</si>
  <si>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</si>
  <si>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</si>
  <si>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</si>
  <si>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</si>
  <si>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</si>
  <si>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</si>
  <si>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</si>
  <si>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</si>
  <si>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</si>
  <si>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</si>
  <si>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</si>
  <si>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</si>
  <si>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</si>
  <si>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</si>
  <si>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</si>
  <si>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</si>
  <si>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</si>
  <si>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</si>
  <si>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</si>
  <si>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</si>
  <si>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</si>
  <si>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</si>
  <si>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</si>
  <si>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Moderado-TIJOLO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</si>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</sst>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Calibri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rgb="FF9C570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"/>
      <family val="2"/>
    </font>
    <font>
      <b/>
      <sz val="12"/>
      <color theme="0"/>
      <name val="Segoe UI Semibold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4B0A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56">
    <xf numFmtId="0" fontId="0" fillId="0" borderId="0" xfId="0"/>
    <xf numFmtId="164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0" fontId="6" fillId="0" borderId="9" xfId="0" applyNumberFormat="1" applyFont="1" applyBorder="1" applyAlignment="1">
      <alignment horizontal="center"/>
    </xf>
    <xf numFmtId="8" fontId="6" fillId="5" borderId="9" xfId="0" applyNumberFormat="1" applyFont="1" applyFill="1" applyBorder="1" applyAlignment="1">
      <alignment horizontal="center"/>
    </xf>
    <xf numFmtId="8" fontId="6" fillId="5" borderId="12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3" borderId="0" xfId="3"/>
    <xf numFmtId="9" fontId="8" fillId="3" borderId="0" xfId="2" applyFont="1" applyFill="1"/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164" fontId="10" fillId="0" borderId="6" xfId="1" applyNumberFormat="1" applyFont="1" applyBorder="1" applyAlignment="1">
      <alignment horizontal="center"/>
    </xf>
    <xf numFmtId="10" fontId="10" fillId="0" borderId="9" xfId="0" applyNumberFormat="1" applyFont="1" applyBorder="1" applyAlignment="1">
      <alignment horizontal="center"/>
    </xf>
    <xf numFmtId="164" fontId="10" fillId="4" borderId="12" xfId="0" applyNumberFormat="1" applyFont="1" applyFill="1" applyBorder="1" applyAlignment="1">
      <alignment horizontal="center"/>
    </xf>
    <xf numFmtId="9" fontId="0" fillId="0" borderId="0" xfId="0" applyNumberFormat="1"/>
    <xf numFmtId="0" fontId="1" fillId="0" borderId="0" xfId="0" applyFont="1"/>
    <xf numFmtId="0" fontId="3" fillId="3" borderId="0" xfId="3" applyAlignment="1">
      <alignment horizontal="center"/>
    </xf>
    <xf numFmtId="0" fontId="12" fillId="4" borderId="0" xfId="0" applyFont="1" applyFill="1"/>
    <xf numFmtId="164" fontId="12" fillId="4" borderId="0" xfId="1" applyNumberFormat="1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12" fillId="8" borderId="0" xfId="0" applyFont="1" applyFill="1"/>
    <xf numFmtId="164" fontId="12" fillId="8" borderId="0" xfId="0" applyNumberFormat="1" applyFont="1" applyFill="1" applyAlignment="1">
      <alignment horizontal="center"/>
    </xf>
    <xf numFmtId="0" fontId="5" fillId="5" borderId="14" xfId="0" applyFont="1" applyFill="1" applyBorder="1" applyAlignment="1">
      <alignment horizontal="left" indent="3"/>
    </xf>
    <xf numFmtId="164" fontId="10" fillId="5" borderId="15" xfId="0" applyNumberFormat="1" applyFont="1" applyFill="1" applyBorder="1" applyAlignment="1">
      <alignment horizontal="center"/>
    </xf>
    <xf numFmtId="164" fontId="10" fillId="5" borderId="16" xfId="0" applyNumberFormat="1" applyFont="1" applyFill="1" applyBorder="1" applyAlignment="1">
      <alignment horizontal="center"/>
    </xf>
    <xf numFmtId="0" fontId="5" fillId="5" borderId="17" xfId="0" applyFont="1" applyFill="1" applyBorder="1" applyAlignment="1">
      <alignment horizontal="left" indent="3"/>
    </xf>
    <xf numFmtId="164" fontId="10" fillId="5" borderId="18" xfId="0" applyNumberFormat="1" applyFont="1" applyFill="1" applyBorder="1" applyAlignment="1">
      <alignment horizontal="center"/>
    </xf>
    <xf numFmtId="164" fontId="10" fillId="5" borderId="19" xfId="0" applyNumberFormat="1" applyFont="1" applyFill="1" applyBorder="1" applyAlignment="1">
      <alignment horizontal="center"/>
    </xf>
    <xf numFmtId="0" fontId="5" fillId="5" borderId="20" xfId="0" applyFont="1" applyFill="1" applyBorder="1" applyAlignment="1">
      <alignment horizontal="left" indent="3"/>
    </xf>
    <xf numFmtId="164" fontId="10" fillId="5" borderId="21" xfId="0" applyNumberFormat="1" applyFont="1" applyFill="1" applyBorder="1" applyAlignment="1">
      <alignment horizontal="center"/>
    </xf>
    <xf numFmtId="164" fontId="10" fillId="5" borderId="22" xfId="0" applyNumberFormat="1" applyFont="1" applyFill="1" applyBorder="1" applyAlignment="1">
      <alignment horizontal="center"/>
    </xf>
    <xf numFmtId="0" fontId="9" fillId="7" borderId="3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indent="32"/>
    </xf>
    <xf numFmtId="0" fontId="9" fillId="7" borderId="2" xfId="0" applyFont="1" applyFill="1" applyBorder="1" applyAlignment="1">
      <alignment horizontal="center" vertical="center" indent="32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indent="3"/>
    </xf>
    <xf numFmtId="0" fontId="5" fillId="4" borderId="8" xfId="0" applyFont="1" applyFill="1" applyBorder="1" applyAlignment="1">
      <alignment horizontal="left" indent="3"/>
    </xf>
    <xf numFmtId="0" fontId="7" fillId="5" borderId="7" xfId="0" applyFont="1" applyFill="1" applyBorder="1" applyAlignment="1">
      <alignment horizontal="left" indent="3"/>
    </xf>
    <xf numFmtId="0" fontId="7" fillId="5" borderId="8" xfId="0" applyFont="1" applyFill="1" applyBorder="1" applyAlignment="1">
      <alignment horizontal="left" indent="3"/>
    </xf>
    <xf numFmtId="0" fontId="7" fillId="5" borderId="10" xfId="0" applyFont="1" applyFill="1" applyBorder="1" applyAlignment="1">
      <alignment horizontal="left" indent="3"/>
    </xf>
    <xf numFmtId="0" fontId="7" fillId="5" borderId="11" xfId="0" applyFont="1" applyFill="1" applyBorder="1" applyAlignment="1">
      <alignment horizontal="left" indent="3"/>
    </xf>
    <xf numFmtId="0" fontId="5" fillId="4" borderId="4" xfId="0" applyFont="1" applyFill="1" applyBorder="1" applyAlignment="1">
      <alignment horizontal="left" indent="3"/>
    </xf>
    <xf numFmtId="0" fontId="5" fillId="4" borderId="5" xfId="0" applyFont="1" applyFill="1" applyBorder="1" applyAlignment="1">
      <alignment horizontal="left" indent="3"/>
    </xf>
    <xf numFmtId="0" fontId="5" fillId="4" borderId="10" xfId="0" applyFont="1" applyFill="1" applyBorder="1" applyAlignment="1">
      <alignment horizontal="left" indent="3"/>
    </xf>
    <xf numFmtId="0" fontId="5" fillId="4" borderId="11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Medium9"/>
  <colors>
    <mruColors>
      <color rgb="FF54B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2F2F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C-47CF-9793-8A95AB3853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1190625</xdr:colOff>
      <xdr:row>1</xdr:row>
      <xdr:rowOff>57150</xdr:rowOff>
    </xdr:from>
    <xdr:to>
      <xdr:col>4</xdr:col>
      <xdr:colOff>19050</xdr:colOff>
      <xdr:row>6</xdr:row>
      <xdr:rowOff>161925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1D8C703-9D4C-A649-4EDD-7247571A2008}"/>
            </a:ext>
            <a:ext uri="{147F2762-F138-4A5C-976F-8EAC2B608ADB}">
              <a16:predDERef xmlns:a16="http://schemas.microsoft.com/office/drawing/2014/main" pred="{9E7C9AD2-F8C5-4EA1-8072-81C71687AE1E}"/>
            </a:ext>
          </a:extLst>
        </xdr:cNvPr>
        <xdr:cNvSpPr/>
      </xdr:nvSpPr>
      <xdr:spPr>
        <a:xfrm>
          <a:off x="1552575" y="247650"/>
          <a:ext cx="5372100" cy="1057275"/>
        </a:xfrm>
        <a:prstGeom prst="rect">
          <a:avLst/>
        </a:prstGeom>
        <a:solidFill>
          <a:srgbClr val="54B0A2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SRS INVEST</a:t>
          </a:r>
        </a:p>
      </xdr:txBody>
    </xdr:sp>
    <xdr:clientData/>
  </xdr:twoCellAnchor>
  <xdr:twoCellAnchor editAs="oneCell">
    <xdr:from>
      <xdr:col>0</xdr:col>
      <xdr:colOff>342900</xdr:colOff>
      <xdr:row>1</xdr:row>
      <xdr:rowOff>47625</xdr:rowOff>
    </xdr:from>
    <xdr:to>
      <xdr:col>1</xdr:col>
      <xdr:colOff>1200150</xdr:colOff>
      <xdr:row>6</xdr:row>
      <xdr:rowOff>171450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7066C27-F960-E1AF-B2AF-8C445D6A0872}"/>
            </a:ext>
            <a:ext uri="{147F2762-F138-4A5C-976F-8EAC2B608ADB}">
              <a16:predDERef xmlns:a16="http://schemas.microsoft.com/office/drawing/2014/main" pred="{A1D8C703-9D4C-A649-4EDD-7247571A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8444" t="23071" r="30984" b="34757"/>
        <a:stretch>
          <a:fillRect/>
        </a:stretch>
      </xdr:blipFill>
      <xdr:spPr>
        <a:xfrm>
          <a:off x="342900" y="238125"/>
          <a:ext cx="1219200" cy="1076325"/>
        </a:xfrm>
        <a:prstGeom prst="rect">
          <a:avLst/>
        </a:prstGeom>
      </xdr:spPr>
    </xdr:pic>
    <xdr:clientData/>
  </xdr:twoCellAnchor>
  <xdr:twoCellAnchor>
    <xdr:from>
      <xdr:col>1</xdr:col>
      <xdr:colOff>1038225</xdr:colOff>
      <xdr:row>40</xdr:row>
      <xdr:rowOff>123825</xdr:rowOff>
    </xdr:from>
    <xdr:to>
      <xdr:col>3</xdr:col>
      <xdr:colOff>66675</xdr:colOff>
      <xdr:row>55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29AE5D-9AE9-B96D-737F-050AFC0A874A}"/>
            </a:ext>
            <a:ext uri="{147F2762-F138-4A5C-976F-8EAC2B608ADB}">
              <a16:predDERef xmlns:a16="http://schemas.microsoft.com/office/drawing/2014/main" pred="{27066C27-F960-E1AF-B2AF-8C445D6A0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365D-9BC4-4D3A-B425-AF99040172F5}">
  <dimension ref="A9:H40"/>
  <sheetViews>
    <sheetView showGridLines="0" showRowColHeaders="0" tabSelected="1" zoomScale="110" zoomScaleNormal="110" workbookViewId="0">
      <selection activeCell="F42" sqref="F42"/>
    </sheetView>
  </sheetViews>
  <sheetFormatPr defaultColWidth="0" defaultRowHeight="15"/>
  <cols>
    <col min="1" max="1" width="5.42578125" customWidth="1"/>
    <col min="2" max="2" width="46.85546875" customWidth="1"/>
    <col min="3" max="3" width="36.28515625" bestFit="1" customWidth="1"/>
    <col min="4" max="4" width="15" customWidth="1"/>
    <col min="5" max="8" width="3.5703125" customWidth="1"/>
    <col min="9" max="16384" width="8.7109375" hidden="1"/>
  </cols>
  <sheetData>
    <row r="9" spans="2:4" ht="26.25">
      <c r="B9" s="42" t="s">
        <v>0</v>
      </c>
      <c r="C9" s="43"/>
      <c r="D9" s="39"/>
    </row>
    <row r="10" spans="2:4" ht="17.25">
      <c r="B10" s="52" t="s">
        <v>1</v>
      </c>
      <c r="C10" s="53"/>
      <c r="D10" s="18">
        <v>2000</v>
      </c>
    </row>
    <row r="11" spans="2:4" ht="17.25">
      <c r="B11" s="46" t="s">
        <v>2</v>
      </c>
      <c r="C11" s="47"/>
      <c r="D11" s="19">
        <v>6.0000000000000001E-3</v>
      </c>
    </row>
    <row r="12" spans="2:4" ht="17.25">
      <c r="B12" s="54" t="s">
        <v>3</v>
      </c>
      <c r="C12" s="55"/>
      <c r="D12" s="20">
        <f>D10*30%</f>
        <v>600</v>
      </c>
    </row>
    <row r="14" spans="2:4" ht="28.5" customHeight="1">
      <c r="B14" s="44" t="s">
        <v>4</v>
      </c>
      <c r="C14" s="45"/>
      <c r="D14" s="40"/>
    </row>
    <row r="15" spans="2:4" ht="17.25">
      <c r="B15" s="52" t="s">
        <v>5</v>
      </c>
      <c r="C15" s="53"/>
      <c r="D15" s="1">
        <v>200</v>
      </c>
    </row>
    <row r="16" spans="2:4" ht="17.25">
      <c r="B16" s="46" t="s">
        <v>6</v>
      </c>
      <c r="C16" s="47"/>
      <c r="D16" s="2">
        <v>5</v>
      </c>
    </row>
    <row r="17" spans="1:6" ht="17.25">
      <c r="B17" s="46" t="s">
        <v>7</v>
      </c>
      <c r="C17" s="47"/>
      <c r="D17" s="3">
        <v>1.0789999999999999E-2</v>
      </c>
    </row>
    <row r="18" spans="1:6" ht="17.25">
      <c r="B18" s="48" t="s">
        <v>8</v>
      </c>
      <c r="C18" s="49"/>
      <c r="D18" s="4">
        <f>FV(taxa_mensal,qtd_anos*12,aporte*-1)</f>
        <v>16755.382799697527</v>
      </c>
    </row>
    <row r="19" spans="1:6" ht="17.25">
      <c r="B19" s="50" t="s">
        <v>9</v>
      </c>
      <c r="C19" s="51"/>
      <c r="D19" s="5">
        <f>patrimonio*rendimento_carteira</f>
        <v>100.53229679818516</v>
      </c>
      <c r="F19" s="21"/>
    </row>
    <row r="21" spans="1:6" ht="30.75">
      <c r="B21" s="44" t="s">
        <v>10</v>
      </c>
      <c r="C21" s="45"/>
      <c r="D21" s="41" t="s">
        <v>11</v>
      </c>
    </row>
    <row r="22" spans="1:6" ht="17.25">
      <c r="A22" s="22">
        <v>2</v>
      </c>
      <c r="B22" s="30" t="s">
        <v>12</v>
      </c>
      <c r="C22" s="31">
        <f>FV($D$17,$A22*12,$D$15*-1)</f>
        <v>5445.5254595290435</v>
      </c>
      <c r="D22" s="32">
        <f>C22*rendimento_carteira</f>
        <v>32.673152757174265</v>
      </c>
    </row>
    <row r="23" spans="1:6" ht="17.25">
      <c r="A23" s="22">
        <v>5</v>
      </c>
      <c r="B23" s="33" t="s">
        <v>13</v>
      </c>
      <c r="C23" s="34">
        <f>FV($D$17,$A23*12,$D$15*-1)</f>
        <v>16755.382799697527</v>
      </c>
      <c r="D23" s="35">
        <f>C23*rendimento_carteira</f>
        <v>100.53229679818516</v>
      </c>
    </row>
    <row r="24" spans="1:6" ht="17.25">
      <c r="A24" s="22">
        <v>10</v>
      </c>
      <c r="B24" s="33" t="s">
        <v>14</v>
      </c>
      <c r="C24" s="34">
        <f>FV($D$17,$A24*12,$D$15*-1)</f>
        <v>48656.842506034438</v>
      </c>
      <c r="D24" s="35">
        <f>C24*rendimento_carteira</f>
        <v>291.94105503620665</v>
      </c>
    </row>
    <row r="25" spans="1:6" ht="17.25">
      <c r="A25" s="22">
        <v>20</v>
      </c>
      <c r="B25" s="33" t="s">
        <v>15</v>
      </c>
      <c r="C25" s="34">
        <f>FV($D$17,$A25*12,$D$15*-1)</f>
        <v>225039.68001941612</v>
      </c>
      <c r="D25" s="35">
        <f>C25*rendimento_carteira</f>
        <v>1350.2380801164968</v>
      </c>
    </row>
    <row r="26" spans="1:6" ht="17.25">
      <c r="A26" s="22">
        <v>30</v>
      </c>
      <c r="B26" s="36" t="s">
        <v>16</v>
      </c>
      <c r="C26" s="37">
        <f>FV($D$17,$A26*12,$D$15*-1)</f>
        <v>864433.93100094295</v>
      </c>
      <c r="D26" s="38">
        <f>C26*rendimento_carteira</f>
        <v>5186.6035860056581</v>
      </c>
    </row>
    <row r="30" spans="1:6">
      <c r="B30" s="10" t="s">
        <v>17</v>
      </c>
      <c r="C30" s="23" t="s">
        <v>18</v>
      </c>
      <c r="D30" s="10"/>
    </row>
    <row r="31" spans="1:6">
      <c r="B31" s="24" t="s">
        <v>19</v>
      </c>
      <c r="C31" s="25">
        <f>aporte</f>
        <v>200</v>
      </c>
      <c r="D31" s="24"/>
    </row>
    <row r="33" spans="2:4">
      <c r="B33" s="26" t="s">
        <v>20</v>
      </c>
      <c r="C33" s="26" t="s">
        <v>21</v>
      </c>
      <c r="D33" s="26" t="s">
        <v>22</v>
      </c>
    </row>
    <row r="34" spans="2:4">
      <c r="B34" s="8" t="s">
        <v>23</v>
      </c>
      <c r="C34" s="9">
        <f>VLOOKUP($C$30&amp;"-"&amp;B34,Planilha2!$A:$D,4,FALSE)</f>
        <v>0.3</v>
      </c>
      <c r="D34" s="27">
        <f>C34*$C$31</f>
        <v>60</v>
      </c>
    </row>
    <row r="35" spans="2:4">
      <c r="B35" s="8" t="s">
        <v>24</v>
      </c>
      <c r="C35" s="9">
        <f>VLOOKUP($C$30&amp;"-"&amp;B35,Planilha2!$A:$D,4,FALSE)</f>
        <v>0.5</v>
      </c>
      <c r="D35" s="27">
        <f t="shared" ref="D35:D39" si="0">C35*$C$31</f>
        <v>100</v>
      </c>
    </row>
    <row r="36" spans="2:4">
      <c r="B36" s="8" t="s">
        <v>25</v>
      </c>
      <c r="C36" s="9">
        <f>VLOOKUP($C$30&amp;"-"&amp;B36,Planilha2!$A:$D,4,FALSE)</f>
        <v>0.1</v>
      </c>
      <c r="D36" s="27">
        <f t="shared" si="0"/>
        <v>20</v>
      </c>
    </row>
    <row r="37" spans="2:4">
      <c r="B37" s="8" t="s">
        <v>26</v>
      </c>
      <c r="C37" s="9">
        <f>VLOOKUP($C$30&amp;"-"&amp;B37,Planilha2!$A:$D,4,FALSE)</f>
        <v>0.1</v>
      </c>
      <c r="D37" s="27">
        <f t="shared" si="0"/>
        <v>20</v>
      </c>
    </row>
    <row r="38" spans="2:4">
      <c r="B38" s="8" t="s">
        <v>27</v>
      </c>
      <c r="C38" s="9">
        <f>VLOOKUP($C$30&amp;"-"&amp;B38,Planilha2!$A:$D,4,FALSE)</f>
        <v>0</v>
      </c>
      <c r="D38" s="27">
        <f t="shared" si="0"/>
        <v>0</v>
      </c>
    </row>
    <row r="39" spans="2:4">
      <c r="B39" s="8" t="s">
        <v>28</v>
      </c>
      <c r="C39" s="9">
        <f>VLOOKUP($C$30&amp;"-"&amp;B39,Planilha2!$A:$D,4,FALSE)</f>
        <v>0</v>
      </c>
      <c r="D39" s="27">
        <f t="shared" si="0"/>
        <v>0</v>
      </c>
    </row>
    <row r="40" spans="2:4">
      <c r="B40" s="28"/>
      <c r="C40" s="28"/>
      <c r="D40" s="29">
        <f>SUM(D34:D39)</f>
        <v>200</v>
      </c>
    </row>
  </sheetData>
  <mergeCells count="11">
    <mergeCell ref="B21:C21"/>
    <mergeCell ref="B10:C10"/>
    <mergeCell ref="B11:C11"/>
    <mergeCell ref="B12:C12"/>
    <mergeCell ref="B15:C15"/>
    <mergeCell ref="B16:C16"/>
    <mergeCell ref="B9:C9"/>
    <mergeCell ref="B14:C14"/>
    <mergeCell ref="B17:C17"/>
    <mergeCell ref="B18:C18"/>
    <mergeCell ref="B19:C19"/>
  </mergeCells>
  <dataValidations count="1">
    <dataValidation type="list" allowBlank="1" showInputMessage="1" showErrorMessage="1" sqref="C30" xr:uid="{166FE413-B64B-4270-ACDA-86C79247959B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A41A-E7FE-4F39-BBF4-55BFE8CFE9F7}">
  <dimension ref="A2:H21"/>
  <sheetViews>
    <sheetView showGridLines="0" zoomScale="115" zoomScaleNormal="115" workbookViewId="0">
      <selection activeCell="H4" sqref="H4"/>
    </sheetView>
  </sheetViews>
  <sheetFormatPr defaultRowHeight="1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6" t="s">
        <v>29</v>
      </c>
      <c r="B2" s="6" t="s">
        <v>17</v>
      </c>
      <c r="C2" s="7" t="s">
        <v>20</v>
      </c>
      <c r="D2" s="7" t="s">
        <v>30</v>
      </c>
    </row>
    <row r="3" spans="1:8">
      <c r="A3" t="str">
        <f>B3&amp;"-"&amp;C3</f>
        <v>Conservador-PAPEL</v>
      </c>
      <c r="B3" t="s">
        <v>18</v>
      </c>
      <c r="C3" s="8" t="s">
        <v>23</v>
      </c>
      <c r="D3" s="9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18</v>
      </c>
      <c r="C4" s="8" t="s">
        <v>24</v>
      </c>
      <c r="D4" s="9">
        <v>0.5</v>
      </c>
      <c r="G4" s="10" t="s">
        <v>31</v>
      </c>
      <c r="H4" s="11">
        <f>VLOOKUP(G4,$A:$D,4,FALSE)</f>
        <v>0.35</v>
      </c>
    </row>
    <row r="5" spans="1:8">
      <c r="A5" t="str">
        <f t="shared" si="0"/>
        <v>Conservador-HÍBRIDOS</v>
      </c>
      <c r="B5" t="s">
        <v>18</v>
      </c>
      <c r="C5" s="8" t="s">
        <v>25</v>
      </c>
      <c r="D5" s="9">
        <v>0.1</v>
      </c>
    </row>
    <row r="6" spans="1:8">
      <c r="A6" t="str">
        <f t="shared" si="0"/>
        <v>Conservador-FOFs</v>
      </c>
      <c r="B6" t="s">
        <v>18</v>
      </c>
      <c r="C6" s="8" t="s">
        <v>26</v>
      </c>
      <c r="D6" s="9">
        <v>0.1</v>
      </c>
    </row>
    <row r="7" spans="1:8">
      <c r="A7" t="str">
        <f t="shared" si="0"/>
        <v>Conservador-DESENVOLVIMENTO</v>
      </c>
      <c r="B7" t="s">
        <v>18</v>
      </c>
      <c r="C7" s="8" t="s">
        <v>27</v>
      </c>
      <c r="D7" s="9">
        <v>0</v>
      </c>
    </row>
    <row r="8" spans="1:8">
      <c r="A8" s="12" t="str">
        <f t="shared" si="0"/>
        <v>Conservador-HOTELARIAS</v>
      </c>
      <c r="B8" s="12" t="s">
        <v>18</v>
      </c>
      <c r="C8" s="13" t="s">
        <v>28</v>
      </c>
      <c r="D8" s="14">
        <v>0</v>
      </c>
    </row>
    <row r="9" spans="1:8">
      <c r="A9" t="str">
        <f t="shared" si="0"/>
        <v>Moderado-PAPEL</v>
      </c>
      <c r="B9" t="s">
        <v>32</v>
      </c>
      <c r="C9" s="8" t="s">
        <v>23</v>
      </c>
      <c r="D9" s="9">
        <v>0.32</v>
      </c>
    </row>
    <row r="10" spans="1:8">
      <c r="A10" s="15" t="str">
        <f t="shared" si="0"/>
        <v>Moderado-TIJOLO</v>
      </c>
      <c r="B10" s="15" t="s">
        <v>32</v>
      </c>
      <c r="C10" s="16" t="s">
        <v>24</v>
      </c>
      <c r="D10" s="17">
        <v>0.35</v>
      </c>
    </row>
    <row r="11" spans="1:8">
      <c r="A11" t="str">
        <f t="shared" si="0"/>
        <v>Moderado-HÍBRIDOS</v>
      </c>
      <c r="B11" t="s">
        <v>32</v>
      </c>
      <c r="C11" s="8" t="s">
        <v>25</v>
      </c>
      <c r="D11" s="9">
        <v>0.08</v>
      </c>
    </row>
    <row r="12" spans="1:8">
      <c r="A12" t="str">
        <f t="shared" si="0"/>
        <v>Moderado-FOFs</v>
      </c>
      <c r="B12" t="s">
        <v>32</v>
      </c>
      <c r="C12" s="8" t="s">
        <v>26</v>
      </c>
      <c r="D12" s="9">
        <v>0.05</v>
      </c>
    </row>
    <row r="13" spans="1:8">
      <c r="A13" t="str">
        <f t="shared" si="0"/>
        <v>Moderado-DESENVOLVIMENTO</v>
      </c>
      <c r="B13" t="s">
        <v>32</v>
      </c>
      <c r="C13" s="8" t="s">
        <v>27</v>
      </c>
      <c r="D13" s="9">
        <v>0.1</v>
      </c>
    </row>
    <row r="14" spans="1:8">
      <c r="A14" s="12" t="str">
        <f t="shared" si="0"/>
        <v>Moderado-HOTELARIAS</v>
      </c>
      <c r="B14" s="12" t="s">
        <v>32</v>
      </c>
      <c r="C14" s="13" t="s">
        <v>28</v>
      </c>
      <c r="D14" s="14">
        <v>0.1</v>
      </c>
    </row>
    <row r="15" spans="1:8">
      <c r="A15" t="str">
        <f t="shared" si="0"/>
        <v>Agressivo-PAPEL</v>
      </c>
      <c r="B15" t="s">
        <v>33</v>
      </c>
      <c r="C15" s="8" t="s">
        <v>23</v>
      </c>
      <c r="D15" s="9">
        <v>0.5</v>
      </c>
    </row>
    <row r="16" spans="1:8">
      <c r="A16" t="str">
        <f t="shared" si="0"/>
        <v>Agressivo-TIJOLO</v>
      </c>
      <c r="B16" t="s">
        <v>33</v>
      </c>
      <c r="C16" s="8" t="s">
        <v>24</v>
      </c>
      <c r="D16" s="9">
        <v>0.1</v>
      </c>
    </row>
    <row r="17" spans="1:4">
      <c r="A17" t="str">
        <f t="shared" si="0"/>
        <v>Agressivo-HÍBRIDOS</v>
      </c>
      <c r="B17" t="s">
        <v>33</v>
      </c>
      <c r="C17" s="8" t="s">
        <v>25</v>
      </c>
      <c r="D17" s="9">
        <v>0.05</v>
      </c>
    </row>
    <row r="18" spans="1:4">
      <c r="A18" t="str">
        <f t="shared" si="0"/>
        <v>Agressivo-FOFs</v>
      </c>
      <c r="B18" t="s">
        <v>33</v>
      </c>
      <c r="C18" s="8" t="s">
        <v>26</v>
      </c>
      <c r="D18" s="9">
        <v>0.05</v>
      </c>
    </row>
    <row r="19" spans="1:4">
      <c r="A19" t="str">
        <f t="shared" si="0"/>
        <v>Agressivo-DESENVOLVIMENTO</v>
      </c>
      <c r="B19" t="s">
        <v>33</v>
      </c>
      <c r="C19" s="8" t="s">
        <v>27</v>
      </c>
      <c r="D19" s="9">
        <v>0.2</v>
      </c>
    </row>
    <row r="20" spans="1:4">
      <c r="A20" t="str">
        <f t="shared" si="0"/>
        <v>Agressivo-HOTELARIAS</v>
      </c>
      <c r="B20" t="s">
        <v>33</v>
      </c>
      <c r="C20" s="8" t="s">
        <v>28</v>
      </c>
      <c r="D20" s="9">
        <v>0.1</v>
      </c>
    </row>
    <row r="21" spans="1:4">
      <c r="D2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Sindi Raimundo da Silva</cp:lastModifiedBy>
  <cp:revision/>
  <dcterms:created xsi:type="dcterms:W3CDTF">2025-12-17T16:33:04Z</dcterms:created>
  <dcterms:modified xsi:type="dcterms:W3CDTF">2026-02-15T01:10:53Z</dcterms:modified>
  <cp:category/>
  <cp:contentStatus/>
</cp:coreProperties>
</file>