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isbe\Desktop\"/>
    </mc:Choice>
  </mc:AlternateContent>
  <xr:revisionPtr revIDLastSave="0" documentId="13_ncr:1_{F538F0C6-54EC-406B-ADA9-88612BC4A08E}" xr6:coauthVersionLast="45" xr6:coauthVersionMax="45" xr10:uidLastSave="{00000000-0000-0000-0000-000000000000}"/>
  <bookViews>
    <workbookView xWindow="-120" yWindow="-120" windowWidth="29040" windowHeight="17640" xr2:uid="{5D9D134B-CA41-4521-88E0-E24D6B1C2A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T14" i="1" l="1"/>
  <c r="S14" i="1"/>
  <c r="R14" i="1"/>
  <c r="Q14" i="1"/>
  <c r="T13" i="1"/>
  <c r="S13" i="1"/>
  <c r="R13" i="1"/>
  <c r="Q13" i="1"/>
  <c r="T12" i="1"/>
  <c r="S12" i="1"/>
  <c r="R12" i="1"/>
  <c r="Q12" i="1"/>
  <c r="T11" i="1"/>
  <c r="S11" i="1"/>
  <c r="R11" i="1"/>
  <c r="Q11" i="1"/>
  <c r="L11" i="1"/>
  <c r="W11" i="1"/>
  <c r="R9" i="1"/>
  <c r="Q9" i="1"/>
  <c r="W24" i="1" l="1"/>
  <c r="X24" i="1" s="1"/>
  <c r="Y24" i="1" s="1"/>
  <c r="W37" i="1"/>
  <c r="X37" i="1" s="1"/>
  <c r="Y37" i="1" s="1"/>
  <c r="W26" i="1"/>
  <c r="X26" i="1" s="1"/>
  <c r="Y26" i="1" s="1"/>
  <c r="W29" i="1"/>
  <c r="X29" i="1" s="1"/>
  <c r="Y29" i="1" s="1"/>
  <c r="W16" i="1"/>
  <c r="X16" i="1" s="1"/>
  <c r="Y16" i="1" s="1"/>
  <c r="W15" i="1"/>
  <c r="X15" i="1" s="1"/>
  <c r="Y15" i="1" s="1"/>
  <c r="W14" i="1"/>
  <c r="X14" i="1" s="1"/>
  <c r="Y14" i="1" s="1"/>
  <c r="W12" i="1"/>
  <c r="X12" i="1"/>
  <c r="Y12" i="1" s="1"/>
  <c r="W33" i="1"/>
  <c r="X33" i="1" s="1"/>
  <c r="Y33" i="1" s="1"/>
  <c r="W34" i="1"/>
  <c r="X34" i="1" s="1"/>
  <c r="Y34" i="1" s="1"/>
  <c r="W40" i="1"/>
  <c r="X40" i="1" s="1"/>
  <c r="Y40" i="1" s="1"/>
  <c r="W39" i="1"/>
  <c r="X39" i="1" s="1"/>
  <c r="Y39" i="1" s="1"/>
  <c r="W23" i="1"/>
  <c r="X23" i="1" s="1"/>
  <c r="Y23" i="1" s="1"/>
  <c r="W36" i="1"/>
  <c r="X36" i="1"/>
  <c r="Y36" i="1" s="1"/>
  <c r="W42" i="1"/>
  <c r="X42" i="1" s="1"/>
  <c r="Y42" i="1" s="1"/>
  <c r="W35" i="1"/>
  <c r="X35" i="1" s="1"/>
  <c r="Y35" i="1" s="1"/>
  <c r="W41" i="1"/>
  <c r="X41" i="1" s="1"/>
  <c r="Y41" i="1" s="1"/>
  <c r="W17" i="1"/>
  <c r="X17" i="1" s="1"/>
  <c r="Y17" i="1" s="1"/>
  <c r="W28" i="1"/>
  <c r="X28" i="1" s="1"/>
  <c r="Y28" i="1" s="1"/>
  <c r="W27" i="1"/>
  <c r="X27" i="1" s="1"/>
  <c r="Y27" i="1" s="1"/>
  <c r="W25" i="1"/>
  <c r="X25" i="1" s="1"/>
  <c r="Y25" i="1" s="1"/>
  <c r="W30" i="1"/>
  <c r="X30" i="1" s="1"/>
  <c r="Y30" i="1" s="1"/>
  <c r="I26" i="1"/>
  <c r="J26" i="1" s="1"/>
  <c r="I40" i="1"/>
  <c r="J40" i="1" s="1"/>
  <c r="I35" i="1"/>
  <c r="J35" i="1" s="1"/>
  <c r="O35" i="1" s="1"/>
  <c r="I19" i="1"/>
  <c r="J19" i="1" s="1"/>
  <c r="M19" i="1" s="1"/>
  <c r="I16" i="1"/>
  <c r="J16" i="1" s="1"/>
  <c r="I34" i="1"/>
  <c r="J34" i="1" s="1"/>
  <c r="L34" i="1" s="1"/>
  <c r="I32" i="1"/>
  <c r="J32" i="1" s="1"/>
  <c r="I38" i="1"/>
  <c r="J38" i="1" s="1"/>
  <c r="N38" i="1" s="1"/>
  <c r="I20" i="1"/>
  <c r="J20" i="1" s="1"/>
  <c r="N20" i="1" s="1"/>
  <c r="W19" i="1"/>
  <c r="X19" i="1" s="1"/>
  <c r="Y19" i="1" s="1"/>
  <c r="W38" i="1"/>
  <c r="X38" i="1" s="1"/>
  <c r="Y38" i="1" s="1"/>
  <c r="W31" i="1"/>
  <c r="X31" i="1" s="1"/>
  <c r="Y31" i="1" s="1"/>
  <c r="I42" i="1"/>
  <c r="J42" i="1" s="1"/>
  <c r="N42" i="1" s="1"/>
  <c r="I41" i="1"/>
  <c r="J41" i="1" s="1"/>
  <c r="I24" i="1"/>
  <c r="J24" i="1" s="1"/>
  <c r="I33" i="1"/>
  <c r="J33" i="1" s="1"/>
  <c r="L33" i="1" s="1"/>
  <c r="W18" i="1"/>
  <c r="X18" i="1" s="1"/>
  <c r="Y18" i="1" s="1"/>
  <c r="I15" i="1"/>
  <c r="J15" i="1" s="1"/>
  <c r="W13" i="1"/>
  <c r="X13" i="1" s="1"/>
  <c r="Y13" i="1" s="1"/>
  <c r="W32" i="1"/>
  <c r="X32" i="1" s="1"/>
  <c r="Y32" i="1" s="1"/>
  <c r="W21" i="1"/>
  <c r="X21" i="1" s="1"/>
  <c r="Y21" i="1" s="1"/>
  <c r="W22" i="1"/>
  <c r="X22" i="1" s="1"/>
  <c r="Y22" i="1" s="1"/>
  <c r="I30" i="1"/>
  <c r="J30" i="1"/>
  <c r="O30" i="1" s="1"/>
  <c r="X11" i="1"/>
  <c r="Y11" i="1" s="1"/>
  <c r="I28" i="1"/>
  <c r="J28" i="1" s="1"/>
  <c r="I11" i="1"/>
  <c r="J11" i="1" s="1"/>
  <c r="I12" i="1"/>
  <c r="J12" i="1" s="1"/>
  <c r="I21" i="1"/>
  <c r="J21" i="1" s="1"/>
  <c r="I23" i="1"/>
  <c r="J23" i="1" s="1"/>
  <c r="O23" i="1" s="1"/>
  <c r="I36" i="1"/>
  <c r="J36" i="1"/>
  <c r="L36" i="1" s="1"/>
  <c r="I37" i="1"/>
  <c r="J37" i="1" s="1"/>
  <c r="I13" i="1"/>
  <c r="J13" i="1" s="1"/>
  <c r="I18" i="1"/>
  <c r="J18" i="1" s="1"/>
  <c r="I22" i="1"/>
  <c r="J22" i="1" s="1"/>
  <c r="L22" i="1" s="1"/>
  <c r="I27" i="1"/>
  <c r="J27" i="1" s="1"/>
  <c r="I31" i="1"/>
  <c r="J31" i="1" s="1"/>
  <c r="W20" i="1"/>
  <c r="X20" i="1"/>
  <c r="Y20" i="1" s="1"/>
  <c r="I14" i="1"/>
  <c r="J14" i="1" s="1"/>
  <c r="I17" i="1"/>
  <c r="J17" i="1" s="1"/>
  <c r="M17" i="1" s="1"/>
  <c r="I29" i="1"/>
  <c r="J29" i="1" s="1"/>
  <c r="I39" i="1"/>
  <c r="J39" i="1" s="1"/>
  <c r="I25" i="1"/>
  <c r="J25" i="1" s="1"/>
  <c r="M25" i="1" s="1"/>
  <c r="N24" i="1" l="1"/>
  <c r="L24" i="1"/>
  <c r="O14" i="1"/>
  <c r="N14" i="1"/>
  <c r="M39" i="1"/>
  <c r="L39" i="1"/>
  <c r="O39" i="1"/>
  <c r="N18" i="1"/>
  <c r="O18" i="1"/>
  <c r="M11" i="1"/>
  <c r="N25" i="1"/>
  <c r="N34" i="1"/>
  <c r="M32" i="1"/>
  <c r="N32" i="1"/>
  <c r="O32" i="1"/>
  <c r="M40" i="1"/>
  <c r="L40" i="1"/>
  <c r="O40" i="1"/>
  <c r="N33" i="1"/>
  <c r="M33" i="1"/>
  <c r="O25" i="1"/>
  <c r="L35" i="1"/>
  <c r="L38" i="1"/>
  <c r="M35" i="1"/>
  <c r="L14" i="1"/>
  <c r="O38" i="1"/>
  <c r="M34" i="1"/>
  <c r="M14" i="1"/>
  <c r="N23" i="1"/>
  <c r="N11" i="1"/>
  <c r="M24" i="1"/>
  <c r="M28" i="1"/>
  <c r="O28" i="1"/>
  <c r="N28" i="1"/>
  <c r="L28" i="1"/>
  <c r="N21" i="1"/>
  <c r="M21" i="1"/>
  <c r="O21" i="1"/>
  <c r="L21" i="1"/>
  <c r="AA11" i="1" a="1"/>
  <c r="L26" i="1"/>
  <c r="M26" i="1"/>
  <c r="O26" i="1"/>
  <c r="N26" i="1"/>
  <c r="M41" i="1"/>
  <c r="L41" i="1"/>
  <c r="N41" i="1"/>
  <c r="O41" i="1"/>
  <c r="M12" i="1"/>
  <c r="O12" i="1"/>
  <c r="N12" i="1"/>
  <c r="L12" i="1"/>
  <c r="O37" i="1"/>
  <c r="N37" i="1"/>
  <c r="L37" i="1"/>
  <c r="M37" i="1"/>
  <c r="N16" i="1"/>
  <c r="M16" i="1"/>
  <c r="O16" i="1"/>
  <c r="L16" i="1"/>
  <c r="L15" i="1"/>
  <c r="O15" i="1"/>
  <c r="M15" i="1"/>
  <c r="N15" i="1"/>
  <c r="N29" i="1"/>
  <c r="O29" i="1"/>
  <c r="M29" i="1"/>
  <c r="L29" i="1"/>
  <c r="O13" i="1"/>
  <c r="N13" i="1"/>
  <c r="M13" i="1"/>
  <c r="L13" i="1"/>
  <c r="L31" i="1"/>
  <c r="O31" i="1"/>
  <c r="N31" i="1"/>
  <c r="M31" i="1"/>
  <c r="L27" i="1"/>
  <c r="M27" i="1"/>
  <c r="N27" i="1"/>
  <c r="O27" i="1"/>
  <c r="O17" i="1"/>
  <c r="M22" i="1"/>
  <c r="N36" i="1"/>
  <c r="M30" i="1"/>
  <c r="O33" i="1"/>
  <c r="L42" i="1"/>
  <c r="L20" i="1"/>
  <c r="M38" i="1"/>
  <c r="L32" i="1"/>
  <c r="O19" i="1"/>
  <c r="N35" i="1"/>
  <c r="N17" i="1"/>
  <c r="L18" i="1"/>
  <c r="M23" i="1"/>
  <c r="O20" i="1"/>
  <c r="M18" i="1"/>
  <c r="L23" i="1"/>
  <c r="L19" i="1"/>
  <c r="O22" i="1"/>
  <c r="O36" i="1"/>
  <c r="N30" i="1"/>
  <c r="L17" i="1"/>
  <c r="L25" i="1"/>
  <c r="N22" i="1"/>
  <c r="M36" i="1"/>
  <c r="O11" i="1"/>
  <c r="L30" i="1"/>
  <c r="O24" i="1"/>
  <c r="O34" i="1"/>
  <c r="N40" i="1"/>
  <c r="O42" i="1"/>
  <c r="N19" i="1"/>
  <c r="M42" i="1"/>
  <c r="M20" i="1"/>
  <c r="N39" i="1"/>
  <c r="Q24" i="1" l="1" a="1"/>
  <c r="AA11" i="1"/>
  <c r="AC11" i="1"/>
  <c r="AB11" i="1"/>
  <c r="AD11" i="1"/>
  <c r="T25" i="1" l="1"/>
  <c r="Q25" i="1"/>
  <c r="R24" i="1"/>
  <c r="S25" i="1"/>
  <c r="Q27" i="1"/>
  <c r="T27" i="1"/>
  <c r="T24" i="1"/>
  <c r="S26" i="1"/>
  <c r="S27" i="1"/>
  <c r="Q26" i="1"/>
  <c r="S24" i="1"/>
  <c r="T26" i="1"/>
  <c r="Q24" i="1"/>
  <c r="R26" i="1"/>
  <c r="R27" i="1"/>
  <c r="R25" i="1"/>
  <c r="Q18" i="1" a="1"/>
  <c r="S20" i="1" l="1"/>
  <c r="Q18" i="1"/>
  <c r="S18" i="1"/>
  <c r="S21" i="1"/>
  <c r="R19" i="1"/>
  <c r="R21" i="1"/>
  <c r="T20" i="1"/>
  <c r="T19" i="1"/>
  <c r="T18" i="1"/>
  <c r="R20" i="1"/>
  <c r="R18" i="1"/>
  <c r="Q20" i="1"/>
  <c r="Q19" i="1"/>
  <c r="Q21" i="1"/>
  <c r="T21" i="1"/>
  <c r="S19" i="1"/>
  <c r="G4" i="1" l="1" a="1"/>
  <c r="G4" i="1" l="1"/>
  <c r="G5" i="1" s="1"/>
  <c r="G6" i="1" s="1"/>
  <c r="J4" i="1"/>
  <c r="J5" i="1" s="1"/>
  <c r="J6" i="1" s="1"/>
  <c r="H4" i="1"/>
  <c r="H5" i="1" s="1"/>
  <c r="H6" i="1" s="1"/>
  <c r="I4" i="1"/>
  <c r="I5" i="1" s="1"/>
  <c r="I6" i="1" s="1"/>
  <c r="L1" i="1" l="1"/>
</calcChain>
</file>

<file path=xl/sharedStrings.xml><?xml version="1.0" encoding="utf-8"?>
<sst xmlns="http://schemas.openxmlformats.org/spreadsheetml/2006/main" count="26" uniqueCount="19">
  <si>
    <t>const</t>
  </si>
  <si>
    <t>GPA</t>
  </si>
  <si>
    <t>TUCE</t>
  </si>
  <si>
    <t>PSI</t>
  </si>
  <si>
    <t>y</t>
  </si>
  <si>
    <t>Hessian Code: L</t>
  </si>
  <si>
    <t>Hessian Out</t>
  </si>
  <si>
    <t>Inverse Of hessian</t>
  </si>
  <si>
    <t>New Params</t>
  </si>
  <si>
    <t xml:space="preserve">Hessian </t>
  </si>
  <si>
    <t>Current Params</t>
  </si>
  <si>
    <t>Score</t>
  </si>
  <si>
    <t>L</t>
  </si>
  <si>
    <t>cdf (P)</t>
  </si>
  <si>
    <t>dot(inv(H),score)</t>
  </si>
  <si>
    <t>Diff</t>
  </si>
  <si>
    <t>H (Manual)</t>
  </si>
  <si>
    <t>H (multi)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</si>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</sst>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tmp"/><Relationship Id="rId1" Type="http://schemas.openxmlformats.org/officeDocument/2006/relationships/image" Target="../media/image1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9525</xdr:colOff>
      <xdr:row>28</xdr:row>
      <xdr:rowOff>0</xdr:rowOff>
    </xdr:from>
    <xdr:to>
      <xdr:col>19</xdr:col>
      <xdr:colOff>467044</xdr:colOff>
      <xdr:row>31</xdr:row>
      <xdr:rowOff>19132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16EB92-4AB8-4CBC-BAD5-AE33CECEA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20375" y="5334000"/>
          <a:ext cx="2286319" cy="590632"/>
        </a:xfrm>
        <a:prstGeom prst="rect">
          <a:avLst/>
        </a:prstGeom>
      </xdr:spPr>
    </xdr:pic>
    <xdr:clientData/>
  </xdr:twoCellAnchor>
  <xdr:twoCellAnchor editAs="oneCell">
    <xdr:from>
      <xdr:col>26</xdr:col>
      <xdr:colOff>171450</xdr:colOff>
      <xdr:row>28</xdr:row>
      <xdr:rowOff>66675</xdr:rowOff>
    </xdr:from>
    <xdr:to>
      <xdr:col>28</xdr:col>
      <xdr:colOff>514568</xdr:colOff>
      <xdr:row>31</xdr:row>
      <xdr:rowOff>9597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1CF3035-63AB-4F67-BF26-1747EA07EB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78300" y="5400675"/>
          <a:ext cx="1562318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6A09-796C-4505-8EFF-4D7D481B76E0}">
  <dimension ref="A1:AD42"/>
  <sheetViews>
    <sheetView tabSelected="1" topLeftCell="E5" workbookViewId="0">
      <selection activeCell="T14" sqref="T14"/>
    </sheetView>
  </sheetViews>
  <sheetFormatPr defaultRowHeight="15" x14ac:dyDescent="0.25"/>
  <cols>
    <col min="6" max="6" width="16.28515625" bestFit="1" customWidth="1"/>
    <col min="10" max="10" width="12" bestFit="1" customWidth="1"/>
    <col min="12" max="12" width="12" bestFit="1" customWidth="1"/>
  </cols>
  <sheetData>
    <row r="1" spans="1:30" x14ac:dyDescent="0.25">
      <c r="L1">
        <f>SUM(G6:J6)</f>
        <v>1.404432126150823E-14</v>
      </c>
    </row>
    <row r="2" spans="1:30" x14ac:dyDescent="0.25">
      <c r="G2" t="s">
        <v>0</v>
      </c>
      <c r="H2" t="s">
        <v>1</v>
      </c>
      <c r="I2" t="s">
        <v>2</v>
      </c>
      <c r="J2" t="s">
        <v>3</v>
      </c>
    </row>
    <row r="3" spans="1:30" x14ac:dyDescent="0.25">
      <c r="F3" t="s">
        <v>10</v>
      </c>
      <c r="G3" s="4">
        <v>-13.021346858115667</v>
      </c>
      <c r="H3" s="4">
        <v>2.8261125948893171</v>
      </c>
      <c r="I3" s="4">
        <v>9.5157661317908995E-2</v>
      </c>
      <c r="J3" s="4">
        <v>2.3786876550933509</v>
      </c>
    </row>
    <row r="4" spans="1:30" x14ac:dyDescent="0.25">
      <c r="F4" t="s">
        <v>14</v>
      </c>
      <c r="G4">
        <f t="array" ref="G4:J4">TRANSPOSE(MMULT(Q18:T21,TRANSPOSE(AA11:AD11)))</f>
        <v>1.8124309693580108E-14</v>
      </c>
      <c r="H4">
        <v>-3.6971253603190889E-15</v>
      </c>
      <c r="I4">
        <v>-1.6131437300516252E-16</v>
      </c>
      <c r="J4">
        <v>-3.0148883897998233E-15</v>
      </c>
    </row>
    <row r="5" spans="1:30" x14ac:dyDescent="0.25">
      <c r="F5" s="4" t="s">
        <v>8</v>
      </c>
      <c r="G5" s="4">
        <f>+G3-G4</f>
        <v>-13.021346858115685</v>
      </c>
      <c r="H5" s="4">
        <f>+H3-H4</f>
        <v>2.8261125948893207</v>
      </c>
      <c r="I5" s="4">
        <f>+I3-I4</f>
        <v>9.5157661317909162E-2</v>
      </c>
      <c r="J5" s="4">
        <f>+J3-J4</f>
        <v>2.378687655093354</v>
      </c>
    </row>
    <row r="6" spans="1:30" x14ac:dyDescent="0.25">
      <c r="F6" t="s">
        <v>15</v>
      </c>
      <c r="G6">
        <f>G3-G5</f>
        <v>1.7763568394002505E-14</v>
      </c>
      <c r="H6">
        <f>H3-H5</f>
        <v>-3.5527136788005009E-15</v>
      </c>
      <c r="I6">
        <f>I3-I5</f>
        <v>-1.6653345369377348E-16</v>
      </c>
      <c r="J6">
        <f>J3-J5</f>
        <v>0</v>
      </c>
    </row>
    <row r="8" spans="1:30" x14ac:dyDescent="0.25">
      <c r="I8" s="1" t="s">
        <v>9</v>
      </c>
      <c r="J8" s="2"/>
      <c r="K8" s="2"/>
      <c r="L8" s="2"/>
      <c r="M8" s="2"/>
      <c r="N8" s="2"/>
      <c r="O8" s="2"/>
      <c r="P8" s="2"/>
      <c r="Q8" s="2"/>
      <c r="R8" s="2"/>
      <c r="S8" s="2"/>
      <c r="T8" s="3"/>
      <c r="W8" s="1" t="s">
        <v>11</v>
      </c>
      <c r="X8" s="2"/>
      <c r="Y8" s="2"/>
      <c r="Z8" s="2"/>
      <c r="AA8" s="2"/>
      <c r="AB8" s="2"/>
      <c r="AC8" s="2"/>
      <c r="AD8" s="3"/>
    </row>
    <row r="9" spans="1:30" x14ac:dyDescent="0.25">
      <c r="J9" t="s">
        <v>5</v>
      </c>
      <c r="L9" t="s">
        <v>12</v>
      </c>
      <c r="Q9">
        <f>-1</f>
        <v>-1</v>
      </c>
      <c r="R9">
        <f>COUNT($A$11:$A$42)</f>
        <v>32</v>
      </c>
    </row>
    <row r="10" spans="1:30" x14ac:dyDescent="0.25">
      <c r="A10" t="s">
        <v>0</v>
      </c>
      <c r="B10" t="s">
        <v>1</v>
      </c>
      <c r="C10" t="s">
        <v>2</v>
      </c>
      <c r="D10" t="s">
        <v>3</v>
      </c>
      <c r="G10" t="s">
        <v>4</v>
      </c>
      <c r="I10" t="s">
        <v>11</v>
      </c>
      <c r="J10" t="s">
        <v>13</v>
      </c>
      <c r="L10" t="s">
        <v>6</v>
      </c>
      <c r="Q10" t="s">
        <v>16</v>
      </c>
      <c r="W10" t="s">
        <v>11</v>
      </c>
      <c r="X10" t="s">
        <v>13</v>
      </c>
      <c r="Y10" t="s">
        <v>18</v>
      </c>
    </row>
    <row r="11" spans="1:30" x14ac:dyDescent="0.25">
      <c r="A11">
        <v>1</v>
      </c>
      <c r="B11">
        <v>2.66</v>
      </c>
      <c r="C11">
        <v>20</v>
      </c>
      <c r="D11">
        <v>0</v>
      </c>
      <c r="G11">
        <v>0</v>
      </c>
      <c r="I11">
        <f t="shared" ref="I11:I42" si="0">SUMPRODUCT($G$3:$J$3,A11:D11)</f>
        <v>-3.6007341293519035</v>
      </c>
      <c r="J11">
        <f t="shared" ref="J11:J42" si="1">1/(1+EXP(-I11))</f>
        <v>2.6577993870354772E-2</v>
      </c>
      <c r="L11">
        <f>$J11*(1-$J11)*A11</f>
        <v>2.5871604112182155E-2</v>
      </c>
      <c r="M11">
        <f>$J11*(1-$J11)*B11</f>
        <v>6.8818466938404543E-2</v>
      </c>
      <c r="N11">
        <f>$J11*(1-$J11)*C11</f>
        <v>0.51743208224364312</v>
      </c>
      <c r="O11">
        <f>$J11*(1-$J11)*D11</f>
        <v>0</v>
      </c>
      <c r="Q11">
        <f>((SUMPRODUCT($L$11:$L$42*A$11:A$42))*(-1))/$R$9</f>
        <v>-0.1282966688082933</v>
      </c>
      <c r="R11">
        <f>((SUMPRODUCT($L$11:$L$42*B$11:B$42))*(-1))/$R$9</f>
        <v>-0.41661469471788554</v>
      </c>
      <c r="S11">
        <f>((SUMPRODUCT($L$11:$L$42*C$11:C$42))*(-1))/$R$9</f>
        <v>-2.9315816284511076</v>
      </c>
      <c r="T11">
        <f>((SUMPRODUCT($L$11:$L$42*D$11:D$42))*(-1))/$R$9</f>
        <v>-7.1299832716403291E-2</v>
      </c>
      <c r="W11">
        <f>SUMPRODUCT($G$3:$J$3,A11:D11)</f>
        <v>-3.6007341293519035</v>
      </c>
      <c r="X11">
        <f>1/(1+EXP(-W11))</f>
        <v>2.6577993870354772E-2</v>
      </c>
      <c r="Y11">
        <f>(G11-X11)</f>
        <v>-2.6577993870354772E-2</v>
      </c>
      <c r="AA11">
        <f t="array" ref="AA11:AD11">MMULT(TRANSPOSE(Y11:Y42),A11:D42)/R9</f>
        <v>-9.7144514654701197E-17</v>
      </c>
      <c r="AB11">
        <v>-2.4980018054066022E-16</v>
      </c>
      <c r="AC11">
        <v>-1.8873791418627661E-15</v>
      </c>
      <c r="AD11">
        <v>0</v>
      </c>
    </row>
    <row r="12" spans="1:30" x14ac:dyDescent="0.25">
      <c r="A12">
        <v>1</v>
      </c>
      <c r="B12">
        <v>2.89</v>
      </c>
      <c r="C12">
        <v>22</v>
      </c>
      <c r="D12">
        <v>0</v>
      </c>
      <c r="G12">
        <v>0</v>
      </c>
      <c r="I12">
        <f t="shared" si="0"/>
        <v>-2.7604129098915426</v>
      </c>
      <c r="J12">
        <f t="shared" si="1"/>
        <v>5.9501254982424825E-2</v>
      </c>
      <c r="L12">
        <f t="shared" ref="L12:L42" si="2">$J12*(1-$J12)*A12</f>
        <v>5.5960855637941287E-2</v>
      </c>
      <c r="M12">
        <f t="shared" ref="M12:M42" si="3">$J12*(1-$J12)*B12</f>
        <v>0.16172687279365033</v>
      </c>
      <c r="N12">
        <f t="shared" ref="N12:N42" si="4">$J12*(1-$J12)*C12</f>
        <v>1.2311388240347083</v>
      </c>
      <c r="O12">
        <f t="shared" ref="O12:O42" si="5">$J12*(1-$J12)*D12</f>
        <v>0</v>
      </c>
      <c r="Q12">
        <f>((SUMPRODUCT($M$11:$M$42*A$11:A$42))*(-1))/$R$9</f>
        <v>-0.41661469471788554</v>
      </c>
      <c r="R12">
        <f>((SUMPRODUCT($M$11:$M$42*B$11:B$42))*(-1))/$R$9</f>
        <v>-1.3761415081455013</v>
      </c>
      <c r="S12">
        <f>((SUMPRODUCT($M$11:$M$42*C$11:C$42))*(-1))/$R$9</f>
        <v>-9.5695728578513517</v>
      </c>
      <c r="T12">
        <f>((SUMPRODUCT($M$11:$M$42*D$11:D$42))*(-1))/$R$9</f>
        <v>-0.2220898979358536</v>
      </c>
      <c r="W12">
        <f>SUMPRODUCT($G$3:$J$3,A12:D12)</f>
        <v>-2.7604129098915426</v>
      </c>
      <c r="X12">
        <f t="shared" ref="X12:X42" si="6">1/(1+EXP(-W12))</f>
        <v>5.9501254982424825E-2</v>
      </c>
      <c r="Y12">
        <f t="shared" ref="Y12:Y42" si="7">(G12-X12)</f>
        <v>-5.9501254982424825E-2</v>
      </c>
    </row>
    <row r="13" spans="1:30" x14ac:dyDescent="0.25">
      <c r="A13">
        <v>1</v>
      </c>
      <c r="B13">
        <v>3.28</v>
      </c>
      <c r="C13">
        <v>24</v>
      </c>
      <c r="D13">
        <v>0</v>
      </c>
      <c r="G13">
        <v>0</v>
      </c>
      <c r="I13">
        <f t="shared" si="0"/>
        <v>-1.4679136752488917</v>
      </c>
      <c r="J13">
        <f t="shared" si="1"/>
        <v>0.18725993218892206</v>
      </c>
      <c r="L13">
        <f t="shared" si="2"/>
        <v>0.15219364998552237</v>
      </c>
      <c r="M13">
        <f t="shared" si="3"/>
        <v>0.49919517195251334</v>
      </c>
      <c r="N13">
        <f t="shared" si="4"/>
        <v>3.6526475996525369</v>
      </c>
      <c r="O13">
        <f t="shared" si="5"/>
        <v>0</v>
      </c>
      <c r="Q13">
        <f>((SUMPRODUCT($N$11:$N$42*A$11:A$42))*(-1))/$R$9</f>
        <v>-2.9315816284511076</v>
      </c>
      <c r="R13">
        <f>((SUMPRODUCT($N$11:$N$42*B$11:B$42))*(-1))/$R$9</f>
        <v>-9.5695728578513517</v>
      </c>
      <c r="S13">
        <f>((SUMPRODUCT($N$11:$N$42*C$11:C$42))*(-1))/$R$9</f>
        <v>-68.668739052600188</v>
      </c>
      <c r="T13">
        <f>((SUMPRODUCT($N$11:$N$42*D$11:D$42))*(-1))/$R$9</f>
        <v>-1.5882342825314992</v>
      </c>
      <c r="W13">
        <f t="shared" ref="W13:W42" si="8">SUMPRODUCT($G$3:$J$3,A13:D13)</f>
        <v>-1.4679136752488917</v>
      </c>
      <c r="X13">
        <f t="shared" si="6"/>
        <v>0.18725993218892206</v>
      </c>
      <c r="Y13">
        <f t="shared" si="7"/>
        <v>-0.18725993218892206</v>
      </c>
    </row>
    <row r="14" spans="1:30" x14ac:dyDescent="0.25">
      <c r="A14">
        <v>1</v>
      </c>
      <c r="B14">
        <v>2.92</v>
      </c>
      <c r="C14">
        <v>12</v>
      </c>
      <c r="D14">
        <v>0</v>
      </c>
      <c r="G14">
        <v>0</v>
      </c>
      <c r="I14">
        <f t="shared" si="0"/>
        <v>-3.6272061452239526</v>
      </c>
      <c r="J14">
        <f t="shared" si="1"/>
        <v>2.5901636260349799E-2</v>
      </c>
      <c r="L14">
        <f t="shared" si="2"/>
        <v>2.5230741499386332E-2</v>
      </c>
      <c r="M14">
        <f t="shared" si="3"/>
        <v>7.3673765178208089E-2</v>
      </c>
      <c r="N14">
        <f t="shared" si="4"/>
        <v>0.30276889799263595</v>
      </c>
      <c r="O14">
        <f t="shared" si="5"/>
        <v>0</v>
      </c>
      <c r="Q14">
        <f>((SUMPRODUCT($O$11:$O$42*A$11:A$42))*(-1))/$R$9</f>
        <v>-7.1299832716403291E-2</v>
      </c>
      <c r="R14">
        <f>((SUMPRODUCT($O$11:$O$42*B$11:B$42))*(-1))/$R$9</f>
        <v>-0.2220898979358536</v>
      </c>
      <c r="S14">
        <f>((SUMPRODUCT($O$11:$O$42*C$11:C$42))*(-1))/$R$9</f>
        <v>-1.5882342825314992</v>
      </c>
      <c r="T14">
        <f>((SUMPRODUCT($O$11:$O$42*D$11:D$42))*(-1))/$R$9</f>
        <v>-7.1299832716403291E-2</v>
      </c>
      <c r="W14">
        <f t="shared" si="8"/>
        <v>-3.6272061452239526</v>
      </c>
      <c r="X14">
        <f t="shared" si="6"/>
        <v>2.5901636260349799E-2</v>
      </c>
      <c r="Y14">
        <f t="shared" si="7"/>
        <v>-2.5901636260349799E-2</v>
      </c>
    </row>
    <row r="15" spans="1:30" x14ac:dyDescent="0.25">
      <c r="A15">
        <v>1</v>
      </c>
      <c r="B15">
        <v>4</v>
      </c>
      <c r="C15">
        <v>21</v>
      </c>
      <c r="D15">
        <v>0</v>
      </c>
      <c r="G15">
        <v>1</v>
      </c>
      <c r="I15">
        <f t="shared" si="0"/>
        <v>0.28141440911769044</v>
      </c>
      <c r="J15">
        <f t="shared" si="1"/>
        <v>0.56989295101398862</v>
      </c>
      <c r="L15">
        <f t="shared" si="2"/>
        <v>0.24511497539855617</v>
      </c>
      <c r="M15">
        <f t="shared" si="3"/>
        <v>0.98045990159422469</v>
      </c>
      <c r="N15">
        <f t="shared" si="4"/>
        <v>5.1474144833696798</v>
      </c>
      <c r="O15">
        <f t="shared" si="5"/>
        <v>0</v>
      </c>
      <c r="W15">
        <f t="shared" si="8"/>
        <v>0.28141440911769044</v>
      </c>
      <c r="X15">
        <f t="shared" si="6"/>
        <v>0.56989295101398862</v>
      </c>
      <c r="Y15">
        <f t="shared" si="7"/>
        <v>0.43010704898601138</v>
      </c>
    </row>
    <row r="16" spans="1:30" x14ac:dyDescent="0.25">
      <c r="A16">
        <v>1</v>
      </c>
      <c r="B16">
        <v>2.86</v>
      </c>
      <c r="C16">
        <v>17</v>
      </c>
      <c r="D16">
        <v>0</v>
      </c>
      <c r="G16">
        <v>0</v>
      </c>
      <c r="I16">
        <f t="shared" si="0"/>
        <v>-3.3209845943277676</v>
      </c>
      <c r="J16">
        <f t="shared" si="1"/>
        <v>3.4858268483112395E-2</v>
      </c>
      <c r="L16">
        <f t="shared" si="2"/>
        <v>3.3643169601471651E-2</v>
      </c>
      <c r="M16">
        <f t="shared" si="3"/>
        <v>9.6219465060208911E-2</v>
      </c>
      <c r="N16">
        <f t="shared" si="4"/>
        <v>0.57193388322501804</v>
      </c>
      <c r="O16">
        <f t="shared" si="5"/>
        <v>0</v>
      </c>
      <c r="W16">
        <f t="shared" si="8"/>
        <v>-3.3209845943277676</v>
      </c>
      <c r="X16">
        <f t="shared" si="6"/>
        <v>3.4858268483112395E-2</v>
      </c>
      <c r="Y16">
        <f t="shared" si="7"/>
        <v>-3.4858268483112395E-2</v>
      </c>
    </row>
    <row r="17" spans="1:25" x14ac:dyDescent="0.25">
      <c r="A17">
        <v>1</v>
      </c>
      <c r="B17">
        <v>2.76</v>
      </c>
      <c r="C17">
        <v>17</v>
      </c>
      <c r="D17">
        <v>0</v>
      </c>
      <c r="G17">
        <v>0</v>
      </c>
      <c r="I17">
        <f t="shared" si="0"/>
        <v>-3.6035958538166994</v>
      </c>
      <c r="J17">
        <f t="shared" si="1"/>
        <v>2.6504056688722674E-2</v>
      </c>
      <c r="L17">
        <f t="shared" si="2"/>
        <v>2.5801591667763649E-2</v>
      </c>
      <c r="M17">
        <f t="shared" si="3"/>
        <v>7.121239300302766E-2</v>
      </c>
      <c r="N17">
        <f t="shared" si="4"/>
        <v>0.43862705835198201</v>
      </c>
      <c r="O17">
        <f t="shared" si="5"/>
        <v>0</v>
      </c>
      <c r="Q17" t="s">
        <v>7</v>
      </c>
      <c r="W17">
        <f t="shared" si="8"/>
        <v>-3.6035958538166994</v>
      </c>
      <c r="X17">
        <f t="shared" si="6"/>
        <v>2.6504056688722674E-2</v>
      </c>
      <c r="Y17">
        <f t="shared" si="7"/>
        <v>-2.6504056688722674E-2</v>
      </c>
    </row>
    <row r="18" spans="1:25" x14ac:dyDescent="0.25">
      <c r="A18">
        <v>1</v>
      </c>
      <c r="B18">
        <v>2.87</v>
      </c>
      <c r="C18">
        <v>21</v>
      </c>
      <c r="D18">
        <v>0</v>
      </c>
      <c r="G18">
        <v>0</v>
      </c>
      <c r="I18">
        <f t="shared" si="0"/>
        <v>-2.9120928231072369</v>
      </c>
      <c r="J18">
        <f t="shared" si="1"/>
        <v>5.1558998916888608E-2</v>
      </c>
      <c r="L18">
        <f t="shared" si="2"/>
        <v>4.8900668547576888E-2</v>
      </c>
      <c r="M18">
        <f t="shared" si="3"/>
        <v>0.14034491873154567</v>
      </c>
      <c r="N18">
        <f t="shared" si="4"/>
        <v>1.0269140394991148</v>
      </c>
      <c r="O18">
        <f t="shared" si="5"/>
        <v>0</v>
      </c>
      <c r="Q18">
        <f t="array" ref="Q18:T21">MINVERSE(Q11:T14)</f>
        <v>-778.17467198927443</v>
      </c>
      <c r="R18">
        <v>146.35131721984609</v>
      </c>
      <c r="S18">
        <v>11.080182675367748</v>
      </c>
      <c r="T18">
        <v>75.493148385394903</v>
      </c>
      <c r="W18">
        <f t="shared" si="8"/>
        <v>-2.9120928231072369</v>
      </c>
      <c r="X18">
        <f t="shared" si="6"/>
        <v>5.1558998916888608E-2</v>
      </c>
      <c r="Y18">
        <f t="shared" si="7"/>
        <v>-5.1558998916888608E-2</v>
      </c>
    </row>
    <row r="19" spans="1:25" x14ac:dyDescent="0.25">
      <c r="A19">
        <v>1</v>
      </c>
      <c r="B19">
        <v>3.03</v>
      </c>
      <c r="C19">
        <v>25</v>
      </c>
      <c r="D19">
        <v>0</v>
      </c>
      <c r="G19">
        <v>0</v>
      </c>
      <c r="I19">
        <f t="shared" si="0"/>
        <v>-2.0792841626533121</v>
      </c>
      <c r="J19">
        <f t="shared" si="1"/>
        <v>0.11112665567000987</v>
      </c>
      <c r="L19">
        <f t="shared" si="2"/>
        <v>9.8777522069608936E-2</v>
      </c>
      <c r="M19">
        <f t="shared" si="3"/>
        <v>0.29929589187091504</v>
      </c>
      <c r="N19">
        <f t="shared" si="4"/>
        <v>2.4694380517402235</v>
      </c>
      <c r="O19">
        <f t="shared" si="5"/>
        <v>0</v>
      </c>
      <c r="Q19">
        <v>146.35131721984601</v>
      </c>
      <c r="R19">
        <v>-51.040645136357661</v>
      </c>
      <c r="S19">
        <v>1.1814584576229168</v>
      </c>
      <c r="T19">
        <v>-13.683701003207858</v>
      </c>
      <c r="W19">
        <f t="shared" si="8"/>
        <v>-2.0792841626533121</v>
      </c>
      <c r="X19">
        <f t="shared" si="6"/>
        <v>0.11112665567000987</v>
      </c>
      <c r="Y19">
        <f t="shared" si="7"/>
        <v>-0.11112665567000987</v>
      </c>
    </row>
    <row r="20" spans="1:25" x14ac:dyDescent="0.25">
      <c r="A20">
        <v>1</v>
      </c>
      <c r="B20">
        <v>3.92</v>
      </c>
      <c r="C20">
        <v>29</v>
      </c>
      <c r="D20">
        <v>0</v>
      </c>
      <c r="G20">
        <v>1</v>
      </c>
      <c r="I20">
        <f t="shared" si="0"/>
        <v>0.81658669206981704</v>
      </c>
      <c r="J20">
        <f t="shared" si="1"/>
        <v>0.69351130959068075</v>
      </c>
      <c r="L20">
        <f t="shared" si="2"/>
        <v>0.21255337306049971</v>
      </c>
      <c r="M20">
        <f t="shared" si="3"/>
        <v>0.83320922239715889</v>
      </c>
      <c r="N20">
        <f t="shared" si="4"/>
        <v>6.1640478187544918</v>
      </c>
      <c r="O20">
        <f t="shared" si="5"/>
        <v>0</v>
      </c>
      <c r="Q20">
        <v>11.080182675367766</v>
      </c>
      <c r="R20">
        <v>1.1814584576229124</v>
      </c>
      <c r="S20">
        <v>-0.6412029806051317</v>
      </c>
      <c r="T20">
        <v>-0.47720453660415491</v>
      </c>
      <c r="W20">
        <f t="shared" si="8"/>
        <v>0.81658669206981704</v>
      </c>
      <c r="X20">
        <f t="shared" si="6"/>
        <v>0.69351130959068075</v>
      </c>
      <c r="Y20">
        <f t="shared" si="7"/>
        <v>0.30648869040931925</v>
      </c>
    </row>
    <row r="21" spans="1:25" x14ac:dyDescent="0.25">
      <c r="A21">
        <v>1</v>
      </c>
      <c r="B21">
        <v>2.63</v>
      </c>
      <c r="C21">
        <v>20</v>
      </c>
      <c r="D21">
        <v>0</v>
      </c>
      <c r="G21">
        <v>0</v>
      </c>
      <c r="I21">
        <f t="shared" si="0"/>
        <v>-3.6855175071985835</v>
      </c>
      <c r="J21">
        <f t="shared" si="1"/>
        <v>2.4470370684501603E-2</v>
      </c>
      <c r="L21">
        <f t="shared" si="2"/>
        <v>2.3871571643064686E-2</v>
      </c>
      <c r="M21">
        <f t="shared" si="3"/>
        <v>6.2782233421260117E-2</v>
      </c>
      <c r="N21">
        <f t="shared" si="4"/>
        <v>0.47743143286129375</v>
      </c>
      <c r="O21">
        <f t="shared" si="5"/>
        <v>0</v>
      </c>
      <c r="Q21">
        <v>75.49314838539496</v>
      </c>
      <c r="R21">
        <v>-13.683701003207903</v>
      </c>
      <c r="S21">
        <v>-0.47720453660415107</v>
      </c>
      <c r="T21">
        <v>-36.265505662497105</v>
      </c>
      <c r="W21">
        <f t="shared" si="8"/>
        <v>-3.6855175071985835</v>
      </c>
      <c r="X21">
        <f t="shared" si="6"/>
        <v>2.4470370684501603E-2</v>
      </c>
      <c r="Y21">
        <f t="shared" si="7"/>
        <v>-2.4470370684501603E-2</v>
      </c>
    </row>
    <row r="22" spans="1:25" x14ac:dyDescent="0.25">
      <c r="A22">
        <v>1</v>
      </c>
      <c r="B22">
        <v>3.32</v>
      </c>
      <c r="C22">
        <v>23</v>
      </c>
      <c r="D22">
        <v>0</v>
      </c>
      <c r="G22">
        <v>0</v>
      </c>
      <c r="I22">
        <f t="shared" si="0"/>
        <v>-1.4500268327712282</v>
      </c>
      <c r="J22">
        <f t="shared" si="1"/>
        <v>0.18999743646011866</v>
      </c>
      <c r="L22">
        <f t="shared" si="2"/>
        <v>0.15389841059870182</v>
      </c>
      <c r="M22">
        <f t="shared" si="3"/>
        <v>0.51094272318769007</v>
      </c>
      <c r="N22">
        <f t="shared" si="4"/>
        <v>3.539663443770142</v>
      </c>
      <c r="O22">
        <f t="shared" si="5"/>
        <v>0</v>
      </c>
      <c r="W22">
        <f t="shared" si="8"/>
        <v>-1.4500268327712282</v>
      </c>
      <c r="X22">
        <f t="shared" si="6"/>
        <v>0.18999743646011866</v>
      </c>
      <c r="Y22">
        <f t="shared" si="7"/>
        <v>-0.18999743646011866</v>
      </c>
    </row>
    <row r="23" spans="1:25" x14ac:dyDescent="0.25">
      <c r="A23">
        <v>1</v>
      </c>
      <c r="B23">
        <v>3.57</v>
      </c>
      <c r="C23">
        <v>23</v>
      </c>
      <c r="D23">
        <v>0</v>
      </c>
      <c r="G23">
        <v>0</v>
      </c>
      <c r="I23">
        <f t="shared" si="0"/>
        <v>-0.74349868404889907</v>
      </c>
      <c r="J23">
        <f t="shared" si="1"/>
        <v>0.3222395521449542</v>
      </c>
      <c r="L23">
        <f t="shared" si="2"/>
        <v>0.21840122317837357</v>
      </c>
      <c r="M23">
        <f t="shared" si="3"/>
        <v>0.77969236674679365</v>
      </c>
      <c r="N23">
        <f t="shared" si="4"/>
        <v>5.0232281331025925</v>
      </c>
      <c r="O23">
        <f t="shared" si="5"/>
        <v>0</v>
      </c>
      <c r="Q23" t="s">
        <v>17</v>
      </c>
      <c r="W23">
        <f t="shared" si="8"/>
        <v>-0.74349868404889907</v>
      </c>
      <c r="X23">
        <f t="shared" si="6"/>
        <v>0.3222395521449542</v>
      </c>
      <c r="Y23">
        <f t="shared" si="7"/>
        <v>-0.3222395521449542</v>
      </c>
    </row>
    <row r="24" spans="1:25" x14ac:dyDescent="0.25">
      <c r="A24">
        <v>1</v>
      </c>
      <c r="B24">
        <v>3.26</v>
      </c>
      <c r="C24">
        <v>25</v>
      </c>
      <c r="D24">
        <v>0</v>
      </c>
      <c r="G24">
        <v>1</v>
      </c>
      <c r="I24">
        <f t="shared" si="0"/>
        <v>-1.4292782658287684</v>
      </c>
      <c r="J24">
        <f t="shared" si="1"/>
        <v>0.19321116368594166</v>
      </c>
      <c r="L24">
        <f t="shared" si="2"/>
        <v>0.1558806099130659</v>
      </c>
      <c r="M24">
        <f t="shared" si="3"/>
        <v>0.50817078831659479</v>
      </c>
      <c r="N24">
        <f t="shared" si="4"/>
        <v>3.8970152478266478</v>
      </c>
      <c r="O24">
        <f t="shared" si="5"/>
        <v>0</v>
      </c>
      <c r="Q24">
        <f t="array" ref="Q24:T27">-MMULT(TRANSPOSE(A11:D42),L11:O42)/R9</f>
        <v>-0.1282966688082933</v>
      </c>
      <c r="R24">
        <v>-0.41661469471788554</v>
      </c>
      <c r="S24">
        <v>-2.9315816284511076</v>
      </c>
      <c r="T24">
        <v>-7.1299832716403291E-2</v>
      </c>
      <c r="W24">
        <f t="shared" si="8"/>
        <v>-1.4292782658287684</v>
      </c>
      <c r="X24">
        <f t="shared" si="6"/>
        <v>0.19321116368594166</v>
      </c>
      <c r="Y24">
        <f t="shared" si="7"/>
        <v>0.80678883631405829</v>
      </c>
    </row>
    <row r="25" spans="1:25" x14ac:dyDescent="0.25">
      <c r="A25">
        <v>1</v>
      </c>
      <c r="B25">
        <v>3.53</v>
      </c>
      <c r="C25">
        <v>26</v>
      </c>
      <c r="D25">
        <v>0</v>
      </c>
      <c r="G25">
        <v>0</v>
      </c>
      <c r="I25">
        <f t="shared" si="0"/>
        <v>-0.57107020389074448</v>
      </c>
      <c r="J25">
        <f t="shared" si="1"/>
        <v>0.36098991757902793</v>
      </c>
      <c r="L25">
        <f t="shared" si="2"/>
        <v>0.23067619698531458</v>
      </c>
      <c r="M25">
        <f t="shared" si="3"/>
        <v>0.81428697535816041</v>
      </c>
      <c r="N25">
        <f t="shared" si="4"/>
        <v>5.9975811216181789</v>
      </c>
      <c r="O25">
        <f t="shared" si="5"/>
        <v>0</v>
      </c>
      <c r="Q25">
        <v>-0.41661469471788554</v>
      </c>
      <c r="R25">
        <v>-1.3761415081455013</v>
      </c>
      <c r="S25">
        <v>-9.5695728578513517</v>
      </c>
      <c r="T25">
        <v>-0.2220898979358536</v>
      </c>
      <c r="W25">
        <f t="shared" si="8"/>
        <v>-0.57107020389074448</v>
      </c>
      <c r="X25">
        <f t="shared" si="6"/>
        <v>0.36098991757902793</v>
      </c>
      <c r="Y25">
        <f t="shared" si="7"/>
        <v>-0.36098991757902793</v>
      </c>
    </row>
    <row r="26" spans="1:25" x14ac:dyDescent="0.25">
      <c r="A26">
        <v>1</v>
      </c>
      <c r="B26">
        <v>2.74</v>
      </c>
      <c r="C26">
        <v>19</v>
      </c>
      <c r="D26">
        <v>0</v>
      </c>
      <c r="G26">
        <v>0</v>
      </c>
      <c r="I26">
        <f t="shared" si="0"/>
        <v>-3.4698027830786664</v>
      </c>
      <c r="J26">
        <f t="shared" si="1"/>
        <v>3.0183754021788776E-2</v>
      </c>
      <c r="L26">
        <f t="shared" si="2"/>
        <v>2.9272695014940928E-2</v>
      </c>
      <c r="M26">
        <f t="shared" si="3"/>
        <v>8.0207184340938154E-2</v>
      </c>
      <c r="N26">
        <f t="shared" si="4"/>
        <v>0.5561812052838776</v>
      </c>
      <c r="O26">
        <f t="shared" si="5"/>
        <v>0</v>
      </c>
      <c r="Q26">
        <v>-2.9315816284511076</v>
      </c>
      <c r="R26">
        <v>-9.5695728578513517</v>
      </c>
      <c r="S26">
        <v>-68.668739052600188</v>
      </c>
      <c r="T26">
        <v>-1.5882342825314992</v>
      </c>
      <c r="W26">
        <f t="shared" si="8"/>
        <v>-3.4698027830786664</v>
      </c>
      <c r="X26">
        <f t="shared" si="6"/>
        <v>3.0183754021788776E-2</v>
      </c>
      <c r="Y26">
        <f t="shared" si="7"/>
        <v>-3.0183754021788776E-2</v>
      </c>
    </row>
    <row r="27" spans="1:25" x14ac:dyDescent="0.25">
      <c r="A27">
        <v>1</v>
      </c>
      <c r="B27">
        <v>2.75</v>
      </c>
      <c r="C27">
        <v>25</v>
      </c>
      <c r="D27">
        <v>0</v>
      </c>
      <c r="G27">
        <v>0</v>
      </c>
      <c r="I27">
        <f t="shared" si="0"/>
        <v>-2.8705956892223203</v>
      </c>
      <c r="J27">
        <f t="shared" si="1"/>
        <v>5.3626412369829839E-2</v>
      </c>
      <c r="L27">
        <f t="shared" si="2"/>
        <v>5.0750620266170804E-2</v>
      </c>
      <c r="M27">
        <f t="shared" si="3"/>
        <v>0.1395642057319697</v>
      </c>
      <c r="N27">
        <f t="shared" si="4"/>
        <v>1.26876550665427</v>
      </c>
      <c r="O27">
        <f t="shared" si="5"/>
        <v>0</v>
      </c>
      <c r="Q27">
        <v>-7.1299832716403291E-2</v>
      </c>
      <c r="R27">
        <v>-0.2220898979358536</v>
      </c>
      <c r="S27">
        <v>-1.5882342825314992</v>
      </c>
      <c r="T27">
        <v>-7.1299832716403291E-2</v>
      </c>
      <c r="W27">
        <f>SUMPRODUCT($G$3:$J$3,A27:D27)</f>
        <v>-2.8705956892223203</v>
      </c>
      <c r="X27">
        <f t="shared" si="6"/>
        <v>5.3626412369829839E-2</v>
      </c>
      <c r="Y27">
        <f t="shared" si="7"/>
        <v>-5.3626412369829839E-2</v>
      </c>
    </row>
    <row r="28" spans="1:25" x14ac:dyDescent="0.25">
      <c r="A28">
        <v>1</v>
      </c>
      <c r="B28">
        <v>2.83</v>
      </c>
      <c r="C28">
        <v>19</v>
      </c>
      <c r="D28">
        <v>0</v>
      </c>
      <c r="G28">
        <v>0</v>
      </c>
      <c r="I28">
        <f t="shared" si="0"/>
        <v>-3.2154526495386291</v>
      </c>
      <c r="J28">
        <f t="shared" si="1"/>
        <v>3.858833538838588E-2</v>
      </c>
      <c r="L28">
        <f t="shared" si="2"/>
        <v>3.7099275760339327E-2</v>
      </c>
      <c r="M28">
        <f t="shared" si="3"/>
        <v>0.10499095040176031</v>
      </c>
      <c r="N28">
        <f t="shared" si="4"/>
        <v>0.70488623944644724</v>
      </c>
      <c r="O28">
        <f t="shared" si="5"/>
        <v>0</v>
      </c>
      <c r="W28">
        <f t="shared" si="8"/>
        <v>-3.2154526495386291</v>
      </c>
      <c r="X28">
        <f t="shared" si="6"/>
        <v>3.858833538838588E-2</v>
      </c>
      <c r="Y28">
        <f t="shared" si="7"/>
        <v>-3.858833538838588E-2</v>
      </c>
    </row>
    <row r="29" spans="1:25" x14ac:dyDescent="0.25">
      <c r="A29">
        <v>1</v>
      </c>
      <c r="B29">
        <v>3.12</v>
      </c>
      <c r="C29">
        <v>23</v>
      </c>
      <c r="D29">
        <v>1</v>
      </c>
      <c r="G29">
        <v>0</v>
      </c>
      <c r="I29">
        <f t="shared" si="0"/>
        <v>0.36343830334426075</v>
      </c>
      <c r="J29">
        <f t="shared" si="1"/>
        <v>0.58987249478848724</v>
      </c>
      <c r="L29">
        <f t="shared" si="2"/>
        <v>0.24192293468049333</v>
      </c>
      <c r="M29">
        <f t="shared" si="3"/>
        <v>0.75479955620313921</v>
      </c>
      <c r="N29">
        <f t="shared" si="4"/>
        <v>5.5642274976513466</v>
      </c>
      <c r="O29">
        <f t="shared" si="5"/>
        <v>0.24192293468049333</v>
      </c>
      <c r="W29">
        <f t="shared" si="8"/>
        <v>0.36343830334426075</v>
      </c>
      <c r="X29">
        <f t="shared" si="6"/>
        <v>0.58987249478848724</v>
      </c>
      <c r="Y29">
        <f t="shared" si="7"/>
        <v>-0.58987249478848724</v>
      </c>
    </row>
    <row r="30" spans="1:25" x14ac:dyDescent="0.25">
      <c r="A30">
        <v>1</v>
      </c>
      <c r="B30">
        <v>3.16</v>
      </c>
      <c r="C30">
        <v>25</v>
      </c>
      <c r="D30">
        <v>1</v>
      </c>
      <c r="G30">
        <v>1</v>
      </c>
      <c r="I30">
        <f t="shared" si="0"/>
        <v>0.66679812977565156</v>
      </c>
      <c r="J30">
        <f t="shared" si="1"/>
        <v>0.66078583657039436</v>
      </c>
      <c r="L30">
        <f t="shared" si="2"/>
        <v>0.22414791475835844</v>
      </c>
      <c r="M30">
        <f t="shared" si="3"/>
        <v>0.70830741063641267</v>
      </c>
      <c r="N30">
        <f t="shared" si="4"/>
        <v>5.6036978689589612</v>
      </c>
      <c r="O30">
        <f t="shared" si="5"/>
        <v>0.22414791475835844</v>
      </c>
      <c r="W30">
        <f t="shared" si="8"/>
        <v>0.66679812977565156</v>
      </c>
      <c r="X30">
        <f t="shared" si="6"/>
        <v>0.66078583657039436</v>
      </c>
      <c r="Y30">
        <f t="shared" si="7"/>
        <v>0.33921416342960564</v>
      </c>
    </row>
    <row r="31" spans="1:25" x14ac:dyDescent="0.25">
      <c r="A31">
        <v>1</v>
      </c>
      <c r="B31">
        <v>2.06</v>
      </c>
      <c r="C31">
        <v>22</v>
      </c>
      <c r="D31">
        <v>1</v>
      </c>
      <c r="G31">
        <v>0</v>
      </c>
      <c r="I31">
        <f t="shared" si="0"/>
        <v>-2.7273987085563243</v>
      </c>
      <c r="J31">
        <f t="shared" si="1"/>
        <v>6.1375849365000047E-2</v>
      </c>
      <c r="L31">
        <f t="shared" si="2"/>
        <v>5.7608854479724872E-2</v>
      </c>
      <c r="M31">
        <f t="shared" si="3"/>
        <v>0.11867424022823324</v>
      </c>
      <c r="N31">
        <f t="shared" si="4"/>
        <v>1.2673947985539471</v>
      </c>
      <c r="O31">
        <f t="shared" si="5"/>
        <v>5.7608854479724872E-2</v>
      </c>
      <c r="W31">
        <f t="shared" si="8"/>
        <v>-2.7273987085563243</v>
      </c>
      <c r="X31">
        <f t="shared" si="6"/>
        <v>6.1375849365000047E-2</v>
      </c>
      <c r="Y31">
        <f t="shared" si="7"/>
        <v>-6.1375849365000047E-2</v>
      </c>
    </row>
    <row r="32" spans="1:25" x14ac:dyDescent="0.25">
      <c r="A32">
        <v>1</v>
      </c>
      <c r="B32">
        <v>3.62</v>
      </c>
      <c r="C32">
        <v>28</v>
      </c>
      <c r="D32">
        <v>1</v>
      </c>
      <c r="G32">
        <v>1</v>
      </c>
      <c r="I32">
        <f t="shared" si="0"/>
        <v>2.252282907378464</v>
      </c>
      <c r="J32">
        <f t="shared" si="1"/>
        <v>0.90484727217155492</v>
      </c>
      <c r="L32">
        <f t="shared" si="2"/>
        <v>8.6098686215250936E-2</v>
      </c>
      <c r="M32">
        <f t="shared" si="3"/>
        <v>0.31167724409920838</v>
      </c>
      <c r="N32">
        <f t="shared" si="4"/>
        <v>2.4107632140270261</v>
      </c>
      <c r="O32">
        <f t="shared" si="5"/>
        <v>8.6098686215250936E-2</v>
      </c>
      <c r="W32">
        <f t="shared" si="8"/>
        <v>2.252282907378464</v>
      </c>
      <c r="X32">
        <f t="shared" si="6"/>
        <v>0.90484727217155492</v>
      </c>
      <c r="Y32">
        <f t="shared" si="7"/>
        <v>9.5152727828445083E-2</v>
      </c>
    </row>
    <row r="33" spans="1:25" x14ac:dyDescent="0.25">
      <c r="A33">
        <v>1</v>
      </c>
      <c r="B33">
        <v>2.89</v>
      </c>
      <c r="C33">
        <v>14</v>
      </c>
      <c r="D33">
        <v>1</v>
      </c>
      <c r="G33">
        <v>0</v>
      </c>
      <c r="I33">
        <f t="shared" si="0"/>
        <v>-1.1429865453414636</v>
      </c>
      <c r="J33">
        <f t="shared" si="1"/>
        <v>0.24177244974124346</v>
      </c>
      <c r="L33">
        <f t="shared" si="2"/>
        <v>0.18331853228736136</v>
      </c>
      <c r="M33">
        <f t="shared" si="3"/>
        <v>0.52979055831047439</v>
      </c>
      <c r="N33">
        <f t="shared" si="4"/>
        <v>2.566459452023059</v>
      </c>
      <c r="O33">
        <f t="shared" si="5"/>
        <v>0.18331853228736136</v>
      </c>
      <c r="W33">
        <f t="shared" si="8"/>
        <v>-1.1429865453414636</v>
      </c>
      <c r="X33">
        <f t="shared" si="6"/>
        <v>0.24177244974124346</v>
      </c>
      <c r="Y33">
        <f t="shared" si="7"/>
        <v>-0.24177244974124346</v>
      </c>
    </row>
    <row r="34" spans="1:25" x14ac:dyDescent="0.25">
      <c r="A34">
        <v>1</v>
      </c>
      <c r="B34">
        <v>3.51</v>
      </c>
      <c r="C34">
        <v>26</v>
      </c>
      <c r="D34">
        <v>1</v>
      </c>
      <c r="G34">
        <v>0</v>
      </c>
      <c r="I34">
        <f t="shared" si="0"/>
        <v>1.7510951993048209</v>
      </c>
      <c r="J34">
        <f t="shared" si="1"/>
        <v>0.85209088536883493</v>
      </c>
      <c r="L34">
        <f t="shared" si="2"/>
        <v>0.12603200844018994</v>
      </c>
      <c r="M34">
        <f t="shared" si="3"/>
        <v>0.44237234962506666</v>
      </c>
      <c r="N34">
        <f t="shared" si="4"/>
        <v>3.2768322194449384</v>
      </c>
      <c r="O34">
        <f t="shared" si="5"/>
        <v>0.12603200844018994</v>
      </c>
      <c r="W34">
        <f t="shared" si="8"/>
        <v>1.7510951993048209</v>
      </c>
      <c r="X34">
        <f t="shared" si="6"/>
        <v>0.85209088536883493</v>
      </c>
      <c r="Y34">
        <f t="shared" si="7"/>
        <v>-0.85209088536883493</v>
      </c>
    </row>
    <row r="35" spans="1:25" x14ac:dyDescent="0.25">
      <c r="A35">
        <v>1</v>
      </c>
      <c r="B35">
        <v>3.54</v>
      </c>
      <c r="C35">
        <v>24</v>
      </c>
      <c r="D35">
        <v>1</v>
      </c>
      <c r="G35">
        <v>1</v>
      </c>
      <c r="I35">
        <f t="shared" si="0"/>
        <v>1.6455632545156829</v>
      </c>
      <c r="J35">
        <f t="shared" si="1"/>
        <v>0.8382905096281118</v>
      </c>
      <c r="L35">
        <f t="shared" si="2"/>
        <v>0.13555953109555238</v>
      </c>
      <c r="M35">
        <f t="shared" si="3"/>
        <v>0.47988074007825543</v>
      </c>
      <c r="N35">
        <f t="shared" si="4"/>
        <v>3.253428746293257</v>
      </c>
      <c r="O35">
        <f t="shared" si="5"/>
        <v>0.13555953109555238</v>
      </c>
      <c r="W35">
        <f t="shared" si="8"/>
        <v>1.6455632545156829</v>
      </c>
      <c r="X35">
        <f t="shared" si="6"/>
        <v>0.8382905096281118</v>
      </c>
      <c r="Y35">
        <f t="shared" si="7"/>
        <v>0.1617094903718882</v>
      </c>
    </row>
    <row r="36" spans="1:25" x14ac:dyDescent="0.25">
      <c r="A36">
        <v>1</v>
      </c>
      <c r="B36">
        <v>2.83</v>
      </c>
      <c r="C36">
        <v>27</v>
      </c>
      <c r="D36">
        <v>1</v>
      </c>
      <c r="G36">
        <v>1</v>
      </c>
      <c r="I36">
        <f t="shared" si="0"/>
        <v>-7.5503703902005892E-2</v>
      </c>
      <c r="J36">
        <f t="shared" si="1"/>
        <v>0.48113303625320442</v>
      </c>
      <c r="L36">
        <f t="shared" si="2"/>
        <v>0.24964403767897708</v>
      </c>
      <c r="M36">
        <f t="shared" si="3"/>
        <v>0.70649262663150514</v>
      </c>
      <c r="N36">
        <f t="shared" si="4"/>
        <v>6.7403890173323813</v>
      </c>
      <c r="O36">
        <f t="shared" si="5"/>
        <v>0.24964403767897708</v>
      </c>
      <c r="W36">
        <f t="shared" si="8"/>
        <v>-7.5503703902005892E-2</v>
      </c>
      <c r="X36">
        <f t="shared" si="6"/>
        <v>0.48113303625320442</v>
      </c>
      <c r="Y36">
        <f t="shared" si="7"/>
        <v>0.51886696374679553</v>
      </c>
    </row>
    <row r="37" spans="1:25" x14ac:dyDescent="0.25">
      <c r="A37">
        <v>1</v>
      </c>
      <c r="B37">
        <v>3.39</v>
      </c>
      <c r="C37">
        <v>17</v>
      </c>
      <c r="D37">
        <v>1</v>
      </c>
      <c r="G37">
        <v>1</v>
      </c>
      <c r="I37">
        <f t="shared" si="0"/>
        <v>0.55554273605692162</v>
      </c>
      <c r="J37">
        <f t="shared" si="1"/>
        <v>0.63542058948225966</v>
      </c>
      <c r="L37">
        <f t="shared" si="2"/>
        <v>0.2316612639442773</v>
      </c>
      <c r="M37">
        <f t="shared" si="3"/>
        <v>0.78533168477110005</v>
      </c>
      <c r="N37">
        <f t="shared" si="4"/>
        <v>3.9382414870527143</v>
      </c>
      <c r="O37">
        <f t="shared" si="5"/>
        <v>0.2316612639442773</v>
      </c>
      <c r="W37">
        <f t="shared" si="8"/>
        <v>0.55554273605692162</v>
      </c>
      <c r="X37">
        <f t="shared" si="6"/>
        <v>0.63542058948225966</v>
      </c>
      <c r="Y37">
        <f t="shared" si="7"/>
        <v>0.36457941051774034</v>
      </c>
    </row>
    <row r="38" spans="1:25" x14ac:dyDescent="0.25">
      <c r="A38">
        <v>1</v>
      </c>
      <c r="B38">
        <v>2.67</v>
      </c>
      <c r="C38">
        <v>24</v>
      </c>
      <c r="D38">
        <v>1</v>
      </c>
      <c r="G38">
        <v>0</v>
      </c>
      <c r="I38">
        <f t="shared" si="0"/>
        <v>-0.81315470303802373</v>
      </c>
      <c r="J38">
        <f t="shared" si="1"/>
        <v>0.30721865532848669</v>
      </c>
      <c r="L38">
        <f t="shared" si="2"/>
        <v>0.21283535314664317</v>
      </c>
      <c r="M38">
        <f t="shared" si="3"/>
        <v>0.56827039290153725</v>
      </c>
      <c r="N38">
        <f t="shared" si="4"/>
        <v>5.1080484755194364</v>
      </c>
      <c r="O38">
        <f t="shared" si="5"/>
        <v>0.21283535314664317</v>
      </c>
      <c r="W38">
        <f t="shared" si="8"/>
        <v>-0.81315470303802373</v>
      </c>
      <c r="X38">
        <f t="shared" si="6"/>
        <v>0.30721865532848669</v>
      </c>
      <c r="Y38">
        <f t="shared" si="7"/>
        <v>-0.30721865532848669</v>
      </c>
    </row>
    <row r="39" spans="1:25" x14ac:dyDescent="0.25">
      <c r="A39">
        <v>1</v>
      </c>
      <c r="B39">
        <v>3.65</v>
      </c>
      <c r="C39">
        <v>21</v>
      </c>
      <c r="D39">
        <v>1</v>
      </c>
      <c r="G39">
        <v>1</v>
      </c>
      <c r="I39">
        <f t="shared" si="0"/>
        <v>1.6709626559997794</v>
      </c>
      <c r="J39">
        <f t="shared" si="1"/>
        <v>0.84170412598972066</v>
      </c>
      <c r="L39">
        <f t="shared" si="2"/>
        <v>0.13323829028160111</v>
      </c>
      <c r="M39">
        <f t="shared" si="3"/>
        <v>0.48631975952784406</v>
      </c>
      <c r="N39">
        <f t="shared" si="4"/>
        <v>2.7980040959136234</v>
      </c>
      <c r="O39">
        <f t="shared" si="5"/>
        <v>0.13323829028160111</v>
      </c>
      <c r="W39">
        <f t="shared" si="8"/>
        <v>1.6709626559997794</v>
      </c>
      <c r="X39">
        <f t="shared" si="6"/>
        <v>0.84170412598972066</v>
      </c>
      <c r="Y39">
        <f t="shared" si="7"/>
        <v>0.15829587401027934</v>
      </c>
    </row>
    <row r="40" spans="1:25" x14ac:dyDescent="0.25">
      <c r="A40">
        <v>1</v>
      </c>
      <c r="B40">
        <v>4</v>
      </c>
      <c r="C40">
        <v>23</v>
      </c>
      <c r="D40">
        <v>1</v>
      </c>
      <c r="G40">
        <v>1</v>
      </c>
      <c r="I40">
        <f t="shared" si="0"/>
        <v>2.8504173868468592</v>
      </c>
      <c r="J40">
        <f t="shared" si="1"/>
        <v>0.94534025403080912</v>
      </c>
      <c r="L40">
        <f t="shared" si="2"/>
        <v>5.16720581397744E-2</v>
      </c>
      <c r="M40">
        <f t="shared" si="3"/>
        <v>0.2066882325590976</v>
      </c>
      <c r="N40">
        <f t="shared" si="4"/>
        <v>1.1884573372148113</v>
      </c>
      <c r="O40">
        <f t="shared" si="5"/>
        <v>5.16720581397744E-2</v>
      </c>
      <c r="W40">
        <f t="shared" si="8"/>
        <v>2.8504173868468592</v>
      </c>
      <c r="X40">
        <f t="shared" si="6"/>
        <v>0.94534025403080912</v>
      </c>
      <c r="Y40">
        <f t="shared" si="7"/>
        <v>5.4659745969190876E-2</v>
      </c>
    </row>
    <row r="41" spans="1:25" x14ac:dyDescent="0.25">
      <c r="A41">
        <v>1</v>
      </c>
      <c r="B41">
        <v>3.1</v>
      </c>
      <c r="C41">
        <v>21</v>
      </c>
      <c r="D41">
        <v>1</v>
      </c>
      <c r="G41">
        <v>0</v>
      </c>
      <c r="I41">
        <f t="shared" si="0"/>
        <v>0.11660072881065586</v>
      </c>
      <c r="J41">
        <f t="shared" si="1"/>
        <v>0.52911720054245559</v>
      </c>
      <c r="L41">
        <f t="shared" si="2"/>
        <v>0.24915218863257044</v>
      </c>
      <c r="M41">
        <f t="shared" si="3"/>
        <v>0.77237178476096835</v>
      </c>
      <c r="N41">
        <f t="shared" si="4"/>
        <v>5.2321959612839795</v>
      </c>
      <c r="O41">
        <f t="shared" si="5"/>
        <v>0.24915218863257044</v>
      </c>
      <c r="W41">
        <f t="shared" si="8"/>
        <v>0.11660072881065586</v>
      </c>
      <c r="X41">
        <f t="shared" si="6"/>
        <v>0.52911720054245559</v>
      </c>
      <c r="Y41">
        <f t="shared" si="7"/>
        <v>-0.52911720054245559</v>
      </c>
    </row>
    <row r="42" spans="1:25" x14ac:dyDescent="0.25">
      <c r="A42">
        <v>1</v>
      </c>
      <c r="B42">
        <v>2.39</v>
      </c>
      <c r="C42">
        <v>19</v>
      </c>
      <c r="D42">
        <v>1</v>
      </c>
      <c r="G42">
        <v>1</v>
      </c>
      <c r="I42">
        <f t="shared" si="0"/>
        <v>-2.0802545361965774</v>
      </c>
      <c r="J42">
        <f t="shared" si="1"/>
        <v>0.11103084073943718</v>
      </c>
      <c r="L42">
        <f t="shared" si="2"/>
        <v>9.8702993144130918E-2</v>
      </c>
      <c r="M42">
        <f t="shared" si="3"/>
        <v>0.23590015361447292</v>
      </c>
      <c r="N42">
        <f t="shared" si="4"/>
        <v>1.8753568697384875</v>
      </c>
      <c r="O42">
        <f t="shared" si="5"/>
        <v>9.8702993144130918E-2</v>
      </c>
      <c r="W42">
        <f t="shared" si="8"/>
        <v>-2.0802545361965774</v>
      </c>
      <c r="X42">
        <f t="shared" si="6"/>
        <v>0.11103084073943718</v>
      </c>
      <c r="Y42">
        <f t="shared" si="7"/>
        <v>0.88896915926056286</v>
      </c>
    </row>
  </sheetData>
  <mergeCells count="2">
    <mergeCell ref="I8:T8"/>
    <mergeCell ref="W8:AD8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enisbe</dc:creator>
  <cp:lastModifiedBy>enisbe</cp:lastModifiedBy>
  <dcterms:created xsi:type="dcterms:W3CDTF">2020-05-21T20:32:51Z</dcterms:created>
  <dcterms:modified xsi:type="dcterms:W3CDTF">2020-05-22T13:05:26Z</dcterms:modified>
</cp:coreProperties>
</file>